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5416" yWindow="65416" windowWidth="21840" windowHeight="13740" activeTab="2"/>
  </bookViews>
  <sheets>
    <sheet name="Rekapitulace stavby" sheetId="1" r:id="rId1"/>
    <sheet name="01 - Oprava části venk.kanal." sheetId="2" r:id="rId2"/>
    <sheet name="02 - Oprava části vnitř.kanal." sheetId="3" r:id="rId3"/>
  </sheets>
  <definedNames>
    <definedName name="_xlnm._FilterDatabase" localSheetId="1" hidden="1">'01 - Oprava části venk.kanal.'!$C$122:$K$152</definedName>
    <definedName name="_xlnm._FilterDatabase" localSheetId="2" hidden="1">'02 - Oprava části vnitř.kanal.'!$C$123:$K$152</definedName>
    <definedName name="_xlnm.Print_Area" localSheetId="1">'01 - Oprava části venk.kanal.'!$C$4:$J$76,'01 - Oprava části venk.kanal.'!$C$82:$J$104,'01 - Oprava části venk.kanal.'!$C$110:$J$152</definedName>
    <definedName name="_xlnm.Print_Area" localSheetId="2">'02 - Oprava části vnitř.kanal.'!$C$4:$J$76,'02 - Oprava části vnitř.kanal.'!$C$82:$J$105,'02 - Oprava části vnitř.kanal.'!$C$111:$J$152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Oprava části venk.kanal.'!$122:$122</definedName>
    <definedName name="_xlnm.Print_Titles" localSheetId="2">'02 - Oprava části vnitř.kanal.'!$123:$123</definedName>
  </definedNames>
  <calcPr calcId="125725"/>
</workbook>
</file>

<file path=xl/sharedStrings.xml><?xml version="1.0" encoding="utf-8"?>
<sst xmlns="http://schemas.openxmlformats.org/spreadsheetml/2006/main" count="1066" uniqueCount="291">
  <si>
    <t>Export Komplet</t>
  </si>
  <si>
    <t/>
  </si>
  <si>
    <t>2.0</t>
  </si>
  <si>
    <t>False</t>
  </si>
  <si>
    <t>{a975a563-5aa2-4953-972c-d4969bb758cb}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</si>
  <si>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</si>
  <si>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</si>
  <si>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</si>
  <si>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</si>
  <si>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</si>
  <si>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</si>
  <si>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</si>
  <si>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</si>
  <si>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</si>
  <si>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ZŠ Družby Karviná - oprava části kanalizace</t>
  </si>
  <si>
    <t>KSO:</t>
  </si>
  <si>
    <t>CC-CZ:</t>
  </si>
  <si>
    <t>Místo:</t>
  </si>
  <si>
    <t>Karviná</t>
  </si>
  <si>
    <t>Datum:</t>
  </si>
  <si>
    <t>Zadavatel:</t>
  </si>
  <si>
    <t>ZŠ a MŠ Družby, Karviná, p.o.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</si>
  <si>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</si>
  <si>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</si>
  <si>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</si>
  <si>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</si>
  <si>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</si>
  <si>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</si>
  <si>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</si>
  <si>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</si>
  <si>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</si>
  <si>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</si>
  <si>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</si>
  <si>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</si>
  <si>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</si>
  <si>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</si>
  <si>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</si>
  <si>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</si>
  <si>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</si>
  <si>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</si>
  <si>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</si>
  <si>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</si>
  <si>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</si>
  <si>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</si>
  <si>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</si>
  <si>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</si>
  <si>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</si>
  <si>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</si>
  <si>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</si>
  <si>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</si>
  <si>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</si>
  <si>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</si>
  <si>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</si>
  <si>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</si>
  <si>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</si>
  <si>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</si>
  <si>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</si>
  <si>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</si>
  <si>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</si>
  <si>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</si>
  <si>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</si>
  <si>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</si>
  <si>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</si>
  <si>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</si>
  <si>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</si>
  <si>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</si>
  <si>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</si>
  <si>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</si>
  <si>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</si>
  <si>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</si>
  <si>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</si>
  <si>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</si>
  <si>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</si>
  <si>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</si>
  <si>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</si>
  <si>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</si>
  <si>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části venkovní kanalizace</t>
  </si>
  <si>
    <t>STA</t>
  </si>
  <si>
    <t>1</t>
  </si>
  <si>
    <t>{2b3cd64a-97a1-4a86-b8ee-16b9764bd46b}</t>
  </si>
  <si>
    <t>2</t>
  </si>
  <si>
    <t>02</t>
  </si>
  <si>
    <t>Oprava části vnitřní kanalizace - WC</t>
  </si>
  <si>
    <t>{a81b3c12-4bfe-4649-accf-18288ab96e2b}</t>
  </si>
  <si>
    <t>KRYCÍ LIST SOUPISU PRACÍ</t>
  </si>
  <si>
    <t>Objekt:</t>
  </si>
  <si>
    <t>01 - Oprava části venkovní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</si>
  <si>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</si>
  <si>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</si>
  <si>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</si>
  <si>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</si>
  <si>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</si>
  <si>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</si>
  <si>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</si>
  <si>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8 - Trubní vedení</t>
  </si>
  <si>
    <t xml:space="preserve">    91 - Doplňující konstrukce a práce pozemních komunikací</t>
  </si>
  <si>
    <t xml:space="preserve">    97 - Bourací práce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</si>
  <si>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</si>
  <si>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</si>
  <si>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</si>
  <si>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</si>
  <si>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</si>
  <si>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</si>
  <si>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</si>
  <si>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</si>
  <si>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</si>
  <si>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</si>
  <si>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</si>
  <si>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</si>
  <si>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</si>
  <si>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</si>
  <si>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</si>
  <si>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</si>
  <si>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</si>
  <si>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</si>
  <si>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</si>
  <si>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</si>
  <si>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132254103</t>
  </si>
  <si>
    <t>Hloubení rýh zapažených š do 800 mm v hornině třídy těžitelnosti I, skupiny 3 objem do 100 m3 strojně</t>
  </si>
  <si>
    <t>m3</t>
  </si>
  <si>
    <t>4</t>
  </si>
  <si>
    <t>686919793</t>
  </si>
  <si>
    <t>151101201</t>
  </si>
  <si>
    <t>Zřízení příložného pažení stěn výkopu hl do 4 m</t>
  </si>
  <si>
    <t>m2</t>
  </si>
  <si>
    <t>1526733496</t>
  </si>
  <si>
    <t>3</t>
  </si>
  <si>
    <t>151101211</t>
  </si>
  <si>
    <t>Odstranění příložného pažení stěn hl do 4 m</t>
  </si>
  <si>
    <t>700208398</t>
  </si>
  <si>
    <t>162751114</t>
  </si>
  <si>
    <t>Vodorovné přemístění do 7000 m výkopkuz horniny třídy těžitelnosti I, skupiny 1 až 3</t>
  </si>
  <si>
    <t>-514576800</t>
  </si>
  <si>
    <t>5</t>
  </si>
  <si>
    <t>167151101</t>
  </si>
  <si>
    <t>Nakládání výkopku z hornin třídy těžitelnosti I, skupiny 1 až 3 do 100 m3</t>
  </si>
  <si>
    <t>126915873</t>
  </si>
  <si>
    <t>6</t>
  </si>
  <si>
    <t>171201221</t>
  </si>
  <si>
    <t>Poplatek za uložení na skládce (skládkovné) zeminy a kamení kód odpadu 17 05 04</t>
  </si>
  <si>
    <t>t</t>
  </si>
  <si>
    <t>2069939681</t>
  </si>
  <si>
    <t>7</t>
  </si>
  <si>
    <t>171251201</t>
  </si>
  <si>
    <t>Uložení sypaniny na skládky nebo meziskládky</t>
  </si>
  <si>
    <t>-1322710782</t>
  </si>
  <si>
    <t>8</t>
  </si>
  <si>
    <t>174151101</t>
  </si>
  <si>
    <t>Zásyp jam, šachet rýh nebo kolem objektů sypaninou se zhutněním</t>
  </si>
  <si>
    <t>-1267332857</t>
  </si>
  <si>
    <t>9</t>
  </si>
  <si>
    <t>175151101</t>
  </si>
  <si>
    <t>Obsypání a lože potrubí strojně</t>
  </si>
  <si>
    <t>1129227704</t>
  </si>
  <si>
    <t>10</t>
  </si>
  <si>
    <t>M</t>
  </si>
  <si>
    <t>58341364</t>
  </si>
  <si>
    <t>kamenivo drcené drobné frakce 2/4</t>
  </si>
  <si>
    <t>-1744996032</t>
  </si>
  <si>
    <t>11</t>
  </si>
  <si>
    <t>871275211</t>
  </si>
  <si>
    <t>Kanalizační potrubí z tvrdého PVC jednovrstvé tuhost třídy SN DN 125</t>
  </si>
  <si>
    <t>m</t>
  </si>
  <si>
    <t>1010035995</t>
  </si>
  <si>
    <t>Trubní vedení</t>
  </si>
  <si>
    <t>12</t>
  </si>
  <si>
    <t>871355221</t>
  </si>
  <si>
    <t>Kanalizační potrubí z PVC jednovrstvé tuhost třídy KG DN 200</t>
  </si>
  <si>
    <t>833249699</t>
  </si>
  <si>
    <t>13</t>
  </si>
  <si>
    <t>874000001</t>
  </si>
  <si>
    <t>Přípojky - DN 125, DN 200</t>
  </si>
  <si>
    <t xml:space="preserve">kpl </t>
  </si>
  <si>
    <t>-408308785</t>
  </si>
  <si>
    <t>14</t>
  </si>
  <si>
    <t>87735032R</t>
  </si>
  <si>
    <t>Tvarovky na potrubí</t>
  </si>
  <si>
    <t>kpl</t>
  </si>
  <si>
    <t>2130630930</t>
  </si>
  <si>
    <t>91</t>
  </si>
  <si>
    <t>Doplňující konstrukce a práce pozemních komunikací</t>
  </si>
  <si>
    <t>910001</t>
  </si>
  <si>
    <t>Ostatní drobné a nespecifikovatelné práce</t>
  </si>
  <si>
    <t>hod</t>
  </si>
  <si>
    <t>-2119551475</t>
  </si>
  <si>
    <t>16</t>
  </si>
  <si>
    <t>910002</t>
  </si>
  <si>
    <t>Vysprávka stávajích šachtic</t>
  </si>
  <si>
    <t>-1954437368</t>
  </si>
  <si>
    <t>97</t>
  </si>
  <si>
    <t>Bourací práce</t>
  </si>
  <si>
    <t>17</t>
  </si>
  <si>
    <t>810351811</t>
  </si>
  <si>
    <t>Bourání stávajícího potrubí z betonu DN do 200</t>
  </si>
  <si>
    <t>599926826</t>
  </si>
  <si>
    <t>997</t>
  </si>
  <si>
    <t>Přesun sutě</t>
  </si>
  <si>
    <t>18</t>
  </si>
  <si>
    <t>997013501</t>
  </si>
  <si>
    <t>Odvoz suti a vybouraných hmot na skládku nebo meziskládku do 1 km se složením</t>
  </si>
  <si>
    <t>2100192287</t>
  </si>
  <si>
    <t>19</t>
  </si>
  <si>
    <t>997013509</t>
  </si>
  <si>
    <t>Příplatek k odvozu suti a vybouraných hmot na skládku ZKD 1 km přes 1 km</t>
  </si>
  <si>
    <t>-409243352</t>
  </si>
  <si>
    <t>20</t>
  </si>
  <si>
    <t>997013601</t>
  </si>
  <si>
    <t xml:space="preserve">Poplatek za uložení na skládce (skládkovné) stavebního odpadu </t>
  </si>
  <si>
    <t>-1574603125</t>
  </si>
  <si>
    <t>997221611</t>
  </si>
  <si>
    <t>Nakládání suti na dopravní prostředky pro vodorovnou dopravu</t>
  </si>
  <si>
    <t>881741982</t>
  </si>
  <si>
    <t>998</t>
  </si>
  <si>
    <t>Přesun hmot</t>
  </si>
  <si>
    <t>22</t>
  </si>
  <si>
    <t>998276101</t>
  </si>
  <si>
    <t>Přesun hmot pro trubní vedení z trub z plastických hmot otevřený výkop</t>
  </si>
  <si>
    <t>-2117397752</t>
  </si>
  <si>
    <t>02 - Oprava části vnitřní kanalizace - WC</t>
  </si>
  <si>
    <t xml:space="preserve">    63 - Podlahy a podlahové konstrukce</t>
  </si>
  <si>
    <t xml:space="preserve">    95 - Různé dokončovací konstrukce a práce</t>
  </si>
  <si>
    <t xml:space="preserve">    97 - Prorážení otvorů a ostatní bourací práce</t>
  </si>
  <si>
    <t>PSV - Práce a dodávky PSV</t>
  </si>
  <si>
    <t xml:space="preserve">    721 - Zdravotechnika - vnitřní kanalizace</t>
  </si>
  <si>
    <t>63</t>
  </si>
  <si>
    <t>Podlahy a podlahové konstrukce</t>
  </si>
  <si>
    <t>631312141</t>
  </si>
  <si>
    <t>Doplnění rýh v dosavadních mazaninách betonem prostým</t>
  </si>
  <si>
    <t>547833598</t>
  </si>
  <si>
    <t>95</t>
  </si>
  <si>
    <t>Různé dokončovací konstrukce a práce</t>
  </si>
  <si>
    <t>91000001</t>
  </si>
  <si>
    <t>Ostatní nespecifikovatelné práce HSV</t>
  </si>
  <si>
    <t>-1127551591</t>
  </si>
  <si>
    <t>952901111</t>
  </si>
  <si>
    <t>Vyčištění budov občanské výstavby při výšce podlaží do 4 m</t>
  </si>
  <si>
    <t>1691984036</t>
  </si>
  <si>
    <t>Prorážení otvorů a ostatní bourací práce</t>
  </si>
  <si>
    <t>721140806</t>
  </si>
  <si>
    <t>Demontáž potrubí litinové do DN 200</t>
  </si>
  <si>
    <t>1144405765</t>
  </si>
  <si>
    <t>974042587</t>
  </si>
  <si>
    <t>Vysekání rýh v dlažbě betonové nebo jiné monolitické hl do 250 mm š do 300 mm</t>
  </si>
  <si>
    <t>-1041449028</t>
  </si>
  <si>
    <t>977311114</t>
  </si>
  <si>
    <t>Řezání stávajících betonových mazanin nevyztužených hl do 200 mm</t>
  </si>
  <si>
    <t>1793389083</t>
  </si>
  <si>
    <t>24</t>
  </si>
  <si>
    <t>997013211</t>
  </si>
  <si>
    <t>Vnitrostaveništní doprava suti a vybouraných hmot pro budovy v do 6 m ručně</t>
  </si>
  <si>
    <t>-8470109</t>
  </si>
  <si>
    <t>244223470</t>
  </si>
  <si>
    <t>1213484869</t>
  </si>
  <si>
    <t>-380197591</t>
  </si>
  <si>
    <t>-581365230</t>
  </si>
  <si>
    <t>23</t>
  </si>
  <si>
    <t>998018001</t>
  </si>
  <si>
    <t>Přesun hmot ruční pro budovy v do 6 m</t>
  </si>
  <si>
    <t>-376521899</t>
  </si>
  <si>
    <t>PSV</t>
  </si>
  <si>
    <t>Práce a dodávky PSV</t>
  </si>
  <si>
    <t>721</t>
  </si>
  <si>
    <t>Zdravotechnika - vnitřní kanalizace</t>
  </si>
  <si>
    <t>721000001</t>
  </si>
  <si>
    <t>Čisticí kusy</t>
  </si>
  <si>
    <t>ks</t>
  </si>
  <si>
    <t>1955136693</t>
  </si>
  <si>
    <t>721000002</t>
  </si>
  <si>
    <t>Ostatní nespecifikovatelné práce a dodávky - ZTI</t>
  </si>
  <si>
    <t>2132280228</t>
  </si>
  <si>
    <t>721173607</t>
  </si>
  <si>
    <t>Potrubí kanalizační z PE svodné DN 125</t>
  </si>
  <si>
    <t>1539918940</t>
  </si>
  <si>
    <t>721173608</t>
  </si>
  <si>
    <t>Potrubí kanalizační z PE svodné DN 150</t>
  </si>
  <si>
    <t>1285230042</t>
  </si>
  <si>
    <t>721173706</t>
  </si>
  <si>
    <t>Potrubí kanalizační z PE odpadní DN 100</t>
  </si>
  <si>
    <t>-188970977</t>
  </si>
  <si>
    <t>721173707</t>
  </si>
  <si>
    <t>Potrubí kanalizační z PE odpadní DN 125</t>
  </si>
  <si>
    <t>873394941</t>
  </si>
  <si>
    <t>721173708</t>
  </si>
  <si>
    <t>Potrubí kanalizační z PE odpadní DN 150</t>
  </si>
  <si>
    <t>35366968</t>
  </si>
  <si>
    <t>998721201</t>
  </si>
  <si>
    <t>Přesun hmot  pro vnitřní kanalizace v objektech v do 6 m</t>
  </si>
  <si>
    <t>%</t>
  </si>
  <si>
    <t>-1313539920</t>
  </si>
  <si>
    <t>Monitoring a čištění potrubí s.r.o.</t>
  </si>
  <si>
    <t>05178169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</si>
</sst>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workbookViewId="0" topLeftCell="A4">
      <selection activeCell="AO13" sqref="AO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66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94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6"/>
      <c r="BS5" s="13" t="s">
        <v>6</v>
      </c>
    </row>
    <row r="6" spans="2:71" ht="36.95" customHeight="1">
      <c r="B6" s="16"/>
      <c r="D6" s="21" t="s">
        <v>13</v>
      </c>
      <c r="K6" s="195" t="s">
        <v>14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6"/>
      <c r="BS6" s="13" t="s">
        <v>6</v>
      </c>
    </row>
    <row r="7" spans="2:71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17</v>
      </c>
      <c r="K8" s="20" t="s">
        <v>18</v>
      </c>
      <c r="AK8" s="22" t="s">
        <v>19</v>
      </c>
      <c r="AN8" s="203">
        <v>44323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20</v>
      </c>
      <c r="K10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25</v>
      </c>
      <c r="K13" t="s">
        <v>289</v>
      </c>
      <c r="AK13" s="22" t="s">
        <v>22</v>
      </c>
      <c r="AN13" s="165" t="s">
        <v>290</v>
      </c>
      <c r="AR13" s="16"/>
      <c r="BS13" s="13" t="s">
        <v>6</v>
      </c>
    </row>
    <row r="14" spans="2:71" ht="12.75">
      <c r="B14" s="16"/>
      <c r="E14" s="20" t="s">
        <v>23</v>
      </c>
      <c r="AK14" s="22" t="s">
        <v>24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26</v>
      </c>
      <c r="AK16" s="22" t="s">
        <v>22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23</v>
      </c>
      <c r="AK17" s="22" t="s">
        <v>24</v>
      </c>
      <c r="AN17" s="20" t="s">
        <v>1</v>
      </c>
      <c r="AR17" s="16"/>
      <c r="BS17" s="13" t="s">
        <v>27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28</v>
      </c>
      <c r="AK19" s="22" t="s">
        <v>22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23</v>
      </c>
      <c r="AK20" s="22" t="s">
        <v>24</v>
      </c>
      <c r="AN20" s="20" t="s">
        <v>1</v>
      </c>
      <c r="AR20" s="16"/>
      <c r="BS20" s="13" t="s">
        <v>27</v>
      </c>
    </row>
    <row r="21" spans="2:44" ht="6.95" customHeight="1">
      <c r="B21" s="16"/>
      <c r="AR21" s="16"/>
    </row>
    <row r="22" spans="2:44" ht="12" customHeight="1">
      <c r="B22" s="16"/>
      <c r="D22" s="22" t="s">
        <v>29</v>
      </c>
      <c r="AR22" s="16"/>
    </row>
    <row r="23" spans="2:44" ht="16.5" customHeight="1">
      <c r="B23" s="16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57" s="1" customFormat="1" ht="25.9" customHeight="1">
      <c r="A26" s="25"/>
      <c r="B26" s="26"/>
      <c r="C26" s="25"/>
      <c r="D26" s="27" t="s">
        <v>30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97">
        <f>ROUND(AG94,2)</f>
        <v>416100.66</v>
      </c>
      <c r="AL26" s="198"/>
      <c r="AM26" s="198"/>
      <c r="AN26" s="198"/>
      <c r="AO26" s="198"/>
      <c r="AP26" s="25"/>
      <c r="AQ26" s="25"/>
      <c r="AR26" s="26"/>
      <c r="BE26" s="25"/>
    </row>
    <row r="27" spans="1:57" s="1" customFormat="1" ht="6.9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57" s="1" customFormat="1" ht="12.75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199" t="s">
        <v>31</v>
      </c>
      <c r="M28" s="199"/>
      <c r="N28" s="199"/>
      <c r="O28" s="199"/>
      <c r="P28" s="199"/>
      <c r="Q28" s="25"/>
      <c r="R28" s="25"/>
      <c r="S28" s="25"/>
      <c r="T28" s="25"/>
      <c r="U28" s="25"/>
      <c r="V28" s="25"/>
      <c r="W28" s="199" t="s">
        <v>32</v>
      </c>
      <c r="X28" s="199"/>
      <c r="Y28" s="199"/>
      <c r="Z28" s="199"/>
      <c r="AA28" s="199"/>
      <c r="AB28" s="199"/>
      <c r="AC28" s="199"/>
      <c r="AD28" s="199"/>
      <c r="AE28" s="199"/>
      <c r="AF28" s="25"/>
      <c r="AG28" s="25"/>
      <c r="AH28" s="25"/>
      <c r="AI28" s="25"/>
      <c r="AJ28" s="25"/>
      <c r="AK28" s="199" t="s">
        <v>33</v>
      </c>
      <c r="AL28" s="199"/>
      <c r="AM28" s="199"/>
      <c r="AN28" s="199"/>
      <c r="AO28" s="199"/>
      <c r="AP28" s="25"/>
      <c r="AQ28" s="25"/>
      <c r="AR28" s="26"/>
      <c r="BE28" s="25"/>
    </row>
    <row r="29" spans="2:44" s="2" customFormat="1" ht="14.45" customHeight="1">
      <c r="B29" s="30"/>
      <c r="D29" s="22" t="s">
        <v>34</v>
      </c>
      <c r="F29" s="22" t="s">
        <v>35</v>
      </c>
      <c r="L29" s="189">
        <v>0.21</v>
      </c>
      <c r="M29" s="188"/>
      <c r="N29" s="188"/>
      <c r="O29" s="188"/>
      <c r="P29" s="188"/>
      <c r="W29" s="187">
        <f>ROUND(AZ94,2)</f>
        <v>416100.66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ROUND(AV94,2)</f>
        <v>87381.14</v>
      </c>
      <c r="AL29" s="188"/>
      <c r="AM29" s="188"/>
      <c r="AN29" s="188"/>
      <c r="AO29" s="188"/>
      <c r="AR29" s="30"/>
    </row>
    <row r="30" spans="2:44" s="2" customFormat="1" ht="14.45" customHeight="1">
      <c r="B30" s="30"/>
      <c r="F30" s="22" t="s">
        <v>36</v>
      </c>
      <c r="L30" s="189">
        <v>0.15</v>
      </c>
      <c r="M30" s="188"/>
      <c r="N30" s="188"/>
      <c r="O30" s="188"/>
      <c r="P30" s="188"/>
      <c r="W30" s="187">
        <f>ROUND(BA94,2)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ROUND(AW94,2)</f>
        <v>0</v>
      </c>
      <c r="AL30" s="188"/>
      <c r="AM30" s="188"/>
      <c r="AN30" s="188"/>
      <c r="AO30" s="188"/>
      <c r="AR30" s="30"/>
    </row>
    <row r="31" spans="2:44" s="2" customFormat="1" ht="14.45" customHeight="1" hidden="1">
      <c r="B31" s="30"/>
      <c r="F31" s="22" t="s">
        <v>37</v>
      </c>
      <c r="L31" s="189">
        <v>0.21</v>
      </c>
      <c r="M31" s="188"/>
      <c r="N31" s="188"/>
      <c r="O31" s="188"/>
      <c r="P31" s="188"/>
      <c r="W31" s="187">
        <f>ROUND(BB94,2)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0"/>
    </row>
    <row r="32" spans="2:44" s="2" customFormat="1" ht="14.45" customHeight="1" hidden="1">
      <c r="B32" s="30"/>
      <c r="F32" s="22" t="s">
        <v>38</v>
      </c>
      <c r="L32" s="189">
        <v>0.15</v>
      </c>
      <c r="M32" s="188"/>
      <c r="N32" s="188"/>
      <c r="O32" s="188"/>
      <c r="P32" s="188"/>
      <c r="W32" s="187">
        <f>ROUND(BC94,2)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0"/>
    </row>
    <row r="33" spans="2:44" s="2" customFormat="1" ht="14.45" customHeight="1" hidden="1">
      <c r="B33" s="30"/>
      <c r="F33" s="22" t="s">
        <v>39</v>
      </c>
      <c r="L33" s="189">
        <v>0</v>
      </c>
      <c r="M33" s="188"/>
      <c r="N33" s="188"/>
      <c r="O33" s="188"/>
      <c r="P33" s="188"/>
      <c r="W33" s="187">
        <f>ROUND(BD94,2)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0"/>
    </row>
    <row r="34" spans="1:57" s="1" customFormat="1" ht="6.95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1" customFormat="1" ht="25.9" customHeight="1">
      <c r="A35" s="25"/>
      <c r="B35" s="26"/>
      <c r="C35" s="31"/>
      <c r="D35" s="3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41</v>
      </c>
      <c r="U35" s="33"/>
      <c r="V35" s="33"/>
      <c r="W35" s="33"/>
      <c r="X35" s="190" t="s">
        <v>42</v>
      </c>
      <c r="Y35" s="191"/>
      <c r="Z35" s="191"/>
      <c r="AA35" s="191"/>
      <c r="AB35" s="191"/>
      <c r="AC35" s="33"/>
      <c r="AD35" s="33"/>
      <c r="AE35" s="33"/>
      <c r="AF35" s="33"/>
      <c r="AG35" s="33"/>
      <c r="AH35" s="33"/>
      <c r="AI35" s="33"/>
      <c r="AJ35" s="33"/>
      <c r="AK35" s="192">
        <f>SUM(AK26:AK33)</f>
        <v>503481.8</v>
      </c>
      <c r="AL35" s="191"/>
      <c r="AM35" s="191"/>
      <c r="AN35" s="191"/>
      <c r="AO35" s="193"/>
      <c r="AP35" s="31"/>
      <c r="AQ35" s="31"/>
      <c r="AR35" s="26"/>
      <c r="BE35" s="25"/>
    </row>
    <row r="36" spans="1:57" s="1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1" customFormat="1" ht="14.45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35"/>
      <c r="D49" s="36" t="s">
        <v>43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44</v>
      </c>
      <c r="AI49" s="37"/>
      <c r="AJ49" s="37"/>
      <c r="AK49" s="37"/>
      <c r="AL49" s="37"/>
      <c r="AM49" s="37"/>
      <c r="AN49" s="37"/>
      <c r="AO49" s="37"/>
      <c r="AR49" s="3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1" customFormat="1" ht="12.75">
      <c r="A60" s="25"/>
      <c r="B60" s="26"/>
      <c r="C60" s="25"/>
      <c r="D60" s="38" t="s">
        <v>45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46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45</v>
      </c>
      <c r="AI60" s="28"/>
      <c r="AJ60" s="28"/>
      <c r="AK60" s="28"/>
      <c r="AL60" s="28"/>
      <c r="AM60" s="38" t="s">
        <v>46</v>
      </c>
      <c r="AN60" s="28"/>
      <c r="AO60" s="28"/>
      <c r="AP60" s="25"/>
      <c r="AQ60" s="25"/>
      <c r="AR60" s="26"/>
      <c r="BE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1" customFormat="1" ht="12.75">
      <c r="A64" s="25"/>
      <c r="B64" s="26"/>
      <c r="C64" s="25"/>
      <c r="D64" s="36" t="s">
        <v>47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48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1" customFormat="1" ht="12.75">
      <c r="A75" s="25"/>
      <c r="B75" s="26"/>
      <c r="C75" s="25"/>
      <c r="D75" s="38" t="s">
        <v>45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46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45</v>
      </c>
      <c r="AI75" s="28"/>
      <c r="AJ75" s="28"/>
      <c r="AK75" s="28"/>
      <c r="AL75" s="28"/>
      <c r="AM75" s="38" t="s">
        <v>46</v>
      </c>
      <c r="AN75" s="28"/>
      <c r="AO75" s="28"/>
      <c r="AP75" s="25"/>
      <c r="AQ75" s="25"/>
      <c r="AR75" s="26"/>
      <c r="BE75" s="25"/>
    </row>
    <row r="76" spans="1:57" s="1" customFormat="1" ht="12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1" customFormat="1" ht="6.9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81" spans="1:57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57" s="1" customFormat="1" ht="24.95" customHeight="1">
      <c r="A82" s="25"/>
      <c r="B82" s="26"/>
      <c r="C82" s="17" t="s">
        <v>49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57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2:44" s="3" customFormat="1" ht="12" customHeight="1">
      <c r="B84" s="44"/>
      <c r="C84" s="22" t="s">
        <v>12</v>
      </c>
      <c r="AR84" s="44"/>
    </row>
    <row r="85" spans="2:44" s="4" customFormat="1" ht="36.95" customHeight="1">
      <c r="B85" s="45"/>
      <c r="C85" s="46" t="s">
        <v>13</v>
      </c>
      <c r="L85" s="178" t="str">
        <f>K6</f>
        <v>ZŠ Družby Karviná - oprava části kanalizace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5"/>
    </row>
    <row r="86" spans="1:57" s="1" customFormat="1" ht="6.9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57" s="1" customFormat="1" ht="12" customHeight="1">
      <c r="A87" s="25"/>
      <c r="B87" s="26"/>
      <c r="C87" s="22" t="s">
        <v>17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>Karviná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19</v>
      </c>
      <c r="AJ87" s="25"/>
      <c r="AK87" s="25"/>
      <c r="AL87" s="25"/>
      <c r="AM87" s="180">
        <f>IF(AN8="","",AN8)</f>
        <v>44323</v>
      </c>
      <c r="AN87" s="180"/>
      <c r="AO87" s="25"/>
      <c r="AP87" s="25"/>
      <c r="AQ87" s="25"/>
      <c r="AR87" s="26"/>
      <c r="BE87" s="25"/>
    </row>
    <row r="88" spans="1:57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57" s="1" customFormat="1" ht="15.2" customHeight="1">
      <c r="A89" s="25"/>
      <c r="B89" s="26"/>
      <c r="C89" s="22" t="s">
        <v>20</v>
      </c>
      <c r="D89" s="25"/>
      <c r="E89" s="25"/>
      <c r="F89" s="25"/>
      <c r="G89" s="25"/>
      <c r="H89" s="25"/>
      <c r="I89" s="25"/>
      <c r="J89" s="25"/>
      <c r="K89" s="25"/>
      <c r="L89" t="s">
        <v>21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26</v>
      </c>
      <c r="AJ89" s="25"/>
      <c r="AK89" s="25"/>
      <c r="AL89" s="25"/>
      <c r="AM89" s="181" t="str">
        <f>IF(E17="","",E17)</f>
        <v xml:space="preserve"> </v>
      </c>
      <c r="AN89" s="182"/>
      <c r="AO89" s="182"/>
      <c r="AP89" s="182"/>
      <c r="AQ89" s="25"/>
      <c r="AR89" s="26"/>
      <c r="AS89" s="183" t="s">
        <v>50</v>
      </c>
      <c r="AT89" s="184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57" s="1" customFormat="1" ht="15.2" customHeight="1">
      <c r="A90" s="25"/>
      <c r="B90" s="26"/>
      <c r="C90" s="22" t="s">
        <v>25</v>
      </c>
      <c r="D90" s="25"/>
      <c r="E90" s="25"/>
      <c r="F90" s="25"/>
      <c r="G90" s="25"/>
      <c r="H90" s="25"/>
      <c r="I90" s="25"/>
      <c r="J90" s="25"/>
      <c r="K90" s="25"/>
      <c r="L90" t="s">
        <v>289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28</v>
      </c>
      <c r="AJ90" s="25"/>
      <c r="AK90" s="25"/>
      <c r="AL90" s="25"/>
      <c r="AM90" s="181" t="str">
        <f>IF(E20="","",E20)</f>
        <v xml:space="preserve"> </v>
      </c>
      <c r="AN90" s="182"/>
      <c r="AO90" s="182"/>
      <c r="AP90" s="182"/>
      <c r="AQ90" s="25"/>
      <c r="AR90" s="26"/>
      <c r="AS90" s="185"/>
      <c r="AT90" s="186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57" s="1" customFormat="1" ht="10.9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185"/>
      <c r="AT91" s="186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57" s="1" customFormat="1" ht="29.25" customHeight="1">
      <c r="A92" s="25"/>
      <c r="B92" s="26"/>
      <c r="C92" s="173" t="s">
        <v>51</v>
      </c>
      <c r="D92" s="174"/>
      <c r="E92" s="174"/>
      <c r="F92" s="174"/>
      <c r="G92" s="174"/>
      <c r="H92" s="53"/>
      <c r="I92" s="175" t="s">
        <v>52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6" t="s">
        <v>53</v>
      </c>
      <c r="AH92" s="174"/>
      <c r="AI92" s="174"/>
      <c r="AJ92" s="174"/>
      <c r="AK92" s="174"/>
      <c r="AL92" s="174"/>
      <c r="AM92" s="174"/>
      <c r="AN92" s="175" t="s">
        <v>54</v>
      </c>
      <c r="AO92" s="174"/>
      <c r="AP92" s="177"/>
      <c r="AQ92" s="54" t="s">
        <v>55</v>
      </c>
      <c r="AR92" s="26"/>
      <c r="AS92" s="55" t="s">
        <v>56</v>
      </c>
      <c r="AT92" s="56" t="s">
        <v>57</v>
      </c>
      <c r="AU92" s="56" t="s">
        <v>58</v>
      </c>
      <c r="AV92" s="56" t="s">
        <v>59</v>
      </c>
      <c r="AW92" s="56" t="s">
        <v>60</v>
      </c>
      <c r="AX92" s="56" t="s">
        <v>61</v>
      </c>
      <c r="AY92" s="56" t="s">
        <v>62</v>
      </c>
      <c r="AZ92" s="56" t="s">
        <v>63</v>
      </c>
      <c r="BA92" s="56" t="s">
        <v>64</v>
      </c>
      <c r="BB92" s="56" t="s">
        <v>65</v>
      </c>
      <c r="BC92" s="56" t="s">
        <v>66</v>
      </c>
      <c r="BD92" s="57" t="s">
        <v>67</v>
      </c>
      <c r="BE92" s="25"/>
    </row>
    <row r="93" spans="1:57" s="1" customFormat="1" ht="10.9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5"/>
    </row>
    <row r="94" spans="2:90" s="5" customFormat="1" ht="32.45" customHeight="1">
      <c r="B94" s="61"/>
      <c r="C94" s="62" t="s">
        <v>68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71">
        <f>ROUND(SUM(AG95:AG96),2)</f>
        <v>416100.66</v>
      </c>
      <c r="AH94" s="171"/>
      <c r="AI94" s="171"/>
      <c r="AJ94" s="171"/>
      <c r="AK94" s="171"/>
      <c r="AL94" s="171"/>
      <c r="AM94" s="171"/>
      <c r="AN94" s="172">
        <f>SUM(AG94,AT94)</f>
        <v>503481.8</v>
      </c>
      <c r="AO94" s="172"/>
      <c r="AP94" s="172"/>
      <c r="AQ94" s="65" t="s">
        <v>1</v>
      </c>
      <c r="AR94" s="61"/>
      <c r="AS94" s="66">
        <f>ROUND(SUM(AS95:AS96),2)</f>
        <v>0</v>
      </c>
      <c r="AT94" s="67">
        <f>ROUND(SUM(AV94:AW94),2)</f>
        <v>87381.14</v>
      </c>
      <c r="AU94" s="68">
        <f>ROUND(SUM(AU95:AU96),5)</f>
        <v>491.7825</v>
      </c>
      <c r="AV94" s="67">
        <f>ROUND(AZ94*L29,2)</f>
        <v>87381.14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ROUND(SUM(AZ95:AZ96),2)</f>
        <v>416100.66</v>
      </c>
      <c r="BA94" s="67">
        <f>ROUND(SUM(BA95:BA96),2)</f>
        <v>0</v>
      </c>
      <c r="BB94" s="67">
        <f>ROUND(SUM(BB95:BB96),2)</f>
        <v>0</v>
      </c>
      <c r="BC94" s="67">
        <f>ROUND(SUM(BC95:BC96),2)</f>
        <v>0</v>
      </c>
      <c r="BD94" s="69">
        <f>ROUND(SUM(BD95:BD96),2)</f>
        <v>0</v>
      </c>
      <c r="BS94" s="70" t="s">
        <v>69</v>
      </c>
      <c r="BT94" s="70" t="s">
        <v>70</v>
      </c>
      <c r="BU94" s="71" t="s">
        <v>71</v>
      </c>
      <c r="BV94" s="70" t="s">
        <v>72</v>
      </c>
      <c r="BW94" s="70" t="s">
        <v>4</v>
      </c>
      <c r="BX94" s="70" t="s">
        <v>73</v>
      </c>
      <c r="CL94" s="70" t="s">
        <v>1</v>
      </c>
    </row>
    <row r="95" spans="1:91" s="6" customFormat="1" ht="16.5" customHeight="1">
      <c r="A95" s="72" t="s">
        <v>74</v>
      </c>
      <c r="B95" s="73"/>
      <c r="C95" s="74"/>
      <c r="D95" s="170" t="s">
        <v>75</v>
      </c>
      <c r="E95" s="170"/>
      <c r="F95" s="170"/>
      <c r="G95" s="170"/>
      <c r="H95" s="170"/>
      <c r="I95" s="75"/>
      <c r="J95" s="170" t="s">
        <v>76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'01 - Oprava části venk.kanal.'!J30</f>
        <v>265623.81</v>
      </c>
      <c r="AH95" s="169"/>
      <c r="AI95" s="169"/>
      <c r="AJ95" s="169"/>
      <c r="AK95" s="169"/>
      <c r="AL95" s="169"/>
      <c r="AM95" s="169"/>
      <c r="AN95" s="168">
        <f>SUM(AG95,AT95)</f>
        <v>321404.81</v>
      </c>
      <c r="AO95" s="169"/>
      <c r="AP95" s="169"/>
      <c r="AQ95" s="76" t="s">
        <v>77</v>
      </c>
      <c r="AR95" s="73"/>
      <c r="AS95" s="77">
        <v>0</v>
      </c>
      <c r="AT95" s="78">
        <f>ROUND(SUM(AV95:AW95),2)</f>
        <v>55781</v>
      </c>
      <c r="AU95" s="79">
        <f>'01 - Oprava části venk.kanal.'!P123</f>
        <v>266.9704</v>
      </c>
      <c r="AV95" s="78">
        <f>'01 - Oprava části venk.kanal.'!J33</f>
        <v>55781</v>
      </c>
      <c r="AW95" s="78">
        <f>'01 - Oprava části venk.kanal.'!J34</f>
        <v>0</v>
      </c>
      <c r="AX95" s="78">
        <f>'01 - Oprava části venk.kanal.'!J35</f>
        <v>0</v>
      </c>
      <c r="AY95" s="78">
        <f>'01 - Oprava části venk.kanal.'!J36</f>
        <v>0</v>
      </c>
      <c r="AZ95" s="78">
        <f>'01 - Oprava části venk.kanal.'!F33</f>
        <v>265623.81</v>
      </c>
      <c r="BA95" s="78">
        <f>'01 - Oprava části venk.kanal.'!F34</f>
        <v>0</v>
      </c>
      <c r="BB95" s="78">
        <f>'01 - Oprava části venk.kanal.'!F35</f>
        <v>0</v>
      </c>
      <c r="BC95" s="78">
        <f>'01 - Oprava části venk.kanal.'!F36</f>
        <v>0</v>
      </c>
      <c r="BD95" s="80">
        <f>'01 - Oprava části venk.kanal.'!F37</f>
        <v>0</v>
      </c>
      <c r="BT95" s="81" t="s">
        <v>78</v>
      </c>
      <c r="BV95" s="81" t="s">
        <v>72</v>
      </c>
      <c r="BW95" s="81" t="s">
        <v>79</v>
      </c>
      <c r="BX95" s="81" t="s">
        <v>4</v>
      </c>
      <c r="CL95" s="81" t="s">
        <v>1</v>
      </c>
      <c r="CM95" s="81" t="s">
        <v>80</v>
      </c>
    </row>
    <row r="96" spans="1:91" s="6" customFormat="1" ht="16.5" customHeight="1">
      <c r="A96" s="72" t="s">
        <v>74</v>
      </c>
      <c r="B96" s="73"/>
      <c r="C96" s="74"/>
      <c r="D96" s="170" t="s">
        <v>81</v>
      </c>
      <c r="E96" s="170"/>
      <c r="F96" s="170"/>
      <c r="G96" s="170"/>
      <c r="H96" s="170"/>
      <c r="I96" s="75"/>
      <c r="J96" s="170" t="s">
        <v>82</v>
      </c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68">
        <f>'02 - Oprava části vnitř.kanal.'!J30</f>
        <v>150476.85</v>
      </c>
      <c r="AH96" s="169"/>
      <c r="AI96" s="169"/>
      <c r="AJ96" s="169"/>
      <c r="AK96" s="169"/>
      <c r="AL96" s="169"/>
      <c r="AM96" s="169"/>
      <c r="AN96" s="168">
        <f>SUM(AG96,AT96)</f>
        <v>182076.99</v>
      </c>
      <c r="AO96" s="169"/>
      <c r="AP96" s="169"/>
      <c r="AQ96" s="76" t="s">
        <v>77</v>
      </c>
      <c r="AR96" s="73"/>
      <c r="AS96" s="82">
        <v>0</v>
      </c>
      <c r="AT96" s="83">
        <f>ROUND(SUM(AV96:AW96),2)</f>
        <v>31600.14</v>
      </c>
      <c r="AU96" s="84">
        <f>'02 - Oprava části vnitř.kanal.'!P124</f>
        <v>224.8121</v>
      </c>
      <c r="AV96" s="83">
        <f>'02 - Oprava části vnitř.kanal.'!J33</f>
        <v>31600.14</v>
      </c>
      <c r="AW96" s="83">
        <f>'02 - Oprava části vnitř.kanal.'!J34</f>
        <v>0</v>
      </c>
      <c r="AX96" s="83">
        <f>'02 - Oprava části vnitř.kanal.'!J35</f>
        <v>0</v>
      </c>
      <c r="AY96" s="83">
        <f>'02 - Oprava části vnitř.kanal.'!J36</f>
        <v>0</v>
      </c>
      <c r="AZ96" s="83">
        <f>'02 - Oprava části vnitř.kanal.'!F33</f>
        <v>150476.85</v>
      </c>
      <c r="BA96" s="83">
        <f>'02 - Oprava části vnitř.kanal.'!F34</f>
        <v>0</v>
      </c>
      <c r="BB96" s="83">
        <f>'02 - Oprava části vnitř.kanal.'!F35</f>
        <v>0</v>
      </c>
      <c r="BC96" s="83">
        <f>'02 - Oprava části vnitř.kanal.'!F36</f>
        <v>0</v>
      </c>
      <c r="BD96" s="85">
        <f>'02 - Oprava části vnitř.kanal.'!F37</f>
        <v>0</v>
      </c>
      <c r="BT96" s="81" t="s">
        <v>78</v>
      </c>
      <c r="BV96" s="81" t="s">
        <v>72</v>
      </c>
      <c r="BW96" s="81" t="s">
        <v>83</v>
      </c>
      <c r="BX96" s="81" t="s">
        <v>4</v>
      </c>
      <c r="CL96" s="81" t="s">
        <v>1</v>
      </c>
      <c r="CM96" s="81" t="s">
        <v>80</v>
      </c>
    </row>
    <row r="97" spans="1:57" s="1" customFormat="1" ht="30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s="1" customFormat="1" ht="6.95" customHeight="1">
      <c r="A98" s="25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6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Oprava kanalizace'!C2" display="/"/>
    <hyperlink ref="A96" location="'02 - Zdravotechnika (budova)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3"/>
  <sheetViews>
    <sheetView showGridLines="0" workbookViewId="0" topLeftCell="A1">
      <selection activeCell="C2" sqref="C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6"/>
    </row>
    <row r="2" spans="12:46" ht="36.95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79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84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201" t="str">
        <f>'Rekapitulace stavby'!K6</f>
        <v>ZŠ Družby Karviná - oprava části kanalizace</v>
      </c>
      <c r="F7" s="202"/>
      <c r="G7" s="202"/>
      <c r="H7" s="202"/>
      <c r="L7" s="16"/>
    </row>
    <row r="8" spans="1:31" s="1" customFormat="1" ht="12" customHeight="1">
      <c r="A8" s="25"/>
      <c r="B8" s="26"/>
      <c r="C8" s="25"/>
      <c r="D8" s="22" t="s">
        <v>85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1" customFormat="1" ht="16.5" customHeight="1">
      <c r="A9" s="25"/>
      <c r="B9" s="26"/>
      <c r="C9" s="25"/>
      <c r="D9" s="25"/>
      <c r="E9" s="178" t="s">
        <v>86</v>
      </c>
      <c r="F9" s="200"/>
      <c r="G9" s="200"/>
      <c r="H9" s="200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1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1" customFormat="1" ht="12" customHeight="1">
      <c r="A11" s="25"/>
      <c r="B11" s="26"/>
      <c r="C11" s="25"/>
      <c r="D11" s="22" t="s">
        <v>15</v>
      </c>
      <c r="E11" s="25"/>
      <c r="F11" s="20" t="s">
        <v>1</v>
      </c>
      <c r="G11" s="25"/>
      <c r="H11" s="25"/>
      <c r="I11" s="22" t="s">
        <v>16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" customFormat="1" ht="12" customHeight="1">
      <c r="A12" s="25"/>
      <c r="B12" s="26"/>
      <c r="C12" s="25"/>
      <c r="D12" s="22" t="s">
        <v>17</v>
      </c>
      <c r="E12" s="25"/>
      <c r="F12" s="20" t="s">
        <v>18</v>
      </c>
      <c r="G12" s="25"/>
      <c r="H12" s="25"/>
      <c r="I12" s="22" t="s">
        <v>19</v>
      </c>
      <c r="J12" s="48">
        <f>'Rekapitulace stavby'!AN8</f>
        <v>44323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1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" customFormat="1" ht="12" customHeight="1">
      <c r="A14" s="25"/>
      <c r="B14" s="26"/>
      <c r="C14" s="25"/>
      <c r="D14" s="22" t="s">
        <v>20</v>
      </c>
      <c r="E14" s="25"/>
      <c r="F14" t="s">
        <v>21</v>
      </c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24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1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25</v>
      </c>
      <c r="E17" s="25"/>
      <c r="F17" t="s">
        <v>289</v>
      </c>
      <c r="G17" s="25"/>
      <c r="H17" s="25"/>
      <c r="I17" s="22" t="s">
        <v>22</v>
      </c>
      <c r="J17" s="20" t="str">
        <f>'Rekapitulace stavby'!AN13</f>
        <v>05178169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94" t="str">
        <f>'Rekapitulace stavby'!E14</f>
        <v xml:space="preserve"> </v>
      </c>
      <c r="F18" s="194"/>
      <c r="G18" s="194"/>
      <c r="H18" s="194"/>
      <c r="I18" s="22" t="s">
        <v>24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26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24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28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24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29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8"/>
      <c r="B27" s="89"/>
      <c r="C27" s="88"/>
      <c r="D27" s="88"/>
      <c r="E27" s="196" t="s">
        <v>1</v>
      </c>
      <c r="F27" s="196"/>
      <c r="G27" s="196"/>
      <c r="H27" s="196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5.35" customHeight="1">
      <c r="A30" s="25"/>
      <c r="B30" s="26"/>
      <c r="C30" s="25"/>
      <c r="D30" s="91" t="s">
        <v>30</v>
      </c>
      <c r="E30" s="25"/>
      <c r="F30" s="25"/>
      <c r="G30" s="25"/>
      <c r="H30" s="25"/>
      <c r="I30" s="25"/>
      <c r="J30" s="64">
        <f>ROUND(J123,2)</f>
        <v>265623.81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45" customHeight="1">
      <c r="A32" s="25"/>
      <c r="B32" s="26"/>
      <c r="C32" s="25"/>
      <c r="D32" s="25"/>
      <c r="E32" s="25"/>
      <c r="F32" s="29" t="s">
        <v>32</v>
      </c>
      <c r="G32" s="25"/>
      <c r="H32" s="25"/>
      <c r="I32" s="29" t="s">
        <v>31</v>
      </c>
      <c r="J32" s="29" t="s">
        <v>33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45" customHeight="1">
      <c r="A33" s="25"/>
      <c r="B33" s="26"/>
      <c r="C33" s="25"/>
      <c r="D33" s="92" t="s">
        <v>34</v>
      </c>
      <c r="E33" s="22" t="s">
        <v>35</v>
      </c>
      <c r="F33" s="93">
        <f>ROUND((SUM(BE123:BE152)),2)</f>
        <v>265623.81</v>
      </c>
      <c r="G33" s="25"/>
      <c r="H33" s="25"/>
      <c r="I33" s="94">
        <v>0.21</v>
      </c>
      <c r="J33" s="93">
        <f>ROUND(((SUM(BE123:BE152))*I33),2)</f>
        <v>55781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45" customHeight="1">
      <c r="A34" s="25"/>
      <c r="B34" s="26"/>
      <c r="C34" s="25"/>
      <c r="D34" s="25"/>
      <c r="E34" s="22" t="s">
        <v>36</v>
      </c>
      <c r="F34" s="93">
        <f>ROUND((SUM(BF123:BF152)),2)</f>
        <v>0</v>
      </c>
      <c r="G34" s="25"/>
      <c r="H34" s="25"/>
      <c r="I34" s="94">
        <v>0.15</v>
      </c>
      <c r="J34" s="93">
        <f>ROUND(((SUM(BF123:BF152))*I34),2)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45" customHeight="1" hidden="1">
      <c r="A35" s="25"/>
      <c r="B35" s="26"/>
      <c r="C35" s="25"/>
      <c r="D35" s="25"/>
      <c r="E35" s="22" t="s">
        <v>37</v>
      </c>
      <c r="F35" s="93">
        <f>ROUND((SUM(BG123:BG152)),2)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45" customHeight="1" hidden="1">
      <c r="A36" s="25"/>
      <c r="B36" s="26"/>
      <c r="C36" s="25"/>
      <c r="D36" s="25"/>
      <c r="E36" s="22" t="s">
        <v>38</v>
      </c>
      <c r="F36" s="93">
        <f>ROUND((SUM(BH123:BH152)),2)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45" customHeight="1" hidden="1">
      <c r="A37" s="25"/>
      <c r="B37" s="26"/>
      <c r="C37" s="25"/>
      <c r="D37" s="25"/>
      <c r="E37" s="22" t="s">
        <v>39</v>
      </c>
      <c r="F37" s="93">
        <f>ROUND((SUM(BI123:BI152)),2)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5.35" customHeight="1">
      <c r="A39" s="25"/>
      <c r="B39" s="26"/>
      <c r="C39" s="95"/>
      <c r="D39" s="96" t="s">
        <v>40</v>
      </c>
      <c r="E39" s="53"/>
      <c r="F39" s="53"/>
      <c r="G39" s="97" t="s">
        <v>41</v>
      </c>
      <c r="H39" s="98" t="s">
        <v>42</v>
      </c>
      <c r="I39" s="53"/>
      <c r="J39" s="99">
        <f>SUM(J30:J37)</f>
        <v>321404.81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5"/>
      <c r="D50" s="36" t="s">
        <v>43</v>
      </c>
      <c r="E50" s="37"/>
      <c r="F50" s="37"/>
      <c r="G50" s="36" t="s">
        <v>44</v>
      </c>
      <c r="H50" s="37"/>
      <c r="I50" s="37"/>
      <c r="J50" s="37"/>
      <c r="K50" s="37"/>
      <c r="L50" s="3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1" customFormat="1" ht="12.75">
      <c r="A61" s="25"/>
      <c r="B61" s="26"/>
      <c r="C61" s="25"/>
      <c r="D61" s="38" t="s">
        <v>45</v>
      </c>
      <c r="E61" s="28"/>
      <c r="F61" s="101" t="s">
        <v>46</v>
      </c>
      <c r="G61" s="38" t="s">
        <v>45</v>
      </c>
      <c r="H61" s="28"/>
      <c r="I61" s="28"/>
      <c r="J61" s="102" t="s">
        <v>46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1" customFormat="1" ht="12.75">
      <c r="A65" s="25"/>
      <c r="B65" s="26"/>
      <c r="C65" s="25"/>
      <c r="D65" s="36" t="s">
        <v>47</v>
      </c>
      <c r="E65" s="39"/>
      <c r="F65" s="39"/>
      <c r="G65" s="36" t="s">
        <v>48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1" customFormat="1" ht="12.75">
      <c r="A76" s="25"/>
      <c r="B76" s="26"/>
      <c r="C76" s="25"/>
      <c r="D76" s="38" t="s">
        <v>45</v>
      </c>
      <c r="E76" s="28"/>
      <c r="F76" s="101" t="s">
        <v>46</v>
      </c>
      <c r="G76" s="38" t="s">
        <v>45</v>
      </c>
      <c r="H76" s="28"/>
      <c r="I76" s="28"/>
      <c r="J76" s="102" t="s">
        <v>46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1" customFormat="1" ht="24.95" customHeight="1">
      <c r="A82" s="25"/>
      <c r="B82" s="26"/>
      <c r="C82" s="17" t="s">
        <v>87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1" customFormat="1" ht="16.5" customHeight="1">
      <c r="A85" s="25"/>
      <c r="B85" s="26"/>
      <c r="C85" s="25"/>
      <c r="D85" s="25"/>
      <c r="E85" s="201" t="str">
        <f>E7</f>
        <v>ZŠ Družby Karviná - oprava části kanalizace</v>
      </c>
      <c r="F85" s="202"/>
      <c r="G85" s="202"/>
      <c r="H85" s="202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A86" s="25"/>
      <c r="B86" s="26"/>
      <c r="C86" s="22" t="s">
        <v>85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1" customFormat="1" ht="16.5" customHeight="1">
      <c r="A87" s="25"/>
      <c r="B87" s="26"/>
      <c r="C87" s="25"/>
      <c r="D87" s="25"/>
      <c r="E87" s="178" t="str">
        <f>E9</f>
        <v>01 - Oprava části venkovní kanalizace</v>
      </c>
      <c r="F87" s="200"/>
      <c r="G87" s="200"/>
      <c r="H87" s="200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1" customFormat="1" ht="12" customHeight="1">
      <c r="A89" s="25"/>
      <c r="B89" s="26"/>
      <c r="C89" s="22" t="s">
        <v>17</v>
      </c>
      <c r="D89" s="25"/>
      <c r="E89" s="25"/>
      <c r="F89" s="20" t="str">
        <f>F12</f>
        <v>Karviná</v>
      </c>
      <c r="G89" s="25"/>
      <c r="H89" s="25"/>
      <c r="I89" s="22" t="s">
        <v>19</v>
      </c>
      <c r="J89" s="48">
        <f>IF(J12="","",J12)</f>
        <v>44323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1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1" customFormat="1" ht="15.2" customHeight="1">
      <c r="A91" s="25"/>
      <c r="B91" s="26"/>
      <c r="C91" s="22" t="s">
        <v>20</v>
      </c>
      <c r="D91" s="25"/>
      <c r="E91" s="25"/>
      <c r="F91" t="s">
        <v>21</v>
      </c>
      <c r="G91" s="25"/>
      <c r="H91" s="25"/>
      <c r="I91" s="22" t="s">
        <v>26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1" customFormat="1" ht="15.2" customHeight="1">
      <c r="A92" s="25"/>
      <c r="B92" s="26"/>
      <c r="C92" s="22" t="s">
        <v>25</v>
      </c>
      <c r="D92" s="25"/>
      <c r="E92" s="25"/>
      <c r="F92" t="s">
        <v>289</v>
      </c>
      <c r="G92" s="25"/>
      <c r="H92" s="25"/>
      <c r="I92" s="22" t="s">
        <v>28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1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1" customFormat="1" ht="29.25" customHeight="1">
      <c r="A94" s="25"/>
      <c r="B94" s="26"/>
      <c r="C94" s="103" t="s">
        <v>88</v>
      </c>
      <c r="D94" s="95"/>
      <c r="E94" s="95"/>
      <c r="F94" s="95"/>
      <c r="G94" s="95"/>
      <c r="H94" s="95"/>
      <c r="I94" s="95"/>
      <c r="J94" s="104" t="s">
        <v>89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1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9" customHeight="1">
      <c r="A96" s="25"/>
      <c r="B96" s="26"/>
      <c r="C96" s="105" t="s">
        <v>90</v>
      </c>
      <c r="D96" s="25"/>
      <c r="E96" s="25"/>
      <c r="F96" s="25"/>
      <c r="G96" s="25"/>
      <c r="H96" s="25"/>
      <c r="I96" s="25"/>
      <c r="J96" s="64">
        <f>J123</f>
        <v>265623.81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91</v>
      </c>
    </row>
    <row r="97" spans="2:12" s="8" customFormat="1" ht="24.95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J124</f>
        <v>265623.81</v>
      </c>
      <c r="L97" s="106"/>
    </row>
    <row r="98" spans="2:12" s="9" customFormat="1" ht="19.9" customHeight="1">
      <c r="B98" s="110"/>
      <c r="D98" s="111" t="s">
        <v>93</v>
      </c>
      <c r="E98" s="112"/>
      <c r="F98" s="112"/>
      <c r="G98" s="112"/>
      <c r="H98" s="112"/>
      <c r="I98" s="112"/>
      <c r="J98" s="113">
        <f>J125</f>
        <v>219850.61</v>
      </c>
      <c r="L98" s="110"/>
    </row>
    <row r="99" spans="2:12" s="9" customFormat="1" ht="14.85" customHeight="1">
      <c r="B99" s="110"/>
      <c r="D99" s="111" t="s">
        <v>94</v>
      </c>
      <c r="E99" s="112"/>
      <c r="F99" s="112"/>
      <c r="G99" s="112"/>
      <c r="H99" s="112"/>
      <c r="I99" s="112"/>
      <c r="J99" s="113">
        <f>J137</f>
        <v>31030.300000000003</v>
      </c>
      <c r="L99" s="110"/>
    </row>
    <row r="100" spans="2:12" s="9" customFormat="1" ht="19.9" customHeight="1">
      <c r="B100" s="110"/>
      <c r="D100" s="111" t="s">
        <v>95</v>
      </c>
      <c r="E100" s="112"/>
      <c r="F100" s="112"/>
      <c r="G100" s="112"/>
      <c r="H100" s="112"/>
      <c r="I100" s="112"/>
      <c r="J100" s="113">
        <f>J141</f>
        <v>21977.64</v>
      </c>
      <c r="L100" s="110"/>
    </row>
    <row r="101" spans="2:12" s="9" customFormat="1" ht="19.9" customHeight="1">
      <c r="B101" s="110"/>
      <c r="D101" s="111" t="s">
        <v>96</v>
      </c>
      <c r="E101" s="112"/>
      <c r="F101" s="112"/>
      <c r="G101" s="112"/>
      <c r="H101" s="112"/>
      <c r="I101" s="112"/>
      <c r="J101" s="113">
        <f>J144</f>
        <v>12821.76</v>
      </c>
      <c r="L101" s="110"/>
    </row>
    <row r="102" spans="2:12" s="9" customFormat="1" ht="19.9" customHeight="1">
      <c r="B102" s="110"/>
      <c r="D102" s="111" t="s">
        <v>97</v>
      </c>
      <c r="E102" s="112"/>
      <c r="F102" s="112"/>
      <c r="G102" s="112"/>
      <c r="H102" s="112"/>
      <c r="I102" s="112"/>
      <c r="J102" s="113">
        <f>J146</f>
        <v>9249.300000000001</v>
      </c>
      <c r="L102" s="110"/>
    </row>
    <row r="103" spans="2:12" s="9" customFormat="1" ht="19.9" customHeight="1">
      <c r="B103" s="110"/>
      <c r="D103" s="111" t="s">
        <v>98</v>
      </c>
      <c r="E103" s="112"/>
      <c r="F103" s="112"/>
      <c r="G103" s="112"/>
      <c r="H103" s="112"/>
      <c r="I103" s="112"/>
      <c r="J103" s="113">
        <f>J151</f>
        <v>1724.5</v>
      </c>
      <c r="L103" s="110"/>
    </row>
    <row r="104" spans="1:31" s="1" customFormat="1" ht="21.75" customHeight="1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3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1" customFormat="1" ht="6.95" customHeight="1">
      <c r="A105" s="25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9" spans="1:31" s="1" customFormat="1" ht="6.95" customHeight="1">
      <c r="A109" s="25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1" customFormat="1" ht="24.95" customHeight="1">
      <c r="A110" s="25"/>
      <c r="B110" s="26"/>
      <c r="C110" s="17" t="s">
        <v>99</v>
      </c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1" customFormat="1" ht="6.9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1" customFormat="1" ht="12" customHeight="1">
      <c r="A112" s="25"/>
      <c r="B112" s="26"/>
      <c r="C112" s="22" t="s">
        <v>13</v>
      </c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1" customFormat="1" ht="16.5" customHeight="1">
      <c r="A113" s="25"/>
      <c r="B113" s="26"/>
      <c r="C113" s="25"/>
      <c r="D113" s="25"/>
      <c r="E113" s="201" t="str">
        <f>E7</f>
        <v>ZŠ Družby Karviná - oprava části kanalizace</v>
      </c>
      <c r="F113" s="202"/>
      <c r="G113" s="202"/>
      <c r="H113" s="202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1" customFormat="1" ht="12" customHeight="1">
      <c r="A114" s="25"/>
      <c r="B114" s="26"/>
      <c r="C114" s="22" t="s">
        <v>85</v>
      </c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1" customFormat="1" ht="16.5" customHeight="1">
      <c r="A115" s="25"/>
      <c r="B115" s="26"/>
      <c r="C115" s="25"/>
      <c r="D115" s="25"/>
      <c r="E115" s="178" t="str">
        <f>E9</f>
        <v>01 - Oprava části venkovní kanalizace</v>
      </c>
      <c r="F115" s="200"/>
      <c r="G115" s="200"/>
      <c r="H115" s="200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1" customFormat="1" ht="6.95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1" customFormat="1" ht="12" customHeight="1">
      <c r="A117" s="25"/>
      <c r="B117" s="26"/>
      <c r="C117" s="22" t="s">
        <v>17</v>
      </c>
      <c r="D117" s="25"/>
      <c r="E117" s="25"/>
      <c r="F117" s="20" t="str">
        <f>F12</f>
        <v>Karviná</v>
      </c>
      <c r="G117" s="25"/>
      <c r="H117" s="25"/>
      <c r="I117" s="22" t="s">
        <v>19</v>
      </c>
      <c r="J117" s="48">
        <f>IF(J12="","",J12)</f>
        <v>44323</v>
      </c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1" customFormat="1" ht="6.9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1" customFormat="1" ht="15.2" customHeight="1">
      <c r="A119" s="25"/>
      <c r="B119" s="26"/>
      <c r="C119" s="22" t="s">
        <v>20</v>
      </c>
      <c r="D119" s="25"/>
      <c r="E119" s="25"/>
      <c r="F119" t="s">
        <v>21</v>
      </c>
      <c r="G119" s="25"/>
      <c r="H119" s="25"/>
      <c r="I119" s="22" t="s">
        <v>26</v>
      </c>
      <c r="J119" s="23" t="str">
        <f>E21</f>
        <v xml:space="preserve"> </v>
      </c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1" customFormat="1" ht="15.2" customHeight="1">
      <c r="A120" s="25"/>
      <c r="B120" s="26"/>
      <c r="C120" s="22" t="s">
        <v>25</v>
      </c>
      <c r="D120" s="25"/>
      <c r="E120" s="25"/>
      <c r="F120" t="s">
        <v>289</v>
      </c>
      <c r="G120" s="25"/>
      <c r="H120" s="25"/>
      <c r="I120" s="22" t="s">
        <v>28</v>
      </c>
      <c r="J120" s="23" t="str">
        <f>E24</f>
        <v xml:space="preserve"> </v>
      </c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1" customFormat="1" ht="10.35" customHeight="1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10" customFormat="1" ht="29.25" customHeight="1">
      <c r="A122" s="114"/>
      <c r="B122" s="115"/>
      <c r="C122" s="116" t="s">
        <v>100</v>
      </c>
      <c r="D122" s="117" t="s">
        <v>55</v>
      </c>
      <c r="E122" s="117" t="s">
        <v>51</v>
      </c>
      <c r="F122" s="117" t="s">
        <v>52</v>
      </c>
      <c r="G122" s="117" t="s">
        <v>101</v>
      </c>
      <c r="H122" s="117" t="s">
        <v>102</v>
      </c>
      <c r="I122" s="117" t="s">
        <v>103</v>
      </c>
      <c r="J122" s="118" t="s">
        <v>89</v>
      </c>
      <c r="K122" s="119" t="s">
        <v>104</v>
      </c>
      <c r="L122" s="120"/>
      <c r="M122" s="55" t="s">
        <v>1</v>
      </c>
      <c r="N122" s="56" t="s">
        <v>34</v>
      </c>
      <c r="O122" s="56" t="s">
        <v>105</v>
      </c>
      <c r="P122" s="56" t="s">
        <v>106</v>
      </c>
      <c r="Q122" s="56" t="s">
        <v>107</v>
      </c>
      <c r="R122" s="56" t="s">
        <v>108</v>
      </c>
      <c r="S122" s="56" t="s">
        <v>109</v>
      </c>
      <c r="T122" s="57" t="s">
        <v>110</v>
      </c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</row>
    <row r="123" spans="1:63" s="1" customFormat="1" ht="22.9" customHeight="1">
      <c r="A123" s="25"/>
      <c r="B123" s="26"/>
      <c r="C123" s="62" t="s">
        <v>111</v>
      </c>
      <c r="D123" s="25"/>
      <c r="E123" s="25"/>
      <c r="F123" s="25"/>
      <c r="G123" s="25"/>
      <c r="H123" s="25"/>
      <c r="I123" s="25"/>
      <c r="J123" s="121">
        <f>BK123</f>
        <v>265623.81</v>
      </c>
      <c r="K123" s="25"/>
      <c r="L123" s="26"/>
      <c r="M123" s="58"/>
      <c r="N123" s="49"/>
      <c r="O123" s="59"/>
      <c r="P123" s="122">
        <f>P124</f>
        <v>266.9704</v>
      </c>
      <c r="Q123" s="59"/>
      <c r="R123" s="122">
        <f>R124</f>
        <v>0.5386200000000001</v>
      </c>
      <c r="S123" s="59"/>
      <c r="T123" s="123">
        <f>T124</f>
        <v>11.52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T123" s="13" t="s">
        <v>69</v>
      </c>
      <c r="AU123" s="13" t="s">
        <v>91</v>
      </c>
      <c r="BK123" s="124">
        <f>BK124</f>
        <v>265623.81</v>
      </c>
    </row>
    <row r="124" spans="2:63" s="11" customFormat="1" ht="25.9" customHeight="1">
      <c r="B124" s="125"/>
      <c r="D124" s="126" t="s">
        <v>69</v>
      </c>
      <c r="E124" s="127" t="s">
        <v>112</v>
      </c>
      <c r="F124" s="127" t="s">
        <v>113</v>
      </c>
      <c r="J124" s="128">
        <f>BK124</f>
        <v>265623.81</v>
      </c>
      <c r="L124" s="125"/>
      <c r="M124" s="129"/>
      <c r="N124" s="130"/>
      <c r="O124" s="130"/>
      <c r="P124" s="131">
        <f>P125+P141+P144+P146+P151</f>
        <v>266.9704</v>
      </c>
      <c r="Q124" s="130"/>
      <c r="R124" s="131">
        <f>R125+R141+R144+R146+R151</f>
        <v>0.5386200000000001</v>
      </c>
      <c r="S124" s="130"/>
      <c r="T124" s="132">
        <f>T125+T141+T144+T146+T151</f>
        <v>11.52</v>
      </c>
      <c r="AR124" s="126" t="s">
        <v>78</v>
      </c>
      <c r="AT124" s="133" t="s">
        <v>69</v>
      </c>
      <c r="AU124" s="133" t="s">
        <v>70</v>
      </c>
      <c r="AY124" s="126" t="s">
        <v>114</v>
      </c>
      <c r="BK124" s="134">
        <f>BK125+BK141+BK144+BK146+BK151</f>
        <v>265623.81</v>
      </c>
    </row>
    <row r="125" spans="2:63" s="11" customFormat="1" ht="22.9" customHeight="1">
      <c r="B125" s="125"/>
      <c r="D125" s="126" t="s">
        <v>69</v>
      </c>
      <c r="E125" s="135" t="s">
        <v>78</v>
      </c>
      <c r="F125" s="135" t="s">
        <v>115</v>
      </c>
      <c r="J125" s="136">
        <f>BK125</f>
        <v>219850.61</v>
      </c>
      <c r="L125" s="125"/>
      <c r="M125" s="129"/>
      <c r="N125" s="130"/>
      <c r="O125" s="130"/>
      <c r="P125" s="131">
        <f>P126+SUM(P127:P137)</f>
        <v>249.70000000000002</v>
      </c>
      <c r="Q125" s="130"/>
      <c r="R125" s="131">
        <f>R126+SUM(R127:R137)</f>
        <v>0.5386200000000001</v>
      </c>
      <c r="S125" s="130"/>
      <c r="T125" s="132">
        <f>T126+SUM(T127:T137)</f>
        <v>0</v>
      </c>
      <c r="AR125" s="126" t="s">
        <v>78</v>
      </c>
      <c r="AT125" s="133" t="s">
        <v>69</v>
      </c>
      <c r="AU125" s="133" t="s">
        <v>78</v>
      </c>
      <c r="AY125" s="126" t="s">
        <v>114</v>
      </c>
      <c r="BK125" s="134">
        <f>BK126+SUM(BK127:BK137)</f>
        <v>219850.61</v>
      </c>
    </row>
    <row r="126" spans="1:65" s="1" customFormat="1" ht="33" customHeight="1">
      <c r="A126" s="25"/>
      <c r="B126" s="137"/>
      <c r="C126" s="138" t="s">
        <v>78</v>
      </c>
      <c r="D126" s="138" t="s">
        <v>116</v>
      </c>
      <c r="E126" s="139" t="s">
        <v>117</v>
      </c>
      <c r="F126" s="140" t="s">
        <v>118</v>
      </c>
      <c r="G126" s="141" t="s">
        <v>119</v>
      </c>
      <c r="H126" s="142">
        <v>108</v>
      </c>
      <c r="I126" s="143">
        <v>749.61</v>
      </c>
      <c r="J126" s="143">
        <f aca="true" t="shared" si="0" ref="J126:J136">ROUND(I126*H126,2)</f>
        <v>80957.88</v>
      </c>
      <c r="K126" s="144"/>
      <c r="L126" s="26"/>
      <c r="M126" s="145" t="s">
        <v>1</v>
      </c>
      <c r="N126" s="146" t="s">
        <v>35</v>
      </c>
      <c r="O126" s="147">
        <v>1.08</v>
      </c>
      <c r="P126" s="147">
        <f aca="true" t="shared" si="1" ref="P126:P136">O126*H126</f>
        <v>116.64000000000001</v>
      </c>
      <c r="Q126" s="147">
        <v>0</v>
      </c>
      <c r="R126" s="147">
        <f aca="true" t="shared" si="2" ref="R126:R136">Q126*H126</f>
        <v>0</v>
      </c>
      <c r="S126" s="147">
        <v>0</v>
      </c>
      <c r="T126" s="148">
        <f aca="true" t="shared" si="3" ref="T126:T136">S126*H126</f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49" t="s">
        <v>120</v>
      </c>
      <c r="AT126" s="149" t="s">
        <v>116</v>
      </c>
      <c r="AU126" s="149" t="s">
        <v>80</v>
      </c>
      <c r="AY126" s="13" t="s">
        <v>114</v>
      </c>
      <c r="BE126" s="150">
        <f aca="true" t="shared" si="4" ref="BE126:BE136">IF(N126="základní",J126,0)</f>
        <v>80957.88</v>
      </c>
      <c r="BF126" s="150">
        <f aca="true" t="shared" si="5" ref="BF126:BF136">IF(N126="snížená",J126,0)</f>
        <v>0</v>
      </c>
      <c r="BG126" s="150">
        <f aca="true" t="shared" si="6" ref="BG126:BG136">IF(N126="zákl. přenesená",J126,0)</f>
        <v>0</v>
      </c>
      <c r="BH126" s="150">
        <f aca="true" t="shared" si="7" ref="BH126:BH136">IF(N126="sníž. přenesená",J126,0)</f>
        <v>0</v>
      </c>
      <c r="BI126" s="150">
        <f aca="true" t="shared" si="8" ref="BI126:BI136">IF(N126="nulová",J126,0)</f>
        <v>0</v>
      </c>
      <c r="BJ126" s="13" t="s">
        <v>78</v>
      </c>
      <c r="BK126" s="150">
        <f aca="true" t="shared" si="9" ref="BK126:BK136">ROUND(I126*H126,2)</f>
        <v>80957.88</v>
      </c>
      <c r="BL126" s="13" t="s">
        <v>120</v>
      </c>
      <c r="BM126" s="149" t="s">
        <v>121</v>
      </c>
    </row>
    <row r="127" spans="1:65" s="1" customFormat="1" ht="21.75" customHeight="1">
      <c r="A127" s="25"/>
      <c r="B127" s="137"/>
      <c r="C127" s="138" t="s">
        <v>80</v>
      </c>
      <c r="D127" s="138" t="s">
        <v>116</v>
      </c>
      <c r="E127" s="139" t="s">
        <v>122</v>
      </c>
      <c r="F127" s="140" t="s">
        <v>123</v>
      </c>
      <c r="G127" s="141" t="s">
        <v>124</v>
      </c>
      <c r="H127" s="142">
        <v>271</v>
      </c>
      <c r="I127" s="143">
        <v>82.1</v>
      </c>
      <c r="J127" s="143">
        <f t="shared" si="0"/>
        <v>22249.1</v>
      </c>
      <c r="K127" s="144"/>
      <c r="L127" s="26"/>
      <c r="M127" s="145" t="s">
        <v>1</v>
      </c>
      <c r="N127" s="146" t="s">
        <v>35</v>
      </c>
      <c r="O127" s="147">
        <v>0.156</v>
      </c>
      <c r="P127" s="147">
        <f t="shared" si="1"/>
        <v>42.276</v>
      </c>
      <c r="Q127" s="147">
        <v>0.0007</v>
      </c>
      <c r="R127" s="147">
        <f t="shared" si="2"/>
        <v>0.1897</v>
      </c>
      <c r="S127" s="147">
        <v>0</v>
      </c>
      <c r="T127" s="148">
        <f t="shared" si="3"/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9" t="s">
        <v>120</v>
      </c>
      <c r="AT127" s="149" t="s">
        <v>116</v>
      </c>
      <c r="AU127" s="149" t="s">
        <v>80</v>
      </c>
      <c r="AY127" s="13" t="s">
        <v>114</v>
      </c>
      <c r="BE127" s="150">
        <f t="shared" si="4"/>
        <v>22249.1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3" t="s">
        <v>78</v>
      </c>
      <c r="BK127" s="150">
        <f t="shared" si="9"/>
        <v>22249.1</v>
      </c>
      <c r="BL127" s="13" t="s">
        <v>120</v>
      </c>
      <c r="BM127" s="149" t="s">
        <v>125</v>
      </c>
    </row>
    <row r="128" spans="1:65" s="1" customFormat="1" ht="16.5" customHeight="1">
      <c r="A128" s="25"/>
      <c r="B128" s="137"/>
      <c r="C128" s="138" t="s">
        <v>126</v>
      </c>
      <c r="D128" s="138" t="s">
        <v>116</v>
      </c>
      <c r="E128" s="139" t="s">
        <v>127</v>
      </c>
      <c r="F128" s="140" t="s">
        <v>128</v>
      </c>
      <c r="G128" s="141" t="s">
        <v>124</v>
      </c>
      <c r="H128" s="142">
        <v>271</v>
      </c>
      <c r="I128" s="143">
        <v>31.47</v>
      </c>
      <c r="J128" s="143">
        <f t="shared" si="0"/>
        <v>8528.37</v>
      </c>
      <c r="K128" s="144"/>
      <c r="L128" s="26"/>
      <c r="M128" s="145" t="s">
        <v>1</v>
      </c>
      <c r="N128" s="146" t="s">
        <v>35</v>
      </c>
      <c r="O128" s="147">
        <v>0.095</v>
      </c>
      <c r="P128" s="147">
        <f t="shared" si="1"/>
        <v>25.745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9" t="s">
        <v>120</v>
      </c>
      <c r="AT128" s="149" t="s">
        <v>116</v>
      </c>
      <c r="AU128" s="149" t="s">
        <v>80</v>
      </c>
      <c r="AY128" s="13" t="s">
        <v>114</v>
      </c>
      <c r="BE128" s="150">
        <f t="shared" si="4"/>
        <v>8528.37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3" t="s">
        <v>78</v>
      </c>
      <c r="BK128" s="150">
        <f t="shared" si="9"/>
        <v>8528.37</v>
      </c>
      <c r="BL128" s="13" t="s">
        <v>120</v>
      </c>
      <c r="BM128" s="149" t="s">
        <v>129</v>
      </c>
    </row>
    <row r="129" spans="1:65" s="1" customFormat="1" ht="21.75" customHeight="1">
      <c r="A129" s="25"/>
      <c r="B129" s="137"/>
      <c r="C129" s="138" t="s">
        <v>120</v>
      </c>
      <c r="D129" s="138" t="s">
        <v>116</v>
      </c>
      <c r="E129" s="139" t="s">
        <v>130</v>
      </c>
      <c r="F129" s="140" t="s">
        <v>131</v>
      </c>
      <c r="G129" s="141" t="s">
        <v>119</v>
      </c>
      <c r="H129" s="142">
        <v>30</v>
      </c>
      <c r="I129" s="143">
        <v>175.9</v>
      </c>
      <c r="J129" s="143">
        <f t="shared" si="0"/>
        <v>5277</v>
      </c>
      <c r="K129" s="144"/>
      <c r="L129" s="26"/>
      <c r="M129" s="145" t="s">
        <v>1</v>
      </c>
      <c r="N129" s="146" t="s">
        <v>35</v>
      </c>
      <c r="O129" s="147">
        <v>0.073</v>
      </c>
      <c r="P129" s="147">
        <f t="shared" si="1"/>
        <v>2.19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9" t="s">
        <v>120</v>
      </c>
      <c r="AT129" s="149" t="s">
        <v>116</v>
      </c>
      <c r="AU129" s="149" t="s">
        <v>80</v>
      </c>
      <c r="AY129" s="13" t="s">
        <v>114</v>
      </c>
      <c r="BE129" s="150">
        <f t="shared" si="4"/>
        <v>5277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3" t="s">
        <v>78</v>
      </c>
      <c r="BK129" s="150">
        <f t="shared" si="9"/>
        <v>5277</v>
      </c>
      <c r="BL129" s="13" t="s">
        <v>120</v>
      </c>
      <c r="BM129" s="149" t="s">
        <v>132</v>
      </c>
    </row>
    <row r="130" spans="1:65" s="1" customFormat="1" ht="21.75" customHeight="1">
      <c r="A130" s="25"/>
      <c r="B130" s="137"/>
      <c r="C130" s="138" t="s">
        <v>133</v>
      </c>
      <c r="D130" s="138" t="s">
        <v>116</v>
      </c>
      <c r="E130" s="139" t="s">
        <v>134</v>
      </c>
      <c r="F130" s="140" t="s">
        <v>135</v>
      </c>
      <c r="G130" s="141" t="s">
        <v>119</v>
      </c>
      <c r="H130" s="142">
        <v>30</v>
      </c>
      <c r="I130" s="143">
        <v>145.5</v>
      </c>
      <c r="J130" s="143">
        <f t="shared" si="0"/>
        <v>4365</v>
      </c>
      <c r="K130" s="144"/>
      <c r="L130" s="26"/>
      <c r="M130" s="145" t="s">
        <v>1</v>
      </c>
      <c r="N130" s="146" t="s">
        <v>35</v>
      </c>
      <c r="O130" s="147">
        <v>0.197</v>
      </c>
      <c r="P130" s="147">
        <f t="shared" si="1"/>
        <v>5.91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9" t="s">
        <v>120</v>
      </c>
      <c r="AT130" s="149" t="s">
        <v>116</v>
      </c>
      <c r="AU130" s="149" t="s">
        <v>80</v>
      </c>
      <c r="AY130" s="13" t="s">
        <v>114</v>
      </c>
      <c r="BE130" s="150">
        <f t="shared" si="4"/>
        <v>4365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3" t="s">
        <v>78</v>
      </c>
      <c r="BK130" s="150">
        <f t="shared" si="9"/>
        <v>4365</v>
      </c>
      <c r="BL130" s="13" t="s">
        <v>120</v>
      </c>
      <c r="BM130" s="149" t="s">
        <v>136</v>
      </c>
    </row>
    <row r="131" spans="1:65" s="1" customFormat="1" ht="21.75" customHeight="1">
      <c r="A131" s="25"/>
      <c r="B131" s="137"/>
      <c r="C131" s="138" t="s">
        <v>137</v>
      </c>
      <c r="D131" s="138" t="s">
        <v>116</v>
      </c>
      <c r="E131" s="139" t="s">
        <v>138</v>
      </c>
      <c r="F131" s="140" t="s">
        <v>139</v>
      </c>
      <c r="G131" s="141" t="s">
        <v>140</v>
      </c>
      <c r="H131" s="142">
        <v>50</v>
      </c>
      <c r="I131" s="143">
        <v>323.27</v>
      </c>
      <c r="J131" s="143">
        <f t="shared" si="0"/>
        <v>16163.5</v>
      </c>
      <c r="K131" s="144"/>
      <c r="L131" s="26"/>
      <c r="M131" s="145" t="s">
        <v>1</v>
      </c>
      <c r="N131" s="146" t="s">
        <v>35</v>
      </c>
      <c r="O131" s="147">
        <v>0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49" t="s">
        <v>120</v>
      </c>
      <c r="AT131" s="149" t="s">
        <v>116</v>
      </c>
      <c r="AU131" s="149" t="s">
        <v>80</v>
      </c>
      <c r="AY131" s="13" t="s">
        <v>114</v>
      </c>
      <c r="BE131" s="150">
        <f t="shared" si="4"/>
        <v>16163.5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3" t="s">
        <v>78</v>
      </c>
      <c r="BK131" s="150">
        <f t="shared" si="9"/>
        <v>16163.5</v>
      </c>
      <c r="BL131" s="13" t="s">
        <v>120</v>
      </c>
      <c r="BM131" s="149" t="s">
        <v>141</v>
      </c>
    </row>
    <row r="132" spans="1:65" s="1" customFormat="1" ht="16.5" customHeight="1">
      <c r="A132" s="25"/>
      <c r="B132" s="137"/>
      <c r="C132" s="138" t="s">
        <v>142</v>
      </c>
      <c r="D132" s="138" t="s">
        <v>116</v>
      </c>
      <c r="E132" s="139" t="s">
        <v>143</v>
      </c>
      <c r="F132" s="140" t="s">
        <v>144</v>
      </c>
      <c r="G132" s="141" t="s">
        <v>119</v>
      </c>
      <c r="H132" s="142">
        <v>30</v>
      </c>
      <c r="I132" s="143">
        <v>16.68</v>
      </c>
      <c r="J132" s="143">
        <f t="shared" si="0"/>
        <v>500.4</v>
      </c>
      <c r="K132" s="144"/>
      <c r="L132" s="26"/>
      <c r="M132" s="145" t="s">
        <v>1</v>
      </c>
      <c r="N132" s="146" t="s">
        <v>35</v>
      </c>
      <c r="O132" s="147">
        <v>0.009</v>
      </c>
      <c r="P132" s="147">
        <f t="shared" si="1"/>
        <v>0.26999999999999996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9" t="s">
        <v>120</v>
      </c>
      <c r="AT132" s="149" t="s">
        <v>116</v>
      </c>
      <c r="AU132" s="149" t="s">
        <v>80</v>
      </c>
      <c r="AY132" s="13" t="s">
        <v>114</v>
      </c>
      <c r="BE132" s="150">
        <f t="shared" si="4"/>
        <v>500.4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3" t="s">
        <v>78</v>
      </c>
      <c r="BK132" s="150">
        <f t="shared" si="9"/>
        <v>500.4</v>
      </c>
      <c r="BL132" s="13" t="s">
        <v>120</v>
      </c>
      <c r="BM132" s="149" t="s">
        <v>145</v>
      </c>
    </row>
    <row r="133" spans="1:65" s="1" customFormat="1" ht="21.75" customHeight="1">
      <c r="A133" s="25"/>
      <c r="B133" s="137"/>
      <c r="C133" s="138" t="s">
        <v>146</v>
      </c>
      <c r="D133" s="138" t="s">
        <v>116</v>
      </c>
      <c r="E133" s="139" t="s">
        <v>147</v>
      </c>
      <c r="F133" s="140" t="s">
        <v>148</v>
      </c>
      <c r="G133" s="141" t="s">
        <v>119</v>
      </c>
      <c r="H133" s="142">
        <v>78</v>
      </c>
      <c r="I133" s="143">
        <v>131.73</v>
      </c>
      <c r="J133" s="143">
        <f t="shared" si="0"/>
        <v>10274.94</v>
      </c>
      <c r="K133" s="144"/>
      <c r="L133" s="26"/>
      <c r="M133" s="145" t="s">
        <v>1</v>
      </c>
      <c r="N133" s="146" t="s">
        <v>35</v>
      </c>
      <c r="O133" s="147">
        <v>0.328</v>
      </c>
      <c r="P133" s="147">
        <f t="shared" si="1"/>
        <v>25.584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9" t="s">
        <v>120</v>
      </c>
      <c r="AT133" s="149" t="s">
        <v>116</v>
      </c>
      <c r="AU133" s="149" t="s">
        <v>80</v>
      </c>
      <c r="AY133" s="13" t="s">
        <v>114</v>
      </c>
      <c r="BE133" s="150">
        <f t="shared" si="4"/>
        <v>10274.94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3" t="s">
        <v>78</v>
      </c>
      <c r="BK133" s="150">
        <f t="shared" si="9"/>
        <v>10274.94</v>
      </c>
      <c r="BL133" s="13" t="s">
        <v>120</v>
      </c>
      <c r="BM133" s="149" t="s">
        <v>149</v>
      </c>
    </row>
    <row r="134" spans="1:65" s="1" customFormat="1" ht="16.5" customHeight="1">
      <c r="A134" s="25"/>
      <c r="B134" s="137"/>
      <c r="C134" s="138" t="s">
        <v>150</v>
      </c>
      <c r="D134" s="138" t="s">
        <v>116</v>
      </c>
      <c r="E134" s="139" t="s">
        <v>151</v>
      </c>
      <c r="F134" s="140" t="s">
        <v>152</v>
      </c>
      <c r="G134" s="141" t="s">
        <v>119</v>
      </c>
      <c r="H134" s="142">
        <v>30</v>
      </c>
      <c r="I134" s="143">
        <v>198.14</v>
      </c>
      <c r="J134" s="143">
        <f t="shared" si="0"/>
        <v>5944.2</v>
      </c>
      <c r="K134" s="144"/>
      <c r="L134" s="26"/>
      <c r="M134" s="145" t="s">
        <v>1</v>
      </c>
      <c r="N134" s="146" t="s">
        <v>35</v>
      </c>
      <c r="O134" s="147">
        <v>0.435</v>
      </c>
      <c r="P134" s="147">
        <f t="shared" si="1"/>
        <v>13.05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9" t="s">
        <v>120</v>
      </c>
      <c r="AT134" s="149" t="s">
        <v>116</v>
      </c>
      <c r="AU134" s="149" t="s">
        <v>80</v>
      </c>
      <c r="AY134" s="13" t="s">
        <v>114</v>
      </c>
      <c r="BE134" s="150">
        <f t="shared" si="4"/>
        <v>5944.2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3" t="s">
        <v>78</v>
      </c>
      <c r="BK134" s="150">
        <f t="shared" si="9"/>
        <v>5944.2</v>
      </c>
      <c r="BL134" s="13" t="s">
        <v>120</v>
      </c>
      <c r="BM134" s="149" t="s">
        <v>153</v>
      </c>
    </row>
    <row r="135" spans="1:65" s="1" customFormat="1" ht="16.5" customHeight="1">
      <c r="A135" s="25"/>
      <c r="B135" s="137"/>
      <c r="C135" s="151" t="s">
        <v>154</v>
      </c>
      <c r="D135" s="151" t="s">
        <v>155</v>
      </c>
      <c r="E135" s="152" t="s">
        <v>156</v>
      </c>
      <c r="F135" s="153" t="s">
        <v>157</v>
      </c>
      <c r="G135" s="154" t="s">
        <v>140</v>
      </c>
      <c r="H135" s="155">
        <v>60</v>
      </c>
      <c r="I135" s="156">
        <v>496.63</v>
      </c>
      <c r="J135" s="156">
        <f t="shared" si="0"/>
        <v>29797.8</v>
      </c>
      <c r="K135" s="157"/>
      <c r="L135" s="158"/>
      <c r="M135" s="159" t="s">
        <v>1</v>
      </c>
      <c r="N135" s="160" t="s">
        <v>35</v>
      </c>
      <c r="O135" s="147">
        <v>0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9" t="s">
        <v>146</v>
      </c>
      <c r="AT135" s="149" t="s">
        <v>155</v>
      </c>
      <c r="AU135" s="149" t="s">
        <v>80</v>
      </c>
      <c r="AY135" s="13" t="s">
        <v>114</v>
      </c>
      <c r="BE135" s="150">
        <f t="shared" si="4"/>
        <v>29797.8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3" t="s">
        <v>78</v>
      </c>
      <c r="BK135" s="150">
        <f t="shared" si="9"/>
        <v>29797.8</v>
      </c>
      <c r="BL135" s="13" t="s">
        <v>120</v>
      </c>
      <c r="BM135" s="149" t="s">
        <v>158</v>
      </c>
    </row>
    <row r="136" spans="1:65" s="1" customFormat="1" ht="21.75" customHeight="1">
      <c r="A136" s="25"/>
      <c r="B136" s="137"/>
      <c r="C136" s="138" t="s">
        <v>159</v>
      </c>
      <c r="D136" s="138" t="s">
        <v>116</v>
      </c>
      <c r="E136" s="139" t="s">
        <v>160</v>
      </c>
      <c r="F136" s="140" t="s">
        <v>161</v>
      </c>
      <c r="G136" s="141" t="s">
        <v>162</v>
      </c>
      <c r="H136" s="142">
        <v>22</v>
      </c>
      <c r="I136" s="143">
        <v>216.46</v>
      </c>
      <c r="J136" s="143">
        <f t="shared" si="0"/>
        <v>4762.12</v>
      </c>
      <c r="K136" s="144"/>
      <c r="L136" s="26"/>
      <c r="M136" s="145" t="s">
        <v>1</v>
      </c>
      <c r="N136" s="146" t="s">
        <v>35</v>
      </c>
      <c r="O136" s="147">
        <v>0.207</v>
      </c>
      <c r="P136" s="147">
        <f t="shared" si="1"/>
        <v>4.553999999999999</v>
      </c>
      <c r="Q136" s="147">
        <v>0.00746</v>
      </c>
      <c r="R136" s="147">
        <f t="shared" si="2"/>
        <v>0.16412</v>
      </c>
      <c r="S136" s="147">
        <v>0</v>
      </c>
      <c r="T136" s="148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9" t="s">
        <v>120</v>
      </c>
      <c r="AT136" s="149" t="s">
        <v>116</v>
      </c>
      <c r="AU136" s="149" t="s">
        <v>80</v>
      </c>
      <c r="AY136" s="13" t="s">
        <v>114</v>
      </c>
      <c r="BE136" s="150">
        <f t="shared" si="4"/>
        <v>4762.12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3" t="s">
        <v>78</v>
      </c>
      <c r="BK136" s="150">
        <f t="shared" si="9"/>
        <v>4762.12</v>
      </c>
      <c r="BL136" s="13" t="s">
        <v>120</v>
      </c>
      <c r="BM136" s="149" t="s">
        <v>163</v>
      </c>
    </row>
    <row r="137" spans="2:63" s="11" customFormat="1" ht="20.85" customHeight="1">
      <c r="B137" s="125"/>
      <c r="D137" s="126" t="s">
        <v>69</v>
      </c>
      <c r="E137" s="135" t="s">
        <v>146</v>
      </c>
      <c r="F137" s="135" t="s">
        <v>164</v>
      </c>
      <c r="J137" s="136">
        <f>BK137</f>
        <v>31030.300000000003</v>
      </c>
      <c r="L137" s="125"/>
      <c r="M137" s="129"/>
      <c r="N137" s="130"/>
      <c r="O137" s="130"/>
      <c r="P137" s="131">
        <f>SUM(P138:P140)</f>
        <v>13.481</v>
      </c>
      <c r="Q137" s="130"/>
      <c r="R137" s="131">
        <f>SUM(R138:R140)</f>
        <v>0.18480000000000002</v>
      </c>
      <c r="S137" s="130"/>
      <c r="T137" s="132">
        <f>SUM(T138:T140)</f>
        <v>0</v>
      </c>
      <c r="AR137" s="126" t="s">
        <v>78</v>
      </c>
      <c r="AT137" s="133" t="s">
        <v>69</v>
      </c>
      <c r="AU137" s="133" t="s">
        <v>80</v>
      </c>
      <c r="AY137" s="126" t="s">
        <v>114</v>
      </c>
      <c r="BK137" s="134">
        <f>SUM(BK138:BK140)</f>
        <v>31030.300000000003</v>
      </c>
    </row>
    <row r="138" spans="1:65" s="1" customFormat="1" ht="21.75" customHeight="1">
      <c r="A138" s="25"/>
      <c r="B138" s="137"/>
      <c r="C138" s="138" t="s">
        <v>165</v>
      </c>
      <c r="D138" s="138" t="s">
        <v>116</v>
      </c>
      <c r="E138" s="139" t="s">
        <v>166</v>
      </c>
      <c r="F138" s="140" t="s">
        <v>167</v>
      </c>
      <c r="G138" s="141" t="s">
        <v>162</v>
      </c>
      <c r="H138" s="142">
        <v>42</v>
      </c>
      <c r="I138" s="143">
        <v>481.96</v>
      </c>
      <c r="J138" s="143">
        <f>ROUND(I138*H138,2)</f>
        <v>20242.32</v>
      </c>
      <c r="K138" s="144"/>
      <c r="L138" s="26"/>
      <c r="M138" s="145" t="s">
        <v>1</v>
      </c>
      <c r="N138" s="146" t="s">
        <v>35</v>
      </c>
      <c r="O138" s="147">
        <v>0.292</v>
      </c>
      <c r="P138" s="147">
        <f>O138*H138</f>
        <v>12.264</v>
      </c>
      <c r="Q138" s="147">
        <v>0.0044</v>
      </c>
      <c r="R138" s="147">
        <f>Q138*H138</f>
        <v>0.18480000000000002</v>
      </c>
      <c r="S138" s="147">
        <v>0</v>
      </c>
      <c r="T138" s="148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9" t="s">
        <v>120</v>
      </c>
      <c r="AT138" s="149" t="s">
        <v>116</v>
      </c>
      <c r="AU138" s="149" t="s">
        <v>126</v>
      </c>
      <c r="AY138" s="13" t="s">
        <v>114</v>
      </c>
      <c r="BE138" s="150">
        <f>IF(N138="základní",J138,0)</f>
        <v>20242.32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3" t="s">
        <v>78</v>
      </c>
      <c r="BK138" s="150">
        <f>ROUND(I138*H138,2)</f>
        <v>20242.32</v>
      </c>
      <c r="BL138" s="13" t="s">
        <v>120</v>
      </c>
      <c r="BM138" s="149" t="s">
        <v>168</v>
      </c>
    </row>
    <row r="139" spans="1:65" s="1" customFormat="1" ht="16.5" customHeight="1">
      <c r="A139" s="25"/>
      <c r="B139" s="137"/>
      <c r="C139" s="138" t="s">
        <v>169</v>
      </c>
      <c r="D139" s="138" t="s">
        <v>116</v>
      </c>
      <c r="E139" s="139" t="s">
        <v>170</v>
      </c>
      <c r="F139" s="140" t="s">
        <v>171</v>
      </c>
      <c r="G139" s="141" t="s">
        <v>172</v>
      </c>
      <c r="H139" s="142">
        <v>7</v>
      </c>
      <c r="I139" s="143">
        <v>863.7</v>
      </c>
      <c r="J139" s="143">
        <f>ROUND(I139*H139,2)</f>
        <v>6045.9</v>
      </c>
      <c r="K139" s="144"/>
      <c r="L139" s="26"/>
      <c r="M139" s="145" t="s">
        <v>1</v>
      </c>
      <c r="N139" s="146" t="s">
        <v>35</v>
      </c>
      <c r="O139" s="147">
        <v>0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9" t="s">
        <v>120</v>
      </c>
      <c r="AT139" s="149" t="s">
        <v>116</v>
      </c>
      <c r="AU139" s="149" t="s">
        <v>126</v>
      </c>
      <c r="AY139" s="13" t="s">
        <v>114</v>
      </c>
      <c r="BE139" s="150">
        <f>IF(N139="základní",J139,0)</f>
        <v>6045.9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3" t="s">
        <v>78</v>
      </c>
      <c r="BK139" s="150">
        <f>ROUND(I139*H139,2)</f>
        <v>6045.9</v>
      </c>
      <c r="BL139" s="13" t="s">
        <v>120</v>
      </c>
      <c r="BM139" s="149" t="s">
        <v>173</v>
      </c>
    </row>
    <row r="140" spans="1:65" s="1" customFormat="1" ht="16.5" customHeight="1">
      <c r="A140" s="25"/>
      <c r="B140" s="137"/>
      <c r="C140" s="138" t="s">
        <v>174</v>
      </c>
      <c r="D140" s="138" t="s">
        <v>116</v>
      </c>
      <c r="E140" s="139" t="s">
        <v>175</v>
      </c>
      <c r="F140" s="140" t="s">
        <v>176</v>
      </c>
      <c r="G140" s="141" t="s">
        <v>177</v>
      </c>
      <c r="H140" s="142">
        <v>1</v>
      </c>
      <c r="I140" s="143">
        <v>4742.08</v>
      </c>
      <c r="J140" s="143">
        <f>ROUND(I140*H140,2)</f>
        <v>4742.08</v>
      </c>
      <c r="K140" s="144"/>
      <c r="L140" s="26"/>
      <c r="M140" s="145" t="s">
        <v>1</v>
      </c>
      <c r="N140" s="146" t="s">
        <v>35</v>
      </c>
      <c r="O140" s="147">
        <v>1.217</v>
      </c>
      <c r="P140" s="147">
        <f>O140*H140</f>
        <v>1.217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9" t="s">
        <v>120</v>
      </c>
      <c r="AT140" s="149" t="s">
        <v>116</v>
      </c>
      <c r="AU140" s="149" t="s">
        <v>126</v>
      </c>
      <c r="AY140" s="13" t="s">
        <v>114</v>
      </c>
      <c r="BE140" s="150">
        <f>IF(N140="základní",J140,0)</f>
        <v>4742.08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3" t="s">
        <v>78</v>
      </c>
      <c r="BK140" s="150">
        <f>ROUND(I140*H140,2)</f>
        <v>4742.08</v>
      </c>
      <c r="BL140" s="13" t="s">
        <v>120</v>
      </c>
      <c r="BM140" s="149" t="s">
        <v>178</v>
      </c>
    </row>
    <row r="141" spans="2:63" s="11" customFormat="1" ht="22.9" customHeight="1">
      <c r="B141" s="125"/>
      <c r="D141" s="126" t="s">
        <v>69</v>
      </c>
      <c r="E141" s="135" t="s">
        <v>179</v>
      </c>
      <c r="F141" s="135" t="s">
        <v>180</v>
      </c>
      <c r="J141" s="136">
        <f>BK141</f>
        <v>21977.64</v>
      </c>
      <c r="L141" s="125"/>
      <c r="M141" s="129"/>
      <c r="N141" s="130"/>
      <c r="O141" s="130"/>
      <c r="P141" s="131">
        <f>SUM(P142:P143)</f>
        <v>0</v>
      </c>
      <c r="Q141" s="130"/>
      <c r="R141" s="131">
        <f>SUM(R142:R143)</f>
        <v>0</v>
      </c>
      <c r="S141" s="130"/>
      <c r="T141" s="132">
        <f>SUM(T142:T143)</f>
        <v>0</v>
      </c>
      <c r="AR141" s="126" t="s">
        <v>78</v>
      </c>
      <c r="AT141" s="133" t="s">
        <v>69</v>
      </c>
      <c r="AU141" s="133" t="s">
        <v>78</v>
      </c>
      <c r="AY141" s="126" t="s">
        <v>114</v>
      </c>
      <c r="BK141" s="134">
        <f>SUM(BK142:BK143)</f>
        <v>21977.64</v>
      </c>
    </row>
    <row r="142" spans="1:65" s="1" customFormat="1" ht="16.5" customHeight="1">
      <c r="A142" s="25"/>
      <c r="B142" s="137"/>
      <c r="C142" s="138" t="s">
        <v>8</v>
      </c>
      <c r="D142" s="138" t="s">
        <v>116</v>
      </c>
      <c r="E142" s="139" t="s">
        <v>181</v>
      </c>
      <c r="F142" s="140" t="s">
        <v>182</v>
      </c>
      <c r="G142" s="141" t="s">
        <v>183</v>
      </c>
      <c r="H142" s="142">
        <v>30</v>
      </c>
      <c r="I142" s="143">
        <v>358.94</v>
      </c>
      <c r="J142" s="143">
        <f>ROUND(I142*H142,2)</f>
        <v>10768.2</v>
      </c>
      <c r="K142" s="144"/>
      <c r="L142" s="26"/>
      <c r="M142" s="145" t="s">
        <v>1</v>
      </c>
      <c r="N142" s="146" t="s">
        <v>35</v>
      </c>
      <c r="O142" s="147">
        <v>0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9" t="s">
        <v>120</v>
      </c>
      <c r="AT142" s="149" t="s">
        <v>116</v>
      </c>
      <c r="AU142" s="149" t="s">
        <v>80</v>
      </c>
      <c r="AY142" s="13" t="s">
        <v>114</v>
      </c>
      <c r="BE142" s="150">
        <f>IF(N142="základní",J142,0)</f>
        <v>10768.2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3" t="s">
        <v>78</v>
      </c>
      <c r="BK142" s="150">
        <f>ROUND(I142*H142,2)</f>
        <v>10768.2</v>
      </c>
      <c r="BL142" s="13" t="s">
        <v>120</v>
      </c>
      <c r="BM142" s="149" t="s">
        <v>184</v>
      </c>
    </row>
    <row r="143" spans="1:65" s="1" customFormat="1" ht="16.5" customHeight="1">
      <c r="A143" s="25"/>
      <c r="B143" s="137"/>
      <c r="C143" s="138" t="s">
        <v>185</v>
      </c>
      <c r="D143" s="138" t="s">
        <v>116</v>
      </c>
      <c r="E143" s="139" t="s">
        <v>186</v>
      </c>
      <c r="F143" s="140" t="s">
        <v>187</v>
      </c>
      <c r="G143" s="141" t="s">
        <v>177</v>
      </c>
      <c r="H143" s="142">
        <v>3</v>
      </c>
      <c r="I143" s="143">
        <v>3736.48</v>
      </c>
      <c r="J143" s="143">
        <f>ROUND(I143*H143,2)</f>
        <v>11209.44</v>
      </c>
      <c r="K143" s="144"/>
      <c r="L143" s="26"/>
      <c r="M143" s="145" t="s">
        <v>1</v>
      </c>
      <c r="N143" s="146" t="s">
        <v>35</v>
      </c>
      <c r="O143" s="147">
        <v>0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49" t="s">
        <v>120</v>
      </c>
      <c r="AT143" s="149" t="s">
        <v>116</v>
      </c>
      <c r="AU143" s="149" t="s">
        <v>80</v>
      </c>
      <c r="AY143" s="13" t="s">
        <v>114</v>
      </c>
      <c r="BE143" s="150">
        <f>IF(N143="základní",J143,0)</f>
        <v>11209.44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3" t="s">
        <v>78</v>
      </c>
      <c r="BK143" s="150">
        <f>ROUND(I143*H143,2)</f>
        <v>11209.44</v>
      </c>
      <c r="BL143" s="13" t="s">
        <v>120</v>
      </c>
      <c r="BM143" s="149" t="s">
        <v>188</v>
      </c>
    </row>
    <row r="144" spans="2:63" s="11" customFormat="1" ht="22.9" customHeight="1">
      <c r="B144" s="125"/>
      <c r="D144" s="126" t="s">
        <v>69</v>
      </c>
      <c r="E144" s="135" t="s">
        <v>189</v>
      </c>
      <c r="F144" s="135" t="s">
        <v>190</v>
      </c>
      <c r="J144" s="136">
        <f>BK144</f>
        <v>12821.76</v>
      </c>
      <c r="L144" s="125"/>
      <c r="M144" s="129"/>
      <c r="N144" s="130"/>
      <c r="O144" s="130"/>
      <c r="P144" s="131">
        <f>P145</f>
        <v>10.624</v>
      </c>
      <c r="Q144" s="130"/>
      <c r="R144" s="131">
        <f>R145</f>
        <v>0</v>
      </c>
      <c r="S144" s="130"/>
      <c r="T144" s="132">
        <f>T145</f>
        <v>11.52</v>
      </c>
      <c r="AR144" s="126" t="s">
        <v>78</v>
      </c>
      <c r="AT144" s="133" t="s">
        <v>69</v>
      </c>
      <c r="AU144" s="133" t="s">
        <v>78</v>
      </c>
      <c r="AY144" s="126" t="s">
        <v>114</v>
      </c>
      <c r="BK144" s="134">
        <f>BK145</f>
        <v>12821.76</v>
      </c>
    </row>
    <row r="145" spans="1:65" s="1" customFormat="1" ht="16.5" customHeight="1">
      <c r="A145" s="25"/>
      <c r="B145" s="137"/>
      <c r="C145" s="138" t="s">
        <v>191</v>
      </c>
      <c r="D145" s="138" t="s">
        <v>116</v>
      </c>
      <c r="E145" s="139" t="s">
        <v>192</v>
      </c>
      <c r="F145" s="140" t="s">
        <v>193</v>
      </c>
      <c r="G145" s="141" t="s">
        <v>162</v>
      </c>
      <c r="H145" s="142">
        <v>64</v>
      </c>
      <c r="I145" s="143">
        <v>200.34</v>
      </c>
      <c r="J145" s="143">
        <f>ROUND(I145*H145,2)</f>
        <v>12821.76</v>
      </c>
      <c r="K145" s="144"/>
      <c r="L145" s="26"/>
      <c r="M145" s="145" t="s">
        <v>1</v>
      </c>
      <c r="N145" s="146" t="s">
        <v>35</v>
      </c>
      <c r="O145" s="147">
        <v>0.166</v>
      </c>
      <c r="P145" s="147">
        <f>O145*H145</f>
        <v>10.624</v>
      </c>
      <c r="Q145" s="147">
        <v>0</v>
      </c>
      <c r="R145" s="147">
        <f>Q145*H145</f>
        <v>0</v>
      </c>
      <c r="S145" s="147">
        <v>0.18</v>
      </c>
      <c r="T145" s="148">
        <f>S145*H145</f>
        <v>11.52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9" t="s">
        <v>120</v>
      </c>
      <c r="AT145" s="149" t="s">
        <v>116</v>
      </c>
      <c r="AU145" s="149" t="s">
        <v>80</v>
      </c>
      <c r="AY145" s="13" t="s">
        <v>114</v>
      </c>
      <c r="BE145" s="150">
        <f>IF(N145="základní",J145,0)</f>
        <v>12821.76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3" t="s">
        <v>78</v>
      </c>
      <c r="BK145" s="150">
        <f>ROUND(I145*H145,2)</f>
        <v>12821.76</v>
      </c>
      <c r="BL145" s="13" t="s">
        <v>120</v>
      </c>
      <c r="BM145" s="149" t="s">
        <v>194</v>
      </c>
    </row>
    <row r="146" spans="2:63" s="11" customFormat="1" ht="22.9" customHeight="1">
      <c r="B146" s="125"/>
      <c r="D146" s="126" t="s">
        <v>69</v>
      </c>
      <c r="E146" s="135" t="s">
        <v>195</v>
      </c>
      <c r="F146" s="135" t="s">
        <v>196</v>
      </c>
      <c r="J146" s="136">
        <f>BK146</f>
        <v>9249.300000000001</v>
      </c>
      <c r="L146" s="125"/>
      <c r="M146" s="129"/>
      <c r="N146" s="130"/>
      <c r="O146" s="130"/>
      <c r="P146" s="131">
        <f>SUM(P147:P150)</f>
        <v>3.6864</v>
      </c>
      <c r="Q146" s="130"/>
      <c r="R146" s="131">
        <f>SUM(R147:R150)</f>
        <v>0</v>
      </c>
      <c r="S146" s="130"/>
      <c r="T146" s="132">
        <f>SUM(T147:T150)</f>
        <v>0</v>
      </c>
      <c r="AR146" s="126" t="s">
        <v>78</v>
      </c>
      <c r="AT146" s="133" t="s">
        <v>69</v>
      </c>
      <c r="AU146" s="133" t="s">
        <v>78</v>
      </c>
      <c r="AY146" s="126" t="s">
        <v>114</v>
      </c>
      <c r="BK146" s="134">
        <f>SUM(BK147:BK150)</f>
        <v>9249.300000000001</v>
      </c>
    </row>
    <row r="147" spans="1:65" s="1" customFormat="1" ht="21.75" customHeight="1">
      <c r="A147" s="25"/>
      <c r="B147" s="137"/>
      <c r="C147" s="138" t="s">
        <v>197</v>
      </c>
      <c r="D147" s="138" t="s">
        <v>116</v>
      </c>
      <c r="E147" s="139" t="s">
        <v>198</v>
      </c>
      <c r="F147" s="140" t="s">
        <v>199</v>
      </c>
      <c r="G147" s="141" t="s">
        <v>140</v>
      </c>
      <c r="H147" s="142">
        <v>11.52</v>
      </c>
      <c r="I147" s="143">
        <v>239.09</v>
      </c>
      <c r="J147" s="143">
        <f>ROUND(I147*H147,2)</f>
        <v>2754.32</v>
      </c>
      <c r="K147" s="144"/>
      <c r="L147" s="26"/>
      <c r="M147" s="145" t="s">
        <v>1</v>
      </c>
      <c r="N147" s="146" t="s">
        <v>35</v>
      </c>
      <c r="O147" s="147">
        <v>0.125</v>
      </c>
      <c r="P147" s="147">
        <f>O147*H147</f>
        <v>1.44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9" t="s">
        <v>120</v>
      </c>
      <c r="AT147" s="149" t="s">
        <v>116</v>
      </c>
      <c r="AU147" s="149" t="s">
        <v>80</v>
      </c>
      <c r="AY147" s="13" t="s">
        <v>114</v>
      </c>
      <c r="BE147" s="150">
        <f>IF(N147="základní",J147,0)</f>
        <v>2754.32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3" t="s">
        <v>78</v>
      </c>
      <c r="BK147" s="150">
        <f>ROUND(I147*H147,2)</f>
        <v>2754.32</v>
      </c>
      <c r="BL147" s="13" t="s">
        <v>120</v>
      </c>
      <c r="BM147" s="149" t="s">
        <v>200</v>
      </c>
    </row>
    <row r="148" spans="1:65" s="1" customFormat="1" ht="21.75" customHeight="1">
      <c r="A148" s="25"/>
      <c r="B148" s="137"/>
      <c r="C148" s="138" t="s">
        <v>201</v>
      </c>
      <c r="D148" s="138" t="s">
        <v>116</v>
      </c>
      <c r="E148" s="139" t="s">
        <v>202</v>
      </c>
      <c r="F148" s="140" t="s">
        <v>203</v>
      </c>
      <c r="G148" s="141" t="s">
        <v>140</v>
      </c>
      <c r="H148" s="142">
        <v>69.12</v>
      </c>
      <c r="I148" s="143">
        <v>9.32</v>
      </c>
      <c r="J148" s="143">
        <f>ROUND(I148*H148,2)</f>
        <v>644.2</v>
      </c>
      <c r="K148" s="144"/>
      <c r="L148" s="26"/>
      <c r="M148" s="145" t="s">
        <v>1</v>
      </c>
      <c r="N148" s="146" t="s">
        <v>35</v>
      </c>
      <c r="O148" s="147">
        <v>0.006</v>
      </c>
      <c r="P148" s="147">
        <f>O148*H148</f>
        <v>0.41472000000000003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9" t="s">
        <v>120</v>
      </c>
      <c r="AT148" s="149" t="s">
        <v>116</v>
      </c>
      <c r="AU148" s="149" t="s">
        <v>80</v>
      </c>
      <c r="AY148" s="13" t="s">
        <v>114</v>
      </c>
      <c r="BE148" s="150">
        <f>IF(N148="základní",J148,0)</f>
        <v>644.2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3" t="s">
        <v>78</v>
      </c>
      <c r="BK148" s="150">
        <f>ROUND(I148*H148,2)</f>
        <v>644.2</v>
      </c>
      <c r="BL148" s="13" t="s">
        <v>120</v>
      </c>
      <c r="BM148" s="149" t="s">
        <v>204</v>
      </c>
    </row>
    <row r="149" spans="1:65" s="1" customFormat="1" ht="21.75" customHeight="1">
      <c r="A149" s="25"/>
      <c r="B149" s="137"/>
      <c r="C149" s="138" t="s">
        <v>205</v>
      </c>
      <c r="D149" s="138" t="s">
        <v>116</v>
      </c>
      <c r="E149" s="139" t="s">
        <v>206</v>
      </c>
      <c r="F149" s="140" t="s">
        <v>207</v>
      </c>
      <c r="G149" s="141" t="s">
        <v>140</v>
      </c>
      <c r="H149" s="142">
        <v>11.52</v>
      </c>
      <c r="I149" s="143">
        <v>355.57</v>
      </c>
      <c r="J149" s="143">
        <f>ROUND(I149*H149,2)</f>
        <v>4096.17</v>
      </c>
      <c r="K149" s="144"/>
      <c r="L149" s="26"/>
      <c r="M149" s="145" t="s">
        <v>1</v>
      </c>
      <c r="N149" s="146" t="s">
        <v>35</v>
      </c>
      <c r="O149" s="147">
        <v>0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9" t="s">
        <v>120</v>
      </c>
      <c r="AT149" s="149" t="s">
        <v>116</v>
      </c>
      <c r="AU149" s="149" t="s">
        <v>80</v>
      </c>
      <c r="AY149" s="13" t="s">
        <v>114</v>
      </c>
      <c r="BE149" s="150">
        <f>IF(N149="základní",J149,0)</f>
        <v>4096.17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3" t="s">
        <v>78</v>
      </c>
      <c r="BK149" s="150">
        <f>ROUND(I149*H149,2)</f>
        <v>4096.17</v>
      </c>
      <c r="BL149" s="13" t="s">
        <v>120</v>
      </c>
      <c r="BM149" s="149" t="s">
        <v>208</v>
      </c>
    </row>
    <row r="150" spans="1:65" s="1" customFormat="1" ht="21.75" customHeight="1">
      <c r="A150" s="25"/>
      <c r="B150" s="137"/>
      <c r="C150" s="138" t="s">
        <v>7</v>
      </c>
      <c r="D150" s="138" t="s">
        <v>116</v>
      </c>
      <c r="E150" s="139" t="s">
        <v>209</v>
      </c>
      <c r="F150" s="140" t="s">
        <v>210</v>
      </c>
      <c r="G150" s="141" t="s">
        <v>140</v>
      </c>
      <c r="H150" s="142">
        <v>11.52</v>
      </c>
      <c r="I150" s="143">
        <v>152.31</v>
      </c>
      <c r="J150" s="143">
        <f>ROUND(I150*H150,2)</f>
        <v>1754.61</v>
      </c>
      <c r="K150" s="144"/>
      <c r="L150" s="26"/>
      <c r="M150" s="145" t="s">
        <v>1</v>
      </c>
      <c r="N150" s="146" t="s">
        <v>35</v>
      </c>
      <c r="O150" s="147">
        <v>0.159</v>
      </c>
      <c r="P150" s="147">
        <f>O150*H150</f>
        <v>1.83168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9" t="s">
        <v>120</v>
      </c>
      <c r="AT150" s="149" t="s">
        <v>116</v>
      </c>
      <c r="AU150" s="149" t="s">
        <v>80</v>
      </c>
      <c r="AY150" s="13" t="s">
        <v>114</v>
      </c>
      <c r="BE150" s="150">
        <f>IF(N150="základní",J150,0)</f>
        <v>1754.61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3" t="s">
        <v>78</v>
      </c>
      <c r="BK150" s="150">
        <f>ROUND(I150*H150,2)</f>
        <v>1754.61</v>
      </c>
      <c r="BL150" s="13" t="s">
        <v>120</v>
      </c>
      <c r="BM150" s="149" t="s">
        <v>211</v>
      </c>
    </row>
    <row r="151" spans="2:63" s="11" customFormat="1" ht="22.9" customHeight="1">
      <c r="B151" s="125"/>
      <c r="D151" s="126" t="s">
        <v>69</v>
      </c>
      <c r="E151" s="135" t="s">
        <v>212</v>
      </c>
      <c r="F151" s="135" t="s">
        <v>213</v>
      </c>
      <c r="J151" s="136">
        <f>BK151</f>
        <v>1724.5</v>
      </c>
      <c r="L151" s="125"/>
      <c r="M151" s="129"/>
      <c r="N151" s="130"/>
      <c r="O151" s="130"/>
      <c r="P151" s="131">
        <f>P152</f>
        <v>2.96</v>
      </c>
      <c r="Q151" s="130"/>
      <c r="R151" s="131">
        <f>R152</f>
        <v>0</v>
      </c>
      <c r="S151" s="130"/>
      <c r="T151" s="132">
        <f>T152</f>
        <v>0</v>
      </c>
      <c r="AR151" s="126" t="s">
        <v>78</v>
      </c>
      <c r="AT151" s="133" t="s">
        <v>69</v>
      </c>
      <c r="AU151" s="133" t="s">
        <v>78</v>
      </c>
      <c r="AY151" s="126" t="s">
        <v>114</v>
      </c>
      <c r="BK151" s="134">
        <f>BK152</f>
        <v>1724.5</v>
      </c>
    </row>
    <row r="152" spans="1:65" s="1" customFormat="1" ht="21.75" customHeight="1">
      <c r="A152" s="25"/>
      <c r="B152" s="137"/>
      <c r="C152" s="138" t="s">
        <v>214</v>
      </c>
      <c r="D152" s="138" t="s">
        <v>116</v>
      </c>
      <c r="E152" s="139" t="s">
        <v>215</v>
      </c>
      <c r="F152" s="140" t="s">
        <v>216</v>
      </c>
      <c r="G152" s="141" t="s">
        <v>140</v>
      </c>
      <c r="H152" s="142">
        <v>2</v>
      </c>
      <c r="I152" s="143">
        <v>862.25</v>
      </c>
      <c r="J152" s="143">
        <f>ROUND(I152*H152,2)</f>
        <v>1724.5</v>
      </c>
      <c r="K152" s="144"/>
      <c r="L152" s="26"/>
      <c r="M152" s="161" t="s">
        <v>1</v>
      </c>
      <c r="N152" s="162" t="s">
        <v>35</v>
      </c>
      <c r="O152" s="163">
        <v>1.48</v>
      </c>
      <c r="P152" s="163">
        <f>O152*H152</f>
        <v>2.96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9" t="s">
        <v>120</v>
      </c>
      <c r="AT152" s="149" t="s">
        <v>116</v>
      </c>
      <c r="AU152" s="149" t="s">
        <v>80</v>
      </c>
      <c r="AY152" s="13" t="s">
        <v>114</v>
      </c>
      <c r="BE152" s="150">
        <f>IF(N152="základní",J152,0)</f>
        <v>1724.5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3" t="s">
        <v>78</v>
      </c>
      <c r="BK152" s="150">
        <f>ROUND(I152*H152,2)</f>
        <v>1724.5</v>
      </c>
      <c r="BL152" s="13" t="s">
        <v>120</v>
      </c>
      <c r="BM152" s="149" t="s">
        <v>217</v>
      </c>
    </row>
    <row r="153" spans="1:31" s="1" customFormat="1" ht="6.95" customHeight="1">
      <c r="A153" s="25"/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26"/>
      <c r="M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</sheetData>
  <autoFilter ref="C122:K15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3"/>
  <sheetViews>
    <sheetView showGridLines="0" tabSelected="1" workbookViewId="0" topLeftCell="A161">
      <selection activeCell="C2" sqref="C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6"/>
    </row>
    <row r="2" spans="12:46" ht="36.95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84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201" t="str">
        <f>'Rekapitulace stavby'!K6</f>
        <v>ZŠ Družby Karviná - oprava části kanalizace</v>
      </c>
      <c r="F7" s="202"/>
      <c r="G7" s="202"/>
      <c r="H7" s="202"/>
      <c r="L7" s="16"/>
    </row>
    <row r="8" spans="1:31" s="1" customFormat="1" ht="12" customHeight="1">
      <c r="A8" s="25"/>
      <c r="B8" s="26"/>
      <c r="C8" s="25"/>
      <c r="D8" s="22" t="s">
        <v>85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1" customFormat="1" ht="16.5" customHeight="1">
      <c r="A9" s="25"/>
      <c r="B9" s="26"/>
      <c r="C9" s="25"/>
      <c r="D9" s="25"/>
      <c r="E9" s="178" t="s">
        <v>218</v>
      </c>
      <c r="F9" s="200"/>
      <c r="G9" s="200"/>
      <c r="H9" s="200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1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1" customFormat="1" ht="12" customHeight="1">
      <c r="A11" s="25"/>
      <c r="B11" s="26"/>
      <c r="C11" s="25"/>
      <c r="D11" s="22" t="s">
        <v>15</v>
      </c>
      <c r="E11" s="25"/>
      <c r="F11" s="20" t="s">
        <v>1</v>
      </c>
      <c r="G11" s="25"/>
      <c r="H11" s="25"/>
      <c r="I11" s="22" t="s">
        <v>16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" customFormat="1" ht="12" customHeight="1">
      <c r="A12" s="25"/>
      <c r="B12" s="26"/>
      <c r="C12" s="25"/>
      <c r="D12" s="22" t="s">
        <v>17</v>
      </c>
      <c r="E12" s="25"/>
      <c r="F12" s="20" t="s">
        <v>18</v>
      </c>
      <c r="G12" s="25"/>
      <c r="H12" s="25"/>
      <c r="I12" s="22" t="s">
        <v>19</v>
      </c>
      <c r="J12" s="48">
        <f>'Rekapitulace stavby'!AN8</f>
        <v>44323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1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" customFormat="1" ht="12" customHeight="1">
      <c r="A14" s="25"/>
      <c r="B14" s="26"/>
      <c r="C14" s="25"/>
      <c r="D14" s="22" t="s">
        <v>20</v>
      </c>
      <c r="E14" s="25"/>
      <c r="F14" t="s">
        <v>21</v>
      </c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24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1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25</v>
      </c>
      <c r="E17" s="25"/>
      <c r="F17" t="s">
        <v>289</v>
      </c>
      <c r="G17" s="25"/>
      <c r="H17" s="25"/>
      <c r="I17" s="22" t="s">
        <v>22</v>
      </c>
      <c r="J17" s="20" t="str">
        <f>'Rekapitulace stavby'!AN13</f>
        <v>05178169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94" t="str">
        <f>'Rekapitulace stavby'!E14</f>
        <v xml:space="preserve"> </v>
      </c>
      <c r="F18" s="194"/>
      <c r="G18" s="194"/>
      <c r="H18" s="194"/>
      <c r="I18" s="22" t="s">
        <v>24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26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24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28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24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29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8"/>
      <c r="B27" s="89"/>
      <c r="C27" s="88"/>
      <c r="D27" s="88"/>
      <c r="E27" s="196" t="s">
        <v>1</v>
      </c>
      <c r="F27" s="196"/>
      <c r="G27" s="196"/>
      <c r="H27" s="196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5.35" customHeight="1">
      <c r="A30" s="25"/>
      <c r="B30" s="26"/>
      <c r="C30" s="25"/>
      <c r="D30" s="91" t="s">
        <v>30</v>
      </c>
      <c r="E30" s="25"/>
      <c r="F30" s="25"/>
      <c r="G30" s="25"/>
      <c r="H30" s="25"/>
      <c r="I30" s="25"/>
      <c r="J30" s="64">
        <f>ROUND(J124,2)</f>
        <v>150476.85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45" customHeight="1">
      <c r="A32" s="25"/>
      <c r="B32" s="26"/>
      <c r="C32" s="25"/>
      <c r="D32" s="25"/>
      <c r="E32" s="25"/>
      <c r="F32" s="29" t="s">
        <v>32</v>
      </c>
      <c r="G32" s="25"/>
      <c r="H32" s="25"/>
      <c r="I32" s="29" t="s">
        <v>31</v>
      </c>
      <c r="J32" s="29" t="s">
        <v>33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45" customHeight="1">
      <c r="A33" s="25"/>
      <c r="B33" s="26"/>
      <c r="C33" s="25"/>
      <c r="D33" s="92" t="s">
        <v>34</v>
      </c>
      <c r="E33" s="22" t="s">
        <v>35</v>
      </c>
      <c r="F33" s="93">
        <f>ROUND((SUM(BE124:BE152)),2)</f>
        <v>150476.85</v>
      </c>
      <c r="G33" s="25"/>
      <c r="H33" s="25"/>
      <c r="I33" s="94">
        <v>0.21</v>
      </c>
      <c r="J33" s="93">
        <f>ROUND(((SUM(BE124:BE152))*I33),2)</f>
        <v>31600.14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45" customHeight="1">
      <c r="A34" s="25"/>
      <c r="B34" s="26"/>
      <c r="C34" s="25"/>
      <c r="D34" s="25"/>
      <c r="E34" s="22" t="s">
        <v>36</v>
      </c>
      <c r="F34" s="93">
        <f>ROUND((SUM(BF124:BF152)),2)</f>
        <v>0</v>
      </c>
      <c r="G34" s="25"/>
      <c r="H34" s="25"/>
      <c r="I34" s="94">
        <v>0.15</v>
      </c>
      <c r="J34" s="93">
        <f>ROUND(((SUM(BF124:BF152))*I34),2)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45" customHeight="1" hidden="1">
      <c r="A35" s="25"/>
      <c r="B35" s="26"/>
      <c r="C35" s="25"/>
      <c r="D35" s="25"/>
      <c r="E35" s="22" t="s">
        <v>37</v>
      </c>
      <c r="F35" s="93">
        <f>ROUND((SUM(BG124:BG152)),2)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45" customHeight="1" hidden="1">
      <c r="A36" s="25"/>
      <c r="B36" s="26"/>
      <c r="C36" s="25"/>
      <c r="D36" s="25"/>
      <c r="E36" s="22" t="s">
        <v>38</v>
      </c>
      <c r="F36" s="93">
        <f>ROUND((SUM(BH124:BH152)),2)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45" customHeight="1" hidden="1">
      <c r="A37" s="25"/>
      <c r="B37" s="26"/>
      <c r="C37" s="25"/>
      <c r="D37" s="25"/>
      <c r="E37" s="22" t="s">
        <v>39</v>
      </c>
      <c r="F37" s="93">
        <f>ROUND((SUM(BI124:BI152)),2)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5.35" customHeight="1">
      <c r="A39" s="25"/>
      <c r="B39" s="26"/>
      <c r="C39" s="95"/>
      <c r="D39" s="96" t="s">
        <v>40</v>
      </c>
      <c r="E39" s="53"/>
      <c r="F39" s="53"/>
      <c r="G39" s="97" t="s">
        <v>41</v>
      </c>
      <c r="H39" s="98" t="s">
        <v>42</v>
      </c>
      <c r="I39" s="53"/>
      <c r="J39" s="99">
        <f>SUM(J30:J37)</f>
        <v>182076.99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5"/>
      <c r="D50" s="36" t="s">
        <v>43</v>
      </c>
      <c r="E50" s="37"/>
      <c r="F50" s="37"/>
      <c r="G50" s="36" t="s">
        <v>44</v>
      </c>
      <c r="H50" s="37"/>
      <c r="I50" s="37"/>
      <c r="J50" s="37"/>
      <c r="K50" s="37"/>
      <c r="L50" s="3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1" customFormat="1" ht="12.75">
      <c r="A61" s="25"/>
      <c r="B61" s="26"/>
      <c r="C61" s="25"/>
      <c r="D61" s="38" t="s">
        <v>45</v>
      </c>
      <c r="E61" s="28"/>
      <c r="F61" s="101" t="s">
        <v>46</v>
      </c>
      <c r="G61" s="38" t="s">
        <v>45</v>
      </c>
      <c r="H61" s="28"/>
      <c r="I61" s="28"/>
      <c r="J61" s="102" t="s">
        <v>46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1" customFormat="1" ht="12.75">
      <c r="A65" s="25"/>
      <c r="B65" s="26"/>
      <c r="C65" s="25"/>
      <c r="D65" s="36" t="s">
        <v>47</v>
      </c>
      <c r="E65" s="39"/>
      <c r="F65" s="39"/>
      <c r="G65" s="36" t="s">
        <v>48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1" customFormat="1" ht="12.75">
      <c r="A76" s="25"/>
      <c r="B76" s="26"/>
      <c r="C76" s="25"/>
      <c r="D76" s="38" t="s">
        <v>45</v>
      </c>
      <c r="E76" s="28"/>
      <c r="F76" s="101" t="s">
        <v>46</v>
      </c>
      <c r="G76" s="38" t="s">
        <v>45</v>
      </c>
      <c r="H76" s="28"/>
      <c r="I76" s="28"/>
      <c r="J76" s="102" t="s">
        <v>46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1" customFormat="1" ht="24.95" customHeight="1">
      <c r="A82" s="25"/>
      <c r="B82" s="26"/>
      <c r="C82" s="17" t="s">
        <v>87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1" customFormat="1" ht="16.5" customHeight="1">
      <c r="A85" s="25"/>
      <c r="B85" s="26"/>
      <c r="C85" s="25"/>
      <c r="D85" s="25"/>
      <c r="E85" s="201" t="str">
        <f>E7</f>
        <v>ZŠ Družby Karviná - oprava části kanalizace</v>
      </c>
      <c r="F85" s="202"/>
      <c r="G85" s="202"/>
      <c r="H85" s="202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A86" s="25"/>
      <c r="B86" s="26"/>
      <c r="C86" s="22" t="s">
        <v>85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1" customFormat="1" ht="16.5" customHeight="1">
      <c r="A87" s="25"/>
      <c r="B87" s="26"/>
      <c r="C87" s="25"/>
      <c r="D87" s="25"/>
      <c r="E87" s="178" t="str">
        <f>E9</f>
        <v>02 - Oprava části vnitřní kanalizace - WC</v>
      </c>
      <c r="F87" s="200"/>
      <c r="G87" s="200"/>
      <c r="H87" s="200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1" customFormat="1" ht="12" customHeight="1">
      <c r="A89" s="25"/>
      <c r="B89" s="26"/>
      <c r="C89" s="22" t="s">
        <v>17</v>
      </c>
      <c r="D89" s="25"/>
      <c r="E89" s="25"/>
      <c r="F89" s="20" t="str">
        <f>F12</f>
        <v>Karviná</v>
      </c>
      <c r="G89" s="25"/>
      <c r="H89" s="25"/>
      <c r="I89" s="22" t="s">
        <v>19</v>
      </c>
      <c r="J89" s="48">
        <f>IF(J12="","",J12)</f>
        <v>44323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1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1" customFormat="1" ht="15.2" customHeight="1">
      <c r="A91" s="25"/>
      <c r="B91" s="26"/>
      <c r="C91" s="22" t="s">
        <v>20</v>
      </c>
      <c r="D91" s="25"/>
      <c r="E91" s="25"/>
      <c r="F91" t="s">
        <v>21</v>
      </c>
      <c r="G91" s="25"/>
      <c r="H91" s="25"/>
      <c r="I91" s="22" t="s">
        <v>26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1" customFormat="1" ht="15.2" customHeight="1">
      <c r="A92" s="25"/>
      <c r="B92" s="26"/>
      <c r="C92" s="22" t="s">
        <v>25</v>
      </c>
      <c r="D92" s="25"/>
      <c r="E92" s="25"/>
      <c r="F92" t="s">
        <v>289</v>
      </c>
      <c r="G92" s="25"/>
      <c r="H92" s="25"/>
      <c r="I92" s="22" t="s">
        <v>28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1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1" customFormat="1" ht="29.25" customHeight="1">
      <c r="A94" s="25"/>
      <c r="B94" s="26"/>
      <c r="C94" s="103" t="s">
        <v>88</v>
      </c>
      <c r="D94" s="95"/>
      <c r="E94" s="95"/>
      <c r="F94" s="95"/>
      <c r="G94" s="95"/>
      <c r="H94" s="95"/>
      <c r="I94" s="95"/>
      <c r="J94" s="104" t="s">
        <v>89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1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9" customHeight="1">
      <c r="A96" s="25"/>
      <c r="B96" s="26"/>
      <c r="C96" s="105" t="s">
        <v>90</v>
      </c>
      <c r="D96" s="25"/>
      <c r="E96" s="25"/>
      <c r="F96" s="25"/>
      <c r="G96" s="25"/>
      <c r="H96" s="25"/>
      <c r="I96" s="25"/>
      <c r="J96" s="64">
        <f>J124</f>
        <v>150476.85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91</v>
      </c>
    </row>
    <row r="97" spans="2:12" s="8" customFormat="1" ht="24.95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88923.43000000001</v>
      </c>
      <c r="L97" s="106"/>
    </row>
    <row r="98" spans="2:12" s="9" customFormat="1" ht="19.9" customHeight="1">
      <c r="B98" s="110"/>
      <c r="D98" s="111" t="s">
        <v>219</v>
      </c>
      <c r="E98" s="112"/>
      <c r="F98" s="112"/>
      <c r="G98" s="112"/>
      <c r="H98" s="112"/>
      <c r="I98" s="112"/>
      <c r="J98" s="113">
        <f>J126</f>
        <v>8427.24</v>
      </c>
      <c r="L98" s="110"/>
    </row>
    <row r="99" spans="2:12" s="9" customFormat="1" ht="19.9" customHeight="1">
      <c r="B99" s="110"/>
      <c r="D99" s="111" t="s">
        <v>220</v>
      </c>
      <c r="E99" s="112"/>
      <c r="F99" s="112"/>
      <c r="G99" s="112"/>
      <c r="H99" s="112"/>
      <c r="I99" s="112"/>
      <c r="J99" s="113">
        <f>J128</f>
        <v>15906.9</v>
      </c>
      <c r="L99" s="110"/>
    </row>
    <row r="100" spans="2:12" s="9" customFormat="1" ht="19.9" customHeight="1">
      <c r="B100" s="110"/>
      <c r="D100" s="111" t="s">
        <v>221</v>
      </c>
      <c r="E100" s="112"/>
      <c r="F100" s="112"/>
      <c r="G100" s="112"/>
      <c r="H100" s="112"/>
      <c r="I100" s="112"/>
      <c r="J100" s="113">
        <f>J131</f>
        <v>49601.18</v>
      </c>
      <c r="L100" s="110"/>
    </row>
    <row r="101" spans="2:12" s="9" customFormat="1" ht="19.9" customHeight="1">
      <c r="B101" s="110"/>
      <c r="D101" s="111" t="s">
        <v>97</v>
      </c>
      <c r="E101" s="112"/>
      <c r="F101" s="112"/>
      <c r="G101" s="112"/>
      <c r="H101" s="112"/>
      <c r="I101" s="112"/>
      <c r="J101" s="113">
        <f>J135</f>
        <v>9403.119999999999</v>
      </c>
      <c r="L101" s="110"/>
    </row>
    <row r="102" spans="2:12" s="9" customFormat="1" ht="19.9" customHeight="1">
      <c r="B102" s="110"/>
      <c r="D102" s="111" t="s">
        <v>98</v>
      </c>
      <c r="E102" s="112"/>
      <c r="F102" s="112"/>
      <c r="G102" s="112"/>
      <c r="H102" s="112"/>
      <c r="I102" s="112"/>
      <c r="J102" s="113">
        <f>J141</f>
        <v>5584.99</v>
      </c>
      <c r="L102" s="110"/>
    </row>
    <row r="103" spans="2:12" s="8" customFormat="1" ht="24.95" customHeight="1">
      <c r="B103" s="106"/>
      <c r="D103" s="107" t="s">
        <v>222</v>
      </c>
      <c r="E103" s="108"/>
      <c r="F103" s="108"/>
      <c r="G103" s="108"/>
      <c r="H103" s="108"/>
      <c r="I103" s="108"/>
      <c r="J103" s="109">
        <f>J143</f>
        <v>61553.41999999999</v>
      </c>
      <c r="L103" s="106"/>
    </row>
    <row r="104" spans="2:12" s="9" customFormat="1" ht="19.9" customHeight="1">
      <c r="B104" s="110"/>
      <c r="D104" s="111" t="s">
        <v>223</v>
      </c>
      <c r="E104" s="112"/>
      <c r="F104" s="112"/>
      <c r="G104" s="112"/>
      <c r="H104" s="112"/>
      <c r="I104" s="112"/>
      <c r="J104" s="113">
        <f>J144</f>
        <v>61553.41999999999</v>
      </c>
      <c r="L104" s="110"/>
    </row>
    <row r="105" spans="1:31" s="1" customFormat="1" ht="21.75" customHeight="1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1" customFormat="1" ht="6.95" customHeight="1">
      <c r="A106" s="25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3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10" spans="1:31" s="1" customFormat="1" ht="6.95" customHeight="1">
      <c r="A110" s="25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1" customFormat="1" ht="24.95" customHeight="1">
      <c r="A111" s="25"/>
      <c r="B111" s="26"/>
      <c r="C111" s="17" t="s">
        <v>99</v>
      </c>
      <c r="D111" s="25"/>
      <c r="E111" s="25"/>
      <c r="F111" s="25"/>
      <c r="G111" s="25"/>
      <c r="H111" s="2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1" customFormat="1" ht="6.9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1" customFormat="1" ht="12" customHeight="1">
      <c r="A113" s="25"/>
      <c r="B113" s="26"/>
      <c r="C113" s="22" t="s">
        <v>13</v>
      </c>
      <c r="D113" s="25"/>
      <c r="E113" s="25"/>
      <c r="F113" s="25"/>
      <c r="G113" s="25"/>
      <c r="H113" s="25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1" customFormat="1" ht="16.5" customHeight="1">
      <c r="A114" s="25"/>
      <c r="B114" s="26"/>
      <c r="C114" s="25"/>
      <c r="D114" s="25"/>
      <c r="E114" s="201" t="str">
        <f>E7</f>
        <v>ZŠ Družby Karviná - oprava části kanalizace</v>
      </c>
      <c r="F114" s="202"/>
      <c r="G114" s="202"/>
      <c r="H114" s="202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1" customFormat="1" ht="12" customHeight="1">
      <c r="A115" s="25"/>
      <c r="B115" s="26"/>
      <c r="C115" s="22" t="s">
        <v>85</v>
      </c>
      <c r="D115" s="25"/>
      <c r="E115" s="25"/>
      <c r="F115" s="25"/>
      <c r="G115" s="25"/>
      <c r="H115" s="25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1" customFormat="1" ht="16.5" customHeight="1">
      <c r="A116" s="25"/>
      <c r="B116" s="26"/>
      <c r="C116" s="25"/>
      <c r="D116" s="25"/>
      <c r="E116" s="178" t="str">
        <f>E9</f>
        <v>02 - Oprava části vnitřní kanalizace - WC</v>
      </c>
      <c r="F116" s="200"/>
      <c r="G116" s="200"/>
      <c r="H116" s="200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1" customFormat="1" ht="6.9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1" customFormat="1" ht="12" customHeight="1">
      <c r="A118" s="25"/>
      <c r="B118" s="26"/>
      <c r="C118" s="22" t="s">
        <v>17</v>
      </c>
      <c r="D118" s="25"/>
      <c r="E118" s="25"/>
      <c r="F118" s="20" t="str">
        <f>F12</f>
        <v>Karviná</v>
      </c>
      <c r="G118" s="25"/>
      <c r="H118" s="25"/>
      <c r="I118" s="22" t="s">
        <v>19</v>
      </c>
      <c r="J118" s="48">
        <f>IF(J12="","",J12)</f>
        <v>44323</v>
      </c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1" customFormat="1" ht="6.9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1" customFormat="1" ht="15.2" customHeight="1">
      <c r="A120" s="25"/>
      <c r="B120" s="26"/>
      <c r="C120" s="22" t="s">
        <v>20</v>
      </c>
      <c r="D120" s="25"/>
      <c r="E120" s="25"/>
      <c r="F120" t="s">
        <v>21</v>
      </c>
      <c r="G120" s="25"/>
      <c r="H120" s="25"/>
      <c r="I120" s="22" t="s">
        <v>26</v>
      </c>
      <c r="J120" s="23" t="str">
        <f>E21</f>
        <v xml:space="preserve"> </v>
      </c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1" customFormat="1" ht="15.2" customHeight="1">
      <c r="A121" s="25"/>
      <c r="B121" s="26"/>
      <c r="C121" s="22" t="s">
        <v>25</v>
      </c>
      <c r="D121" s="25"/>
      <c r="E121" s="25"/>
      <c r="F121" t="s">
        <v>289</v>
      </c>
      <c r="G121" s="25"/>
      <c r="H121" s="25"/>
      <c r="I121" s="22" t="s">
        <v>28</v>
      </c>
      <c r="J121" s="23" t="str">
        <f>E24</f>
        <v xml:space="preserve"> </v>
      </c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1" customFormat="1" ht="10.3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3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10" customFormat="1" ht="29.25" customHeight="1">
      <c r="A123" s="114"/>
      <c r="B123" s="115"/>
      <c r="C123" s="116" t="s">
        <v>100</v>
      </c>
      <c r="D123" s="117" t="s">
        <v>55</v>
      </c>
      <c r="E123" s="117" t="s">
        <v>51</v>
      </c>
      <c r="F123" s="117" t="s">
        <v>52</v>
      </c>
      <c r="G123" s="117" t="s">
        <v>101</v>
      </c>
      <c r="H123" s="117" t="s">
        <v>102</v>
      </c>
      <c r="I123" s="117" t="s">
        <v>103</v>
      </c>
      <c r="J123" s="118" t="s">
        <v>89</v>
      </c>
      <c r="K123" s="119" t="s">
        <v>104</v>
      </c>
      <c r="L123" s="120"/>
      <c r="M123" s="55" t="s">
        <v>1</v>
      </c>
      <c r="N123" s="56" t="s">
        <v>34</v>
      </c>
      <c r="O123" s="56" t="s">
        <v>105</v>
      </c>
      <c r="P123" s="56" t="s">
        <v>106</v>
      </c>
      <c r="Q123" s="56" t="s">
        <v>107</v>
      </c>
      <c r="R123" s="56" t="s">
        <v>108</v>
      </c>
      <c r="S123" s="56" t="s">
        <v>109</v>
      </c>
      <c r="T123" s="57" t="s">
        <v>110</v>
      </c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</row>
    <row r="124" spans="1:63" s="1" customFormat="1" ht="22.9" customHeight="1">
      <c r="A124" s="25"/>
      <c r="B124" s="26"/>
      <c r="C124" s="62" t="s">
        <v>111</v>
      </c>
      <c r="D124" s="25"/>
      <c r="E124" s="25"/>
      <c r="F124" s="25"/>
      <c r="G124" s="25"/>
      <c r="H124" s="25"/>
      <c r="I124" s="25"/>
      <c r="J124" s="121">
        <f>BK124</f>
        <v>150476.85</v>
      </c>
      <c r="K124" s="25"/>
      <c r="L124" s="26"/>
      <c r="M124" s="58"/>
      <c r="N124" s="49"/>
      <c r="O124" s="59"/>
      <c r="P124" s="122">
        <f>P125+P143</f>
        <v>224.8121</v>
      </c>
      <c r="Q124" s="59"/>
      <c r="R124" s="122">
        <f>R125+R143</f>
        <v>4.524843</v>
      </c>
      <c r="S124" s="59"/>
      <c r="T124" s="123">
        <f>T125+T143</f>
        <v>6.09835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T124" s="13" t="s">
        <v>69</v>
      </c>
      <c r="AU124" s="13" t="s">
        <v>91</v>
      </c>
      <c r="BK124" s="124">
        <f>BK125+BK143</f>
        <v>150476.85</v>
      </c>
    </row>
    <row r="125" spans="2:63" s="11" customFormat="1" ht="25.9" customHeight="1">
      <c r="B125" s="125"/>
      <c r="D125" s="126" t="s">
        <v>69</v>
      </c>
      <c r="E125" s="127" t="s">
        <v>112</v>
      </c>
      <c r="F125" s="127" t="s">
        <v>113</v>
      </c>
      <c r="J125" s="128">
        <f>BK125</f>
        <v>88923.43000000001</v>
      </c>
      <c r="L125" s="125"/>
      <c r="M125" s="129"/>
      <c r="N125" s="130"/>
      <c r="O125" s="130"/>
      <c r="P125" s="131">
        <f>P126+P128+P131+P135+P141</f>
        <v>185.58209999999997</v>
      </c>
      <c r="Q125" s="130"/>
      <c r="R125" s="131">
        <f>R126+R128+R131+R135+R141</f>
        <v>4.4023829999999995</v>
      </c>
      <c r="S125" s="130"/>
      <c r="T125" s="132">
        <f>T126+T128+T131+T135+T141</f>
        <v>6.09835</v>
      </c>
      <c r="AR125" s="126" t="s">
        <v>78</v>
      </c>
      <c r="AT125" s="133" t="s">
        <v>69</v>
      </c>
      <c r="AU125" s="133" t="s">
        <v>70</v>
      </c>
      <c r="AY125" s="126" t="s">
        <v>114</v>
      </c>
      <c r="BK125" s="134">
        <f>BK126+BK128+BK131+BK135+BK141</f>
        <v>88923.43000000001</v>
      </c>
    </row>
    <row r="126" spans="2:63" s="11" customFormat="1" ht="22.9" customHeight="1">
      <c r="B126" s="125"/>
      <c r="D126" s="126" t="s">
        <v>69</v>
      </c>
      <c r="E126" s="135" t="s">
        <v>224</v>
      </c>
      <c r="F126" s="135" t="s">
        <v>225</v>
      </c>
      <c r="J126" s="136">
        <f>BK126</f>
        <v>8427.24</v>
      </c>
      <c r="L126" s="125"/>
      <c r="M126" s="129"/>
      <c r="N126" s="130"/>
      <c r="O126" s="130"/>
      <c r="P126" s="131">
        <f>P127</f>
        <v>10.3935</v>
      </c>
      <c r="Q126" s="130"/>
      <c r="R126" s="131">
        <f>R127</f>
        <v>4.399863</v>
      </c>
      <c r="S126" s="130"/>
      <c r="T126" s="132">
        <f>T127</f>
        <v>0</v>
      </c>
      <c r="AR126" s="126" t="s">
        <v>78</v>
      </c>
      <c r="AT126" s="133" t="s">
        <v>69</v>
      </c>
      <c r="AU126" s="133" t="s">
        <v>78</v>
      </c>
      <c r="AY126" s="126" t="s">
        <v>114</v>
      </c>
      <c r="BK126" s="134">
        <f>BK127</f>
        <v>8427.24</v>
      </c>
    </row>
    <row r="127" spans="1:65" s="1" customFormat="1" ht="21.75" customHeight="1">
      <c r="A127" s="25"/>
      <c r="B127" s="137"/>
      <c r="C127" s="138" t="s">
        <v>78</v>
      </c>
      <c r="D127" s="138" t="s">
        <v>116</v>
      </c>
      <c r="E127" s="139" t="s">
        <v>226</v>
      </c>
      <c r="F127" s="140" t="s">
        <v>227</v>
      </c>
      <c r="G127" s="141" t="s">
        <v>119</v>
      </c>
      <c r="H127" s="142">
        <v>1.95</v>
      </c>
      <c r="I127" s="143">
        <v>4321.66</v>
      </c>
      <c r="J127" s="143">
        <f>ROUND(I127*H127,2)</f>
        <v>8427.24</v>
      </c>
      <c r="K127" s="144"/>
      <c r="L127" s="26"/>
      <c r="M127" s="145" t="s">
        <v>1</v>
      </c>
      <c r="N127" s="146" t="s">
        <v>35</v>
      </c>
      <c r="O127" s="147">
        <v>5.33</v>
      </c>
      <c r="P127" s="147">
        <f>O127*H127</f>
        <v>10.3935</v>
      </c>
      <c r="Q127" s="147">
        <v>2.25634</v>
      </c>
      <c r="R127" s="147">
        <f>Q127*H127</f>
        <v>4.399863</v>
      </c>
      <c r="S127" s="147">
        <v>0</v>
      </c>
      <c r="T127" s="148">
        <f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9" t="s">
        <v>120</v>
      </c>
      <c r="AT127" s="149" t="s">
        <v>116</v>
      </c>
      <c r="AU127" s="149" t="s">
        <v>80</v>
      </c>
      <c r="AY127" s="13" t="s">
        <v>114</v>
      </c>
      <c r="BE127" s="150">
        <f>IF(N127="základní",J127,0)</f>
        <v>8427.24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3" t="s">
        <v>78</v>
      </c>
      <c r="BK127" s="150">
        <f>ROUND(I127*H127,2)</f>
        <v>8427.24</v>
      </c>
      <c r="BL127" s="13" t="s">
        <v>120</v>
      </c>
      <c r="BM127" s="149" t="s">
        <v>228</v>
      </c>
    </row>
    <row r="128" spans="2:63" s="11" customFormat="1" ht="22.9" customHeight="1">
      <c r="B128" s="125"/>
      <c r="D128" s="126" t="s">
        <v>69</v>
      </c>
      <c r="E128" s="135" t="s">
        <v>229</v>
      </c>
      <c r="F128" s="135" t="s">
        <v>230</v>
      </c>
      <c r="J128" s="136">
        <f>BK128</f>
        <v>15906.9</v>
      </c>
      <c r="L128" s="125"/>
      <c r="M128" s="129"/>
      <c r="N128" s="130"/>
      <c r="O128" s="130"/>
      <c r="P128" s="131">
        <f>SUM(P129:P130)</f>
        <v>15.4</v>
      </c>
      <c r="Q128" s="130"/>
      <c r="R128" s="131">
        <f>SUM(R129:R130)</f>
        <v>0.002</v>
      </c>
      <c r="S128" s="130"/>
      <c r="T128" s="132">
        <f>SUM(T129:T130)</f>
        <v>0</v>
      </c>
      <c r="AR128" s="126" t="s">
        <v>78</v>
      </c>
      <c r="AT128" s="133" t="s">
        <v>69</v>
      </c>
      <c r="AU128" s="133" t="s">
        <v>78</v>
      </c>
      <c r="AY128" s="126" t="s">
        <v>114</v>
      </c>
      <c r="BK128" s="134">
        <f>SUM(BK129:BK130)</f>
        <v>15906.9</v>
      </c>
    </row>
    <row r="129" spans="1:65" s="1" customFormat="1" ht="16.5" customHeight="1">
      <c r="A129" s="25"/>
      <c r="B129" s="137"/>
      <c r="C129" s="138" t="s">
        <v>80</v>
      </c>
      <c r="D129" s="138" t="s">
        <v>116</v>
      </c>
      <c r="E129" s="139" t="s">
        <v>231</v>
      </c>
      <c r="F129" s="140" t="s">
        <v>232</v>
      </c>
      <c r="G129" s="141" t="s">
        <v>183</v>
      </c>
      <c r="H129" s="142">
        <v>30</v>
      </c>
      <c r="I129" s="143">
        <v>340.18</v>
      </c>
      <c r="J129" s="143">
        <f>ROUND(I129*H129,2)</f>
        <v>10205.4</v>
      </c>
      <c r="K129" s="144"/>
      <c r="L129" s="26"/>
      <c r="M129" s="145" t="s">
        <v>1</v>
      </c>
      <c r="N129" s="146" t="s">
        <v>35</v>
      </c>
      <c r="O129" s="147">
        <v>0</v>
      </c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9" t="s">
        <v>120</v>
      </c>
      <c r="AT129" s="149" t="s">
        <v>116</v>
      </c>
      <c r="AU129" s="149" t="s">
        <v>80</v>
      </c>
      <c r="AY129" s="13" t="s">
        <v>114</v>
      </c>
      <c r="BE129" s="150">
        <f>IF(N129="základní",J129,0)</f>
        <v>10205.4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3" t="s">
        <v>78</v>
      </c>
      <c r="BK129" s="150">
        <f>ROUND(I129*H129,2)</f>
        <v>10205.4</v>
      </c>
      <c r="BL129" s="13" t="s">
        <v>120</v>
      </c>
      <c r="BM129" s="149" t="s">
        <v>233</v>
      </c>
    </row>
    <row r="130" spans="1:65" s="1" customFormat="1" ht="21.75" customHeight="1">
      <c r="A130" s="25"/>
      <c r="B130" s="137"/>
      <c r="C130" s="138" t="s">
        <v>126</v>
      </c>
      <c r="D130" s="138" t="s">
        <v>116</v>
      </c>
      <c r="E130" s="139" t="s">
        <v>234</v>
      </c>
      <c r="F130" s="140" t="s">
        <v>235</v>
      </c>
      <c r="G130" s="141" t="s">
        <v>124</v>
      </c>
      <c r="H130" s="142">
        <v>50</v>
      </c>
      <c r="I130" s="143">
        <v>114.03</v>
      </c>
      <c r="J130" s="143">
        <f>ROUND(I130*H130,2)</f>
        <v>5701.5</v>
      </c>
      <c r="K130" s="144"/>
      <c r="L130" s="26"/>
      <c r="M130" s="145" t="s">
        <v>1</v>
      </c>
      <c r="N130" s="146" t="s">
        <v>35</v>
      </c>
      <c r="O130" s="147">
        <v>0.308</v>
      </c>
      <c r="P130" s="147">
        <f>O130*H130</f>
        <v>15.4</v>
      </c>
      <c r="Q130" s="147">
        <v>4E-05</v>
      </c>
      <c r="R130" s="147">
        <f>Q130*H130</f>
        <v>0.002</v>
      </c>
      <c r="S130" s="147">
        <v>0</v>
      </c>
      <c r="T130" s="148">
        <f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9" t="s">
        <v>120</v>
      </c>
      <c r="AT130" s="149" t="s">
        <v>116</v>
      </c>
      <c r="AU130" s="149" t="s">
        <v>80</v>
      </c>
      <c r="AY130" s="13" t="s">
        <v>114</v>
      </c>
      <c r="BE130" s="150">
        <f>IF(N130="základní",J130,0)</f>
        <v>5701.5</v>
      </c>
      <c r="BF130" s="150">
        <f>IF(N130="snížená",J130,0)</f>
        <v>0</v>
      </c>
      <c r="BG130" s="150">
        <f>IF(N130="zákl. přenesená",J130,0)</f>
        <v>0</v>
      </c>
      <c r="BH130" s="150">
        <f>IF(N130="sníž. přenesená",J130,0)</f>
        <v>0</v>
      </c>
      <c r="BI130" s="150">
        <f>IF(N130="nulová",J130,0)</f>
        <v>0</v>
      </c>
      <c r="BJ130" s="13" t="s">
        <v>78</v>
      </c>
      <c r="BK130" s="150">
        <f>ROUND(I130*H130,2)</f>
        <v>5701.5</v>
      </c>
      <c r="BL130" s="13" t="s">
        <v>120</v>
      </c>
      <c r="BM130" s="149" t="s">
        <v>236</v>
      </c>
    </row>
    <row r="131" spans="2:63" s="11" customFormat="1" ht="22.9" customHeight="1">
      <c r="B131" s="125"/>
      <c r="D131" s="126" t="s">
        <v>69</v>
      </c>
      <c r="E131" s="135" t="s">
        <v>189</v>
      </c>
      <c r="F131" s="135" t="s">
        <v>237</v>
      </c>
      <c r="J131" s="136">
        <f>BK131</f>
        <v>49601.18</v>
      </c>
      <c r="L131" s="125"/>
      <c r="M131" s="129"/>
      <c r="N131" s="130"/>
      <c r="O131" s="130"/>
      <c r="P131" s="131">
        <f>SUM(P132:P134)</f>
        <v>125.29599999999999</v>
      </c>
      <c r="Q131" s="130"/>
      <c r="R131" s="131">
        <f>SUM(R132:R134)</f>
        <v>0.0005200000000000001</v>
      </c>
      <c r="S131" s="130"/>
      <c r="T131" s="132">
        <f>SUM(T132:T134)</f>
        <v>6.09835</v>
      </c>
      <c r="AR131" s="126" t="s">
        <v>78</v>
      </c>
      <c r="AT131" s="133" t="s">
        <v>69</v>
      </c>
      <c r="AU131" s="133" t="s">
        <v>78</v>
      </c>
      <c r="AY131" s="126" t="s">
        <v>114</v>
      </c>
      <c r="BK131" s="134">
        <f>SUM(BK132:BK134)</f>
        <v>49601.18</v>
      </c>
    </row>
    <row r="132" spans="1:65" s="1" customFormat="1" ht="16.5" customHeight="1">
      <c r="A132" s="25"/>
      <c r="B132" s="137"/>
      <c r="C132" s="138" t="s">
        <v>191</v>
      </c>
      <c r="D132" s="138" t="s">
        <v>116</v>
      </c>
      <c r="E132" s="139" t="s">
        <v>238</v>
      </c>
      <c r="F132" s="140" t="s">
        <v>239</v>
      </c>
      <c r="G132" s="141" t="s">
        <v>162</v>
      </c>
      <c r="H132" s="142">
        <v>59</v>
      </c>
      <c r="I132" s="143">
        <v>195.92</v>
      </c>
      <c r="J132" s="143">
        <f>ROUND(I132*H132,2)</f>
        <v>11559.28</v>
      </c>
      <c r="K132" s="144"/>
      <c r="L132" s="26"/>
      <c r="M132" s="145" t="s">
        <v>1</v>
      </c>
      <c r="N132" s="146" t="s">
        <v>35</v>
      </c>
      <c r="O132" s="147">
        <v>0.576</v>
      </c>
      <c r="P132" s="147">
        <f>O132*H132</f>
        <v>33.983999999999995</v>
      </c>
      <c r="Q132" s="147">
        <v>0</v>
      </c>
      <c r="R132" s="147">
        <f>Q132*H132</f>
        <v>0</v>
      </c>
      <c r="S132" s="147">
        <v>0.03065</v>
      </c>
      <c r="T132" s="148">
        <f>S132*H132</f>
        <v>1.80835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9" t="s">
        <v>185</v>
      </c>
      <c r="AT132" s="149" t="s">
        <v>116</v>
      </c>
      <c r="AU132" s="149" t="s">
        <v>80</v>
      </c>
      <c r="AY132" s="13" t="s">
        <v>114</v>
      </c>
      <c r="BE132" s="150">
        <f>IF(N132="základní",J132,0)</f>
        <v>11559.28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3" t="s">
        <v>78</v>
      </c>
      <c r="BK132" s="150">
        <f>ROUND(I132*H132,2)</f>
        <v>11559.28</v>
      </c>
      <c r="BL132" s="13" t="s">
        <v>185</v>
      </c>
      <c r="BM132" s="149" t="s">
        <v>240</v>
      </c>
    </row>
    <row r="133" spans="1:65" s="1" customFormat="1" ht="21.75" customHeight="1">
      <c r="A133" s="25"/>
      <c r="B133" s="137"/>
      <c r="C133" s="138" t="s">
        <v>8</v>
      </c>
      <c r="D133" s="138" t="s">
        <v>116</v>
      </c>
      <c r="E133" s="139" t="s">
        <v>241</v>
      </c>
      <c r="F133" s="140" t="s">
        <v>242</v>
      </c>
      <c r="G133" s="141" t="s">
        <v>162</v>
      </c>
      <c r="H133" s="142">
        <v>26</v>
      </c>
      <c r="I133" s="143">
        <v>743.79</v>
      </c>
      <c r="J133" s="143">
        <f>ROUND(I133*H133,2)</f>
        <v>19338.54</v>
      </c>
      <c r="K133" s="144"/>
      <c r="L133" s="26"/>
      <c r="M133" s="145" t="s">
        <v>1</v>
      </c>
      <c r="N133" s="146" t="s">
        <v>35</v>
      </c>
      <c r="O133" s="147">
        <v>2.276</v>
      </c>
      <c r="P133" s="147">
        <f>O133*H133</f>
        <v>59.175999999999995</v>
      </c>
      <c r="Q133" s="147">
        <v>0</v>
      </c>
      <c r="R133" s="147">
        <f>Q133*H133</f>
        <v>0</v>
      </c>
      <c r="S133" s="147">
        <v>0.165</v>
      </c>
      <c r="T133" s="148">
        <f>S133*H133</f>
        <v>4.29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9" t="s">
        <v>120</v>
      </c>
      <c r="AT133" s="149" t="s">
        <v>116</v>
      </c>
      <c r="AU133" s="149" t="s">
        <v>80</v>
      </c>
      <c r="AY133" s="13" t="s">
        <v>114</v>
      </c>
      <c r="BE133" s="150">
        <f>IF(N133="základní",J133,0)</f>
        <v>19338.54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3" t="s">
        <v>78</v>
      </c>
      <c r="BK133" s="150">
        <f>ROUND(I133*H133,2)</f>
        <v>19338.54</v>
      </c>
      <c r="BL133" s="13" t="s">
        <v>120</v>
      </c>
      <c r="BM133" s="149" t="s">
        <v>243</v>
      </c>
    </row>
    <row r="134" spans="1:65" s="1" customFormat="1" ht="21.75" customHeight="1">
      <c r="A134" s="25"/>
      <c r="B134" s="137"/>
      <c r="C134" s="138" t="s">
        <v>185</v>
      </c>
      <c r="D134" s="138" t="s">
        <v>116</v>
      </c>
      <c r="E134" s="139" t="s">
        <v>244</v>
      </c>
      <c r="F134" s="140" t="s">
        <v>245</v>
      </c>
      <c r="G134" s="141" t="s">
        <v>162</v>
      </c>
      <c r="H134" s="142">
        <v>52</v>
      </c>
      <c r="I134" s="143">
        <v>359.68</v>
      </c>
      <c r="J134" s="143">
        <f>ROUND(I134*H134,2)</f>
        <v>18703.36</v>
      </c>
      <c r="K134" s="144"/>
      <c r="L134" s="26"/>
      <c r="M134" s="145" t="s">
        <v>1</v>
      </c>
      <c r="N134" s="146" t="s">
        <v>35</v>
      </c>
      <c r="O134" s="147">
        <v>0.618</v>
      </c>
      <c r="P134" s="147">
        <f>O134*H134</f>
        <v>32.136</v>
      </c>
      <c r="Q134" s="147">
        <v>1E-05</v>
      </c>
      <c r="R134" s="147">
        <f>Q134*H134</f>
        <v>0.0005200000000000001</v>
      </c>
      <c r="S134" s="147">
        <v>0</v>
      </c>
      <c r="T134" s="148">
        <f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9" t="s">
        <v>120</v>
      </c>
      <c r="AT134" s="149" t="s">
        <v>116</v>
      </c>
      <c r="AU134" s="149" t="s">
        <v>80</v>
      </c>
      <c r="AY134" s="13" t="s">
        <v>114</v>
      </c>
      <c r="BE134" s="150">
        <f>IF(N134="základní",J134,0)</f>
        <v>18703.36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3" t="s">
        <v>78</v>
      </c>
      <c r="BK134" s="150">
        <f>ROUND(I134*H134,2)</f>
        <v>18703.36</v>
      </c>
      <c r="BL134" s="13" t="s">
        <v>120</v>
      </c>
      <c r="BM134" s="149" t="s">
        <v>246</v>
      </c>
    </row>
    <row r="135" spans="2:63" s="11" customFormat="1" ht="22.9" customHeight="1">
      <c r="B135" s="125"/>
      <c r="D135" s="126" t="s">
        <v>69</v>
      </c>
      <c r="E135" s="135" t="s">
        <v>195</v>
      </c>
      <c r="F135" s="135" t="s">
        <v>196</v>
      </c>
      <c r="J135" s="136">
        <f>BK135</f>
        <v>9403.119999999999</v>
      </c>
      <c r="L135" s="125"/>
      <c r="M135" s="129"/>
      <c r="N135" s="130"/>
      <c r="O135" s="130"/>
      <c r="P135" s="131">
        <f>SUM(P136:P140)</f>
        <v>16.70852</v>
      </c>
      <c r="Q135" s="130"/>
      <c r="R135" s="131">
        <f>SUM(R136:R140)</f>
        <v>0</v>
      </c>
      <c r="S135" s="130"/>
      <c r="T135" s="132">
        <f>SUM(T136:T140)</f>
        <v>0</v>
      </c>
      <c r="AR135" s="126" t="s">
        <v>78</v>
      </c>
      <c r="AT135" s="133" t="s">
        <v>69</v>
      </c>
      <c r="AU135" s="133" t="s">
        <v>78</v>
      </c>
      <c r="AY135" s="126" t="s">
        <v>114</v>
      </c>
      <c r="BK135" s="134">
        <f>SUM(BK136:BK140)</f>
        <v>9403.119999999999</v>
      </c>
    </row>
    <row r="136" spans="1:65" s="1" customFormat="1" ht="21.75" customHeight="1">
      <c r="A136" s="25"/>
      <c r="B136" s="137"/>
      <c r="C136" s="138" t="s">
        <v>247</v>
      </c>
      <c r="D136" s="138" t="s">
        <v>116</v>
      </c>
      <c r="E136" s="139" t="s">
        <v>248</v>
      </c>
      <c r="F136" s="140" t="s">
        <v>249</v>
      </c>
      <c r="G136" s="141" t="s">
        <v>140</v>
      </c>
      <c r="H136" s="142">
        <v>6.098</v>
      </c>
      <c r="I136" s="143">
        <v>739.11</v>
      </c>
      <c r="J136" s="143">
        <f>ROUND(I136*H136,2)</f>
        <v>4507.09</v>
      </c>
      <c r="K136" s="144"/>
      <c r="L136" s="26"/>
      <c r="M136" s="145" t="s">
        <v>1</v>
      </c>
      <c r="N136" s="146" t="s">
        <v>35</v>
      </c>
      <c r="O136" s="147">
        <v>2.42</v>
      </c>
      <c r="P136" s="147">
        <f>O136*H136</f>
        <v>14.757159999999999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9" t="s">
        <v>120</v>
      </c>
      <c r="AT136" s="149" t="s">
        <v>116</v>
      </c>
      <c r="AU136" s="149" t="s">
        <v>80</v>
      </c>
      <c r="AY136" s="13" t="s">
        <v>114</v>
      </c>
      <c r="BE136" s="150">
        <f>IF(N136="základní",J136,0)</f>
        <v>4507.09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3" t="s">
        <v>78</v>
      </c>
      <c r="BK136" s="150">
        <f>ROUND(I136*H136,2)</f>
        <v>4507.09</v>
      </c>
      <c r="BL136" s="13" t="s">
        <v>120</v>
      </c>
      <c r="BM136" s="149" t="s">
        <v>250</v>
      </c>
    </row>
    <row r="137" spans="1:65" s="1" customFormat="1" ht="21.75" customHeight="1">
      <c r="A137" s="25"/>
      <c r="B137" s="137"/>
      <c r="C137" s="138" t="s">
        <v>142</v>
      </c>
      <c r="D137" s="138" t="s">
        <v>116</v>
      </c>
      <c r="E137" s="139" t="s">
        <v>198</v>
      </c>
      <c r="F137" s="140" t="s">
        <v>199</v>
      </c>
      <c r="G137" s="141" t="s">
        <v>140</v>
      </c>
      <c r="H137" s="142">
        <v>6.098</v>
      </c>
      <c r="I137" s="143">
        <v>239.09</v>
      </c>
      <c r="J137" s="143">
        <f>ROUND(I137*H137,2)</f>
        <v>1457.97</v>
      </c>
      <c r="K137" s="144"/>
      <c r="L137" s="26"/>
      <c r="M137" s="145" t="s">
        <v>1</v>
      </c>
      <c r="N137" s="146" t="s">
        <v>35</v>
      </c>
      <c r="O137" s="147">
        <v>0.125</v>
      </c>
      <c r="P137" s="147">
        <f>O137*H137</f>
        <v>0.76225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9" t="s">
        <v>120</v>
      </c>
      <c r="AT137" s="149" t="s">
        <v>116</v>
      </c>
      <c r="AU137" s="149" t="s">
        <v>80</v>
      </c>
      <c r="AY137" s="13" t="s">
        <v>114</v>
      </c>
      <c r="BE137" s="150">
        <f>IF(N137="základní",J137,0)</f>
        <v>1457.97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3" t="s">
        <v>78</v>
      </c>
      <c r="BK137" s="150">
        <f>ROUND(I137*H137,2)</f>
        <v>1457.97</v>
      </c>
      <c r="BL137" s="13" t="s">
        <v>120</v>
      </c>
      <c r="BM137" s="149" t="s">
        <v>251</v>
      </c>
    </row>
    <row r="138" spans="1:65" s="1" customFormat="1" ht="21.75" customHeight="1">
      <c r="A138" s="25"/>
      <c r="B138" s="137"/>
      <c r="C138" s="138" t="s">
        <v>146</v>
      </c>
      <c r="D138" s="138" t="s">
        <v>116</v>
      </c>
      <c r="E138" s="139" t="s">
        <v>202</v>
      </c>
      <c r="F138" s="140" t="s">
        <v>203</v>
      </c>
      <c r="G138" s="141" t="s">
        <v>140</v>
      </c>
      <c r="H138" s="142">
        <v>36.588</v>
      </c>
      <c r="I138" s="143">
        <v>9.32</v>
      </c>
      <c r="J138" s="143">
        <f>ROUND(I138*H138,2)</f>
        <v>341</v>
      </c>
      <c r="K138" s="144"/>
      <c r="L138" s="26"/>
      <c r="M138" s="145" t="s">
        <v>1</v>
      </c>
      <c r="N138" s="146" t="s">
        <v>35</v>
      </c>
      <c r="O138" s="147">
        <v>0.006</v>
      </c>
      <c r="P138" s="147">
        <f>O138*H138</f>
        <v>0.219528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9" t="s">
        <v>120</v>
      </c>
      <c r="AT138" s="149" t="s">
        <v>116</v>
      </c>
      <c r="AU138" s="149" t="s">
        <v>80</v>
      </c>
      <c r="AY138" s="13" t="s">
        <v>114</v>
      </c>
      <c r="BE138" s="150">
        <f>IF(N138="základní",J138,0)</f>
        <v>341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3" t="s">
        <v>78</v>
      </c>
      <c r="BK138" s="150">
        <f>ROUND(I138*H138,2)</f>
        <v>341</v>
      </c>
      <c r="BL138" s="13" t="s">
        <v>120</v>
      </c>
      <c r="BM138" s="149" t="s">
        <v>252</v>
      </c>
    </row>
    <row r="139" spans="1:65" s="1" customFormat="1" ht="21.75" customHeight="1">
      <c r="A139" s="25"/>
      <c r="B139" s="137"/>
      <c r="C139" s="138" t="s">
        <v>150</v>
      </c>
      <c r="D139" s="138" t="s">
        <v>116</v>
      </c>
      <c r="E139" s="139" t="s">
        <v>206</v>
      </c>
      <c r="F139" s="140" t="s">
        <v>207</v>
      </c>
      <c r="G139" s="141" t="s">
        <v>140</v>
      </c>
      <c r="H139" s="142">
        <v>6.098</v>
      </c>
      <c r="I139" s="143">
        <v>355.57</v>
      </c>
      <c r="J139" s="143">
        <f>ROUND(I139*H139,2)</f>
        <v>2168.27</v>
      </c>
      <c r="K139" s="144"/>
      <c r="L139" s="26"/>
      <c r="M139" s="145" t="s">
        <v>1</v>
      </c>
      <c r="N139" s="146" t="s">
        <v>35</v>
      </c>
      <c r="O139" s="147">
        <v>0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9" t="s">
        <v>120</v>
      </c>
      <c r="AT139" s="149" t="s">
        <v>116</v>
      </c>
      <c r="AU139" s="149" t="s">
        <v>80</v>
      </c>
      <c r="AY139" s="13" t="s">
        <v>114</v>
      </c>
      <c r="BE139" s="150">
        <f>IF(N139="základní",J139,0)</f>
        <v>2168.27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3" t="s">
        <v>78</v>
      </c>
      <c r="BK139" s="150">
        <f>ROUND(I139*H139,2)</f>
        <v>2168.27</v>
      </c>
      <c r="BL139" s="13" t="s">
        <v>120</v>
      </c>
      <c r="BM139" s="149" t="s">
        <v>253</v>
      </c>
    </row>
    <row r="140" spans="1:65" s="1" customFormat="1" ht="21.75" customHeight="1">
      <c r="A140" s="25"/>
      <c r="B140" s="137"/>
      <c r="C140" s="138" t="s">
        <v>154</v>
      </c>
      <c r="D140" s="138" t="s">
        <v>116</v>
      </c>
      <c r="E140" s="139" t="s">
        <v>209</v>
      </c>
      <c r="F140" s="140" t="s">
        <v>210</v>
      </c>
      <c r="G140" s="141" t="s">
        <v>140</v>
      </c>
      <c r="H140" s="142">
        <v>6.098</v>
      </c>
      <c r="I140" s="143">
        <v>152.31</v>
      </c>
      <c r="J140" s="143">
        <f>ROUND(I140*H140,2)</f>
        <v>928.79</v>
      </c>
      <c r="K140" s="144"/>
      <c r="L140" s="26"/>
      <c r="M140" s="145" t="s">
        <v>1</v>
      </c>
      <c r="N140" s="146" t="s">
        <v>35</v>
      </c>
      <c r="O140" s="147">
        <v>0.159</v>
      </c>
      <c r="P140" s="147">
        <f>O140*H140</f>
        <v>0.9695819999999999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9" t="s">
        <v>120</v>
      </c>
      <c r="AT140" s="149" t="s">
        <v>116</v>
      </c>
      <c r="AU140" s="149" t="s">
        <v>80</v>
      </c>
      <c r="AY140" s="13" t="s">
        <v>114</v>
      </c>
      <c r="BE140" s="150">
        <f>IF(N140="základní",J140,0)</f>
        <v>928.79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3" t="s">
        <v>78</v>
      </c>
      <c r="BK140" s="150">
        <f>ROUND(I140*H140,2)</f>
        <v>928.79</v>
      </c>
      <c r="BL140" s="13" t="s">
        <v>120</v>
      </c>
      <c r="BM140" s="149" t="s">
        <v>254</v>
      </c>
    </row>
    <row r="141" spans="2:63" s="11" customFormat="1" ht="22.9" customHeight="1">
      <c r="B141" s="125"/>
      <c r="D141" s="126" t="s">
        <v>69</v>
      </c>
      <c r="E141" s="135" t="s">
        <v>212</v>
      </c>
      <c r="F141" s="135" t="s">
        <v>213</v>
      </c>
      <c r="J141" s="136">
        <f>BK141</f>
        <v>5584.99</v>
      </c>
      <c r="L141" s="125"/>
      <c r="M141" s="129"/>
      <c r="N141" s="130"/>
      <c r="O141" s="130"/>
      <c r="P141" s="131">
        <f>P142</f>
        <v>17.78408</v>
      </c>
      <c r="Q141" s="130"/>
      <c r="R141" s="131">
        <f>R142</f>
        <v>0</v>
      </c>
      <c r="S141" s="130"/>
      <c r="T141" s="132">
        <f>T142</f>
        <v>0</v>
      </c>
      <c r="AR141" s="126" t="s">
        <v>78</v>
      </c>
      <c r="AT141" s="133" t="s">
        <v>69</v>
      </c>
      <c r="AU141" s="133" t="s">
        <v>78</v>
      </c>
      <c r="AY141" s="126" t="s">
        <v>114</v>
      </c>
      <c r="BK141" s="134">
        <f>BK142</f>
        <v>5584.99</v>
      </c>
    </row>
    <row r="142" spans="1:65" s="1" customFormat="1" ht="16.5" customHeight="1">
      <c r="A142" s="25"/>
      <c r="B142" s="137"/>
      <c r="C142" s="138" t="s">
        <v>255</v>
      </c>
      <c r="D142" s="138" t="s">
        <v>116</v>
      </c>
      <c r="E142" s="139" t="s">
        <v>256</v>
      </c>
      <c r="F142" s="140" t="s">
        <v>257</v>
      </c>
      <c r="G142" s="141" t="s">
        <v>140</v>
      </c>
      <c r="H142" s="142">
        <v>4.402</v>
      </c>
      <c r="I142" s="143">
        <v>1268.74</v>
      </c>
      <c r="J142" s="143">
        <f>ROUND(I142*H142,2)</f>
        <v>5584.99</v>
      </c>
      <c r="K142" s="144"/>
      <c r="L142" s="26"/>
      <c r="M142" s="145" t="s">
        <v>1</v>
      </c>
      <c r="N142" s="146" t="s">
        <v>35</v>
      </c>
      <c r="O142" s="147">
        <v>4.04</v>
      </c>
      <c r="P142" s="147">
        <f>O142*H142</f>
        <v>17.78408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9" t="s">
        <v>120</v>
      </c>
      <c r="AT142" s="149" t="s">
        <v>116</v>
      </c>
      <c r="AU142" s="149" t="s">
        <v>80</v>
      </c>
      <c r="AY142" s="13" t="s">
        <v>114</v>
      </c>
      <c r="BE142" s="150">
        <f>IF(N142="základní",J142,0)</f>
        <v>5584.99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3" t="s">
        <v>78</v>
      </c>
      <c r="BK142" s="150">
        <f>ROUND(I142*H142,2)</f>
        <v>5584.99</v>
      </c>
      <c r="BL142" s="13" t="s">
        <v>120</v>
      </c>
      <c r="BM142" s="149" t="s">
        <v>258</v>
      </c>
    </row>
    <row r="143" spans="2:63" s="11" customFormat="1" ht="25.9" customHeight="1">
      <c r="B143" s="125"/>
      <c r="D143" s="126" t="s">
        <v>69</v>
      </c>
      <c r="E143" s="127" t="s">
        <v>259</v>
      </c>
      <c r="F143" s="127" t="s">
        <v>260</v>
      </c>
      <c r="J143" s="128">
        <f>BK143</f>
        <v>61553.41999999999</v>
      </c>
      <c r="L143" s="125"/>
      <c r="M143" s="129"/>
      <c r="N143" s="130"/>
      <c r="O143" s="130"/>
      <c r="P143" s="131">
        <f>P144</f>
        <v>39.230000000000004</v>
      </c>
      <c r="Q143" s="130"/>
      <c r="R143" s="131">
        <f>R144</f>
        <v>0.12246000000000001</v>
      </c>
      <c r="S143" s="130"/>
      <c r="T143" s="132">
        <f>T144</f>
        <v>0</v>
      </c>
      <c r="AR143" s="126" t="s">
        <v>80</v>
      </c>
      <c r="AT143" s="133" t="s">
        <v>69</v>
      </c>
      <c r="AU143" s="133" t="s">
        <v>70</v>
      </c>
      <c r="AY143" s="126" t="s">
        <v>114</v>
      </c>
      <c r="BK143" s="134">
        <f>BK144</f>
        <v>61553.41999999999</v>
      </c>
    </row>
    <row r="144" spans="2:63" s="11" customFormat="1" ht="22.9" customHeight="1">
      <c r="B144" s="125"/>
      <c r="D144" s="126" t="s">
        <v>69</v>
      </c>
      <c r="E144" s="135" t="s">
        <v>261</v>
      </c>
      <c r="F144" s="135" t="s">
        <v>262</v>
      </c>
      <c r="J144" s="136">
        <f>BK144</f>
        <v>61553.41999999999</v>
      </c>
      <c r="L144" s="125"/>
      <c r="M144" s="129"/>
      <c r="N144" s="130"/>
      <c r="O144" s="130"/>
      <c r="P144" s="131">
        <f>SUM(P145:P152)</f>
        <v>39.230000000000004</v>
      </c>
      <c r="Q144" s="130"/>
      <c r="R144" s="131">
        <f>SUM(R145:R152)</f>
        <v>0.12246000000000001</v>
      </c>
      <c r="S144" s="130"/>
      <c r="T144" s="132">
        <f>SUM(T145:T152)</f>
        <v>0</v>
      </c>
      <c r="AR144" s="126" t="s">
        <v>80</v>
      </c>
      <c r="AT144" s="133" t="s">
        <v>69</v>
      </c>
      <c r="AU144" s="133" t="s">
        <v>78</v>
      </c>
      <c r="AY144" s="126" t="s">
        <v>114</v>
      </c>
      <c r="BK144" s="134">
        <f>SUM(BK145:BK152)</f>
        <v>61553.41999999999</v>
      </c>
    </row>
    <row r="145" spans="1:65" s="1" customFormat="1" ht="16.5" customHeight="1">
      <c r="A145" s="25"/>
      <c r="B145" s="137"/>
      <c r="C145" s="138" t="s">
        <v>165</v>
      </c>
      <c r="D145" s="138" t="s">
        <v>116</v>
      </c>
      <c r="E145" s="139" t="s">
        <v>263</v>
      </c>
      <c r="F145" s="140" t="s">
        <v>264</v>
      </c>
      <c r="G145" s="141" t="s">
        <v>265</v>
      </c>
      <c r="H145" s="142">
        <v>5</v>
      </c>
      <c r="I145" s="143">
        <v>510.21</v>
      </c>
      <c r="J145" s="143">
        <f aca="true" t="shared" si="0" ref="J145:J152">ROUND(I145*H145,2)</f>
        <v>2551.05</v>
      </c>
      <c r="K145" s="144"/>
      <c r="L145" s="26"/>
      <c r="M145" s="145" t="s">
        <v>1</v>
      </c>
      <c r="N145" s="146" t="s">
        <v>35</v>
      </c>
      <c r="O145" s="147">
        <v>0</v>
      </c>
      <c r="P145" s="147">
        <f aca="true" t="shared" si="1" ref="P145:P152">O145*H145</f>
        <v>0</v>
      </c>
      <c r="Q145" s="147">
        <v>0</v>
      </c>
      <c r="R145" s="147">
        <f aca="true" t="shared" si="2" ref="R145:R152">Q145*H145</f>
        <v>0</v>
      </c>
      <c r="S145" s="147">
        <v>0</v>
      </c>
      <c r="T145" s="148">
        <f aca="true" t="shared" si="3" ref="T145:T152">S145*H145</f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9" t="s">
        <v>185</v>
      </c>
      <c r="AT145" s="149" t="s">
        <v>116</v>
      </c>
      <c r="AU145" s="149" t="s">
        <v>80</v>
      </c>
      <c r="AY145" s="13" t="s">
        <v>114</v>
      </c>
      <c r="BE145" s="150">
        <f aca="true" t="shared" si="4" ref="BE145:BE152">IF(N145="základní",J145,0)</f>
        <v>2551.05</v>
      </c>
      <c r="BF145" s="150">
        <f aca="true" t="shared" si="5" ref="BF145:BF152">IF(N145="snížená",J145,0)</f>
        <v>0</v>
      </c>
      <c r="BG145" s="150">
        <f aca="true" t="shared" si="6" ref="BG145:BG152">IF(N145="zákl. přenesená",J145,0)</f>
        <v>0</v>
      </c>
      <c r="BH145" s="150">
        <f aca="true" t="shared" si="7" ref="BH145:BH152">IF(N145="sníž. přenesená",J145,0)</f>
        <v>0</v>
      </c>
      <c r="BI145" s="150">
        <f aca="true" t="shared" si="8" ref="BI145:BI152">IF(N145="nulová",J145,0)</f>
        <v>0</v>
      </c>
      <c r="BJ145" s="13" t="s">
        <v>78</v>
      </c>
      <c r="BK145" s="150">
        <f aca="true" t="shared" si="9" ref="BK145:BK152">ROUND(I145*H145,2)</f>
        <v>2551.05</v>
      </c>
      <c r="BL145" s="13" t="s">
        <v>185</v>
      </c>
      <c r="BM145" s="149" t="s">
        <v>266</v>
      </c>
    </row>
    <row r="146" spans="1:65" s="1" customFormat="1" ht="16.5" customHeight="1">
      <c r="A146" s="25"/>
      <c r="B146" s="137"/>
      <c r="C146" s="138" t="s">
        <v>169</v>
      </c>
      <c r="D146" s="138" t="s">
        <v>116</v>
      </c>
      <c r="E146" s="139" t="s">
        <v>267</v>
      </c>
      <c r="F146" s="140" t="s">
        <v>268</v>
      </c>
      <c r="G146" s="141" t="s">
        <v>177</v>
      </c>
      <c r="H146" s="142">
        <v>1</v>
      </c>
      <c r="I146" s="143">
        <v>9800</v>
      </c>
      <c r="J146" s="143">
        <f t="shared" si="0"/>
        <v>9800</v>
      </c>
      <c r="K146" s="144"/>
      <c r="L146" s="26"/>
      <c r="M146" s="145" t="s">
        <v>1</v>
      </c>
      <c r="N146" s="146" t="s">
        <v>35</v>
      </c>
      <c r="O146" s="147">
        <v>0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9" t="s">
        <v>185</v>
      </c>
      <c r="AT146" s="149" t="s">
        <v>116</v>
      </c>
      <c r="AU146" s="149" t="s">
        <v>80</v>
      </c>
      <c r="AY146" s="13" t="s">
        <v>114</v>
      </c>
      <c r="BE146" s="150">
        <f t="shared" si="4"/>
        <v>9800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3" t="s">
        <v>78</v>
      </c>
      <c r="BK146" s="150">
        <f t="shared" si="9"/>
        <v>9800</v>
      </c>
      <c r="BL146" s="13" t="s">
        <v>185</v>
      </c>
      <c r="BM146" s="149" t="s">
        <v>269</v>
      </c>
    </row>
    <row r="147" spans="1:65" s="1" customFormat="1" ht="16.5" customHeight="1">
      <c r="A147" s="25"/>
      <c r="B147" s="137"/>
      <c r="C147" s="138" t="s">
        <v>174</v>
      </c>
      <c r="D147" s="138" t="s">
        <v>116</v>
      </c>
      <c r="E147" s="139" t="s">
        <v>270</v>
      </c>
      <c r="F147" s="140" t="s">
        <v>271</v>
      </c>
      <c r="G147" s="141" t="s">
        <v>162</v>
      </c>
      <c r="H147" s="142">
        <v>16</v>
      </c>
      <c r="I147" s="143">
        <v>745.57</v>
      </c>
      <c r="J147" s="143">
        <f t="shared" si="0"/>
        <v>11929.12</v>
      </c>
      <c r="K147" s="144"/>
      <c r="L147" s="26"/>
      <c r="M147" s="145" t="s">
        <v>1</v>
      </c>
      <c r="N147" s="146" t="s">
        <v>35</v>
      </c>
      <c r="O147" s="147">
        <v>0.741</v>
      </c>
      <c r="P147" s="147">
        <f t="shared" si="1"/>
        <v>11.856</v>
      </c>
      <c r="Q147" s="147">
        <v>0.00196</v>
      </c>
      <c r="R147" s="147">
        <f t="shared" si="2"/>
        <v>0.03136</v>
      </c>
      <c r="S147" s="147">
        <v>0</v>
      </c>
      <c r="T147" s="148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9" t="s">
        <v>185</v>
      </c>
      <c r="AT147" s="149" t="s">
        <v>116</v>
      </c>
      <c r="AU147" s="149" t="s">
        <v>80</v>
      </c>
      <c r="AY147" s="13" t="s">
        <v>114</v>
      </c>
      <c r="BE147" s="150">
        <f t="shared" si="4"/>
        <v>11929.12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3" t="s">
        <v>78</v>
      </c>
      <c r="BK147" s="150">
        <f t="shared" si="9"/>
        <v>11929.12</v>
      </c>
      <c r="BL147" s="13" t="s">
        <v>185</v>
      </c>
      <c r="BM147" s="149" t="s">
        <v>272</v>
      </c>
    </row>
    <row r="148" spans="1:65" s="1" customFormat="1" ht="16.5" customHeight="1">
      <c r="A148" s="25"/>
      <c r="B148" s="137"/>
      <c r="C148" s="138" t="s">
        <v>7</v>
      </c>
      <c r="D148" s="138" t="s">
        <v>116</v>
      </c>
      <c r="E148" s="139" t="s">
        <v>273</v>
      </c>
      <c r="F148" s="140" t="s">
        <v>274</v>
      </c>
      <c r="G148" s="141" t="s">
        <v>162</v>
      </c>
      <c r="H148" s="142">
        <v>12</v>
      </c>
      <c r="I148" s="143">
        <v>1188</v>
      </c>
      <c r="J148" s="143">
        <f t="shared" si="0"/>
        <v>14256</v>
      </c>
      <c r="K148" s="144"/>
      <c r="L148" s="26"/>
      <c r="M148" s="145" t="s">
        <v>1</v>
      </c>
      <c r="N148" s="146" t="s">
        <v>35</v>
      </c>
      <c r="O148" s="147">
        <v>0.812</v>
      </c>
      <c r="P148" s="147">
        <f t="shared" si="1"/>
        <v>9.744</v>
      </c>
      <c r="Q148" s="147">
        <v>0.00331</v>
      </c>
      <c r="R148" s="147">
        <f t="shared" si="2"/>
        <v>0.03972</v>
      </c>
      <c r="S148" s="147">
        <v>0</v>
      </c>
      <c r="T148" s="148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9" t="s">
        <v>185</v>
      </c>
      <c r="AT148" s="149" t="s">
        <v>116</v>
      </c>
      <c r="AU148" s="149" t="s">
        <v>80</v>
      </c>
      <c r="AY148" s="13" t="s">
        <v>114</v>
      </c>
      <c r="BE148" s="150">
        <f t="shared" si="4"/>
        <v>14256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3" t="s">
        <v>78</v>
      </c>
      <c r="BK148" s="150">
        <f t="shared" si="9"/>
        <v>14256</v>
      </c>
      <c r="BL148" s="13" t="s">
        <v>185</v>
      </c>
      <c r="BM148" s="149" t="s">
        <v>275</v>
      </c>
    </row>
    <row r="149" spans="1:65" s="1" customFormat="1" ht="16.5" customHeight="1">
      <c r="A149" s="25"/>
      <c r="B149" s="137"/>
      <c r="C149" s="138" t="s">
        <v>197</v>
      </c>
      <c r="D149" s="138" t="s">
        <v>116</v>
      </c>
      <c r="E149" s="139" t="s">
        <v>276</v>
      </c>
      <c r="F149" s="140" t="s">
        <v>277</v>
      </c>
      <c r="G149" s="141" t="s">
        <v>162</v>
      </c>
      <c r="H149" s="142">
        <v>9</v>
      </c>
      <c r="I149" s="143">
        <v>652.73</v>
      </c>
      <c r="J149" s="143">
        <f t="shared" si="0"/>
        <v>5874.57</v>
      </c>
      <c r="K149" s="144"/>
      <c r="L149" s="26"/>
      <c r="M149" s="145" t="s">
        <v>1</v>
      </c>
      <c r="N149" s="146" t="s">
        <v>35</v>
      </c>
      <c r="O149" s="147">
        <v>0.69</v>
      </c>
      <c r="P149" s="147">
        <f t="shared" si="1"/>
        <v>6.209999999999999</v>
      </c>
      <c r="Q149" s="147">
        <v>0.00157</v>
      </c>
      <c r="R149" s="147">
        <f t="shared" si="2"/>
        <v>0.01413</v>
      </c>
      <c r="S149" s="147">
        <v>0</v>
      </c>
      <c r="T149" s="148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9" t="s">
        <v>185</v>
      </c>
      <c r="AT149" s="149" t="s">
        <v>116</v>
      </c>
      <c r="AU149" s="149" t="s">
        <v>80</v>
      </c>
      <c r="AY149" s="13" t="s">
        <v>114</v>
      </c>
      <c r="BE149" s="150">
        <f t="shared" si="4"/>
        <v>5874.57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3" t="s">
        <v>78</v>
      </c>
      <c r="BK149" s="150">
        <f t="shared" si="9"/>
        <v>5874.57</v>
      </c>
      <c r="BL149" s="13" t="s">
        <v>185</v>
      </c>
      <c r="BM149" s="149" t="s">
        <v>278</v>
      </c>
    </row>
    <row r="150" spans="1:65" s="1" customFormat="1" ht="16.5" customHeight="1">
      <c r="A150" s="25"/>
      <c r="B150" s="137"/>
      <c r="C150" s="138" t="s">
        <v>201</v>
      </c>
      <c r="D150" s="138" t="s">
        <v>116</v>
      </c>
      <c r="E150" s="139" t="s">
        <v>279</v>
      </c>
      <c r="F150" s="140" t="s">
        <v>280</v>
      </c>
      <c r="G150" s="141" t="s">
        <v>162</v>
      </c>
      <c r="H150" s="142">
        <v>10</v>
      </c>
      <c r="I150" s="143">
        <v>867.68</v>
      </c>
      <c r="J150" s="143">
        <f t="shared" si="0"/>
        <v>8676.8</v>
      </c>
      <c r="K150" s="144"/>
      <c r="L150" s="26"/>
      <c r="M150" s="145" t="s">
        <v>1</v>
      </c>
      <c r="N150" s="146" t="s">
        <v>35</v>
      </c>
      <c r="O150" s="147">
        <v>0.731</v>
      </c>
      <c r="P150" s="147">
        <f t="shared" si="1"/>
        <v>7.31</v>
      </c>
      <c r="Q150" s="147">
        <v>0.00203</v>
      </c>
      <c r="R150" s="147">
        <f t="shared" si="2"/>
        <v>0.020300000000000002</v>
      </c>
      <c r="S150" s="147">
        <v>0</v>
      </c>
      <c r="T150" s="148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9" t="s">
        <v>185</v>
      </c>
      <c r="AT150" s="149" t="s">
        <v>116</v>
      </c>
      <c r="AU150" s="149" t="s">
        <v>80</v>
      </c>
      <c r="AY150" s="13" t="s">
        <v>114</v>
      </c>
      <c r="BE150" s="150">
        <f t="shared" si="4"/>
        <v>8676.8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3" t="s">
        <v>78</v>
      </c>
      <c r="BK150" s="150">
        <f t="shared" si="9"/>
        <v>8676.8</v>
      </c>
      <c r="BL150" s="13" t="s">
        <v>185</v>
      </c>
      <c r="BM150" s="149" t="s">
        <v>281</v>
      </c>
    </row>
    <row r="151" spans="1:65" s="1" customFormat="1" ht="16.5" customHeight="1">
      <c r="A151" s="25"/>
      <c r="B151" s="137"/>
      <c r="C151" s="138" t="s">
        <v>205</v>
      </c>
      <c r="D151" s="138" t="s">
        <v>116</v>
      </c>
      <c r="E151" s="139" t="s">
        <v>282</v>
      </c>
      <c r="F151" s="140" t="s">
        <v>283</v>
      </c>
      <c r="G151" s="141" t="s">
        <v>162</v>
      </c>
      <c r="H151" s="142">
        <v>5</v>
      </c>
      <c r="I151" s="143">
        <v>1451.32</v>
      </c>
      <c r="J151" s="143">
        <f t="shared" si="0"/>
        <v>7256.6</v>
      </c>
      <c r="K151" s="144"/>
      <c r="L151" s="26"/>
      <c r="M151" s="145" t="s">
        <v>1</v>
      </c>
      <c r="N151" s="146" t="s">
        <v>35</v>
      </c>
      <c r="O151" s="147">
        <v>0.822</v>
      </c>
      <c r="P151" s="147">
        <f t="shared" si="1"/>
        <v>4.109999999999999</v>
      </c>
      <c r="Q151" s="147">
        <v>0.00339</v>
      </c>
      <c r="R151" s="147">
        <f t="shared" si="2"/>
        <v>0.01695</v>
      </c>
      <c r="S151" s="147">
        <v>0</v>
      </c>
      <c r="T151" s="148">
        <f t="shared" si="3"/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9" t="s">
        <v>185</v>
      </c>
      <c r="AT151" s="149" t="s">
        <v>116</v>
      </c>
      <c r="AU151" s="149" t="s">
        <v>80</v>
      </c>
      <c r="AY151" s="13" t="s">
        <v>114</v>
      </c>
      <c r="BE151" s="150">
        <f t="shared" si="4"/>
        <v>7256.6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3" t="s">
        <v>78</v>
      </c>
      <c r="BK151" s="150">
        <f t="shared" si="9"/>
        <v>7256.6</v>
      </c>
      <c r="BL151" s="13" t="s">
        <v>185</v>
      </c>
      <c r="BM151" s="149" t="s">
        <v>284</v>
      </c>
    </row>
    <row r="152" spans="1:65" s="1" customFormat="1" ht="21.75" customHeight="1">
      <c r="A152" s="25"/>
      <c r="B152" s="137"/>
      <c r="C152" s="138" t="s">
        <v>214</v>
      </c>
      <c r="D152" s="138" t="s">
        <v>116</v>
      </c>
      <c r="E152" s="139" t="s">
        <v>285</v>
      </c>
      <c r="F152" s="140" t="s">
        <v>286</v>
      </c>
      <c r="G152" s="141" t="s">
        <v>287</v>
      </c>
      <c r="H152" s="142">
        <v>615.38</v>
      </c>
      <c r="I152" s="143">
        <v>1.96509308</v>
      </c>
      <c r="J152" s="143">
        <f t="shared" si="0"/>
        <v>1209.28</v>
      </c>
      <c r="K152" s="144"/>
      <c r="L152" s="26"/>
      <c r="M152" s="161" t="s">
        <v>1</v>
      </c>
      <c r="N152" s="162" t="s">
        <v>35</v>
      </c>
      <c r="O152" s="163">
        <v>0</v>
      </c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9" t="s">
        <v>185</v>
      </c>
      <c r="AT152" s="149" t="s">
        <v>116</v>
      </c>
      <c r="AU152" s="149" t="s">
        <v>80</v>
      </c>
      <c r="AY152" s="13" t="s">
        <v>114</v>
      </c>
      <c r="BE152" s="150">
        <f t="shared" si="4"/>
        <v>1209.28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3" t="s">
        <v>78</v>
      </c>
      <c r="BK152" s="150">
        <f t="shared" si="9"/>
        <v>1209.28</v>
      </c>
      <c r="BL152" s="13" t="s">
        <v>185</v>
      </c>
      <c r="BM152" s="149" t="s">
        <v>288</v>
      </c>
    </row>
    <row r="153" spans="1:31" s="1" customFormat="1" ht="6.95" customHeight="1">
      <c r="A153" s="25"/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26"/>
      <c r="M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</sheetData>
  <autoFilter ref="C123:K15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2021-05-26T08:54:46Z</cp:lastPrinted>
  <dcterms:created xsi:type="dcterms:W3CDTF">2021-03-18T08:00:20Z</dcterms:created>
  <dcterms:modified xsi:type="dcterms:W3CDTF">2021-05-26T08:58:45Z</dcterms:modified>
  <cp:category/>
  <cp:version/>
  <cp:contentType/>
  <cp:contentStatus/>
</cp:coreProperties>
</file>