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Oprava bytů 1+0 čp. 814\2. VŘ\2.1 ZMR\2.1.7 Realizace\VŘ byty 1+0a 1+1\BJ 1+0\"/>
    </mc:Choice>
  </mc:AlternateContent>
  <bookViews>
    <workbookView xWindow="0" yWindow="0" windowWidth="19200" windowHeight="8250" activeTab="1"/>
  </bookViews>
  <sheets>
    <sheet name="Rekapitulace stavby" sheetId="1" r:id="rId1"/>
    <sheet name="2020_04_12_2 - Úpravy byt..." sheetId="2" r:id="rId2"/>
  </sheets>
  <definedNames>
    <definedName name="_xlnm._FilterDatabase" localSheetId="1" hidden="1">'2020_04_12_2 - Úpravy byt...'!$C$135:$K$343</definedName>
    <definedName name="_xlnm.Print_Titles" localSheetId="1">'2020_04_12_2 - Úpravy byt...'!$135:$135</definedName>
    <definedName name="_xlnm.Print_Titles" localSheetId="0">'Rekapitulace stavby'!$92:$92</definedName>
    <definedName name="_xlnm.Print_Area" localSheetId="1">'2020_04_12_2 - Úpravy byt...'!$C$4:$J$76,'2020_04_12_2 - Úpravy byt...'!$C$82:$J$119,'2020_04_12_2 - Úpravy byt...'!$C$125:$K$343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43" i="2" l="1"/>
  <c r="J341" i="2"/>
  <c r="J147" i="2" l="1"/>
  <c r="BF147" i="2" s="1"/>
  <c r="P147" i="2"/>
  <c r="R147" i="2"/>
  <c r="T147" i="2"/>
  <c r="BE147" i="2"/>
  <c r="BG147" i="2"/>
  <c r="BH147" i="2"/>
  <c r="BI147" i="2"/>
  <c r="BK147" i="2"/>
  <c r="J37" i="2"/>
  <c r="J36" i="2"/>
  <c r="AY95" i="1"/>
  <c r="J35" i="2"/>
  <c r="AX95" i="1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P326" i="2" s="1"/>
  <c r="BI327" i="2"/>
  <c r="BH327" i="2"/>
  <c r="BG327" i="2"/>
  <c r="BE327" i="2"/>
  <c r="T327" i="2"/>
  <c r="R327" i="2"/>
  <c r="P327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R311" i="2" s="1"/>
  <c r="P312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8" i="2"/>
  <c r="BH298" i="2"/>
  <c r="BG298" i="2"/>
  <c r="BE298" i="2"/>
  <c r="T298" i="2"/>
  <c r="R298" i="2"/>
  <c r="P298" i="2"/>
  <c r="BI295" i="2"/>
  <c r="BH295" i="2"/>
  <c r="BG295" i="2"/>
  <c r="BE295" i="2"/>
  <c r="T295" i="2"/>
  <c r="R295" i="2"/>
  <c r="P295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P237" i="2" s="1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T235" i="2" s="1"/>
  <c r="R236" i="2"/>
  <c r="R235" i="2" s="1"/>
  <c r="R234" i="2" s="1"/>
  <c r="P236" i="2"/>
  <c r="P235" i="2" s="1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R215" i="2" s="1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T213" i="2" s="1"/>
  <c r="R214" i="2"/>
  <c r="R213" i="2" s="1"/>
  <c r="P214" i="2"/>
  <c r="P213" i="2" s="1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T208" i="2" s="1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T204" i="2" s="1"/>
  <c r="R207" i="2"/>
  <c r="P207" i="2"/>
  <c r="BI205" i="2"/>
  <c r="BH205" i="2"/>
  <c r="BG205" i="2"/>
  <c r="BE205" i="2"/>
  <c r="T205" i="2"/>
  <c r="R205" i="2"/>
  <c r="R204" i="2" s="1"/>
  <c r="P205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R198" i="2" s="1"/>
  <c r="P199" i="2"/>
  <c r="BI197" i="2"/>
  <c r="BH197" i="2"/>
  <c r="BG197" i="2"/>
  <c r="BE197" i="2"/>
  <c r="T197" i="2"/>
  <c r="T196" i="2" s="1"/>
  <c r="R197" i="2"/>
  <c r="R196" i="2" s="1"/>
  <c r="P197" i="2"/>
  <c r="P196" i="2" s="1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P191" i="2" s="1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R179" i="2" s="1"/>
  <c r="P183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T148" i="2" s="1"/>
  <c r="R178" i="2"/>
  <c r="P178" i="2"/>
  <c r="BI176" i="2"/>
  <c r="BH176" i="2"/>
  <c r="BG176" i="2"/>
  <c r="BE176" i="2"/>
  <c r="T176" i="2"/>
  <c r="R176" i="2"/>
  <c r="P176" i="2"/>
  <c r="BI169" i="2"/>
  <c r="BH169" i="2"/>
  <c r="BG169" i="2"/>
  <c r="BE169" i="2"/>
  <c r="T169" i="2"/>
  <c r="R169" i="2"/>
  <c r="P169" i="2"/>
  <c r="BI162" i="2"/>
  <c r="BH162" i="2"/>
  <c r="BG162" i="2"/>
  <c r="BE162" i="2"/>
  <c r="T162" i="2"/>
  <c r="R162" i="2"/>
  <c r="P162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R138" i="2" s="1"/>
  <c r="P141" i="2"/>
  <c r="BI139" i="2"/>
  <c r="BH139" i="2"/>
  <c r="BG139" i="2"/>
  <c r="BE139" i="2"/>
  <c r="T139" i="2"/>
  <c r="T138" i="2" s="1"/>
  <c r="R139" i="2"/>
  <c r="P139" i="2"/>
  <c r="P138" i="2" s="1"/>
  <c r="BI146" i="2"/>
  <c r="BH146" i="2"/>
  <c r="BG146" i="2"/>
  <c r="BE146" i="2"/>
  <c r="T146" i="2"/>
  <c r="R146" i="2"/>
  <c r="P146" i="2"/>
  <c r="J133" i="2"/>
  <c r="F130" i="2"/>
  <c r="E128" i="2"/>
  <c r="J29" i="2"/>
  <c r="J90" i="2"/>
  <c r="F87" i="2"/>
  <c r="E85" i="2"/>
  <c r="J19" i="2"/>
  <c r="E19" i="2"/>
  <c r="J132" i="2" s="1"/>
  <c r="J18" i="2"/>
  <c r="J16" i="2"/>
  <c r="E16" i="2"/>
  <c r="F133" i="2" s="1"/>
  <c r="J15" i="2"/>
  <c r="J13" i="2"/>
  <c r="E13" i="2"/>
  <c r="F89" i="2" s="1"/>
  <c r="J12" i="2"/>
  <c r="J130" i="2"/>
  <c r="L90" i="1"/>
  <c r="AM90" i="1"/>
  <c r="AM89" i="1"/>
  <c r="L89" i="1"/>
  <c r="AM87" i="1"/>
  <c r="L87" i="1"/>
  <c r="L85" i="1"/>
  <c r="L84" i="1"/>
  <c r="BK335" i="2"/>
  <c r="J314" i="2"/>
  <c r="BF314" i="2" s="1"/>
  <c r="BK308" i="2"/>
  <c r="BK306" i="2"/>
  <c r="J302" i="2"/>
  <c r="BK298" i="2"/>
  <c r="J288" i="2"/>
  <c r="J282" i="2"/>
  <c r="BF282" i="2" s="1"/>
  <c r="BK271" i="2"/>
  <c r="BK265" i="2"/>
  <c r="J264" i="2"/>
  <c r="BF264" i="2" s="1"/>
  <c r="J236" i="2"/>
  <c r="BF236" i="2" s="1"/>
  <c r="BK224" i="2"/>
  <c r="J219" i="2"/>
  <c r="BF219" i="2" s="1"/>
  <c r="BK216" i="2"/>
  <c r="J211" i="2"/>
  <c r="BF211" i="2" s="1"/>
  <c r="BK207" i="2"/>
  <c r="J202" i="2"/>
  <c r="BK197" i="2"/>
  <c r="BK194" i="2"/>
  <c r="BK193" i="2"/>
  <c r="BK187" i="2"/>
  <c r="BK185" i="2"/>
  <c r="BK183" i="2"/>
  <c r="BK179" i="2" s="1"/>
  <c r="J178" i="2"/>
  <c r="BF178" i="2" s="1"/>
  <c r="J155" i="2"/>
  <c r="BF155" i="2" s="1"/>
  <c r="BK149" i="2"/>
  <c r="BK143" i="2"/>
  <c r="J146" i="2"/>
  <c r="BK333" i="2"/>
  <c r="BK331" i="2"/>
  <c r="BK327" i="2"/>
  <c r="J320" i="2"/>
  <c r="J318" i="2"/>
  <c r="BF318" i="2" s="1"/>
  <c r="BK302" i="2"/>
  <c r="BK280" i="2"/>
  <c r="BK277" i="2"/>
  <c r="J274" i="2"/>
  <c r="BK264" i="2"/>
  <c r="BK257" i="2"/>
  <c r="J254" i="2"/>
  <c r="J251" i="2"/>
  <c r="BF251" i="2" s="1"/>
  <c r="BK246" i="2"/>
  <c r="BK238" i="2"/>
  <c r="BK237" i="2" s="1"/>
  <c r="J237" i="2" s="1"/>
  <c r="J109" i="2" s="1"/>
  <c r="BK236" i="2"/>
  <c r="BK231" i="2"/>
  <c r="J230" i="2"/>
  <c r="J228" i="2"/>
  <c r="BF228" i="2" s="1"/>
  <c r="J225" i="2"/>
  <c r="BK223" i="2"/>
  <c r="BK222" i="2"/>
  <c r="BK221" i="2"/>
  <c r="J218" i="2"/>
  <c r="BK209" i="2"/>
  <c r="J183" i="2"/>
  <c r="BF183" i="2" s="1"/>
  <c r="BK169" i="2"/>
  <c r="BK151" i="2"/>
  <c r="J143" i="2"/>
  <c r="BK141" i="2"/>
  <c r="BF342" i="2"/>
  <c r="J340" i="2"/>
  <c r="J339" i="2" s="1"/>
  <c r="BK320" i="2"/>
  <c r="BK316" i="2"/>
  <c r="J312" i="2"/>
  <c r="BF312" i="2" s="1"/>
  <c r="BK305" i="2"/>
  <c r="J301" i="2"/>
  <c r="BF301" i="2" s="1"/>
  <c r="J295" i="2"/>
  <c r="J271" i="2"/>
  <c r="BF271" i="2" s="1"/>
  <c r="J269" i="2"/>
  <c r="J265" i="2"/>
  <c r="BF265" i="2" s="1"/>
  <c r="J261" i="2"/>
  <c r="J260" i="2"/>
  <c r="BF260" i="2" s="1"/>
  <c r="BK254" i="2"/>
  <c r="BK251" i="2"/>
  <c r="J246" i="2"/>
  <c r="BF246" i="2" s="1"/>
  <c r="J238" i="2"/>
  <c r="BF238" i="2" s="1"/>
  <c r="BK230" i="2"/>
  <c r="J229" i="2"/>
  <c r="BF229" i="2" s="1"/>
  <c r="BK227" i="2"/>
  <c r="BK226" i="2"/>
  <c r="BK225" i="2"/>
  <c r="J214" i="2"/>
  <c r="BF214" i="2" s="1"/>
  <c r="J210" i="2"/>
  <c r="BK199" i="2"/>
  <c r="J197" i="2"/>
  <c r="BK195" i="2"/>
  <c r="J193" i="2"/>
  <c r="J185" i="2"/>
  <c r="BF185" i="2" s="1"/>
  <c r="BK180" i="2"/>
  <c r="J176" i="2"/>
  <c r="BF176" i="2" s="1"/>
  <c r="J162" i="2"/>
  <c r="BK153" i="2"/>
  <c r="J149" i="2"/>
  <c r="J141" i="2"/>
  <c r="BF141" i="2" s="1"/>
  <c r="BK342" i="2"/>
  <c r="BK329" i="2"/>
  <c r="J316" i="2"/>
  <c r="J310" i="2"/>
  <c r="J307" i="2"/>
  <c r="J291" i="2"/>
  <c r="BF291" i="2" s="1"/>
  <c r="BK286" i="2"/>
  <c r="BK269" i="2"/>
  <c r="J268" i="2"/>
  <c r="BK261" i="2"/>
  <c r="BK260" i="2"/>
  <c r="BK249" i="2"/>
  <c r="J243" i="2"/>
  <c r="BK241" i="2"/>
  <c r="BK228" i="2"/>
  <c r="J227" i="2"/>
  <c r="BF227" i="2" s="1"/>
  <c r="J224" i="2"/>
  <c r="J223" i="2"/>
  <c r="BF223" i="2" s="1"/>
  <c r="J222" i="2"/>
  <c r="BK220" i="2"/>
  <c r="BK218" i="2"/>
  <c r="J217" i="2"/>
  <c r="BF217" i="2" s="1"/>
  <c r="J216" i="2"/>
  <c r="BK214" i="2"/>
  <c r="BK213" i="2" s="1"/>
  <c r="J213" i="2" s="1"/>
  <c r="J105" i="2" s="1"/>
  <c r="J212" i="2"/>
  <c r="BK211" i="2"/>
  <c r="J209" i="2"/>
  <c r="J207" i="2"/>
  <c r="BF207" i="2" s="1"/>
  <c r="J205" i="2"/>
  <c r="BK202" i="2"/>
  <c r="J199" i="2"/>
  <c r="J195" i="2"/>
  <c r="BF195" i="2" s="1"/>
  <c r="J194" i="2"/>
  <c r="J192" i="2"/>
  <c r="J191" i="2" s="1"/>
  <c r="J190" i="2"/>
  <c r="BF190" i="2" s="1"/>
  <c r="J187" i="2"/>
  <c r="BK139" i="2"/>
  <c r="BK146" i="2"/>
  <c r="BK340" i="2"/>
  <c r="J331" i="2"/>
  <c r="BF331" i="2" s="1"/>
  <c r="BK318" i="2"/>
  <c r="BK274" i="2"/>
  <c r="BK268" i="2"/>
  <c r="J257" i="2"/>
  <c r="BF257" i="2" s="1"/>
  <c r="J249" i="2"/>
  <c r="BK243" i="2"/>
  <c r="J241" i="2"/>
  <c r="BK192" i="2"/>
  <c r="BK178" i="2"/>
  <c r="BK176" i="2"/>
  <c r="J145" i="2"/>
  <c r="BK343" i="2"/>
  <c r="J337" i="2"/>
  <c r="J335" i="2"/>
  <c r="BF335" i="2" s="1"/>
  <c r="J333" i="2"/>
  <c r="J322" i="2"/>
  <c r="BF322" i="2" s="1"/>
  <c r="BK312" i="2"/>
  <c r="BK291" i="2"/>
  <c r="BK288" i="2"/>
  <c r="BK284" i="2"/>
  <c r="BK282" i="2"/>
  <c r="J280" i="2"/>
  <c r="BF280" i="2" s="1"/>
  <c r="J180" i="2"/>
  <c r="BK155" i="2"/>
  <c r="J151" i="2"/>
  <c r="BF151" i="2" s="1"/>
  <c r="BK145" i="2"/>
  <c r="BK337" i="2"/>
  <c r="J329" i="2"/>
  <c r="BF329" i="2" s="1"/>
  <c r="J327" i="2"/>
  <c r="BK322" i="2"/>
  <c r="BK314" i="2"/>
  <c r="BK307" i="2"/>
  <c r="J306" i="2"/>
  <c r="BF306" i="2" s="1"/>
  <c r="BK301" i="2"/>
  <c r="J286" i="2"/>
  <c r="BK310" i="2"/>
  <c r="J308" i="2"/>
  <c r="J305" i="2"/>
  <c r="BF305" i="2" s="1"/>
  <c r="J298" i="2"/>
  <c r="BK295" i="2"/>
  <c r="J284" i="2"/>
  <c r="J277" i="2"/>
  <c r="BF277" i="2" s="1"/>
  <c r="J231" i="2"/>
  <c r="BK229" i="2"/>
  <c r="J226" i="2"/>
  <c r="BF226" i="2" s="1"/>
  <c r="J221" i="2"/>
  <c r="J220" i="2"/>
  <c r="BK219" i="2"/>
  <c r="BK217" i="2"/>
  <c r="BK212" i="2"/>
  <c r="BK210" i="2"/>
  <c r="BK205" i="2"/>
  <c r="BK204" i="2" s="1"/>
  <c r="BK190" i="2"/>
  <c r="J169" i="2"/>
  <c r="BF169" i="2" s="1"/>
  <c r="BK162" i="2"/>
  <c r="J153" i="2"/>
  <c r="BF153" i="2" s="1"/>
  <c r="J139" i="2"/>
  <c r="AK27" i="1"/>
  <c r="AS94" i="1"/>
  <c r="P179" i="2"/>
  <c r="P148" i="2"/>
  <c r="T179" i="2"/>
  <c r="P198" i="2"/>
  <c r="P208" i="2"/>
  <c r="P270" i="2"/>
  <c r="P294" i="2"/>
  <c r="P311" i="2"/>
  <c r="R270" i="2"/>
  <c r="R326" i="2"/>
  <c r="T326" i="2"/>
  <c r="T191" i="2"/>
  <c r="T198" i="2"/>
  <c r="R237" i="2"/>
  <c r="R294" i="2"/>
  <c r="T294" i="2"/>
  <c r="P339" i="2"/>
  <c r="R148" i="2"/>
  <c r="R191" i="2"/>
  <c r="P204" i="2"/>
  <c r="R208" i="2"/>
  <c r="T237" i="2"/>
  <c r="T270" i="2"/>
  <c r="R339" i="2"/>
  <c r="J89" i="2"/>
  <c r="BF145" i="2"/>
  <c r="BF197" i="2"/>
  <c r="BF268" i="2"/>
  <c r="BF286" i="2"/>
  <c r="BF288" i="2"/>
  <c r="BF302" i="2"/>
  <c r="BK196" i="2"/>
  <c r="J196" i="2" s="1"/>
  <c r="J100" i="2" s="1"/>
  <c r="BK235" i="2"/>
  <c r="J235" i="2"/>
  <c r="J87" i="2"/>
  <c r="BF218" i="2"/>
  <c r="BF316" i="2"/>
  <c r="BF340" i="2"/>
  <c r="BF149" i="2"/>
  <c r="BF162" i="2"/>
  <c r="BF180" i="2"/>
  <c r="BF187" i="2"/>
  <c r="BF224" i="2"/>
  <c r="BF337" i="2"/>
  <c r="BF143" i="2"/>
  <c r="BF194" i="2"/>
  <c r="BF205" i="2"/>
  <c r="BF212" i="2"/>
  <c r="BF230" i="2"/>
  <c r="BF231" i="2"/>
  <c r="BF243" i="2"/>
  <c r="BF249" i="2"/>
  <c r="BF274" i="2"/>
  <c r="BF295" i="2"/>
  <c r="BF320" i="2"/>
  <c r="BF343" i="2"/>
  <c r="BF209" i="2"/>
  <c r="BF210" i="2"/>
  <c r="BF307" i="2"/>
  <c r="BF308" i="2"/>
  <c r="BF333" i="2"/>
  <c r="F90" i="2"/>
  <c r="BF146" i="2"/>
  <c r="BF220" i="2"/>
  <c r="BF261" i="2"/>
  <c r="BF269" i="2"/>
  <c r="BF298" i="2"/>
  <c r="BF310" i="2"/>
  <c r="BF139" i="2"/>
  <c r="BF193" i="2"/>
  <c r="BF199" i="2"/>
  <c r="BF202" i="2"/>
  <c r="BF221" i="2"/>
  <c r="BF222" i="2"/>
  <c r="BF225" i="2"/>
  <c r="BF241" i="2"/>
  <c r="BF254" i="2"/>
  <c r="BF284" i="2"/>
  <c r="BF327" i="2"/>
  <c r="BK138" i="2" l="1"/>
  <c r="BK208" i="2"/>
  <c r="J208" i="2" s="1"/>
  <c r="J104" i="2" s="1"/>
  <c r="BK198" i="2"/>
  <c r="J198" i="2" s="1"/>
  <c r="J101" i="2" s="1"/>
  <c r="J138" i="2"/>
  <c r="BK294" i="2"/>
  <c r="J294" i="2" s="1"/>
  <c r="J111" i="2" s="1"/>
  <c r="BK191" i="2"/>
  <c r="J99" i="2" s="1"/>
  <c r="J108" i="2"/>
  <c r="BK326" i="2"/>
  <c r="J326" i="2" s="1"/>
  <c r="J113" i="2" s="1"/>
  <c r="BF192" i="2"/>
  <c r="J179" i="2"/>
  <c r="J98" i="2" s="1"/>
  <c r="BF216" i="2"/>
  <c r="J215" i="2"/>
  <c r="J148" i="2"/>
  <c r="BK311" i="2"/>
  <c r="J311" i="2" s="1"/>
  <c r="J112" i="2" s="1"/>
  <c r="P234" i="2"/>
  <c r="T311" i="2"/>
  <c r="T234" i="2" s="1"/>
  <c r="T215" i="2"/>
  <c r="T203" i="2" s="1"/>
  <c r="BK148" i="2"/>
  <c r="R137" i="2"/>
  <c r="P137" i="2"/>
  <c r="T137" i="2"/>
  <c r="P215" i="2"/>
  <c r="P203" i="2" s="1"/>
  <c r="R203" i="2"/>
  <c r="BK339" i="2"/>
  <c r="J114" i="2" s="1"/>
  <c r="T339" i="2"/>
  <c r="BK270" i="2"/>
  <c r="J270" i="2" s="1"/>
  <c r="F35" i="2"/>
  <c r="BB95" i="1" s="1"/>
  <c r="BB94" i="1" s="1"/>
  <c r="AX94" i="1" s="1"/>
  <c r="J33" i="2"/>
  <c r="AV95" i="1" s="1"/>
  <c r="F33" i="2"/>
  <c r="AZ95" i="1" s="1"/>
  <c r="AZ94" i="1" s="1"/>
  <c r="AV94" i="1" s="1"/>
  <c r="F37" i="2"/>
  <c r="BD95" i="1" s="1"/>
  <c r="BD94" i="1" s="1"/>
  <c r="W36" i="1" s="1"/>
  <c r="BK215" i="2"/>
  <c r="J106" i="2" s="1"/>
  <c r="F36" i="2"/>
  <c r="BC95" i="1" s="1"/>
  <c r="BC94" i="1" s="1"/>
  <c r="W35" i="1" s="1"/>
  <c r="J204" i="2"/>
  <c r="J34" i="2"/>
  <c r="AW95" i="1" s="1"/>
  <c r="F34" i="2"/>
  <c r="BA95" i="1" s="1"/>
  <c r="BA94" i="1" s="1"/>
  <c r="J97" i="2"/>
  <c r="BK137" i="2"/>
  <c r="F132" i="2"/>
  <c r="J110" i="2" l="1"/>
  <c r="J234" i="2"/>
  <c r="J137" i="2"/>
  <c r="J136" i="2" s="1"/>
  <c r="BK234" i="2"/>
  <c r="J107" i="2" s="1"/>
  <c r="J103" i="2"/>
  <c r="J203" i="2"/>
  <c r="J96" i="2"/>
  <c r="P136" i="2"/>
  <c r="AU95" i="1" s="1"/>
  <c r="AU94" i="1" s="1"/>
  <c r="R136" i="2"/>
  <c r="BK203" i="2"/>
  <c r="J102" i="2" s="1"/>
  <c r="T136" i="2"/>
  <c r="W34" i="1"/>
  <c r="AT95" i="1"/>
  <c r="W32" i="1"/>
  <c r="AY94" i="1"/>
  <c r="W33" i="1"/>
  <c r="AW94" i="1"/>
  <c r="AK33" i="1" s="1"/>
  <c r="AK32" i="1"/>
  <c r="J95" i="2"/>
  <c r="BK136" i="2" l="1"/>
  <c r="J94" i="2" s="1"/>
  <c r="J119" i="2" s="1"/>
  <c r="AT94" i="1"/>
  <c r="J28" i="2" l="1"/>
  <c r="J30" i="2" s="1"/>
  <c r="AG95" i="1" s="1"/>
  <c r="J39" i="2" l="1"/>
  <c r="AG94" i="1"/>
  <c r="AN95" i="1"/>
  <c r="AN94" i="1" l="1"/>
  <c r="AN99" i="1" s="1"/>
  <c r="AG99" i="1"/>
  <c r="AK26" i="1"/>
  <c r="AK29" i="1" s="1"/>
  <c r="AK38" i="1" s="1"/>
</calcChain>
</file>

<file path=xl/sharedStrings.xml><?xml version="1.0" encoding="utf-8"?>
<sst xmlns="http://schemas.openxmlformats.org/spreadsheetml/2006/main" count="2483" uniqueCount="519">
  <si>
    <t>Export Komplet</t>
  </si>
  <si>
    <t/>
  </si>
  <si>
    <t>2.0</t>
  </si>
  <si>
    <t>ZAMOK</t>
  </si>
  <si>
    <t>False</t>
  </si>
  <si>
    <t>{971be2b4-6b76-4c20-aeb2-cc56aa5b6966}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</si>
  <si>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</si>
  <si>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</si>
  <si>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</si>
  <si>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</si>
  <si>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</si>
  <si>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</si>
  <si>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</si>
  <si>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2020_04_12_2</t>
  </si>
  <si>
    <t>Stavba:</t>
  </si>
  <si>
    <t>Úpravy bytů (1+0) v objektu č.p. 12/814 ul. Borovského, Karviná Ráj</t>
  </si>
  <si>
    <t>KSO:</t>
  </si>
  <si>
    <t>CC-CZ:</t>
  </si>
  <si>
    <t>Místo:</t>
  </si>
  <si>
    <t>Karviná Ráj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</si>
  <si>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</si>
  <si>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</si>
  <si>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</si>
  <si>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</si>
  <si>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</si>
  <si>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</si>
  <si>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</si>
  <si>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</si>
  <si>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</si>
  <si>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</si>
  <si>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</si>
  <si>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</si>
  <si>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</si>
  <si>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</si>
  <si>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</si>
  <si>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</si>
  <si>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</si>
  <si>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</si>
  <si>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</si>
  <si>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</si>
  <si>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</si>
  <si>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</si>
  <si>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</si>
  <si>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</si>
  <si>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</si>
  <si>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</si>
  <si>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</si>
  <si>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</si>
  <si>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</si>
  <si>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</si>
  <si>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</si>
  <si>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</si>
  <si>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</si>
  <si>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</si>
  <si>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</si>
  <si>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</si>
  <si>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</si>
  <si>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</si>
  <si>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</si>
  <si>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</si>
  <si>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</si>
  <si>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</si>
  <si>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</si>
  <si>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</si>
  <si>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</si>
  <si>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</si>
  <si>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</si>
  <si>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</si>
  <si>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</si>
  <si>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</si>
  <si>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</si>
  <si>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</si>
  <si>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</si>
  <si>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</si>
  <si>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</si>
  <si>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</si>
  <si>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</si>
  <si>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</si>
  <si>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</si>
  <si>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</si>
  <si>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</si>
  <si>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</si>
  <si>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</si>
  <si>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</si>
  <si>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</si>
  <si>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</si>
  <si>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</si>
  <si>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</si>
  <si>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</si>
  <si>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</si>
  <si>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</si>
  <si>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</si>
  <si>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</si>
  <si>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</si>
  <si>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</si>
  <si>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</si>
  <si>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</si>
  <si>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767 - Konstrukce zámečnické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</si>
  <si>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</si>
  <si>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</si>
  <si>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</si>
  <si>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751 - Vzduchotechnika</t>
  </si>
  <si>
    <t xml:space="preserve">    766 - Konstrukce truhlářské</t>
  </si>
  <si>
    <t>M - Práce a dodávky M</t>
  </si>
  <si>
    <t xml:space="preserve">    21-M - Elektromontáže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</si>
  <si>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</si>
  <si>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</si>
  <si>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</si>
  <si>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</si>
  <si>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</si>
  <si>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</si>
  <si>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</si>
  <si>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</si>
  <si>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</si>
  <si>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</si>
  <si>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</si>
  <si>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</si>
  <si>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</si>
  <si>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</si>
  <si>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</si>
  <si>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</si>
  <si>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</si>
  <si>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</si>
  <si>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</si>
  <si>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</si>
  <si>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</si>
  <si>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</si>
  <si>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</si>
  <si>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</si>
  <si>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</si>
  <si>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342263420 R</t>
  </si>
  <si>
    <t xml:space="preserve">Osazení revizních dvířek </t>
  </si>
  <si>
    <t>kus</t>
  </si>
  <si>
    <t>4</t>
  </si>
  <si>
    <t>2</t>
  </si>
  <si>
    <t>1090954049</t>
  </si>
  <si>
    <t>342272215</t>
  </si>
  <si>
    <t>Příčky z pórobetonových tvárnic hladkých na tenké maltové lože objemová hmotnost do 500 kg/m3, tloušťka příčky 75 mm</t>
  </si>
  <si>
    <t>m2</t>
  </si>
  <si>
    <t>-1266335071</t>
  </si>
  <si>
    <t>VV</t>
  </si>
  <si>
    <t>(0,9+0,5)*2,67</t>
  </si>
  <si>
    <t>6</t>
  </si>
  <si>
    <t>342272225</t>
  </si>
  <si>
    <t>Příčky z pórobetonových tvárnic hladkých na tenké maltové lože objemová hmotnost do 500 kg/m3, tloušťka příčky 100 mm</t>
  </si>
  <si>
    <t>-258930151</t>
  </si>
  <si>
    <t>(2,15+1,7)*2,67+0,6*1</t>
  </si>
  <si>
    <t>342291111</t>
  </si>
  <si>
    <t>Ukotvení příček  polyuretanovou pěnou, tl. příčky do 100 mm</t>
  </si>
  <si>
    <t>m</t>
  </si>
  <si>
    <t>-532341689</t>
  </si>
  <si>
    <t>2,1+2,67*2+1,7 +2,67*2+0,9+0,5+1,15</t>
  </si>
  <si>
    <t>8</t>
  </si>
  <si>
    <t>346244353</t>
  </si>
  <si>
    <t>983350166</t>
  </si>
  <si>
    <t>348273942 R</t>
  </si>
  <si>
    <t>-907174396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</si>
  <si>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</si>
  <si>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</si>
  <si>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</si>
  <si>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-1849165772</t>
  </si>
  <si>
    <t>3,16+14,62+2,71</t>
  </si>
  <si>
    <t>611142001</t>
  </si>
  <si>
    <t>Potažení vnitřních ploch pletivem  v ploše nebo pruzích, na plném podkladu sklovláknitým vtlačením do tmelu stropů</t>
  </si>
  <si>
    <t>-1465416368</t>
  </si>
  <si>
    <t>611351151R01</t>
  </si>
  <si>
    <t>-190464530</t>
  </si>
  <si>
    <t>3,16+2,71+14,62</t>
  </si>
  <si>
    <t>612131121</t>
  </si>
  <si>
    <t>Podkladní a spojovací vrstva vnitřních omítaných ploch  penetrace akrylát-silikonová nanášená ručně stěn</t>
  </si>
  <si>
    <t>-445978096</t>
  </si>
  <si>
    <t>(4,395+2,15+3,85+3,44+1,29)*2,67</t>
  </si>
  <si>
    <t>(1,21+2,24+1,21+2,24)*2,67</t>
  </si>
  <si>
    <t>(1,155+0,75+0,925+1,15+1+0,6+1,15+1,7)*2,67</t>
  </si>
  <si>
    <t>odečet okna</t>
  </si>
  <si>
    <t>((1,700*1,5)+(0,8*2,48))*-1</t>
  </si>
  <si>
    <t>Součet</t>
  </si>
  <si>
    <t>612142001</t>
  </si>
  <si>
    <t>Potažení vnitřních ploch pletivem  v ploše nebo pruzích, na plném podkladu sklovláknitým vtlačením do tmelu stěn</t>
  </si>
  <si>
    <t>1914439067</t>
  </si>
  <si>
    <t>612311141</t>
  </si>
  <si>
    <t>Omítka vápenná vnitřních ploch  nanášená ručně dvouvrstvá štuková, tloušťky jádrové omítky do 10 mm a tloušťky štuku do 3 mm svislých konstrukcí stěn</t>
  </si>
  <si>
    <t>-1193256774</t>
  </si>
  <si>
    <t>642944121</t>
  </si>
  <si>
    <t>Osazení ocelových dveřních zárubní lisovaných nebo z úhelníků dodatečně  s vybetonováním prahu, plochy do 2,5 m2</t>
  </si>
  <si>
    <t>-1052845450</t>
  </si>
  <si>
    <t>M</t>
  </si>
  <si>
    <t>-1659690933</t>
  </si>
  <si>
    <t>9</t>
  </si>
  <si>
    <t>Ostatní konstrukce a práce, bourání</t>
  </si>
  <si>
    <t>938902123</t>
  </si>
  <si>
    <t>čištění podlahy, stěn, balkon,strop, parapet</t>
  </si>
  <si>
    <t>1205239387</t>
  </si>
  <si>
    <t>(3,44*0,835*2)+(0,8*2,67*2)+(1*3,44)+(0,250*3,44)</t>
  </si>
  <si>
    <t>949101111</t>
  </si>
  <si>
    <t>Lešení pomocné pracovní pro objekty pozemních staveb  pro zatížení do 150 kg/m2, o výšce lešeňové podlahy do 1,9 m</t>
  </si>
  <si>
    <t>-625364597</t>
  </si>
  <si>
    <t>14,62+2,71+3,16+3,44*0,835</t>
  </si>
  <si>
    <t>952902041</t>
  </si>
  <si>
    <t>Čištění budov při provádění oprav a udržovacích prací  podlah hladkých drhnutím s chemickými prostředky</t>
  </si>
  <si>
    <t>-1921734840</t>
  </si>
  <si>
    <t>14,62+2,71</t>
  </si>
  <si>
    <t>952903001</t>
  </si>
  <si>
    <t>Čištění budov při provádění oprav a udržovacích prací  odstraněním ptačího nebo netopýřího trusu z podlahy</t>
  </si>
  <si>
    <t>1172441046</t>
  </si>
  <si>
    <t>R01</t>
  </si>
  <si>
    <t>kpl.</t>
  </si>
  <si>
    <t>996502001</t>
  </si>
  <si>
    <t>997</t>
  </si>
  <si>
    <t>Přesun sutě</t>
  </si>
  <si>
    <t>997013211</t>
  </si>
  <si>
    <t>Vnitrostaveništní doprava suti a vybouraných hmot  vodorovně do 50 m svisle ručně pro budovy a haly výšky do 6 m</t>
  </si>
  <si>
    <t>t</t>
  </si>
  <si>
    <t>-78019307</t>
  </si>
  <si>
    <t>997013509</t>
  </si>
  <si>
    <t>Odvoz suti a vybouraných hmot na skládku nebo meziskládku  se složením, na vzdálenost Příplatek k ceně za každý další i započatý 1 km přes 1 km</t>
  </si>
  <si>
    <t>-662630267</t>
  </si>
  <si>
    <t>997013511</t>
  </si>
  <si>
    <t>Odvoz suti a vybouraných hmot z meziskládky na skládku  s naložením a se složením, na vzdálenost do 1 km</t>
  </si>
  <si>
    <t>-132935270</t>
  </si>
  <si>
    <t>997013631</t>
  </si>
  <si>
    <t>Poplatek za uložení stavebního odpadu na skládce (skládkovné) směsného stavebního a demoličního zatříděného do Katalogu odpadů pod kódem 17 09 04</t>
  </si>
  <si>
    <t>-385227316</t>
  </si>
  <si>
    <t>998</t>
  </si>
  <si>
    <t>Přesun hmot</t>
  </si>
  <si>
    <t>998011006</t>
  </si>
  <si>
    <t>Přesun hmot pro budovy občanské výstavby, bydlení, výrobu a služby  s nosnou svislou konstrukcí zděnou z cihel, tvárnic nebo kamene vodorovná dopravní vzdálenost do 100 m pro budovy výšky přes 45 do 52 m</t>
  </si>
  <si>
    <t>1807982536</t>
  </si>
  <si>
    <t>767</t>
  </si>
  <si>
    <t>Konstrukce zámečnické</t>
  </si>
  <si>
    <t>61161014</t>
  </si>
  <si>
    <t>32</t>
  </si>
  <si>
    <t>16</t>
  </si>
  <si>
    <t>319794258</t>
  </si>
  <si>
    <t>m.č.103-105, 103-104</t>
  </si>
  <si>
    <t>1+1</t>
  </si>
  <si>
    <t>SLD.0011303.URS</t>
  </si>
  <si>
    <t>dveře vnitřní požárně odolné, CPL,odolnost EI (EW) 30 D3, 1křídlové 80 x 197 cm</t>
  </si>
  <si>
    <t>-1533925837</t>
  </si>
  <si>
    <t>PSV</t>
  </si>
  <si>
    <t>Práce a dodávky PSV</t>
  </si>
  <si>
    <t>711</t>
  </si>
  <si>
    <t>Izolace proti vodě, vlhkosti a plynům</t>
  </si>
  <si>
    <t>711113127</t>
  </si>
  <si>
    <t>Izolace proti zemní vlhkosti natěradly a tmely za studena na ploše svislé S těsnicí stěrkou jednosložkovu na bázi cementu</t>
  </si>
  <si>
    <t>1223032359</t>
  </si>
  <si>
    <t>2,1*1,7-0,4*0,8+0,9*2,85*2+1*1</t>
  </si>
  <si>
    <t>SMB.204600003</t>
  </si>
  <si>
    <t>AQUAFIN-2K/M-PLUS, 7kg</t>
  </si>
  <si>
    <t>kg</t>
  </si>
  <si>
    <t>-534653778</t>
  </si>
  <si>
    <t>725</t>
  </si>
  <si>
    <t>Zdravotechnika - zařizovací předměty</t>
  </si>
  <si>
    <t>soubor</t>
  </si>
  <si>
    <t>725311121</t>
  </si>
  <si>
    <t>Dřezy bez výtokových armatur jednoduché se zápachovou uzávěrkou nerezové s odkapávací plochou 560x480 mm a miskou</t>
  </si>
  <si>
    <t>-420414917</t>
  </si>
  <si>
    <t>725319111</t>
  </si>
  <si>
    <t>Dřezy bez výtokových armatur montáž dřezů ostatních typů</t>
  </si>
  <si>
    <t>397469938</t>
  </si>
  <si>
    <t>725829101</t>
  </si>
  <si>
    <t>Baterie dřezové montáž ostatních typů nástěnných pákových nebo klasických</t>
  </si>
  <si>
    <t>741655157</t>
  </si>
  <si>
    <t>55144006</t>
  </si>
  <si>
    <t>-2004017251</t>
  </si>
  <si>
    <t>751</t>
  </si>
  <si>
    <t>Vzduchotechnika</t>
  </si>
  <si>
    <t>751377011</t>
  </si>
  <si>
    <t>Montáž odsávacích stropů, zákrytů  odsávacího zákrytu (digestoř) bytového vestavěného</t>
  </si>
  <si>
    <t>125458957</t>
  </si>
  <si>
    <t>766</t>
  </si>
  <si>
    <t>Konstrukce truhlářské</t>
  </si>
  <si>
    <t>766660001</t>
  </si>
  <si>
    <t>Montáž dveřních křídel dřevěných nebo plastových  otevíravých do ocelové zárubně povrchově upravených jednokřídlových, šířky do 800 mm</t>
  </si>
  <si>
    <t>-833105685</t>
  </si>
  <si>
    <t>766660729</t>
  </si>
  <si>
    <t>Montáž dveřních doplňků dveřního kování interiérového štítku s klikou</t>
  </si>
  <si>
    <t>869394694</t>
  </si>
  <si>
    <t>54914620</t>
  </si>
  <si>
    <t>kování dveřní vrchní klika včetně rozet a montážního materiálu R PZ nerez PK</t>
  </si>
  <si>
    <t>-539256350</t>
  </si>
  <si>
    <t>766660021</t>
  </si>
  <si>
    <t>Montáž dveřních křídel dřevěných nebo plastových otevíravých do ocelové zárubně protipožárních jednokřídlových, šířky do 800 mm</t>
  </si>
  <si>
    <t>1468491069</t>
  </si>
  <si>
    <t>54915552</t>
  </si>
  <si>
    <t>kukátko-průhledítko panoramatické chrom/mosaz se jmenovkou</t>
  </si>
  <si>
    <t>-1488002103</t>
  </si>
  <si>
    <t>766660731</t>
  </si>
  <si>
    <t>Montáž dveřních doplňků dveřního kování bezpečnostního zámku</t>
  </si>
  <si>
    <t>713658392</t>
  </si>
  <si>
    <t>54914630</t>
  </si>
  <si>
    <t>kování dveřní vrchní kování bezpečnostní včetně štítu PZ 72 klika-madlo P nerez-klika Tipa</t>
  </si>
  <si>
    <t>2039814178</t>
  </si>
  <si>
    <t>766662811</t>
  </si>
  <si>
    <t>Demontáž dveřních konstrukcí k opětovnému použití prahů dveří jednokřídlových</t>
  </si>
  <si>
    <t>1296889731</t>
  </si>
  <si>
    <t>61187401</t>
  </si>
  <si>
    <t>práh dveřní dřevěný bukový tl 20mm dl 820mm š 150mm</t>
  </si>
  <si>
    <t>-1955157877</t>
  </si>
  <si>
    <t>766695212</t>
  </si>
  <si>
    <t>Montáž ostatních truhlářských konstrukcí prahů dveří jednokřídlových, šířky do 100 mm</t>
  </si>
  <si>
    <t>1037950641</t>
  </si>
  <si>
    <t>766691914</t>
  </si>
  <si>
    <t>Ostatní práce  vyvěšení nebo zavěšení křídel s případným uložením a opětovným zavěšením po provedení stavebních změn dřevěných dveřních, plochy do 2 m2</t>
  </si>
  <si>
    <t>127497323</t>
  </si>
  <si>
    <t>-645483888</t>
  </si>
  <si>
    <t>766812820</t>
  </si>
  <si>
    <t>Demontáž kuchyňských linek  dřevěných nebo kovových včetně skříněk uchycených na stěně, délky do 1500 mm</t>
  </si>
  <si>
    <t>-250502979</t>
  </si>
  <si>
    <t>6000381946 RO1</t>
  </si>
  <si>
    <t>144134513</t>
  </si>
  <si>
    <t>766812840</t>
  </si>
  <si>
    <t>Demontáž kuchyňských linek  dřevěných nebo kovových včetně skříněk uchycených na stěně, délky přes 1800 do 2100 mm</t>
  </si>
  <si>
    <t>769842821</t>
  </si>
  <si>
    <t>SPEC</t>
  </si>
  <si>
    <t>439179039</t>
  </si>
  <si>
    <t>Horní a spodní díl</t>
  </si>
  <si>
    <t>Práce a dodávky M</t>
  </si>
  <si>
    <t>21-M</t>
  </si>
  <si>
    <t>Elektromontáže</t>
  </si>
  <si>
    <t>R oprava elektro</t>
  </si>
  <si>
    <t>Elektroinstalace - Viz. zamostatný rozpočet</t>
  </si>
  <si>
    <t>64</t>
  </si>
  <si>
    <t>-1997684857</t>
  </si>
  <si>
    <t>771</t>
  </si>
  <si>
    <t>Podlahy z dlaždic</t>
  </si>
  <si>
    <t>771121011</t>
  </si>
  <si>
    <t xml:space="preserve">Příprava podkladu před provedením dlažby nátěr penetrační na podlahu - balkón_x000D_
</t>
  </si>
  <si>
    <t>-1166048906</t>
  </si>
  <si>
    <t>dlaždice, sokl balkón</t>
  </si>
  <si>
    <t>3,44*0,835*1,2</t>
  </si>
  <si>
    <t>771474112</t>
  </si>
  <si>
    <t>Montáž soklů z dlaždic keramických lepených flexibilním lepidlem rovných, výšky přes 65 do 90 mm</t>
  </si>
  <si>
    <t>1924400048</t>
  </si>
  <si>
    <t>3,6+3,6+0,835+0,835</t>
  </si>
  <si>
    <t>59761276</t>
  </si>
  <si>
    <t>sokl-dlažba keramická slinutá hladká do interiéru i exteriéru 330x72mm</t>
  </si>
  <si>
    <t>-27612620</t>
  </si>
  <si>
    <t>((3,6+3,6+0,835+0,835)/0,33)*1,1</t>
  </si>
  <si>
    <t>29,567*1,1 'Přepočtené koeficientem množství</t>
  </si>
  <si>
    <t>771574113</t>
  </si>
  <si>
    <t>Montáž podlah z dlaždic keramických  lepených flexibilním lepidlem režných nebo glazovaných hladkých přes 9 do 12 ks/ m2</t>
  </si>
  <si>
    <t>-368396405</t>
  </si>
  <si>
    <t>59761409</t>
  </si>
  <si>
    <t>dlaždice keramické slinuté neglazované mrazuvzdorné bílá přes 9 do 12 ks/m2</t>
  </si>
  <si>
    <t>466725953</t>
  </si>
  <si>
    <t>3,13363636363636*1,1 'Přepočtené koeficientem množství</t>
  </si>
  <si>
    <t>771579191</t>
  </si>
  <si>
    <t>Montáž podlah z dlaždic keramických  Příplatek k cenám za plochu do 5 m2 jednotlivě</t>
  </si>
  <si>
    <t>-68905384</t>
  </si>
  <si>
    <t>771574260</t>
  </si>
  <si>
    <t>Montáž podlah z dlaždic keramických lepených flexibilním lepidlem maloformátových pro vysoké mechanické zatížení protiskluzných nebo reliéfních (bezbariérových) přes 6 do 9 ks/m2</t>
  </si>
  <si>
    <t>-753549891</t>
  </si>
  <si>
    <t xml:space="preserve">WC koupelna </t>
  </si>
  <si>
    <t>(1,6*1,35)*1,1</t>
  </si>
  <si>
    <t>771577111</t>
  </si>
  <si>
    <t>Montáž podlah z dlaždic keramických lepených flexibilním lepidlem Příplatek k cenám za plochu do 5 m2 jednotlivě</t>
  </si>
  <si>
    <t>-1511317426</t>
  </si>
  <si>
    <t>59761406</t>
  </si>
  <si>
    <t>dlažba keramická slinutá protiskluzná do interiéru i exteriéru pro vysoké mechanické namáhání přes 22 do 25ks/m2</t>
  </si>
  <si>
    <t>-482735662</t>
  </si>
  <si>
    <t>771591112</t>
  </si>
  <si>
    <t>Izolace podlahy pod dlažbu nátěrem nebo stěrkou ve dvou vrstvách</t>
  </si>
  <si>
    <t>-816138778</t>
  </si>
  <si>
    <t>24551009</t>
  </si>
  <si>
    <t>nátěr hydroizolační jednosložkový akrylátový pod dlažbu</t>
  </si>
  <si>
    <t>1826535010</t>
  </si>
  <si>
    <t>771151012</t>
  </si>
  <si>
    <t>Příprava podkladu před provedením dlažby samonivelační stěrka min.pevnosti 20 MPa, tloušťky přes 3 do 5 mm</t>
  </si>
  <si>
    <t>-942700893</t>
  </si>
  <si>
    <t>(1,6*1,35)*1,2</t>
  </si>
  <si>
    <t>998771181</t>
  </si>
  <si>
    <t>Přesun hmot pro podlahy z dlaždic stanovený z hmotnosti přesunovaného materiálu Příplatek k ceně za přesun prováděný bez použití mechanizace pro jakoukoliv výšku objektu</t>
  </si>
  <si>
    <t>-561616779</t>
  </si>
  <si>
    <t>998771106</t>
  </si>
  <si>
    <t>Přesun hmot pro podlahy z dlaždic stanovený z hmotnosti přesunovaného materiálu vodorovná dopravní vzdálenost do 50 m v objektech výšky přes 48 do 60 m</t>
  </si>
  <si>
    <t>1603192363</t>
  </si>
  <si>
    <t>776</t>
  </si>
  <si>
    <t>Podlahy povlakové</t>
  </si>
  <si>
    <t>776141112</t>
  </si>
  <si>
    <t>Příprava podkladu vyrovnání samonivelační stěrkou podlah min.pevnosti 20 MPa, tloušťky přes 3 do 5 mm</t>
  </si>
  <si>
    <t>-403052445</t>
  </si>
  <si>
    <t>Obytná kuchyň, chodba</t>
  </si>
  <si>
    <t>776201812</t>
  </si>
  <si>
    <t>Demontáž povlakových podlahovin lepených ručně s podložkou</t>
  </si>
  <si>
    <t>-1630997135</t>
  </si>
  <si>
    <t>776221111</t>
  </si>
  <si>
    <t>Montáž podlahovin z PVC lepením standardním lepidlem z pásů standardních</t>
  </si>
  <si>
    <t>-1690152044</t>
  </si>
  <si>
    <t>(14,62+2,71)*1,05</t>
  </si>
  <si>
    <t>28411000</t>
  </si>
  <si>
    <t>PVC heterogenní zátěžové antibakteriální nášlapná vrstva 0,90mm R 10 zátěž 34/43 otlak do 0,03mm hořlavost Bfl S1</t>
  </si>
  <si>
    <t>698520559</t>
  </si>
  <si>
    <t>16,5449546066551*1,1 'Přepočtené koeficientem množství</t>
  </si>
  <si>
    <t>776410811</t>
  </si>
  <si>
    <t>Demontáž soklíků nebo lišt pryžových nebo plastových</t>
  </si>
  <si>
    <t>208983745</t>
  </si>
  <si>
    <t>16,11+6,9</t>
  </si>
  <si>
    <t>776411111</t>
  </si>
  <si>
    <t>Montáž soklíků lepením obvodových, výšky do 80 mm</t>
  </si>
  <si>
    <t>-1799200137</t>
  </si>
  <si>
    <t>28411003</t>
  </si>
  <si>
    <t>lišta soklová PVC 30x30mm</t>
  </si>
  <si>
    <t>1040057571</t>
  </si>
  <si>
    <t>23,6877323420074*1,02 'Přepočtené koeficientem množství</t>
  </si>
  <si>
    <t>776991121</t>
  </si>
  <si>
    <t>Ostatní práce údržba nových podlahovin po pokládce čištění základní</t>
  </si>
  <si>
    <t>-330861115</t>
  </si>
  <si>
    <t>776991821</t>
  </si>
  <si>
    <t>Ostatní práce odstranění lepidla ručně z podlah</t>
  </si>
  <si>
    <t>1955110469</t>
  </si>
  <si>
    <t>781</t>
  </si>
  <si>
    <t>Dokončovací práce - obklady</t>
  </si>
  <si>
    <t>781414111</t>
  </si>
  <si>
    <t>Montáž obkladů vnitřních stěn z obkladaček a dekorů (listel) pórovinových  lepených flexibilním lepidlem z obkladaček pravoúhlých do 22 ks/m2</t>
  </si>
  <si>
    <t>-1530349585</t>
  </si>
  <si>
    <t>WC, koupelna</t>
  </si>
  <si>
    <t>(2,15+2,15+1,7+1,7)*2,67 -0,8*2</t>
  </si>
  <si>
    <t>59761071</t>
  </si>
  <si>
    <t>obklad keramický hladký přes 12 do 19ks/m2</t>
  </si>
  <si>
    <t>-590989724</t>
  </si>
  <si>
    <t>((2,15+2,15+1,7+1,7)*2,67 -0,8*2)*1,02</t>
  </si>
  <si>
    <t>19,338*1,02 'Přepočtené koeficientem množství</t>
  </si>
  <si>
    <t>781419191</t>
  </si>
  <si>
    <t>Montáž obkladů vnitřních stěn z obkladaček a dekorů (listel) pórovinových  Příplatek k cenám obkladaček za plochu do 10 m2 jednotlivě</t>
  </si>
  <si>
    <t>-9334549</t>
  </si>
  <si>
    <t>781474111</t>
  </si>
  <si>
    <t>Montáž obkladů vnitřních stěn z dlaždic keramických lepených flexibilním lepidlem maloformátových hladkých přes 6 do 9 ks/m2</t>
  </si>
  <si>
    <t>-1416945600</t>
  </si>
  <si>
    <t>obytná kuchyň</t>
  </si>
  <si>
    <t>2,15*0,8+0,6*0,8+0,6*1,8+0,6*1,8</t>
  </si>
  <si>
    <t>59761026</t>
  </si>
  <si>
    <t>145732944</t>
  </si>
  <si>
    <t>781491511</t>
  </si>
  <si>
    <t>Ostatní prvky  plastové profily ukončovací a dilatační kladené do malty ukončovací</t>
  </si>
  <si>
    <t>-452520731</t>
  </si>
  <si>
    <t>28342001</t>
  </si>
  <si>
    <t>lišta ukončovací pro obklady profilovaná v barvě</t>
  </si>
  <si>
    <t>-671127259</t>
  </si>
  <si>
    <t>781495111</t>
  </si>
  <si>
    <t>Ostatní prvky  ostatní práce penetrace podkladu</t>
  </si>
  <si>
    <t>1844639101</t>
  </si>
  <si>
    <t>18,959+4,36</t>
  </si>
  <si>
    <t>998781101</t>
  </si>
  <si>
    <t>Přesun hmot pro obklady keramické  stanovený z hmotnosti přesunovaného materiálu vodorovná dopravní vzdálenost do 50 m v objektech výšky do 6 m</t>
  </si>
  <si>
    <t>1145080809</t>
  </si>
  <si>
    <t>783</t>
  </si>
  <si>
    <t>Dokončovací práce - nátěry</t>
  </si>
  <si>
    <t>783306807</t>
  </si>
  <si>
    <t>Odstranění nátěrů ze zámečnických konstrukcí odstraňovačem nátěrů s obroušením</t>
  </si>
  <si>
    <t>-693669255</t>
  </si>
  <si>
    <t>783314101</t>
  </si>
  <si>
    <t>Základní nátěr zámečnických konstrukcí jednonásobný syntetický</t>
  </si>
  <si>
    <t>-1541694656</t>
  </si>
  <si>
    <t>((0,2*2*2+0,2*0,9)*3)*1,1</t>
  </si>
  <si>
    <t>783317101</t>
  </si>
  <si>
    <t>Krycí nátěr (email) zámečnických konstrukcí jednonásobný syntetický standardní</t>
  </si>
  <si>
    <t>-1606631891</t>
  </si>
  <si>
    <t>((0,2*2*2 +0,2*0,9)*3)*1,1</t>
  </si>
  <si>
    <t>783601325</t>
  </si>
  <si>
    <t>Příprava podkladu otopných těles před provedením nátěrů článkových odmaštěním vodou ředitelným</t>
  </si>
  <si>
    <t>-1760829026</t>
  </si>
  <si>
    <t>(1*1,5*0,9*2*2)*1,25</t>
  </si>
  <si>
    <t>783617107</t>
  </si>
  <si>
    <t>Krycí nátěr (email) otopných těles žebrových trub dvojnásobný syntetický</t>
  </si>
  <si>
    <t>961574305</t>
  </si>
  <si>
    <t>783813131</t>
  </si>
  <si>
    <t>Penetrační nátěr omítek hladkých omítek hladkých, zrnitých tenkovrstvých nebo štukových stupně členitosti 1 a 2 syntetický</t>
  </si>
  <si>
    <t>-186624222</t>
  </si>
  <si>
    <t>(3,44*0,835+3,44*1*2+0,835*2,67+3,6*2,67)*1,1</t>
  </si>
  <si>
    <t>784</t>
  </si>
  <si>
    <t>Dokončovací práce - malby a tapety</t>
  </si>
  <si>
    <t>784121001</t>
  </si>
  <si>
    <t>Oškrabání malby v místnostech výšky do 3,80 m</t>
  </si>
  <si>
    <t>2075569289</t>
  </si>
  <si>
    <t>(4,395+2,15+3,85+3,44+1,29)*2,67 +14,62+(1,21+2,24+1,21+2,24)*2,67+2,71+3,16</t>
  </si>
  <si>
    <t>784121011</t>
  </si>
  <si>
    <t>Rozmývání podkladu po oškrabání malby v místnostech výšky do 3,80 m</t>
  </si>
  <si>
    <t>-76158046</t>
  </si>
  <si>
    <t>784171111</t>
  </si>
  <si>
    <t>Zakrytí nemalovaných ploch (materiál ve specifikaci) včetně pozdějšího odkrytí svislých ploch např. stěn, oken, dveří v místnostech výšky do 3,80</t>
  </si>
  <si>
    <t>-1126612297</t>
  </si>
  <si>
    <t>1,7*1,5+0,8*2,480+5,4</t>
  </si>
  <si>
    <t>784181121</t>
  </si>
  <si>
    <t>Penetrace podkladu jednonásobná hloubková v místnostech výšky do 3,80 m</t>
  </si>
  <si>
    <t>1093672253</t>
  </si>
  <si>
    <t>784211101</t>
  </si>
  <si>
    <t>Malby z malířských směsí otěruvzdorných za mokra dvojnásobné, bílé za mokra otěruvzdorné výborně v místnostech výšky do 3,80 m</t>
  </si>
  <si>
    <t>-2057348734</t>
  </si>
  <si>
    <t>1527915155</t>
  </si>
  <si>
    <t>13,6363636363636*1,1 'Přepočtené koeficientem množství</t>
  </si>
  <si>
    <t>334728339</t>
  </si>
  <si>
    <t>R</t>
  </si>
  <si>
    <t xml:space="preserve">Zdravotechnika viz. samostatný rozpočet </t>
  </si>
  <si>
    <t>512</t>
  </si>
  <si>
    <t>1004400911</t>
  </si>
  <si>
    <t>6000282606 R01</t>
  </si>
  <si>
    <t>Autonomní hlásič kouře (dodávka a montáž)</t>
  </si>
  <si>
    <t>-391449706</t>
  </si>
  <si>
    <t>Omítka vnitřních ploch nanášená ručně štuková jednovrstvá, tloušťky do 3 mm jemná, dvojnásobně filcovaná, pro následnou úpravu nátěrem vodorovných konstrukcí stropů rovných</t>
  </si>
  <si>
    <t>čištění podlahy, stěn, balkon,strop, parapet odstraněním ptačího nebo netopýřího trusu z podlahy</t>
  </si>
  <si>
    <t>baterie dřezová  stojánková páková nízkotlaká otáčivé ústí</t>
  </si>
  <si>
    <t>obklad keramický hladký do 12ks/m2 (kuchyň)</t>
  </si>
  <si>
    <t>Silikonový fasádní nátěr, příplatkové odstíny 2, 24 kg (balkón)</t>
  </si>
  <si>
    <t>Obezdívka sprchových van  ploch rovných z přesných pórobetonových tvárnic, na tenké maltové lože, tl. 75 mm</t>
  </si>
  <si>
    <t>Digestoř - odsavač par nerezový</t>
  </si>
  <si>
    <t xml:space="preserve">dvouplotýnková vestavěná elektrická varná deska nerezová </t>
  </si>
  <si>
    <t>Montáž a dodání kuchyňské linky vč. světelné rampy šroubované na horní skříňky, délky jednoho dílu přes 1000 do 2000 mm vč. usazení digestoře a dvouplotýnkové varné desky</t>
  </si>
  <si>
    <t>Revizní dvířka 405x605 mm kovová</t>
  </si>
  <si>
    <t>ks</t>
  </si>
  <si>
    <t>madla rovné kovové 40 cm do sprchy a k WC vč. montáže</t>
  </si>
  <si>
    <t>dveře jednokřídlé dřevotřískové povrch lakovaný plné / prosklené 800x1970/2100mm</t>
  </si>
  <si>
    <t>zárubeň ocelová pro běžné zdění a pórobeton 100 levá/pravá 800 vč. přechodové lišty</t>
  </si>
  <si>
    <t>Bourání demontáž bytového jádra vč.ocelové zárubně (pokoj)</t>
  </si>
  <si>
    <t>55331350R</t>
  </si>
  <si>
    <t>závěs a rozp.tyč do sprch.koutu vč.montáže</t>
  </si>
  <si>
    <t>HZS - ostatní</t>
  </si>
  <si>
    <t>ostatní</t>
  </si>
  <si>
    <t>(0,2*2*2 +0,2*0,9)*1 vstupní protipož.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</si>
</sst>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indexed="55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indexed="56"/>
      <name val="Arial CE"/>
    </font>
    <font>
      <sz val="10"/>
      <color indexed="56"/>
      <name val="Arial CE"/>
    </font>
    <font>
      <sz val="8"/>
      <color indexed="56"/>
      <name val="Arial CE"/>
    </font>
    <font>
      <sz val="8"/>
      <color indexed="63"/>
      <name val="Arial CE"/>
    </font>
    <font>
      <sz val="8"/>
      <color indexed="20"/>
      <name val="Arial CE"/>
    </font>
    <font>
      <sz val="8"/>
      <color indexed="10"/>
      <name val="Arial CE"/>
    </font>
    <font>
      <sz val="8"/>
      <color indexed="9"/>
      <name val="Arial CE"/>
    </font>
    <font>
      <b/>
      <sz val="14"/>
      <name val="Arial CE"/>
    </font>
    <font>
      <sz val="8"/>
      <color indexed="48"/>
      <name val="Arial CE"/>
    </font>
    <font>
      <sz val="10"/>
      <color indexed="63"/>
      <name val="Arial CE"/>
    </font>
    <font>
      <b/>
      <sz val="10"/>
      <name val="Arial CE"/>
    </font>
    <font>
      <b/>
      <sz val="10"/>
      <color indexed="55"/>
      <name val="Arial CE"/>
    </font>
    <font>
      <b/>
      <sz val="10"/>
      <color indexed="63"/>
      <name val="Arial CE"/>
    </font>
    <font>
      <sz val="12"/>
      <color indexed="55"/>
      <name val="Arial CE"/>
    </font>
    <font>
      <sz val="8"/>
      <color indexed="55"/>
      <name val="Arial CE"/>
    </font>
    <font>
      <sz val="9"/>
      <name val="Arial CE"/>
    </font>
    <font>
      <sz val="9"/>
      <color indexed="55"/>
      <name val="Arial CE"/>
    </font>
    <font>
      <b/>
      <sz val="12"/>
      <color indexed="16"/>
      <name val="Arial CE"/>
    </font>
    <font>
      <sz val="18"/>
      <color indexed="12"/>
      <name val="Wingdings 2"/>
    </font>
    <font>
      <b/>
      <sz val="11"/>
      <color indexed="56"/>
      <name val="Arial CE"/>
    </font>
    <font>
      <sz val="11"/>
      <color indexed="56"/>
      <name val="Arial CE"/>
    </font>
    <font>
      <sz val="11"/>
      <color indexed="55"/>
      <name val="Arial CE"/>
    </font>
    <font>
      <sz val="10"/>
      <color indexed="48"/>
      <name val="Arial CE"/>
    </font>
    <font>
      <b/>
      <sz val="12"/>
      <color indexed="16"/>
      <name val="Arial CE"/>
    </font>
    <font>
      <sz val="8"/>
      <color indexed="16"/>
      <name val="Arial CE"/>
    </font>
    <font>
      <b/>
      <sz val="8"/>
      <name val="Arial CE"/>
    </font>
    <font>
      <sz val="7"/>
      <color indexed="55"/>
      <name val="Arial CE"/>
    </font>
    <font>
      <i/>
      <sz val="9"/>
      <color indexed="12"/>
      <name val="Arial CE"/>
    </font>
    <font>
      <i/>
      <sz val="8"/>
      <color indexed="12"/>
      <name val="Arial CE"/>
    </font>
    <font>
      <sz val="8"/>
      <name val="Arial CE"/>
      <family val="2"/>
    </font>
    <font>
      <u/>
      <sz val="11"/>
      <color theme="10"/>
      <name val="Calibri"/>
      <scheme val="minor"/>
    </font>
    <font>
      <i/>
      <sz val="9"/>
      <color rgb="FF0070C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21" fillId="2" borderId="0" xfId="0" applyFont="1" applyFill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5" xfId="0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7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166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1" xfId="0" applyFont="1" applyBorder="1" applyAlignment="1" applyProtection="1">
      <alignment vertical="center"/>
    </xf>
    <xf numFmtId="0" fontId="23" fillId="2" borderId="0" xfId="0" applyFont="1" applyFill="1" applyAlignment="1" applyProtection="1">
      <alignment horizontal="left" vertical="center"/>
    </xf>
    <xf numFmtId="4" fontId="23" fillId="2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0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22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2" borderId="0" xfId="0" applyFont="1" applyFill="1" applyAlignment="1" applyProtection="1">
      <alignment horizontal="left" vertical="center"/>
    </xf>
    <xf numFmtId="0" fontId="21" fillId="2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19" xfId="0" applyFont="1" applyBorder="1" applyAlignment="1" applyProtection="1">
      <alignment horizontal="left" vertical="center"/>
    </xf>
    <xf numFmtId="0" fontId="7" fillId="0" borderId="19" xfId="0" applyFont="1" applyBorder="1" applyAlignment="1" applyProtection="1">
      <alignment vertical="center"/>
    </xf>
    <xf numFmtId="4" fontId="7" fillId="0" borderId="19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2" borderId="13" xfId="0" applyFont="1" applyFill="1" applyBorder="1" applyAlignment="1" applyProtection="1">
      <alignment horizontal="center" vertical="center" wrapText="1"/>
    </xf>
    <xf numFmtId="0" fontId="21" fillId="2" borderId="14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0" xfId="0" applyBorder="1" applyAlignment="1" applyProtection="1">
      <alignment vertical="center"/>
    </xf>
    <xf numFmtId="166" fontId="30" fillId="0" borderId="10" xfId="0" applyNumberFormat="1" applyFont="1" applyBorder="1" applyAlignment="1" applyProtection="1"/>
    <xf numFmtId="166" fontId="30" fillId="0" borderId="11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7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2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2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2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2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7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33" fillId="0" borderId="18" xfId="0" applyFont="1" applyBorder="1" applyAlignment="1" applyProtection="1">
      <alignment horizontal="left" vertical="center"/>
    </xf>
    <xf numFmtId="0" fontId="33" fillId="0" borderId="19" xfId="0" applyFont="1" applyBorder="1" applyAlignment="1" applyProtection="1">
      <alignment horizontal="center" vertical="center"/>
    </xf>
    <xf numFmtId="166" fontId="22" fillId="0" borderId="19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4" fontId="2" fillId="0" borderId="0" xfId="0" applyNumberFormat="1" applyFont="1" applyAlignment="1" applyProtection="1">
      <alignment horizontal="left" vertical="center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4" fontId="21" fillId="3" borderId="23" xfId="0" applyNumberFormat="1" applyFont="1" applyFill="1" applyBorder="1" applyAlignment="1" applyProtection="1">
      <alignment vertical="center"/>
    </xf>
    <xf numFmtId="0" fontId="0" fillId="0" borderId="0" xfId="0" applyFont="1" applyAlignment="1">
      <alignment vertical="center"/>
    </xf>
    <xf numFmtId="0" fontId="33" fillId="3" borderId="23" xfId="0" applyFont="1" applyFill="1" applyBorder="1" applyAlignment="1" applyProtection="1">
      <alignment horizontal="left" vertical="center" wrapText="1"/>
    </xf>
    <xf numFmtId="0" fontId="33" fillId="3" borderId="23" xfId="0" applyFont="1" applyFill="1" applyBorder="1" applyAlignment="1" applyProtection="1">
      <alignment horizontal="center" vertical="center" wrapText="1"/>
    </xf>
    <xf numFmtId="167" fontId="33" fillId="3" borderId="23" xfId="0" applyNumberFormat="1" applyFont="1" applyFill="1" applyBorder="1" applyAlignment="1" applyProtection="1">
      <alignment vertical="center"/>
    </xf>
    <xf numFmtId="0" fontId="21" fillId="3" borderId="23" xfId="0" applyFont="1" applyFill="1" applyBorder="1" applyAlignment="1" applyProtection="1">
      <alignment horizontal="left" vertical="center" wrapText="1"/>
    </xf>
    <xf numFmtId="0" fontId="21" fillId="3" borderId="23" xfId="0" applyFont="1" applyFill="1" applyBorder="1" applyAlignment="1" applyProtection="1">
      <alignment horizontal="center" vertical="center" wrapText="1"/>
    </xf>
    <xf numFmtId="167" fontId="21" fillId="3" borderId="23" xfId="0" applyNumberFormat="1" applyFont="1" applyFill="1" applyBorder="1" applyAlignment="1" applyProtection="1">
      <alignment vertical="center"/>
    </xf>
    <xf numFmtId="0" fontId="7" fillId="3" borderId="0" xfId="0" applyFont="1" applyFill="1" applyAlignment="1" applyProtection="1">
      <alignment horizontal="left"/>
    </xf>
    <xf numFmtId="49" fontId="33" fillId="3" borderId="23" xfId="0" applyNumberFormat="1" applyFont="1" applyFill="1" applyBorder="1" applyAlignment="1" applyProtection="1">
      <alignment horizontal="left" vertical="center" wrapText="1"/>
    </xf>
    <xf numFmtId="4" fontId="33" fillId="3" borderId="23" xfId="0" applyNumberFormat="1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horizontal="left" vertical="center" wrapText="1"/>
    </xf>
    <xf numFmtId="167" fontId="9" fillId="3" borderId="0" xfId="0" applyNumberFormat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left"/>
    </xf>
    <xf numFmtId="0" fontId="8" fillId="3" borderId="0" xfId="0" applyFont="1" applyFill="1" applyAlignment="1" applyProtection="1"/>
    <xf numFmtId="4" fontId="6" fillId="3" borderId="0" xfId="0" applyNumberFormat="1" applyFont="1" applyFill="1" applyAlignment="1" applyProtection="1"/>
    <xf numFmtId="49" fontId="21" fillId="3" borderId="23" xfId="0" applyNumberFormat="1" applyFont="1" applyFill="1" applyBorder="1" applyAlignment="1" applyProtection="1">
      <alignment horizontal="left" vertical="center" wrapText="1"/>
    </xf>
    <xf numFmtId="0" fontId="37" fillId="3" borderId="23" xfId="0" applyFont="1" applyFill="1" applyBorder="1" applyAlignment="1" applyProtection="1">
      <alignment horizontal="left" vertical="center" wrapText="1"/>
    </xf>
    <xf numFmtId="167" fontId="37" fillId="3" borderId="23" xfId="0" applyNumberFormat="1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2" borderId="7" xfId="0" applyFont="1" applyFill="1" applyBorder="1" applyAlignment="1" applyProtection="1">
      <alignment horizontal="center" vertical="center"/>
    </xf>
    <xf numFmtId="0" fontId="21" fillId="2" borderId="7" xfId="0" applyFont="1" applyFill="1" applyBorder="1" applyAlignment="1" applyProtection="1">
      <alignment horizontal="left" vertical="center"/>
    </xf>
    <xf numFmtId="0" fontId="21" fillId="2" borderId="22" xfId="0" applyFont="1" applyFill="1" applyBorder="1" applyAlignment="1" applyProtection="1">
      <alignment horizontal="left" vertical="center"/>
    </xf>
    <xf numFmtId="0" fontId="19" fillId="0" borderId="16" xfId="0" applyFont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20" fillId="0" borderId="17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7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2" borderId="0" xfId="0" applyNumberFormat="1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22" xfId="0" applyFont="1" applyFill="1" applyBorder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21" fillId="2" borderId="6" xfId="0" applyFont="1" applyFill="1" applyBorder="1" applyAlignment="1" applyProtection="1">
      <alignment horizontal="center"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2" borderId="7" xfId="0" applyFont="1" applyFill="1" applyBorder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103" workbookViewId="0">
      <selection activeCell="AK38" sqref="AK38:AO38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 customWidth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pans="1:74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68" t="s">
        <v>13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1"/>
      <c r="AQ5" s="21"/>
      <c r="AR5" s="19"/>
      <c r="BS5" s="16" t="s">
        <v>6</v>
      </c>
    </row>
    <row r="6" spans="1:74" ht="37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0" t="s">
        <v>15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1"/>
      <c r="AQ6" s="21"/>
      <c r="AR6" s="19"/>
      <c r="BS6" s="16" t="s">
        <v>6</v>
      </c>
    </row>
    <row r="7" spans="1:74" ht="12" customHeight="1">
      <c r="B7" s="20"/>
      <c r="C7" s="21"/>
      <c r="D7" s="27" t="s">
        <v>16</v>
      </c>
      <c r="E7" s="21"/>
      <c r="F7" s="21"/>
      <c r="G7" s="21"/>
      <c r="H7" s="21"/>
      <c r="I7" s="21"/>
      <c r="J7" s="21"/>
      <c r="K7" s="25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17</v>
      </c>
      <c r="AL7" s="21"/>
      <c r="AM7" s="21"/>
      <c r="AN7" s="25" t="s">
        <v>1</v>
      </c>
      <c r="AO7" s="21"/>
      <c r="AP7" s="21"/>
      <c r="AQ7" s="21"/>
      <c r="AR7" s="19"/>
      <c r="BS7" s="16" t="s">
        <v>6</v>
      </c>
    </row>
    <row r="8" spans="1:74" ht="12" customHeight="1">
      <c r="B8" s="20"/>
      <c r="C8" s="21"/>
      <c r="D8" s="27" t="s">
        <v>18</v>
      </c>
      <c r="E8" s="21"/>
      <c r="F8" s="21"/>
      <c r="G8" s="21"/>
      <c r="H8" s="21"/>
      <c r="I8" s="21"/>
      <c r="J8" s="21"/>
      <c r="K8" s="25" t="s">
        <v>19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20</v>
      </c>
      <c r="AL8" s="21"/>
      <c r="AM8" s="21"/>
      <c r="AN8" s="240"/>
      <c r="AO8" s="21"/>
      <c r="AP8" s="21"/>
      <c r="AQ8" s="21"/>
      <c r="AR8" s="19"/>
      <c r="BS8" s="16" t="s">
        <v>6</v>
      </c>
    </row>
    <row r="9" spans="1:74" ht="14.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pans="1:74" ht="12" customHeight="1">
      <c r="B10" s="20"/>
      <c r="C10" s="21"/>
      <c r="D10" s="27" t="s">
        <v>21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22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6</v>
      </c>
    </row>
    <row r="11" spans="1:74" ht="18.399999999999999" customHeight="1">
      <c r="B11" s="20"/>
      <c r="C11" s="21"/>
      <c r="D11" s="21"/>
      <c r="E11" s="25" t="s">
        <v>23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24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6</v>
      </c>
    </row>
    <row r="12" spans="1:74" ht="7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pans="1:74" ht="12" customHeight="1">
      <c r="B13" s="20"/>
      <c r="C13" s="21"/>
      <c r="D13" s="27" t="s">
        <v>25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22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6</v>
      </c>
    </row>
    <row r="14" spans="1:74" ht="12.5">
      <c r="B14" s="20"/>
      <c r="C14" s="21"/>
      <c r="D14" s="21"/>
      <c r="E14" s="25" t="s">
        <v>23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24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6</v>
      </c>
    </row>
    <row r="15" spans="1:74" ht="7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pans="1:74" ht="12" customHeight="1">
      <c r="B16" s="20"/>
      <c r="C16" s="21"/>
      <c r="D16" s="27" t="s">
        <v>26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22</v>
      </c>
      <c r="AL16" s="21"/>
      <c r="AM16" s="21"/>
      <c r="AN16" s="25" t="s">
        <v>1</v>
      </c>
      <c r="AO16" s="21"/>
      <c r="AP16" s="21"/>
      <c r="AQ16" s="21"/>
      <c r="AR16" s="19"/>
      <c r="BS16" s="16" t="s">
        <v>4</v>
      </c>
    </row>
    <row r="17" spans="1:71" ht="18.399999999999999" customHeight="1">
      <c r="B17" s="20"/>
      <c r="C17" s="21"/>
      <c r="D17" s="21"/>
      <c r="E17" s="25" t="s">
        <v>23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24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27</v>
      </c>
    </row>
    <row r="18" spans="1:71" ht="7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pans="1:71" ht="12" customHeight="1">
      <c r="B19" s="20"/>
      <c r="C19" s="21"/>
      <c r="D19" s="27" t="s">
        <v>28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22</v>
      </c>
      <c r="AL19" s="21"/>
      <c r="AM19" s="21"/>
      <c r="AN19" s="25" t="s">
        <v>1</v>
      </c>
      <c r="AO19" s="21"/>
      <c r="AP19" s="21"/>
      <c r="AQ19" s="21"/>
      <c r="AR19" s="19"/>
      <c r="BS19" s="16" t="s">
        <v>6</v>
      </c>
    </row>
    <row r="20" spans="1:71" ht="18.399999999999999" customHeight="1">
      <c r="B20" s="20"/>
      <c r="C20" s="21"/>
      <c r="D20" s="21"/>
      <c r="E20" s="25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24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4</v>
      </c>
    </row>
    <row r="21" spans="1:71" ht="7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pans="1:71" ht="12" customHeight="1">
      <c r="B22" s="20"/>
      <c r="C22" s="21"/>
      <c r="D22" s="27" t="s">
        <v>29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pans="1:71" ht="16.5" customHeight="1">
      <c r="B23" s="20"/>
      <c r="C23" s="21"/>
      <c r="D23" s="21"/>
      <c r="E23" s="291" t="s">
        <v>1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O23" s="21"/>
      <c r="AP23" s="21"/>
      <c r="AQ23" s="21"/>
      <c r="AR23" s="19"/>
    </row>
    <row r="24" spans="1:71" ht="7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pans="1:71" ht="7" customHeight="1">
      <c r="B25" s="20"/>
      <c r="C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1"/>
      <c r="AQ25" s="21"/>
      <c r="AR25" s="19"/>
    </row>
    <row r="26" spans="1:71" ht="14.5" customHeight="1">
      <c r="B26" s="20"/>
      <c r="C26" s="21"/>
      <c r="D26" s="30" t="s">
        <v>30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74">
        <f>ROUND(AG94,2)</f>
        <v>0</v>
      </c>
      <c r="AL26" s="269"/>
      <c r="AM26" s="269"/>
      <c r="AN26" s="269"/>
      <c r="AO26" s="269"/>
      <c r="AP26" s="21"/>
      <c r="AQ26" s="21"/>
      <c r="AR26" s="19"/>
    </row>
    <row r="27" spans="1:71" ht="14.5" customHeight="1">
      <c r="B27" s="20"/>
      <c r="C27" s="21"/>
      <c r="D27" s="30" t="s">
        <v>31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74">
        <f>ROUND(AG97, 2)</f>
        <v>0</v>
      </c>
      <c r="AL27" s="274"/>
      <c r="AM27" s="274"/>
      <c r="AN27" s="274"/>
      <c r="AO27" s="274"/>
      <c r="AP27" s="21"/>
      <c r="AQ27" s="21"/>
      <c r="AR27" s="19"/>
    </row>
    <row r="28" spans="1:71" s="1" customFormat="1" ht="7" customHeigh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31"/>
    </row>
    <row r="29" spans="1:71" s="1" customFormat="1" ht="25.9" customHeight="1">
      <c r="A29" s="31"/>
      <c r="B29" s="32"/>
      <c r="C29" s="33"/>
      <c r="D29" s="35" t="s">
        <v>32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75">
        <f>ROUND(AK26 + AK27, 2)</f>
        <v>0</v>
      </c>
      <c r="AL29" s="276"/>
      <c r="AM29" s="276"/>
      <c r="AN29" s="276"/>
      <c r="AO29" s="276"/>
      <c r="AP29" s="33"/>
      <c r="AQ29" s="33"/>
      <c r="AR29" s="34"/>
      <c r="BE29" s="31"/>
    </row>
    <row r="30" spans="1:71" s="1" customFormat="1" ht="7" customHeight="1">
      <c r="A30" s="31"/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E30" s="31"/>
    </row>
    <row r="31" spans="1:71" s="1" customFormat="1" ht="12.5">
      <c r="A31" s="31"/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02" t="s">
        <v>33</v>
      </c>
      <c r="M31" s="302"/>
      <c r="N31" s="302"/>
      <c r="O31" s="302"/>
      <c r="P31" s="302"/>
      <c r="Q31" s="33"/>
      <c r="R31" s="33"/>
      <c r="S31" s="33"/>
      <c r="T31" s="33"/>
      <c r="U31" s="33"/>
      <c r="V31" s="33"/>
      <c r="W31" s="302" t="s">
        <v>34</v>
      </c>
      <c r="X31" s="302"/>
      <c r="Y31" s="302"/>
      <c r="Z31" s="302"/>
      <c r="AA31" s="302"/>
      <c r="AB31" s="302"/>
      <c r="AC31" s="302"/>
      <c r="AD31" s="302"/>
      <c r="AE31" s="302"/>
      <c r="AF31" s="33"/>
      <c r="AG31" s="33"/>
      <c r="AH31" s="33"/>
      <c r="AI31" s="33"/>
      <c r="AJ31" s="33"/>
      <c r="AK31" s="302" t="s">
        <v>35</v>
      </c>
      <c r="AL31" s="302"/>
      <c r="AM31" s="302"/>
      <c r="AN31" s="302"/>
      <c r="AO31" s="302"/>
      <c r="AP31" s="33"/>
      <c r="AQ31" s="33"/>
      <c r="AR31" s="34"/>
      <c r="BE31" s="31"/>
    </row>
    <row r="32" spans="1:71" s="2" customFormat="1" ht="14.5" customHeight="1">
      <c r="B32" s="37"/>
      <c r="C32" s="38"/>
      <c r="D32" s="27" t="s">
        <v>36</v>
      </c>
      <c r="E32" s="38"/>
      <c r="F32" s="27" t="s">
        <v>37</v>
      </c>
      <c r="G32" s="38"/>
      <c r="H32" s="38"/>
      <c r="I32" s="38"/>
      <c r="J32" s="38"/>
      <c r="K32" s="38"/>
      <c r="L32" s="273">
        <v>0.21</v>
      </c>
      <c r="M32" s="272"/>
      <c r="N32" s="272"/>
      <c r="O32" s="272"/>
      <c r="P32" s="272"/>
      <c r="Q32" s="38"/>
      <c r="R32" s="38"/>
      <c r="S32" s="38"/>
      <c r="T32" s="38"/>
      <c r="U32" s="38"/>
      <c r="V32" s="38"/>
      <c r="W32" s="271">
        <f>ROUND(AZ94 + SUM(CD97), 2)</f>
        <v>0</v>
      </c>
      <c r="X32" s="272"/>
      <c r="Y32" s="272"/>
      <c r="Z32" s="272"/>
      <c r="AA32" s="272"/>
      <c r="AB32" s="272"/>
      <c r="AC32" s="272"/>
      <c r="AD32" s="272"/>
      <c r="AE32" s="272"/>
      <c r="AF32" s="38"/>
      <c r="AG32" s="38"/>
      <c r="AH32" s="38"/>
      <c r="AI32" s="38"/>
      <c r="AJ32" s="38"/>
      <c r="AK32" s="271">
        <f>ROUND(AV94 + SUM(BY97), 2)</f>
        <v>0</v>
      </c>
      <c r="AL32" s="272"/>
      <c r="AM32" s="272"/>
      <c r="AN32" s="272"/>
      <c r="AO32" s="272"/>
      <c r="AP32" s="38"/>
      <c r="AQ32" s="38"/>
      <c r="AR32" s="39"/>
    </row>
    <row r="33" spans="1:57" s="2" customFormat="1" ht="14.5" customHeight="1">
      <c r="B33" s="37"/>
      <c r="C33" s="38"/>
      <c r="D33" s="38"/>
      <c r="E33" s="38"/>
      <c r="F33" s="27" t="s">
        <v>38</v>
      </c>
      <c r="G33" s="38"/>
      <c r="H33" s="38"/>
      <c r="I33" s="38"/>
      <c r="J33" s="38"/>
      <c r="K33" s="38"/>
      <c r="L33" s="273">
        <v>0.15</v>
      </c>
      <c r="M33" s="272"/>
      <c r="N33" s="272"/>
      <c r="O33" s="272"/>
      <c r="P33" s="272"/>
      <c r="Q33" s="38"/>
      <c r="R33" s="38"/>
      <c r="S33" s="38"/>
      <c r="T33" s="38"/>
      <c r="U33" s="38"/>
      <c r="V33" s="38"/>
      <c r="W33" s="271">
        <f>ROUND(BA94 + SUM(CE97), 2)</f>
        <v>0</v>
      </c>
      <c r="X33" s="272"/>
      <c r="Y33" s="272"/>
      <c r="Z33" s="272"/>
      <c r="AA33" s="272"/>
      <c r="AB33" s="272"/>
      <c r="AC33" s="272"/>
      <c r="AD33" s="272"/>
      <c r="AE33" s="272"/>
      <c r="AF33" s="38"/>
      <c r="AG33" s="38"/>
      <c r="AH33" s="38"/>
      <c r="AI33" s="38"/>
      <c r="AJ33" s="38"/>
      <c r="AK33" s="271">
        <f>ROUND(AW94 + SUM(BZ97), 2)</f>
        <v>0</v>
      </c>
      <c r="AL33" s="272"/>
      <c r="AM33" s="272"/>
      <c r="AN33" s="272"/>
      <c r="AO33" s="272"/>
      <c r="AP33" s="38"/>
      <c r="AQ33" s="38"/>
      <c r="AR33" s="39"/>
    </row>
    <row r="34" spans="1:57" s="2" customFormat="1" ht="14.5" hidden="1" customHeight="1">
      <c r="B34" s="37"/>
      <c r="C34" s="38"/>
      <c r="D34" s="38"/>
      <c r="E34" s="38"/>
      <c r="F34" s="27" t="s">
        <v>39</v>
      </c>
      <c r="G34" s="38"/>
      <c r="H34" s="38"/>
      <c r="I34" s="38"/>
      <c r="J34" s="38"/>
      <c r="K34" s="38"/>
      <c r="L34" s="273">
        <v>0.21</v>
      </c>
      <c r="M34" s="272"/>
      <c r="N34" s="272"/>
      <c r="O34" s="272"/>
      <c r="P34" s="272"/>
      <c r="Q34" s="38"/>
      <c r="R34" s="38"/>
      <c r="S34" s="38"/>
      <c r="T34" s="38"/>
      <c r="U34" s="38"/>
      <c r="V34" s="38"/>
      <c r="W34" s="271">
        <f>ROUND(BB94 + SUM(CF97), 2)</f>
        <v>0</v>
      </c>
      <c r="X34" s="272"/>
      <c r="Y34" s="272"/>
      <c r="Z34" s="272"/>
      <c r="AA34" s="272"/>
      <c r="AB34" s="272"/>
      <c r="AC34" s="272"/>
      <c r="AD34" s="272"/>
      <c r="AE34" s="272"/>
      <c r="AF34" s="38"/>
      <c r="AG34" s="38"/>
      <c r="AH34" s="38"/>
      <c r="AI34" s="38"/>
      <c r="AJ34" s="38"/>
      <c r="AK34" s="271">
        <v>0</v>
      </c>
      <c r="AL34" s="272"/>
      <c r="AM34" s="272"/>
      <c r="AN34" s="272"/>
      <c r="AO34" s="272"/>
      <c r="AP34" s="38"/>
      <c r="AQ34" s="38"/>
      <c r="AR34" s="39"/>
    </row>
    <row r="35" spans="1:57" s="2" customFormat="1" ht="14.5" hidden="1" customHeight="1">
      <c r="B35" s="37"/>
      <c r="C35" s="38"/>
      <c r="D35" s="38"/>
      <c r="E35" s="38"/>
      <c r="F35" s="27" t="s">
        <v>40</v>
      </c>
      <c r="G35" s="38"/>
      <c r="H35" s="38"/>
      <c r="I35" s="38"/>
      <c r="J35" s="38"/>
      <c r="K35" s="38"/>
      <c r="L35" s="273">
        <v>0.15</v>
      </c>
      <c r="M35" s="272"/>
      <c r="N35" s="272"/>
      <c r="O35" s="272"/>
      <c r="P35" s="272"/>
      <c r="Q35" s="38"/>
      <c r="R35" s="38"/>
      <c r="S35" s="38"/>
      <c r="T35" s="38"/>
      <c r="U35" s="38"/>
      <c r="V35" s="38"/>
      <c r="W35" s="271">
        <f>ROUND(BC94 + SUM(CG97), 2)</f>
        <v>0</v>
      </c>
      <c r="X35" s="272"/>
      <c r="Y35" s="272"/>
      <c r="Z35" s="272"/>
      <c r="AA35" s="272"/>
      <c r="AB35" s="272"/>
      <c r="AC35" s="272"/>
      <c r="AD35" s="272"/>
      <c r="AE35" s="272"/>
      <c r="AF35" s="38"/>
      <c r="AG35" s="38"/>
      <c r="AH35" s="38"/>
      <c r="AI35" s="38"/>
      <c r="AJ35" s="38"/>
      <c r="AK35" s="271">
        <v>0</v>
      </c>
      <c r="AL35" s="272"/>
      <c r="AM35" s="272"/>
      <c r="AN35" s="272"/>
      <c r="AO35" s="272"/>
      <c r="AP35" s="38"/>
      <c r="AQ35" s="38"/>
      <c r="AR35" s="39"/>
    </row>
    <row r="36" spans="1:57" s="2" customFormat="1" ht="14.5" hidden="1" customHeight="1">
      <c r="B36" s="37"/>
      <c r="C36" s="38"/>
      <c r="D36" s="38"/>
      <c r="E36" s="38"/>
      <c r="F36" s="27" t="s">
        <v>41</v>
      </c>
      <c r="G36" s="38"/>
      <c r="H36" s="38"/>
      <c r="I36" s="38"/>
      <c r="J36" s="38"/>
      <c r="K36" s="38"/>
      <c r="L36" s="273">
        <v>0</v>
      </c>
      <c r="M36" s="272"/>
      <c r="N36" s="272"/>
      <c r="O36" s="272"/>
      <c r="P36" s="272"/>
      <c r="Q36" s="38"/>
      <c r="R36" s="38"/>
      <c r="S36" s="38"/>
      <c r="T36" s="38"/>
      <c r="U36" s="38"/>
      <c r="V36" s="38"/>
      <c r="W36" s="271">
        <f>ROUND(BD94 + SUM(CH97), 2)</f>
        <v>0</v>
      </c>
      <c r="X36" s="272"/>
      <c r="Y36" s="272"/>
      <c r="Z36" s="272"/>
      <c r="AA36" s="272"/>
      <c r="AB36" s="272"/>
      <c r="AC36" s="272"/>
      <c r="AD36" s="272"/>
      <c r="AE36" s="272"/>
      <c r="AF36" s="38"/>
      <c r="AG36" s="38"/>
      <c r="AH36" s="38"/>
      <c r="AI36" s="38"/>
      <c r="AJ36" s="38"/>
      <c r="AK36" s="271">
        <v>0</v>
      </c>
      <c r="AL36" s="272"/>
      <c r="AM36" s="272"/>
      <c r="AN36" s="272"/>
      <c r="AO36" s="272"/>
      <c r="AP36" s="38"/>
      <c r="AQ36" s="38"/>
      <c r="AR36" s="39"/>
    </row>
    <row r="37" spans="1:57" s="1" customFormat="1" ht="7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1"/>
    </row>
    <row r="38" spans="1:57" s="1" customFormat="1" ht="25.9" customHeight="1">
      <c r="A38" s="31"/>
      <c r="B38" s="32"/>
      <c r="C38" s="40"/>
      <c r="D38" s="41" t="s">
        <v>42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43</v>
      </c>
      <c r="U38" s="42"/>
      <c r="V38" s="42"/>
      <c r="W38" s="42"/>
      <c r="X38" s="294" t="s">
        <v>44</v>
      </c>
      <c r="Y38" s="295"/>
      <c r="Z38" s="295"/>
      <c r="AA38" s="295"/>
      <c r="AB38" s="295"/>
      <c r="AC38" s="42"/>
      <c r="AD38" s="42"/>
      <c r="AE38" s="42"/>
      <c r="AF38" s="42"/>
      <c r="AG38" s="42"/>
      <c r="AH38" s="42"/>
      <c r="AI38" s="42"/>
      <c r="AJ38" s="42"/>
      <c r="AK38" s="296">
        <f>SUM(AK29:AK36)</f>
        <v>0</v>
      </c>
      <c r="AL38" s="295"/>
      <c r="AM38" s="295"/>
      <c r="AN38" s="295"/>
      <c r="AO38" s="297"/>
      <c r="AP38" s="40"/>
      <c r="AQ38" s="40"/>
      <c r="AR38" s="34"/>
      <c r="BE38" s="31"/>
    </row>
    <row r="39" spans="1:57" s="1" customFormat="1" ht="7" customHeight="1">
      <c r="A39" s="31"/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E39" s="31"/>
    </row>
    <row r="40" spans="1:57" s="1" customFormat="1" ht="14.5" customHeight="1">
      <c r="A40" s="31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4"/>
      <c r="BE40" s="31"/>
    </row>
    <row r="41" spans="1:57" ht="14.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ht="14.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ht="14.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ht="14.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ht="14.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ht="14.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ht="14.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ht="14.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1" customFormat="1" ht="14.5" customHeight="1">
      <c r="B49" s="44"/>
      <c r="C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1" customFormat="1" ht="12.5">
      <c r="A60" s="31"/>
      <c r="B60" s="32"/>
      <c r="C60" s="33"/>
      <c r="D60" s="49" t="s">
        <v>47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9" t="s">
        <v>48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9" t="s">
        <v>47</v>
      </c>
      <c r="AI60" s="36"/>
      <c r="AJ60" s="36"/>
      <c r="AK60" s="36"/>
      <c r="AL60" s="36"/>
      <c r="AM60" s="49" t="s">
        <v>48</v>
      </c>
      <c r="AN60" s="36"/>
      <c r="AO60" s="36"/>
      <c r="AP60" s="33"/>
      <c r="AQ60" s="33"/>
      <c r="AR60" s="34"/>
      <c r="BE60" s="31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1" customFormat="1" ht="13">
      <c r="A64" s="31"/>
      <c r="B64" s="32"/>
      <c r="C64" s="33"/>
      <c r="D64" s="46" t="s">
        <v>49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50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4"/>
      <c r="BE64" s="31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1" customFormat="1" ht="12.5">
      <c r="A75" s="31"/>
      <c r="B75" s="32"/>
      <c r="C75" s="33"/>
      <c r="D75" s="49" t="s">
        <v>47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9" t="s">
        <v>48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9" t="s">
        <v>47</v>
      </c>
      <c r="AI75" s="36"/>
      <c r="AJ75" s="36"/>
      <c r="AK75" s="36"/>
      <c r="AL75" s="36"/>
      <c r="AM75" s="49" t="s">
        <v>48</v>
      </c>
      <c r="AN75" s="36"/>
      <c r="AO75" s="36"/>
      <c r="AP75" s="33"/>
      <c r="AQ75" s="33"/>
      <c r="AR75" s="34"/>
      <c r="BE75" s="31"/>
    </row>
    <row r="76" spans="1:57" s="1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1"/>
    </row>
    <row r="77" spans="1:57" s="1" customFormat="1" ht="7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4"/>
      <c r="BE77" s="31"/>
    </row>
    <row r="81" spans="1:90" s="1" customFormat="1" ht="7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4"/>
      <c r="BE81" s="31"/>
    </row>
    <row r="82" spans="1:90" s="1" customFormat="1" ht="25" customHeight="1">
      <c r="A82" s="31"/>
      <c r="B82" s="32"/>
      <c r="C82" s="22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1"/>
    </row>
    <row r="83" spans="1:90" s="1" customFormat="1" ht="7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1"/>
    </row>
    <row r="84" spans="1:90" s="3" customFormat="1" ht="12" customHeight="1">
      <c r="B84" s="55"/>
      <c r="C84" s="27" t="s">
        <v>12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2020_04_12_2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4" customFormat="1" ht="37" customHeight="1">
      <c r="B85" s="58"/>
      <c r="C85" s="59" t="s">
        <v>14</v>
      </c>
      <c r="D85" s="60"/>
      <c r="E85" s="60"/>
      <c r="F85" s="60"/>
      <c r="G85" s="60"/>
      <c r="H85" s="60"/>
      <c r="I85" s="60"/>
      <c r="J85" s="60"/>
      <c r="K85" s="60"/>
      <c r="L85" s="288" t="str">
        <f>K6</f>
        <v>Úpravy bytů (1+0) v objektu č.p. 12/814 ul. Borovského, Karviná Ráj</v>
      </c>
      <c r="M85" s="289"/>
      <c r="N85" s="289"/>
      <c r="O85" s="289"/>
      <c r="P85" s="289"/>
      <c r="Q85" s="289"/>
      <c r="R85" s="289"/>
      <c r="S85" s="289"/>
      <c r="T85" s="289"/>
      <c r="U85" s="289"/>
      <c r="V85" s="289"/>
      <c r="W85" s="289"/>
      <c r="X85" s="289"/>
      <c r="Y85" s="289"/>
      <c r="Z85" s="289"/>
      <c r="AA85" s="289"/>
      <c r="AB85" s="289"/>
      <c r="AC85" s="289"/>
      <c r="AD85" s="289"/>
      <c r="AE85" s="289"/>
      <c r="AF85" s="289"/>
      <c r="AG85" s="289"/>
      <c r="AH85" s="289"/>
      <c r="AI85" s="289"/>
      <c r="AJ85" s="289"/>
      <c r="AK85" s="289"/>
      <c r="AL85" s="289"/>
      <c r="AM85" s="289"/>
      <c r="AN85" s="289"/>
      <c r="AO85" s="289"/>
      <c r="AP85" s="60"/>
      <c r="AQ85" s="60"/>
      <c r="AR85" s="61"/>
    </row>
    <row r="86" spans="1:90" s="1" customFormat="1" ht="7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1"/>
    </row>
    <row r="87" spans="1:90" s="1" customFormat="1" ht="12" customHeight="1">
      <c r="A87" s="31"/>
      <c r="B87" s="32"/>
      <c r="C87" s="27" t="s">
        <v>18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Karviná Ráj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20</v>
      </c>
      <c r="AJ87" s="33"/>
      <c r="AK87" s="33"/>
      <c r="AL87" s="33"/>
      <c r="AM87" s="300" t="str">
        <f>IF(AN8= "","",AN8)</f>
        <v/>
      </c>
      <c r="AN87" s="300"/>
      <c r="AO87" s="33"/>
      <c r="AP87" s="33"/>
      <c r="AQ87" s="33"/>
      <c r="AR87" s="34"/>
      <c r="BE87" s="31"/>
    </row>
    <row r="88" spans="1:90" s="1" customFormat="1" ht="7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1"/>
    </row>
    <row r="89" spans="1:90" s="1" customFormat="1" ht="15.25" customHeight="1">
      <c r="A89" s="31"/>
      <c r="B89" s="32"/>
      <c r="C89" s="27" t="s">
        <v>21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26</v>
      </c>
      <c r="AJ89" s="33"/>
      <c r="AK89" s="33"/>
      <c r="AL89" s="33"/>
      <c r="AM89" s="286" t="str">
        <f>IF(E17="","",E17)</f>
        <v xml:space="preserve"> </v>
      </c>
      <c r="AN89" s="287"/>
      <c r="AO89" s="287"/>
      <c r="AP89" s="287"/>
      <c r="AQ89" s="33"/>
      <c r="AR89" s="34"/>
      <c r="AS89" s="280" t="s">
        <v>52</v>
      </c>
      <c r="AT89" s="281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1" customFormat="1" ht="25.75" customHeight="1">
      <c r="A90" s="31"/>
      <c r="B90" s="32"/>
      <c r="C90" s="27" t="s">
        <v>25</v>
      </c>
      <c r="D90" s="33"/>
      <c r="E90" s="33"/>
      <c r="F90" s="33"/>
      <c r="G90" s="33"/>
      <c r="H90" s="33"/>
      <c r="I90" s="33"/>
      <c r="J90" s="33"/>
      <c r="K90" s="33"/>
      <c r="L90" s="56" t="str">
        <f>IF(E14="","",E14)</f>
        <v xml:space="preserve"> 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28</v>
      </c>
      <c r="AJ90" s="33"/>
      <c r="AK90" s="33"/>
      <c r="AL90" s="33"/>
      <c r="AM90" s="286" t="str">
        <f>IF(E20="","",E20)</f>
        <v/>
      </c>
      <c r="AN90" s="287"/>
      <c r="AO90" s="287"/>
      <c r="AP90" s="287"/>
      <c r="AQ90" s="33"/>
      <c r="AR90" s="34"/>
      <c r="AS90" s="282"/>
      <c r="AT90" s="283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1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84"/>
      <c r="AT91" s="285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1" customFormat="1" ht="29.25" customHeight="1">
      <c r="A92" s="31"/>
      <c r="B92" s="32"/>
      <c r="C92" s="299" t="s">
        <v>53</v>
      </c>
      <c r="D92" s="278"/>
      <c r="E92" s="278"/>
      <c r="F92" s="278"/>
      <c r="G92" s="278"/>
      <c r="H92" s="42"/>
      <c r="I92" s="277" t="s">
        <v>54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301" t="s">
        <v>55</v>
      </c>
      <c r="AH92" s="278"/>
      <c r="AI92" s="278"/>
      <c r="AJ92" s="278"/>
      <c r="AK92" s="278"/>
      <c r="AL92" s="278"/>
      <c r="AM92" s="278"/>
      <c r="AN92" s="277" t="s">
        <v>56</v>
      </c>
      <c r="AO92" s="278"/>
      <c r="AP92" s="279"/>
      <c r="AQ92" s="70" t="s">
        <v>57</v>
      </c>
      <c r="AR92" s="34"/>
      <c r="AS92" s="71" t="s">
        <v>58</v>
      </c>
      <c r="AT92" s="72" t="s">
        <v>59</v>
      </c>
      <c r="AU92" s="72" t="s">
        <v>60</v>
      </c>
      <c r="AV92" s="72" t="s">
        <v>61</v>
      </c>
      <c r="AW92" s="72" t="s">
        <v>62</v>
      </c>
      <c r="AX92" s="72" t="s">
        <v>63</v>
      </c>
      <c r="AY92" s="72" t="s">
        <v>64</v>
      </c>
      <c r="AZ92" s="72" t="s">
        <v>65</v>
      </c>
      <c r="BA92" s="72" t="s">
        <v>66</v>
      </c>
      <c r="BB92" s="72" t="s">
        <v>67</v>
      </c>
      <c r="BC92" s="72" t="s">
        <v>68</v>
      </c>
      <c r="BD92" s="73" t="s">
        <v>69</v>
      </c>
      <c r="BE92" s="31"/>
    </row>
    <row r="93" spans="1:90" s="1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1"/>
    </row>
    <row r="94" spans="1:90" s="5" customFormat="1" ht="32.5" customHeight="1">
      <c r="B94" s="77"/>
      <c r="C94" s="78" t="s">
        <v>70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98">
        <f>ROUND(AG95,2)</f>
        <v>0</v>
      </c>
      <c r="AH94" s="298"/>
      <c r="AI94" s="298"/>
      <c r="AJ94" s="298"/>
      <c r="AK94" s="298"/>
      <c r="AL94" s="298"/>
      <c r="AM94" s="298"/>
      <c r="AN94" s="293">
        <f>SUM(AG94,AT94)</f>
        <v>0</v>
      </c>
      <c r="AO94" s="293"/>
      <c r="AP94" s="293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260.49847999999997</v>
      </c>
      <c r="AV94" s="84">
        <f>ROUND(AZ94*L32,2)</f>
        <v>0</v>
      </c>
      <c r="AW94" s="84">
        <f>ROUND(BA94*L33,2)</f>
        <v>0</v>
      </c>
      <c r="AX94" s="84">
        <f>ROUND(BB94*L32,2)</f>
        <v>0</v>
      </c>
      <c r="AY94" s="84">
        <f>ROUND(BC94*L33,2)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71</v>
      </c>
      <c r="BT94" s="87" t="s">
        <v>72</v>
      </c>
      <c r="BV94" s="87" t="s">
        <v>73</v>
      </c>
      <c r="BW94" s="87" t="s">
        <v>5</v>
      </c>
      <c r="BX94" s="87" t="s">
        <v>74</v>
      </c>
      <c r="CL94" s="87" t="s">
        <v>1</v>
      </c>
    </row>
    <row r="95" spans="1:90" s="6" customFormat="1" ht="24.75" customHeight="1">
      <c r="A95" s="88" t="s">
        <v>75</v>
      </c>
      <c r="B95" s="89"/>
      <c r="C95" s="90"/>
      <c r="D95" s="292" t="s">
        <v>13</v>
      </c>
      <c r="E95" s="292"/>
      <c r="F95" s="292"/>
      <c r="G95" s="292"/>
      <c r="H95" s="292"/>
      <c r="I95" s="91"/>
      <c r="J95" s="292" t="s">
        <v>15</v>
      </c>
      <c r="K95" s="292"/>
      <c r="L95" s="292"/>
      <c r="M95" s="292"/>
      <c r="N95" s="292"/>
      <c r="O95" s="292"/>
      <c r="P95" s="292"/>
      <c r="Q95" s="292"/>
      <c r="R95" s="292"/>
      <c r="S95" s="292"/>
      <c r="T95" s="292"/>
      <c r="U95" s="292"/>
      <c r="V95" s="292"/>
      <c r="W95" s="292"/>
      <c r="X95" s="292"/>
      <c r="Y95" s="292"/>
      <c r="Z95" s="292"/>
      <c r="AA95" s="292"/>
      <c r="AB95" s="292"/>
      <c r="AC95" s="292"/>
      <c r="AD95" s="292"/>
      <c r="AE95" s="292"/>
      <c r="AF95" s="292"/>
      <c r="AG95" s="266">
        <f>'2020_04_12_2 - Úpravy byt...'!J30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92" t="s">
        <v>76</v>
      </c>
      <c r="AR95" s="93"/>
      <c r="AS95" s="94">
        <v>0</v>
      </c>
      <c r="AT95" s="95">
        <f>ROUND(SUM(AV95:AW95),2)</f>
        <v>0</v>
      </c>
      <c r="AU95" s="96">
        <f>'2020_04_12_2 - Úpravy byt...'!P136</f>
        <v>260.49848299999996</v>
      </c>
      <c r="AV95" s="95">
        <f>'2020_04_12_2 - Úpravy byt...'!J33</f>
        <v>0</v>
      </c>
      <c r="AW95" s="95">
        <f>'2020_04_12_2 - Úpravy byt...'!J34</f>
        <v>0</v>
      </c>
      <c r="AX95" s="95">
        <f>'2020_04_12_2 - Úpravy byt...'!J35</f>
        <v>0</v>
      </c>
      <c r="AY95" s="95">
        <f>'2020_04_12_2 - Úpravy byt...'!J36</f>
        <v>0</v>
      </c>
      <c r="AZ95" s="95">
        <f>'2020_04_12_2 - Úpravy byt...'!F33</f>
        <v>0</v>
      </c>
      <c r="BA95" s="95">
        <f>'2020_04_12_2 - Úpravy byt...'!F34</f>
        <v>0</v>
      </c>
      <c r="BB95" s="95">
        <f>'2020_04_12_2 - Úpravy byt...'!F35</f>
        <v>0</v>
      </c>
      <c r="BC95" s="95">
        <f>'2020_04_12_2 - Úpravy byt...'!F36</f>
        <v>0</v>
      </c>
      <c r="BD95" s="97">
        <f>'2020_04_12_2 - Úpravy byt...'!F37</f>
        <v>0</v>
      </c>
      <c r="BT95" s="98" t="s">
        <v>77</v>
      </c>
      <c r="BU95" s="98" t="s">
        <v>78</v>
      </c>
      <c r="BV95" s="98" t="s">
        <v>73</v>
      </c>
      <c r="BW95" s="98" t="s">
        <v>5</v>
      </c>
      <c r="BX95" s="98" t="s">
        <v>74</v>
      </c>
      <c r="CL95" s="98" t="s">
        <v>1</v>
      </c>
    </row>
    <row r="96" spans="1:90">
      <c r="B96" s="20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19"/>
    </row>
    <row r="97" spans="1:57" s="1" customFormat="1" ht="30" customHeight="1">
      <c r="A97" s="31"/>
      <c r="B97" s="32"/>
      <c r="C97" s="78" t="s">
        <v>79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293">
        <v>0</v>
      </c>
      <c r="AH97" s="293"/>
      <c r="AI97" s="293"/>
      <c r="AJ97" s="293"/>
      <c r="AK97" s="293"/>
      <c r="AL97" s="293"/>
      <c r="AM97" s="293"/>
      <c r="AN97" s="293">
        <v>0</v>
      </c>
      <c r="AO97" s="293"/>
      <c r="AP97" s="293"/>
      <c r="AQ97" s="99"/>
      <c r="AR97" s="34"/>
      <c r="AS97" s="71" t="s">
        <v>80</v>
      </c>
      <c r="AT97" s="72" t="s">
        <v>81</v>
      </c>
      <c r="AU97" s="72" t="s">
        <v>36</v>
      </c>
      <c r="AV97" s="73" t="s">
        <v>59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1" customFormat="1" ht="10.9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4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57" s="1" customFormat="1" ht="30" customHeight="1">
      <c r="A99" s="31"/>
      <c r="B99" s="32"/>
      <c r="C99" s="100" t="s">
        <v>82</v>
      </c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290">
        <f>ROUND(AG94 + AG97, 2)</f>
        <v>0</v>
      </c>
      <c r="AH99" s="290"/>
      <c r="AI99" s="290"/>
      <c r="AJ99" s="290"/>
      <c r="AK99" s="290"/>
      <c r="AL99" s="290"/>
      <c r="AM99" s="290"/>
      <c r="AN99" s="290">
        <f>ROUND(AN94 + AN97, 2)</f>
        <v>0</v>
      </c>
      <c r="AO99" s="290"/>
      <c r="AP99" s="290"/>
      <c r="AQ99" s="40"/>
      <c r="AR99" s="34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57" s="1" customFormat="1" ht="7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34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sheetProtection formatColumns="0" formatRows="0"/>
  <mergeCells count="46">
    <mergeCell ref="L31:P31"/>
    <mergeCell ref="W35:AE35"/>
    <mergeCell ref="AK35:AO35"/>
    <mergeCell ref="L35:P35"/>
    <mergeCell ref="W31:AE31"/>
    <mergeCell ref="AK31:AO31"/>
    <mergeCell ref="L34:P34"/>
    <mergeCell ref="W33:AE33"/>
    <mergeCell ref="W34:AE34"/>
    <mergeCell ref="AM87:AN87"/>
    <mergeCell ref="AK34:AO34"/>
    <mergeCell ref="AM89:AP89"/>
    <mergeCell ref="AG92:AM92"/>
    <mergeCell ref="J95:AF95"/>
    <mergeCell ref="AG99:AM99"/>
    <mergeCell ref="AN99:AP99"/>
    <mergeCell ref="E23:AN23"/>
    <mergeCell ref="D95:H95"/>
    <mergeCell ref="AG97:AM97"/>
    <mergeCell ref="AN97:AP97"/>
    <mergeCell ref="AK36:AO36"/>
    <mergeCell ref="L36:P36"/>
    <mergeCell ref="X38:AB38"/>
    <mergeCell ref="AK38:AO38"/>
    <mergeCell ref="W36:AE36"/>
    <mergeCell ref="L33:P33"/>
    <mergeCell ref="AG94:AM94"/>
    <mergeCell ref="AN94:AP94"/>
    <mergeCell ref="C92:G92"/>
    <mergeCell ref="I92:AF92"/>
    <mergeCell ref="AR2:BE2"/>
    <mergeCell ref="AN95:AP95"/>
    <mergeCell ref="AG95:AM95"/>
    <mergeCell ref="K5:AO5"/>
    <mergeCell ref="K6:AO6"/>
    <mergeCell ref="W32:AE32"/>
    <mergeCell ref="AK32:AO32"/>
    <mergeCell ref="L32:P32"/>
    <mergeCell ref="AK33:AO33"/>
    <mergeCell ref="AK26:AO26"/>
    <mergeCell ref="AK27:AO27"/>
    <mergeCell ref="AK29:AO29"/>
    <mergeCell ref="AN92:AP92"/>
    <mergeCell ref="AS89:AT91"/>
    <mergeCell ref="AM90:AP90"/>
    <mergeCell ref="L85:AO85"/>
  </mergeCells>
  <phoneticPr fontId="35" type="noConversion"/>
  <hyperlinks>
    <hyperlink ref="A95" location="'2020_04_12_2 - Úpravy byt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44"/>
  <sheetViews>
    <sheetView showGridLines="0" tabSelected="1" workbookViewId="0">
      <selection activeCell="J342" sqref="J342"/>
    </sheetView>
  </sheetViews>
  <sheetFormatPr defaultRowHeight="10"/>
  <cols>
    <col min="1" max="1" width="8.33203125" customWidth="1"/>
    <col min="2" max="2" width="1.6640625" customWidth="1"/>
    <col min="3" max="3" width="5.4414062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3" max="13" width="10.77734375" hidden="1" customWidth="1"/>
    <col min="14" max="14" width="9.33203125" hidden="1" customWidth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46">
      <c r="A1" s="21"/>
    </row>
    <row r="2" spans="1:46" ht="37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5</v>
      </c>
    </row>
    <row r="3" spans="1:46" ht="7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77</v>
      </c>
    </row>
    <row r="4" spans="1:46" ht="25" customHeight="1">
      <c r="B4" s="19"/>
      <c r="D4" s="104" t="s">
        <v>83</v>
      </c>
      <c r="L4" s="19"/>
      <c r="M4" s="105" t="s">
        <v>10</v>
      </c>
      <c r="AT4" s="16" t="s">
        <v>4</v>
      </c>
    </row>
    <row r="5" spans="1:46" ht="7" customHeight="1">
      <c r="B5" s="19"/>
      <c r="L5" s="19"/>
    </row>
    <row r="6" spans="1:46" s="1" customFormat="1" ht="12" customHeight="1">
      <c r="A6" s="31"/>
      <c r="B6" s="34"/>
      <c r="C6" s="31"/>
      <c r="D6" s="106" t="s">
        <v>14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1" customFormat="1" ht="24.75" customHeight="1">
      <c r="A7" s="31"/>
      <c r="B7" s="34"/>
      <c r="C7" s="31"/>
      <c r="D7" s="31"/>
      <c r="E7" s="304" t="s">
        <v>15</v>
      </c>
      <c r="F7" s="305"/>
      <c r="G7" s="305"/>
      <c r="H7" s="305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1" customFormat="1">
      <c r="A8" s="31"/>
      <c r="B8" s="34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1" customFormat="1" ht="12" customHeight="1">
      <c r="A9" s="31"/>
      <c r="B9" s="34"/>
      <c r="C9" s="31"/>
      <c r="D9" s="106" t="s">
        <v>16</v>
      </c>
      <c r="E9" s="31"/>
      <c r="F9" s="107" t="s">
        <v>1</v>
      </c>
      <c r="G9" s="31"/>
      <c r="H9" s="31"/>
      <c r="I9" s="106" t="s">
        <v>17</v>
      </c>
      <c r="J9" s="107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1" customFormat="1" ht="12" customHeight="1">
      <c r="A10" s="31"/>
      <c r="B10" s="34"/>
      <c r="C10" s="31"/>
      <c r="D10" s="106" t="s">
        <v>18</v>
      </c>
      <c r="E10" s="31"/>
      <c r="F10" s="107" t="s">
        <v>19</v>
      </c>
      <c r="G10" s="31"/>
      <c r="H10" s="31"/>
      <c r="I10" s="106" t="s">
        <v>20</v>
      </c>
      <c r="J10" s="108">
        <v>43951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1" customFormat="1" ht="10.9" customHeight="1">
      <c r="A11" s="31"/>
      <c r="B11" s="34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1" customFormat="1" ht="12" customHeight="1">
      <c r="A12" s="31"/>
      <c r="B12" s="34"/>
      <c r="C12" s="31"/>
      <c r="D12" s="106" t="s">
        <v>21</v>
      </c>
      <c r="E12" s="31"/>
      <c r="F12" s="31"/>
      <c r="G12" s="31"/>
      <c r="H12" s="31"/>
      <c r="I12" s="106" t="s">
        <v>22</v>
      </c>
      <c r="J12" s="107" t="str">
        <f>IF('Rekapitulace stavby'!AN10="","",'Rekapitulace stavby'!AN10)</f>
        <v/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1" customFormat="1" ht="18" customHeight="1">
      <c r="A13" s="31"/>
      <c r="B13" s="34"/>
      <c r="C13" s="31"/>
      <c r="D13" s="31"/>
      <c r="E13" s="107" t="str">
        <f>IF('Rekapitulace stavby'!E11="","",'Rekapitulace stavby'!E11)</f>
        <v xml:space="preserve"> </v>
      </c>
      <c r="F13" s="31"/>
      <c r="G13" s="31"/>
      <c r="H13" s="31"/>
      <c r="I13" s="106" t="s">
        <v>24</v>
      </c>
      <c r="J13" s="107" t="str">
        <f>IF('Rekapitulace stavby'!AN11="","",'Rekapitulace stavby'!AN11)</f>
        <v/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1" customFormat="1" ht="7" customHeight="1">
      <c r="A14" s="31"/>
      <c r="B14" s="34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1" customFormat="1" ht="12" customHeight="1">
      <c r="A15" s="31"/>
      <c r="B15" s="34"/>
      <c r="C15" s="31"/>
      <c r="D15" s="106" t="s">
        <v>25</v>
      </c>
      <c r="E15" s="31"/>
      <c r="F15" s="31"/>
      <c r="G15" s="31"/>
      <c r="H15" s="31"/>
      <c r="I15" s="106" t="s">
        <v>22</v>
      </c>
      <c r="J15" s="107" t="str">
        <f>'Rekapitulace stavby'!AN13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1" customFormat="1" ht="18" customHeight="1">
      <c r="A16" s="31"/>
      <c r="B16" s="34"/>
      <c r="C16" s="31"/>
      <c r="D16" s="31"/>
      <c r="E16" s="306" t="str">
        <f>'Rekapitulace stavby'!E14</f>
        <v xml:space="preserve"> </v>
      </c>
      <c r="F16" s="306"/>
      <c r="G16" s="306"/>
      <c r="H16" s="306"/>
      <c r="I16" s="106" t="s">
        <v>24</v>
      </c>
      <c r="J16" s="107" t="str">
        <f>'Rekapitulace stavby'!AN14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1" customFormat="1" ht="7" customHeight="1">
      <c r="A17" s="31"/>
      <c r="B17" s="34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1" customFormat="1" ht="12" customHeight="1">
      <c r="A18" s="31"/>
      <c r="B18" s="34"/>
      <c r="C18" s="31"/>
      <c r="D18" s="106" t="s">
        <v>26</v>
      </c>
      <c r="E18" s="31"/>
      <c r="F18" s="31"/>
      <c r="G18" s="31"/>
      <c r="H18" s="31"/>
      <c r="I18" s="106" t="s">
        <v>22</v>
      </c>
      <c r="J18" s="107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1" customFormat="1" ht="18" customHeight="1">
      <c r="A19" s="31"/>
      <c r="B19" s="34"/>
      <c r="C19" s="31"/>
      <c r="D19" s="31"/>
      <c r="E19" s="107" t="str">
        <f>IF('Rekapitulace stavby'!E17="","",'Rekapitulace stavby'!E17)</f>
        <v xml:space="preserve"> </v>
      </c>
      <c r="F19" s="31"/>
      <c r="G19" s="31"/>
      <c r="H19" s="31"/>
      <c r="I19" s="106" t="s">
        <v>24</v>
      </c>
      <c r="J19" s="107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1" customFormat="1" ht="7" customHeight="1">
      <c r="A20" s="31"/>
      <c r="B20" s="34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1" customFormat="1" ht="12" customHeight="1">
      <c r="A21" s="31"/>
      <c r="B21" s="34"/>
      <c r="C21" s="31"/>
      <c r="D21" s="106" t="s">
        <v>28</v>
      </c>
      <c r="E21" s="31"/>
      <c r="F21" s="31"/>
      <c r="G21" s="31"/>
      <c r="H21" s="31"/>
      <c r="I21" s="106" t="s">
        <v>22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1" customFormat="1" ht="18" customHeight="1">
      <c r="A22" s="31"/>
      <c r="B22" s="34"/>
      <c r="C22" s="31"/>
      <c r="D22" s="31"/>
      <c r="E22" s="107"/>
      <c r="F22" s="31"/>
      <c r="G22" s="31"/>
      <c r="H22" s="31"/>
      <c r="I22" s="106" t="s">
        <v>24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1" customFormat="1" ht="7" customHeight="1">
      <c r="A23" s="31"/>
      <c r="B23" s="34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1" customFormat="1" ht="12" customHeight="1">
      <c r="A24" s="31"/>
      <c r="B24" s="34"/>
      <c r="C24" s="31"/>
      <c r="D24" s="106" t="s">
        <v>29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7" customFormat="1" ht="16.5" customHeight="1">
      <c r="A25" s="109"/>
      <c r="B25" s="110"/>
      <c r="C25" s="109"/>
      <c r="D25" s="109"/>
      <c r="E25" s="307" t="s">
        <v>1</v>
      </c>
      <c r="F25" s="307"/>
      <c r="G25" s="307"/>
      <c r="H25" s="307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1" customFormat="1" ht="7" customHeight="1">
      <c r="A26" s="31"/>
      <c r="B26" s="34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1" customFormat="1" ht="7" customHeight="1">
      <c r="A27" s="31"/>
      <c r="B27" s="34"/>
      <c r="C27" s="31"/>
      <c r="D27" s="112"/>
      <c r="E27" s="112"/>
      <c r="F27" s="112"/>
      <c r="G27" s="112"/>
      <c r="H27" s="112"/>
      <c r="I27" s="112"/>
      <c r="J27" s="112"/>
      <c r="K27" s="112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1" customFormat="1" ht="14.5" customHeight="1">
      <c r="A28" s="31"/>
      <c r="B28" s="34"/>
      <c r="C28" s="31"/>
      <c r="D28" s="107" t="s">
        <v>84</v>
      </c>
      <c r="E28" s="31"/>
      <c r="F28" s="31"/>
      <c r="G28" s="31"/>
      <c r="H28" s="31"/>
      <c r="I28" s="31"/>
      <c r="J28" s="113">
        <f>J94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1" customFormat="1" ht="14.5" customHeight="1">
      <c r="A29" s="31"/>
      <c r="B29" s="34"/>
      <c r="C29" s="31"/>
      <c r="D29" s="114" t="s">
        <v>85</v>
      </c>
      <c r="E29" s="31"/>
      <c r="F29" s="31"/>
      <c r="G29" s="31"/>
      <c r="H29" s="31"/>
      <c r="I29" s="31"/>
      <c r="J29" s="113">
        <f>J117</f>
        <v>0</v>
      </c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1" customFormat="1" ht="25.4" customHeight="1">
      <c r="A30" s="31"/>
      <c r="B30" s="34"/>
      <c r="C30" s="31"/>
      <c r="D30" s="115" t="s">
        <v>32</v>
      </c>
      <c r="E30" s="31"/>
      <c r="F30" s="31"/>
      <c r="G30" s="31"/>
      <c r="H30" s="31"/>
      <c r="I30" s="31"/>
      <c r="J30" s="116">
        <f>ROUND(J28 + J29,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1" customFormat="1" ht="7" customHeight="1">
      <c r="A31" s="31"/>
      <c r="B31" s="34"/>
      <c r="C31" s="31"/>
      <c r="D31" s="112"/>
      <c r="E31" s="112"/>
      <c r="F31" s="112"/>
      <c r="G31" s="112"/>
      <c r="H31" s="112"/>
      <c r="I31" s="112"/>
      <c r="J31" s="112"/>
      <c r="K31" s="11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1" customFormat="1" ht="14.5" customHeight="1">
      <c r="A32" s="31"/>
      <c r="B32" s="34"/>
      <c r="C32" s="31"/>
      <c r="D32" s="31"/>
      <c r="E32" s="31"/>
      <c r="F32" s="117" t="s">
        <v>34</v>
      </c>
      <c r="G32" s="31"/>
      <c r="H32" s="31"/>
      <c r="I32" s="117" t="s">
        <v>33</v>
      </c>
      <c r="J32" s="117" t="s">
        <v>35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1" customFormat="1" ht="14.5" customHeight="1">
      <c r="A33" s="31"/>
      <c r="B33" s="34"/>
      <c r="C33" s="31"/>
      <c r="D33" s="118" t="s">
        <v>36</v>
      </c>
      <c r="E33" s="106" t="s">
        <v>37</v>
      </c>
      <c r="F33" s="119">
        <f>ROUND((SUM(BE117:BE118) + SUM(BE136:BE343)),  2)</f>
        <v>0</v>
      </c>
      <c r="G33" s="31"/>
      <c r="H33" s="31"/>
      <c r="I33" s="120">
        <v>0.21</v>
      </c>
      <c r="J33" s="119">
        <f>ROUND(((SUM(BE117:BE118) + SUM(BE136:BE343))*I33),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1" customFormat="1" ht="14.5" customHeight="1">
      <c r="A34" s="31"/>
      <c r="B34" s="34"/>
      <c r="C34" s="31"/>
      <c r="D34" s="31"/>
      <c r="E34" s="106" t="s">
        <v>38</v>
      </c>
      <c r="F34" s="119">
        <f>ROUND((SUM(BF117:BF118) + SUM(BF136:BF343)),  2)</f>
        <v>0</v>
      </c>
      <c r="G34" s="31"/>
      <c r="H34" s="31"/>
      <c r="I34" s="120">
        <v>0.15</v>
      </c>
      <c r="J34" s="119">
        <f>ROUND(((SUM(BF117:BF118) + SUM(BF136:BF343))*I34),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1" customFormat="1" ht="14.5" hidden="1" customHeight="1">
      <c r="A35" s="31"/>
      <c r="B35" s="34"/>
      <c r="C35" s="31"/>
      <c r="D35" s="31"/>
      <c r="E35" s="106" t="s">
        <v>39</v>
      </c>
      <c r="F35" s="119">
        <f>ROUND((SUM(BG117:BG118) + SUM(BG136:BG343)),  2)</f>
        <v>0</v>
      </c>
      <c r="G35" s="31"/>
      <c r="H35" s="31"/>
      <c r="I35" s="120">
        <v>0.21</v>
      </c>
      <c r="J35" s="119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1" customFormat="1" ht="14.5" hidden="1" customHeight="1">
      <c r="A36" s="31"/>
      <c r="B36" s="34"/>
      <c r="C36" s="31"/>
      <c r="D36" s="31"/>
      <c r="E36" s="106" t="s">
        <v>40</v>
      </c>
      <c r="F36" s="119">
        <f>ROUND((SUM(BH117:BH118) + SUM(BH136:BH343)),  2)</f>
        <v>0</v>
      </c>
      <c r="G36" s="31"/>
      <c r="H36" s="31"/>
      <c r="I36" s="120">
        <v>0.15</v>
      </c>
      <c r="J36" s="119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1" customFormat="1" ht="14.5" hidden="1" customHeight="1">
      <c r="A37" s="31"/>
      <c r="B37" s="34"/>
      <c r="C37" s="31"/>
      <c r="D37" s="31"/>
      <c r="E37" s="106" t="s">
        <v>41</v>
      </c>
      <c r="F37" s="119">
        <f>ROUND((SUM(BI117:BI118) + SUM(BI136:BI343)),  2)</f>
        <v>0</v>
      </c>
      <c r="G37" s="31"/>
      <c r="H37" s="31"/>
      <c r="I37" s="120">
        <v>0</v>
      </c>
      <c r="J37" s="119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1" customFormat="1" ht="7" customHeight="1">
      <c r="A38" s="31"/>
      <c r="B38" s="34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25.4" customHeight="1">
      <c r="A39" s="31"/>
      <c r="B39" s="34"/>
      <c r="C39" s="121"/>
      <c r="D39" s="122" t="s">
        <v>42</v>
      </c>
      <c r="E39" s="123"/>
      <c r="F39" s="123"/>
      <c r="G39" s="124" t="s">
        <v>43</v>
      </c>
      <c r="H39" s="125" t="s">
        <v>44</v>
      </c>
      <c r="I39" s="123"/>
      <c r="J39" s="126">
        <f>SUM(J30:J37)</f>
        <v>0</v>
      </c>
      <c r="K39" s="127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1" customFormat="1" ht="14.5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4.5" customHeight="1">
      <c r="B41" s="19"/>
      <c r="L41" s="19"/>
    </row>
    <row r="42" spans="1:31" ht="14.5" customHeight="1">
      <c r="B42" s="19"/>
      <c r="L42" s="19"/>
    </row>
    <row r="43" spans="1:31" ht="14.5" customHeight="1">
      <c r="B43" s="19"/>
      <c r="L43" s="19"/>
    </row>
    <row r="44" spans="1:31" ht="14.5" customHeight="1">
      <c r="B44" s="19"/>
      <c r="L44" s="19"/>
    </row>
    <row r="45" spans="1:31" ht="14.5" customHeight="1">
      <c r="B45" s="19"/>
      <c r="L45" s="19"/>
    </row>
    <row r="46" spans="1:31" ht="14.5" customHeight="1">
      <c r="B46" s="19"/>
      <c r="L46" s="19"/>
    </row>
    <row r="47" spans="1:31" ht="14.5" customHeight="1">
      <c r="B47" s="19"/>
      <c r="L47" s="19"/>
    </row>
    <row r="48" spans="1:31" ht="14.5" customHeight="1">
      <c r="B48" s="19"/>
      <c r="L48" s="19"/>
    </row>
    <row r="49" spans="1:31" ht="14.5" customHeight="1">
      <c r="B49" s="19"/>
      <c r="L49" s="19"/>
    </row>
    <row r="50" spans="1:31" s="1" customFormat="1" ht="14.5" customHeight="1">
      <c r="B50" s="48"/>
      <c r="D50" s="128" t="s">
        <v>45</v>
      </c>
      <c r="E50" s="129"/>
      <c r="F50" s="129"/>
      <c r="G50" s="128" t="s">
        <v>46</v>
      </c>
      <c r="H50" s="129"/>
      <c r="I50" s="129"/>
      <c r="J50" s="129"/>
      <c r="K50" s="129"/>
      <c r="L50" s="4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1" customFormat="1" ht="12.5">
      <c r="A61" s="31"/>
      <c r="B61" s="34"/>
      <c r="C61" s="31"/>
      <c r="D61" s="130" t="s">
        <v>47</v>
      </c>
      <c r="E61" s="131"/>
      <c r="F61" s="132" t="s">
        <v>48</v>
      </c>
      <c r="G61" s="130" t="s">
        <v>47</v>
      </c>
      <c r="H61" s="131"/>
      <c r="I61" s="131"/>
      <c r="J61" s="133" t="s">
        <v>48</v>
      </c>
      <c r="K61" s="13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1" customFormat="1" ht="13">
      <c r="A65" s="31"/>
      <c r="B65" s="34"/>
      <c r="C65" s="31"/>
      <c r="D65" s="128" t="s">
        <v>49</v>
      </c>
      <c r="E65" s="134"/>
      <c r="F65" s="134"/>
      <c r="G65" s="128" t="s">
        <v>50</v>
      </c>
      <c r="H65" s="134"/>
      <c r="I65" s="134"/>
      <c r="J65" s="134"/>
      <c r="K65" s="134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1" customFormat="1" ht="12.5">
      <c r="A76" s="31"/>
      <c r="B76" s="34"/>
      <c r="C76" s="31"/>
      <c r="D76" s="130" t="s">
        <v>47</v>
      </c>
      <c r="E76" s="131"/>
      <c r="F76" s="132" t="s">
        <v>48</v>
      </c>
      <c r="G76" s="130" t="s">
        <v>47</v>
      </c>
      <c r="H76" s="131"/>
      <c r="I76" s="131"/>
      <c r="J76" s="133" t="s">
        <v>48</v>
      </c>
      <c r="K76" s="13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1" customFormat="1" ht="14.5" customHeight="1">
      <c r="A77" s="31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1" customFormat="1" ht="7" customHeight="1">
      <c r="A81" s="31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1" customFormat="1" ht="25" customHeight="1">
      <c r="A82" s="31"/>
      <c r="B82" s="32"/>
      <c r="C82" s="22" t="s">
        <v>86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1" customFormat="1" ht="7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1" customFormat="1" ht="12" customHeight="1">
      <c r="A84" s="31"/>
      <c r="B84" s="32"/>
      <c r="C84" s="27" t="s">
        <v>14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1" customFormat="1" ht="24.75" customHeight="1">
      <c r="A85" s="31"/>
      <c r="B85" s="32"/>
      <c r="C85" s="33"/>
      <c r="D85" s="33"/>
      <c r="E85" s="288" t="str">
        <f>E7</f>
        <v>Úpravy bytů (1+0) v objektu č.p. 12/814 ul. Borovského, Karviná Ráj</v>
      </c>
      <c r="F85" s="303"/>
      <c r="G85" s="303"/>
      <c r="H85" s="30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1" customFormat="1" ht="7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1" customFormat="1" ht="12" customHeight="1">
      <c r="A87" s="31"/>
      <c r="B87" s="32"/>
      <c r="C87" s="27" t="s">
        <v>18</v>
      </c>
      <c r="D87" s="33"/>
      <c r="E87" s="33"/>
      <c r="F87" s="25" t="str">
        <f>F10</f>
        <v>Karviná Ráj</v>
      </c>
      <c r="G87" s="33"/>
      <c r="H87" s="33"/>
      <c r="I87" s="27" t="s">
        <v>20</v>
      </c>
      <c r="J87" s="63">
        <f>IF(J10="","",J10)</f>
        <v>43951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1" customFormat="1" ht="7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1" customFormat="1" ht="15.25" customHeight="1">
      <c r="A89" s="31"/>
      <c r="B89" s="32"/>
      <c r="C89" s="27" t="s">
        <v>21</v>
      </c>
      <c r="D89" s="33"/>
      <c r="E89" s="33"/>
      <c r="F89" s="25" t="str">
        <f>E13</f>
        <v xml:space="preserve"> </v>
      </c>
      <c r="G89" s="33"/>
      <c r="H89" s="33"/>
      <c r="I89" s="27" t="s">
        <v>26</v>
      </c>
      <c r="J89" s="28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1" customFormat="1" ht="40.15" customHeight="1">
      <c r="A90" s="31"/>
      <c r="B90" s="32"/>
      <c r="C90" s="27" t="s">
        <v>25</v>
      </c>
      <c r="D90" s="33"/>
      <c r="E90" s="33"/>
      <c r="F90" s="25" t="str">
        <f>IF(E16="","",E16)</f>
        <v xml:space="preserve"> </v>
      </c>
      <c r="G90" s="33"/>
      <c r="H90" s="33"/>
      <c r="I90" s="27" t="s">
        <v>28</v>
      </c>
      <c r="J90" s="28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1" customFormat="1" ht="10.4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1" customFormat="1" ht="29.25" customHeight="1">
      <c r="A92" s="31"/>
      <c r="B92" s="32"/>
      <c r="C92" s="139" t="s">
        <v>87</v>
      </c>
      <c r="D92" s="40"/>
      <c r="E92" s="40"/>
      <c r="F92" s="40"/>
      <c r="G92" s="40"/>
      <c r="H92" s="40"/>
      <c r="I92" s="40"/>
      <c r="J92" s="140" t="s">
        <v>88</v>
      </c>
      <c r="K92" s="40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1" customFormat="1" ht="10.4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1" customFormat="1" ht="22.9" customHeight="1">
      <c r="A94" s="31"/>
      <c r="B94" s="32"/>
      <c r="C94" s="141" t="s">
        <v>89</v>
      </c>
      <c r="D94" s="33"/>
      <c r="E94" s="33"/>
      <c r="F94" s="33"/>
      <c r="G94" s="33"/>
      <c r="H94" s="33"/>
      <c r="I94" s="33"/>
      <c r="J94" s="80">
        <f>J136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6" t="s">
        <v>90</v>
      </c>
    </row>
    <row r="95" spans="1:47" s="8" customFormat="1" ht="25" customHeight="1">
      <c r="B95" s="142"/>
      <c r="C95" s="143"/>
      <c r="D95" s="144" t="s">
        <v>91</v>
      </c>
      <c r="E95" s="145"/>
      <c r="F95" s="145"/>
      <c r="G95" s="145"/>
      <c r="H95" s="145"/>
      <c r="I95" s="145"/>
      <c r="J95" s="146">
        <f>J137</f>
        <v>0</v>
      </c>
      <c r="K95" s="143"/>
      <c r="L95" s="147"/>
    </row>
    <row r="96" spans="1:47" s="9" customFormat="1" ht="19.899999999999999" customHeight="1">
      <c r="B96" s="148"/>
      <c r="C96" s="149"/>
      <c r="D96" s="150" t="s">
        <v>92</v>
      </c>
      <c r="E96" s="151"/>
      <c r="F96" s="151"/>
      <c r="G96" s="151"/>
      <c r="H96" s="151"/>
      <c r="I96" s="151"/>
      <c r="J96" s="152">
        <f>J138</f>
        <v>0</v>
      </c>
      <c r="K96" s="149"/>
      <c r="L96" s="153"/>
    </row>
    <row r="97" spans="2:12" s="9" customFormat="1" ht="19.899999999999999" customHeight="1">
      <c r="B97" s="148"/>
      <c r="C97" s="149"/>
      <c r="D97" s="150" t="s">
        <v>93</v>
      </c>
      <c r="E97" s="151"/>
      <c r="F97" s="151"/>
      <c r="G97" s="151"/>
      <c r="H97" s="151"/>
      <c r="I97" s="151"/>
      <c r="J97" s="152">
        <f>J148</f>
        <v>0</v>
      </c>
      <c r="K97" s="149"/>
      <c r="L97" s="153"/>
    </row>
    <row r="98" spans="2:12" s="9" customFormat="1" ht="19.899999999999999" customHeight="1">
      <c r="B98" s="148"/>
      <c r="C98" s="149"/>
      <c r="D98" s="150" t="s">
        <v>94</v>
      </c>
      <c r="E98" s="151"/>
      <c r="F98" s="151"/>
      <c r="G98" s="151"/>
      <c r="H98" s="151"/>
      <c r="I98" s="151"/>
      <c r="J98" s="152">
        <f>J179</f>
        <v>0</v>
      </c>
      <c r="K98" s="149"/>
      <c r="L98" s="153"/>
    </row>
    <row r="99" spans="2:12" s="9" customFormat="1" ht="19.899999999999999" customHeight="1">
      <c r="B99" s="148"/>
      <c r="C99" s="149"/>
      <c r="D99" s="150" t="s">
        <v>95</v>
      </c>
      <c r="E99" s="151"/>
      <c r="F99" s="151"/>
      <c r="G99" s="151"/>
      <c r="H99" s="151"/>
      <c r="I99" s="151"/>
      <c r="J99" s="152">
        <f>J191</f>
        <v>0</v>
      </c>
      <c r="K99" s="149"/>
      <c r="L99" s="153"/>
    </row>
    <row r="100" spans="2:12" s="9" customFormat="1" ht="19.899999999999999" customHeight="1">
      <c r="B100" s="148"/>
      <c r="C100" s="149"/>
      <c r="D100" s="150" t="s">
        <v>96</v>
      </c>
      <c r="E100" s="151"/>
      <c r="F100" s="151"/>
      <c r="G100" s="151"/>
      <c r="H100" s="151"/>
      <c r="I100" s="151"/>
      <c r="J100" s="152">
        <f>J196</f>
        <v>0</v>
      </c>
      <c r="K100" s="149"/>
      <c r="L100" s="153"/>
    </row>
    <row r="101" spans="2:12" s="9" customFormat="1" ht="19.899999999999999" customHeight="1">
      <c r="B101" s="148"/>
      <c r="C101" s="149"/>
      <c r="D101" s="150" t="s">
        <v>97</v>
      </c>
      <c r="E101" s="151"/>
      <c r="F101" s="151"/>
      <c r="G101" s="151"/>
      <c r="H101" s="151"/>
      <c r="I101" s="151"/>
      <c r="J101" s="152">
        <f>J198</f>
        <v>0</v>
      </c>
      <c r="K101" s="149"/>
      <c r="L101" s="153"/>
    </row>
    <row r="102" spans="2:12" s="8" customFormat="1" ht="25" customHeight="1">
      <c r="B102" s="142"/>
      <c r="C102" s="143"/>
      <c r="D102" s="144" t="s">
        <v>98</v>
      </c>
      <c r="E102" s="145"/>
      <c r="F102" s="145"/>
      <c r="G102" s="145"/>
      <c r="H102" s="145"/>
      <c r="I102" s="145"/>
      <c r="J102" s="146">
        <f>J203</f>
        <v>0</v>
      </c>
      <c r="K102" s="143"/>
      <c r="L102" s="147"/>
    </row>
    <row r="103" spans="2:12" s="9" customFormat="1" ht="19.899999999999999" customHeight="1">
      <c r="B103" s="148"/>
      <c r="C103" s="149"/>
      <c r="D103" s="150" t="s">
        <v>99</v>
      </c>
      <c r="E103" s="151"/>
      <c r="F103" s="151"/>
      <c r="G103" s="151"/>
      <c r="H103" s="151"/>
      <c r="I103" s="151"/>
      <c r="J103" s="152">
        <f>J204</f>
        <v>0</v>
      </c>
      <c r="K103" s="149"/>
      <c r="L103" s="153"/>
    </row>
    <row r="104" spans="2:12" s="9" customFormat="1" ht="19.899999999999999" customHeight="1">
      <c r="B104" s="148"/>
      <c r="C104" s="149"/>
      <c r="D104" s="150" t="s">
        <v>100</v>
      </c>
      <c r="E104" s="151"/>
      <c r="F104" s="151"/>
      <c r="G104" s="151"/>
      <c r="H104" s="151"/>
      <c r="I104" s="151"/>
      <c r="J104" s="152">
        <f>J208</f>
        <v>0</v>
      </c>
      <c r="K104" s="149"/>
      <c r="L104" s="153"/>
    </row>
    <row r="105" spans="2:12" s="9" customFormat="1" ht="19.899999999999999" customHeight="1">
      <c r="B105" s="148"/>
      <c r="C105" s="149"/>
      <c r="D105" s="150" t="s">
        <v>101</v>
      </c>
      <c r="E105" s="151"/>
      <c r="F105" s="151"/>
      <c r="G105" s="151"/>
      <c r="H105" s="151"/>
      <c r="I105" s="151"/>
      <c r="J105" s="152">
        <f>J213</f>
        <v>0</v>
      </c>
      <c r="K105" s="149"/>
      <c r="L105" s="153"/>
    </row>
    <row r="106" spans="2:12" s="9" customFormat="1" ht="19.899999999999999" customHeight="1">
      <c r="B106" s="148"/>
      <c r="C106" s="149"/>
      <c r="D106" s="150" t="s">
        <v>102</v>
      </c>
      <c r="E106" s="151"/>
      <c r="F106" s="151"/>
      <c r="G106" s="151"/>
      <c r="H106" s="151"/>
      <c r="I106" s="151"/>
      <c r="J106" s="152">
        <f>J215</f>
        <v>0</v>
      </c>
      <c r="K106" s="149"/>
      <c r="L106" s="153"/>
    </row>
    <row r="107" spans="2:12" s="8" customFormat="1" ht="25" customHeight="1">
      <c r="B107" s="142"/>
      <c r="C107" s="143"/>
      <c r="D107" s="144" t="s">
        <v>103</v>
      </c>
      <c r="E107" s="145"/>
      <c r="F107" s="145"/>
      <c r="G107" s="145"/>
      <c r="H107" s="145"/>
      <c r="I107" s="145"/>
      <c r="J107" s="146">
        <f>J234</f>
        <v>0</v>
      </c>
      <c r="K107" s="143"/>
      <c r="L107" s="147"/>
    </row>
    <row r="108" spans="2:12" s="9" customFormat="1" ht="19.899999999999999" customHeight="1">
      <c r="B108" s="148"/>
      <c r="C108" s="149"/>
      <c r="D108" s="150" t="s">
        <v>104</v>
      </c>
      <c r="E108" s="151"/>
      <c r="F108" s="151"/>
      <c r="G108" s="151"/>
      <c r="H108" s="151"/>
      <c r="I108" s="151"/>
      <c r="J108" s="152">
        <f>J235</f>
        <v>0</v>
      </c>
      <c r="K108" s="149"/>
      <c r="L108" s="153"/>
    </row>
    <row r="109" spans="2:12" s="9" customFormat="1" ht="19.899999999999999" customHeight="1">
      <c r="B109" s="148"/>
      <c r="C109" s="149"/>
      <c r="D109" s="150" t="s">
        <v>105</v>
      </c>
      <c r="E109" s="151"/>
      <c r="F109" s="151"/>
      <c r="G109" s="151"/>
      <c r="H109" s="151"/>
      <c r="I109" s="151"/>
      <c r="J109" s="152">
        <f>J237</f>
        <v>0</v>
      </c>
      <c r="K109" s="149"/>
      <c r="L109" s="153"/>
    </row>
    <row r="110" spans="2:12" s="9" customFormat="1" ht="19.899999999999999" customHeight="1">
      <c r="B110" s="148"/>
      <c r="C110" s="149"/>
      <c r="D110" s="150" t="s">
        <v>106</v>
      </c>
      <c r="E110" s="151"/>
      <c r="F110" s="151"/>
      <c r="G110" s="151"/>
      <c r="H110" s="151"/>
      <c r="I110" s="151"/>
      <c r="J110" s="152">
        <f>J270</f>
        <v>0</v>
      </c>
      <c r="K110" s="149"/>
      <c r="L110" s="153"/>
    </row>
    <row r="111" spans="2:12" s="9" customFormat="1" ht="19.899999999999999" customHeight="1">
      <c r="B111" s="148"/>
      <c r="C111" s="149"/>
      <c r="D111" s="150" t="s">
        <v>107</v>
      </c>
      <c r="E111" s="151"/>
      <c r="F111" s="151"/>
      <c r="G111" s="151"/>
      <c r="H111" s="151"/>
      <c r="I111" s="151"/>
      <c r="J111" s="152">
        <f>J294</f>
        <v>0</v>
      </c>
      <c r="K111" s="149"/>
      <c r="L111" s="153"/>
    </row>
    <row r="112" spans="2:12" s="9" customFormat="1" ht="19.899999999999999" customHeight="1">
      <c r="B112" s="148"/>
      <c r="C112" s="149"/>
      <c r="D112" s="150" t="s">
        <v>108</v>
      </c>
      <c r="E112" s="151"/>
      <c r="F112" s="151"/>
      <c r="G112" s="151"/>
      <c r="H112" s="151"/>
      <c r="I112" s="151"/>
      <c r="J112" s="152">
        <f>J311</f>
        <v>0</v>
      </c>
      <c r="K112" s="149"/>
      <c r="L112" s="153"/>
    </row>
    <row r="113" spans="1:31" s="9" customFormat="1" ht="19.899999999999999" customHeight="1">
      <c r="B113" s="148"/>
      <c r="C113" s="149"/>
      <c r="D113" s="150" t="s">
        <v>109</v>
      </c>
      <c r="E113" s="151"/>
      <c r="F113" s="151"/>
      <c r="G113" s="151"/>
      <c r="H113" s="151"/>
      <c r="I113" s="151"/>
      <c r="J113" s="152">
        <f>J326</f>
        <v>0</v>
      </c>
      <c r="K113" s="149"/>
      <c r="L113" s="153"/>
    </row>
    <row r="114" spans="1:31" s="8" customFormat="1" ht="25" customHeight="1">
      <c r="B114" s="142"/>
      <c r="C114" s="143"/>
      <c r="D114" s="144" t="s">
        <v>516</v>
      </c>
      <c r="E114" s="145"/>
      <c r="F114" s="145"/>
      <c r="G114" s="145"/>
      <c r="H114" s="145"/>
      <c r="I114" s="145"/>
      <c r="J114" s="146">
        <f>J339</f>
        <v>0</v>
      </c>
      <c r="K114" s="143"/>
      <c r="L114" s="147"/>
    </row>
    <row r="115" spans="1:31" s="1" customFormat="1" ht="21.7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1" customFormat="1" ht="7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1" customFormat="1" ht="29.25" customHeight="1">
      <c r="A117" s="31"/>
      <c r="B117" s="32"/>
      <c r="C117" s="141" t="s">
        <v>110</v>
      </c>
      <c r="D117" s="33"/>
      <c r="E117" s="33"/>
      <c r="F117" s="33"/>
      <c r="G117" s="33"/>
      <c r="H117" s="33"/>
      <c r="I117" s="33"/>
      <c r="J117" s="154">
        <v>0</v>
      </c>
      <c r="K117" s="33"/>
      <c r="L117" s="48"/>
      <c r="N117" s="155" t="s">
        <v>36</v>
      </c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1" customFormat="1" ht="18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1" customFormat="1" ht="29.25" customHeight="1">
      <c r="A119" s="31"/>
      <c r="B119" s="32"/>
      <c r="C119" s="100" t="s">
        <v>82</v>
      </c>
      <c r="D119" s="40"/>
      <c r="E119" s="40"/>
      <c r="F119" s="40"/>
      <c r="G119" s="40"/>
      <c r="H119" s="40"/>
      <c r="I119" s="40"/>
      <c r="J119" s="101">
        <f>ROUND(J94+J117,2)</f>
        <v>0</v>
      </c>
      <c r="K119" s="40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1" customFormat="1" ht="7" customHeight="1">
      <c r="A120" s="31"/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4" spans="1:31" s="1" customFormat="1" ht="7" customHeight="1">
      <c r="A124" s="31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1" customFormat="1" ht="25" customHeight="1">
      <c r="A125" s="31"/>
      <c r="B125" s="32"/>
      <c r="C125" s="22" t="s">
        <v>111</v>
      </c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1" customFormat="1" ht="7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1" customFormat="1" ht="12" customHeight="1">
      <c r="A127" s="31"/>
      <c r="B127" s="32"/>
      <c r="C127" s="27" t="s">
        <v>14</v>
      </c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" customFormat="1" ht="24.75" customHeight="1">
      <c r="A128" s="31"/>
      <c r="B128" s="32"/>
      <c r="C128" s="33"/>
      <c r="D128" s="33"/>
      <c r="E128" s="288" t="str">
        <f>E7</f>
        <v>Úpravy bytů (1+0) v objektu č.p. 12/814 ul. Borovského, Karviná Ráj</v>
      </c>
      <c r="F128" s="303"/>
      <c r="G128" s="303"/>
      <c r="H128" s="30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1" customFormat="1" ht="7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" customFormat="1" ht="12" customHeight="1">
      <c r="A130" s="31"/>
      <c r="B130" s="32"/>
      <c r="C130" s="27" t="s">
        <v>18</v>
      </c>
      <c r="D130" s="33"/>
      <c r="E130" s="33"/>
      <c r="F130" s="25" t="str">
        <f>F10</f>
        <v>Karviná Ráj</v>
      </c>
      <c r="G130" s="33"/>
      <c r="H130" s="33"/>
      <c r="I130" s="27" t="s">
        <v>20</v>
      </c>
      <c r="J130" s="63">
        <f>IF(J10="","",J10)</f>
        <v>43951</v>
      </c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1" customFormat="1" ht="7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1" customFormat="1" ht="15.25" customHeight="1">
      <c r="A132" s="31"/>
      <c r="B132" s="32"/>
      <c r="C132" s="27" t="s">
        <v>21</v>
      </c>
      <c r="D132" s="33"/>
      <c r="E132" s="33"/>
      <c r="F132" s="25" t="str">
        <f>E13</f>
        <v xml:space="preserve"> </v>
      </c>
      <c r="G132" s="33"/>
      <c r="H132" s="33"/>
      <c r="I132" s="27" t="s">
        <v>26</v>
      </c>
      <c r="J132" s="28" t="str">
        <f>E19</f>
        <v xml:space="preserve"> </v>
      </c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1" customFormat="1" ht="40.15" customHeight="1">
      <c r="A133" s="31"/>
      <c r="B133" s="32"/>
      <c r="C133" s="27" t="s">
        <v>25</v>
      </c>
      <c r="D133" s="33"/>
      <c r="E133" s="33"/>
      <c r="F133" s="25" t="str">
        <f>IF(E16="","",E16)</f>
        <v xml:space="preserve"> </v>
      </c>
      <c r="G133" s="33"/>
      <c r="H133" s="33"/>
      <c r="I133" s="27" t="s">
        <v>28</v>
      </c>
      <c r="J133" s="28">
        <f>E22</f>
        <v>0</v>
      </c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1" customFormat="1" ht="10.4" customHeight="1">
      <c r="A134" s="31"/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10" customFormat="1" ht="29.25" customHeight="1">
      <c r="A135" s="156"/>
      <c r="B135" s="157"/>
      <c r="C135" s="158" t="s">
        <v>112</v>
      </c>
      <c r="D135" s="159" t="s">
        <v>57</v>
      </c>
      <c r="E135" s="159" t="s">
        <v>53</v>
      </c>
      <c r="F135" s="159" t="s">
        <v>54</v>
      </c>
      <c r="G135" s="159" t="s">
        <v>113</v>
      </c>
      <c r="H135" s="159" t="s">
        <v>114</v>
      </c>
      <c r="I135" s="159" t="s">
        <v>115</v>
      </c>
      <c r="J135" s="160" t="s">
        <v>88</v>
      </c>
      <c r="K135" s="161" t="s">
        <v>116</v>
      </c>
      <c r="L135" s="162"/>
      <c r="M135" s="71" t="s">
        <v>1</v>
      </c>
      <c r="N135" s="72" t="s">
        <v>36</v>
      </c>
      <c r="O135" s="72" t="s">
        <v>117</v>
      </c>
      <c r="P135" s="72" t="s">
        <v>118</v>
      </c>
      <c r="Q135" s="72" t="s">
        <v>119</v>
      </c>
      <c r="R135" s="72" t="s">
        <v>120</v>
      </c>
      <c r="S135" s="72" t="s">
        <v>121</v>
      </c>
      <c r="T135" s="73" t="s">
        <v>122</v>
      </c>
      <c r="U135" s="156"/>
      <c r="V135" s="156"/>
      <c r="W135" s="156"/>
      <c r="X135" s="156"/>
      <c r="Y135" s="156"/>
      <c r="Z135" s="156"/>
      <c r="AA135" s="156"/>
      <c r="AB135" s="156"/>
      <c r="AC135" s="156"/>
      <c r="AD135" s="156"/>
      <c r="AE135" s="156"/>
    </row>
    <row r="136" spans="1:65" s="1" customFormat="1" ht="22.9" customHeight="1">
      <c r="A136" s="31"/>
      <c r="B136" s="32"/>
      <c r="C136" s="78" t="s">
        <v>123</v>
      </c>
      <c r="D136" s="33"/>
      <c r="E136" s="33"/>
      <c r="F136" s="33"/>
      <c r="G136" s="33"/>
      <c r="H136" s="33"/>
      <c r="I136" s="33"/>
      <c r="J136" s="163">
        <f>J137+J203+J234+J339</f>
        <v>0</v>
      </c>
      <c r="K136" s="33"/>
      <c r="L136" s="34"/>
      <c r="M136" s="74"/>
      <c r="N136" s="164"/>
      <c r="O136" s="75"/>
      <c r="P136" s="165">
        <f>P137+P203+P234+P339</f>
        <v>260.49848299999996</v>
      </c>
      <c r="Q136" s="75"/>
      <c r="R136" s="165">
        <f>R137+R203+R234+R339</f>
        <v>4.1742044699999994</v>
      </c>
      <c r="S136" s="75"/>
      <c r="T136" s="166">
        <f>T137+T203+T234+T339</f>
        <v>2.8382750699999999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71</v>
      </c>
      <c r="AU136" s="16" t="s">
        <v>90</v>
      </c>
      <c r="BK136" s="167">
        <f>BK137+BK203+BK234+BK339</f>
        <v>0</v>
      </c>
    </row>
    <row r="137" spans="1:65" s="11" customFormat="1" ht="25.9" customHeight="1">
      <c r="B137" s="168"/>
      <c r="C137" s="169"/>
      <c r="D137" s="170" t="s">
        <v>71</v>
      </c>
      <c r="E137" s="171" t="s">
        <v>124</v>
      </c>
      <c r="F137" s="171" t="s">
        <v>125</v>
      </c>
      <c r="G137" s="169"/>
      <c r="H137" s="169"/>
      <c r="I137" s="169"/>
      <c r="J137" s="172">
        <f>J138+J148+J191+J179+J196+J198</f>
        <v>0</v>
      </c>
      <c r="K137" s="169"/>
      <c r="L137" s="173"/>
      <c r="M137" s="174"/>
      <c r="N137" s="175"/>
      <c r="O137" s="175"/>
      <c r="P137" s="176">
        <f>P138+P148+P179+P191+P196+P198</f>
        <v>139.95781900000003</v>
      </c>
      <c r="Q137" s="175"/>
      <c r="R137" s="176">
        <f>R138+R148+R179+R191+R196+R198</f>
        <v>3.0382338299999998</v>
      </c>
      <c r="S137" s="175"/>
      <c r="T137" s="177">
        <f>T138+T148+T179+T191+T196+T198</f>
        <v>2.4</v>
      </c>
      <c r="AR137" s="178" t="s">
        <v>77</v>
      </c>
      <c r="AT137" s="179" t="s">
        <v>71</v>
      </c>
      <c r="AU137" s="179" t="s">
        <v>72</v>
      </c>
      <c r="AY137" s="178" t="s">
        <v>126</v>
      </c>
      <c r="BK137" s="180">
        <f>BK138+BK148+BK179+BK191+BK196+BK198</f>
        <v>0</v>
      </c>
    </row>
    <row r="138" spans="1:65" s="11" customFormat="1" ht="22.9" customHeight="1">
      <c r="B138" s="168"/>
      <c r="C138" s="169"/>
      <c r="D138" s="170" t="s">
        <v>71</v>
      </c>
      <c r="E138" s="181" t="s">
        <v>127</v>
      </c>
      <c r="F138" s="181" t="s">
        <v>128</v>
      </c>
      <c r="G138" s="169"/>
      <c r="H138" s="169"/>
      <c r="I138" s="169"/>
      <c r="J138" s="182">
        <f>J139+J141+J143+J145+J146+J147</f>
        <v>0</v>
      </c>
      <c r="K138" s="169"/>
      <c r="L138" s="173"/>
      <c r="M138" s="174"/>
      <c r="N138" s="175"/>
      <c r="O138" s="175"/>
      <c r="P138" s="176">
        <f>SUM(P139:P147)</f>
        <v>10.362682000000001</v>
      </c>
      <c r="Q138" s="175"/>
      <c r="R138" s="176">
        <f>SUM(R139:R147)</f>
        <v>0.96003269999999996</v>
      </c>
      <c r="S138" s="175"/>
      <c r="T138" s="177">
        <f>SUM(T139:T147)</f>
        <v>0</v>
      </c>
      <c r="AR138" s="178" t="s">
        <v>77</v>
      </c>
      <c r="AT138" s="179" t="s">
        <v>71</v>
      </c>
      <c r="AU138" s="179" t="s">
        <v>77</v>
      </c>
      <c r="AY138" s="178" t="s">
        <v>126</v>
      </c>
      <c r="BK138" s="180">
        <f>SUM(BK139:BK147)</f>
        <v>0</v>
      </c>
    </row>
    <row r="139" spans="1:65" s="1" customFormat="1" ht="33" customHeight="1">
      <c r="A139" s="31"/>
      <c r="B139" s="32"/>
      <c r="C139" s="183">
        <v>1</v>
      </c>
      <c r="D139" s="183" t="s">
        <v>129</v>
      </c>
      <c r="E139" s="184" t="s">
        <v>136</v>
      </c>
      <c r="F139" s="185" t="s">
        <v>137</v>
      </c>
      <c r="G139" s="186" t="s">
        <v>138</v>
      </c>
      <c r="H139" s="187">
        <v>3.738</v>
      </c>
      <c r="I139" s="188"/>
      <c r="J139" s="188">
        <f>ROUND(I139*H139,2)</f>
        <v>0</v>
      </c>
      <c r="K139" s="189"/>
      <c r="L139" s="34"/>
      <c r="M139" s="190" t="s">
        <v>1</v>
      </c>
      <c r="N139" s="191" t="s">
        <v>38</v>
      </c>
      <c r="O139" s="192">
        <v>0.51400000000000001</v>
      </c>
      <c r="P139" s="192">
        <f>O139*H139</f>
        <v>1.921332</v>
      </c>
      <c r="Q139" s="192">
        <v>5.015E-2</v>
      </c>
      <c r="R139" s="192">
        <f>Q139*H139</f>
        <v>0.18746070000000001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133</v>
      </c>
      <c r="AT139" s="194" t="s">
        <v>129</v>
      </c>
      <c r="AU139" s="194" t="s">
        <v>134</v>
      </c>
      <c r="AY139" s="16" t="s">
        <v>126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6" t="s">
        <v>134</v>
      </c>
      <c r="BK139" s="195">
        <f>ROUND(I139*H139,2)</f>
        <v>0</v>
      </c>
      <c r="BL139" s="16" t="s">
        <v>133</v>
      </c>
      <c r="BM139" s="194" t="s">
        <v>139</v>
      </c>
    </row>
    <row r="140" spans="1:65" s="12" customFormat="1">
      <c r="B140" s="196"/>
      <c r="C140" s="197"/>
      <c r="D140" s="198" t="s">
        <v>140</v>
      </c>
      <c r="E140" s="199" t="s">
        <v>1</v>
      </c>
      <c r="F140" s="200" t="s">
        <v>141</v>
      </c>
      <c r="G140" s="197"/>
      <c r="H140" s="201">
        <v>3.738</v>
      </c>
      <c r="I140" s="197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140</v>
      </c>
      <c r="AU140" s="206" t="s">
        <v>134</v>
      </c>
      <c r="AV140" s="12" t="s">
        <v>134</v>
      </c>
      <c r="AW140" s="12" t="s">
        <v>27</v>
      </c>
      <c r="AX140" s="12" t="s">
        <v>77</v>
      </c>
      <c r="AY140" s="206" t="s">
        <v>126</v>
      </c>
    </row>
    <row r="141" spans="1:65" s="1" customFormat="1" ht="33" customHeight="1">
      <c r="A141" s="31"/>
      <c r="B141" s="32"/>
      <c r="C141" s="183">
        <v>2</v>
      </c>
      <c r="D141" s="183" t="s">
        <v>129</v>
      </c>
      <c r="E141" s="184" t="s">
        <v>143</v>
      </c>
      <c r="F141" s="185" t="s">
        <v>144</v>
      </c>
      <c r="G141" s="186" t="s">
        <v>138</v>
      </c>
      <c r="H141" s="187">
        <v>10.88</v>
      </c>
      <c r="I141" s="188"/>
      <c r="J141" s="188">
        <f>ROUND(I141*H141,2)</f>
        <v>0</v>
      </c>
      <c r="K141" s="189"/>
      <c r="L141" s="34"/>
      <c r="M141" s="190" t="s">
        <v>1</v>
      </c>
      <c r="N141" s="191" t="s">
        <v>38</v>
      </c>
      <c r="O141" s="192">
        <v>0.52500000000000002</v>
      </c>
      <c r="P141" s="192">
        <f>O141*H141</f>
        <v>5.7120000000000006</v>
      </c>
      <c r="Q141" s="192">
        <v>6.9169999999999995E-2</v>
      </c>
      <c r="R141" s="192">
        <f>Q141*H141</f>
        <v>0.75256959999999995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133</v>
      </c>
      <c r="AT141" s="194" t="s">
        <v>129</v>
      </c>
      <c r="AU141" s="194" t="s">
        <v>134</v>
      </c>
      <c r="AY141" s="16" t="s">
        <v>126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6" t="s">
        <v>134</v>
      </c>
      <c r="BK141" s="195">
        <f>ROUND(I141*H141,2)</f>
        <v>0</v>
      </c>
      <c r="BL141" s="16" t="s">
        <v>133</v>
      </c>
      <c r="BM141" s="194" t="s">
        <v>145</v>
      </c>
    </row>
    <row r="142" spans="1:65" s="12" customFormat="1">
      <c r="B142" s="196"/>
      <c r="C142" s="197"/>
      <c r="D142" s="198" t="s">
        <v>140</v>
      </c>
      <c r="E142" s="199" t="s">
        <v>1</v>
      </c>
      <c r="F142" s="200" t="s">
        <v>146</v>
      </c>
      <c r="G142" s="197"/>
      <c r="H142" s="201">
        <v>10.88</v>
      </c>
      <c r="I142" s="197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140</v>
      </c>
      <c r="AU142" s="206" t="s">
        <v>134</v>
      </c>
      <c r="AV142" s="12" t="s">
        <v>134</v>
      </c>
      <c r="AW142" s="12" t="s">
        <v>27</v>
      </c>
      <c r="AX142" s="12" t="s">
        <v>77</v>
      </c>
      <c r="AY142" s="206" t="s">
        <v>126</v>
      </c>
    </row>
    <row r="143" spans="1:65" s="1" customFormat="1" ht="21.75" customHeight="1">
      <c r="A143" s="31"/>
      <c r="B143" s="32"/>
      <c r="C143" s="183">
        <v>3</v>
      </c>
      <c r="D143" s="183" t="s">
        <v>129</v>
      </c>
      <c r="E143" s="184" t="s">
        <v>147</v>
      </c>
      <c r="F143" s="185" t="s">
        <v>148</v>
      </c>
      <c r="G143" s="186" t="s">
        <v>149</v>
      </c>
      <c r="H143" s="187">
        <v>17.03</v>
      </c>
      <c r="I143" s="188"/>
      <c r="J143" s="188">
        <f>ROUND(I143*H143,2)</f>
        <v>0</v>
      </c>
      <c r="K143" s="189"/>
      <c r="L143" s="34"/>
      <c r="M143" s="190" t="s">
        <v>1</v>
      </c>
      <c r="N143" s="191" t="s">
        <v>38</v>
      </c>
      <c r="O143" s="192">
        <v>0.12</v>
      </c>
      <c r="P143" s="192">
        <f>O143*H143</f>
        <v>2.0436000000000001</v>
      </c>
      <c r="Q143" s="192">
        <v>8.0000000000000007E-5</v>
      </c>
      <c r="R143" s="192">
        <f>Q143*H143</f>
        <v>1.3624000000000002E-3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133</v>
      </c>
      <c r="AT143" s="194" t="s">
        <v>129</v>
      </c>
      <c r="AU143" s="194" t="s">
        <v>134</v>
      </c>
      <c r="AY143" s="16" t="s">
        <v>126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6" t="s">
        <v>134</v>
      </c>
      <c r="BK143" s="195">
        <f>ROUND(I143*H143,2)</f>
        <v>0</v>
      </c>
      <c r="BL143" s="16" t="s">
        <v>133</v>
      </c>
      <c r="BM143" s="194" t="s">
        <v>150</v>
      </c>
    </row>
    <row r="144" spans="1:65" s="12" customFormat="1">
      <c r="B144" s="196"/>
      <c r="C144" s="197"/>
      <c r="D144" s="198" t="s">
        <v>140</v>
      </c>
      <c r="E144" s="199" t="s">
        <v>1</v>
      </c>
      <c r="F144" s="200" t="s">
        <v>151</v>
      </c>
      <c r="G144" s="197"/>
      <c r="H144" s="201">
        <v>17.03</v>
      </c>
      <c r="I144" s="197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140</v>
      </c>
      <c r="AU144" s="206" t="s">
        <v>134</v>
      </c>
      <c r="AV144" s="12" t="s">
        <v>134</v>
      </c>
      <c r="AW144" s="12" t="s">
        <v>27</v>
      </c>
      <c r="AX144" s="12" t="s">
        <v>77</v>
      </c>
      <c r="AY144" s="206" t="s">
        <v>126</v>
      </c>
    </row>
    <row r="145" spans="1:65" s="1" customFormat="1" ht="33" customHeight="1">
      <c r="A145" s="31"/>
      <c r="B145" s="32"/>
      <c r="C145" s="183">
        <v>4</v>
      </c>
      <c r="D145" s="183" t="s">
        <v>129</v>
      </c>
      <c r="E145" s="184" t="s">
        <v>153</v>
      </c>
      <c r="F145" s="185" t="s">
        <v>504</v>
      </c>
      <c r="G145" s="186" t="s">
        <v>138</v>
      </c>
      <c r="H145" s="187">
        <v>0.25</v>
      </c>
      <c r="I145" s="188"/>
      <c r="J145" s="188">
        <f>ROUND(I145*H145,2)</f>
        <v>0</v>
      </c>
      <c r="K145" s="189"/>
      <c r="L145" s="34"/>
      <c r="M145" s="190" t="s">
        <v>1</v>
      </c>
      <c r="N145" s="191" t="s">
        <v>38</v>
      </c>
      <c r="O145" s="192">
        <v>0.82299999999999995</v>
      </c>
      <c r="P145" s="192">
        <f>O145*H145</f>
        <v>0.20574999999999999</v>
      </c>
      <c r="Q145" s="192">
        <v>6.232E-2</v>
      </c>
      <c r="R145" s="192">
        <f>Q145*H145</f>
        <v>1.558E-2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133</v>
      </c>
      <c r="AT145" s="194" t="s">
        <v>129</v>
      </c>
      <c r="AU145" s="194" t="s">
        <v>134</v>
      </c>
      <c r="AY145" s="16" t="s">
        <v>126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6" t="s">
        <v>134</v>
      </c>
      <c r="BK145" s="195">
        <f>ROUND(I145*H145,2)</f>
        <v>0</v>
      </c>
      <c r="BL145" s="16" t="s">
        <v>133</v>
      </c>
      <c r="BM145" s="194" t="s">
        <v>154</v>
      </c>
    </row>
    <row r="146" spans="1:65" s="1" customFormat="1" ht="16.5" customHeight="1">
      <c r="A146" s="31"/>
      <c r="B146" s="32"/>
      <c r="C146" s="183">
        <v>5</v>
      </c>
      <c r="D146" s="183" t="s">
        <v>129</v>
      </c>
      <c r="E146" s="184" t="s">
        <v>130</v>
      </c>
      <c r="F146" s="185" t="s">
        <v>131</v>
      </c>
      <c r="G146" s="186" t="s">
        <v>132</v>
      </c>
      <c r="H146" s="187">
        <v>1</v>
      </c>
      <c r="I146" s="188"/>
      <c r="J146" s="188">
        <f>ROUND(I146*H146,2)</f>
        <v>0</v>
      </c>
      <c r="K146" s="189"/>
      <c r="L146" s="34"/>
      <c r="M146" s="190" t="s">
        <v>1</v>
      </c>
      <c r="N146" s="191" t="s">
        <v>38</v>
      </c>
      <c r="O146" s="192">
        <v>0</v>
      </c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133</v>
      </c>
      <c r="AT146" s="194" t="s">
        <v>129</v>
      </c>
      <c r="AU146" s="194" t="s">
        <v>134</v>
      </c>
      <c r="AY146" s="16" t="s">
        <v>126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6" t="s">
        <v>134</v>
      </c>
      <c r="BK146" s="195">
        <f>ROUND(I146*H146,2)</f>
        <v>0</v>
      </c>
      <c r="BL146" s="16" t="s">
        <v>133</v>
      </c>
      <c r="BM146" s="194" t="s">
        <v>135</v>
      </c>
    </row>
    <row r="147" spans="1:65" s="1" customFormat="1" ht="16.5" customHeight="1">
      <c r="A147" s="31"/>
      <c r="B147" s="32"/>
      <c r="C147" s="183">
        <v>6</v>
      </c>
      <c r="D147" s="183" t="s">
        <v>129</v>
      </c>
      <c r="E147" s="184" t="s">
        <v>155</v>
      </c>
      <c r="F147" s="185" t="s">
        <v>508</v>
      </c>
      <c r="G147" s="186" t="s">
        <v>132</v>
      </c>
      <c r="H147" s="187">
        <v>1</v>
      </c>
      <c r="I147" s="188"/>
      <c r="J147" s="188">
        <f>ROUND(I147*H147,2)</f>
        <v>0</v>
      </c>
      <c r="K147" s="189"/>
      <c r="L147" s="34"/>
      <c r="M147" s="190" t="s">
        <v>1</v>
      </c>
      <c r="N147" s="191" t="s">
        <v>38</v>
      </c>
      <c r="O147" s="192">
        <v>0.48</v>
      </c>
      <c r="P147" s="192">
        <f>O147*H147</f>
        <v>0.48</v>
      </c>
      <c r="Q147" s="192">
        <v>3.0599999999999998E-3</v>
      </c>
      <c r="R147" s="192">
        <f>Q147*H147</f>
        <v>3.0599999999999998E-3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133</v>
      </c>
      <c r="AT147" s="194" t="s">
        <v>129</v>
      </c>
      <c r="AU147" s="194" t="s">
        <v>134</v>
      </c>
      <c r="AY147" s="16" t="s">
        <v>126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6" t="s">
        <v>134</v>
      </c>
      <c r="BK147" s="195">
        <f>ROUND(I147*H147,2)</f>
        <v>0</v>
      </c>
      <c r="BL147" s="16" t="s">
        <v>133</v>
      </c>
      <c r="BM147" s="194" t="s">
        <v>156</v>
      </c>
    </row>
    <row r="148" spans="1:65" s="11" customFormat="1" ht="22.9" customHeight="1">
      <c r="B148" s="168"/>
      <c r="C148" s="169"/>
      <c r="D148" s="170" t="s">
        <v>71</v>
      </c>
      <c r="E148" s="181" t="s">
        <v>142</v>
      </c>
      <c r="F148" s="181" t="s">
        <v>157</v>
      </c>
      <c r="G148" s="169"/>
      <c r="H148" s="169"/>
      <c r="I148" s="169"/>
      <c r="J148" s="182">
        <f>J149+J151+J153+J155+J162+J169+J176+J178</f>
        <v>0</v>
      </c>
      <c r="K148" s="169"/>
      <c r="L148" s="173"/>
      <c r="M148" s="174"/>
      <c r="N148" s="175"/>
      <c r="O148" s="175"/>
      <c r="P148" s="176">
        <f>SUM(P149:P178)</f>
        <v>94.567684000000014</v>
      </c>
      <c r="Q148" s="175"/>
      <c r="R148" s="176">
        <f>SUM(R149:R178)</f>
        <v>2.0159708699999999</v>
      </c>
      <c r="S148" s="175"/>
      <c r="T148" s="177">
        <f>SUM(T149:T178)</f>
        <v>0</v>
      </c>
      <c r="AR148" s="178" t="s">
        <v>77</v>
      </c>
      <c r="AT148" s="179" t="s">
        <v>71</v>
      </c>
      <c r="AU148" s="179" t="s">
        <v>77</v>
      </c>
      <c r="AY148" s="178" t="s">
        <v>126</v>
      </c>
      <c r="BK148" s="180">
        <f>SUM(BK149:BK178)</f>
        <v>0</v>
      </c>
    </row>
    <row r="149" spans="1:65" s="1" customFormat="1" ht="21.75" customHeight="1">
      <c r="A149" s="31"/>
      <c r="B149" s="32"/>
      <c r="C149" s="183">
        <v>7</v>
      </c>
      <c r="D149" s="183" t="s">
        <v>129</v>
      </c>
      <c r="E149" s="184" t="s">
        <v>158</v>
      </c>
      <c r="F149" s="185" t="s">
        <v>159</v>
      </c>
      <c r="G149" s="186" t="s">
        <v>138</v>
      </c>
      <c r="H149" s="187">
        <v>20.49</v>
      </c>
      <c r="I149" s="188"/>
      <c r="J149" s="188">
        <f>ROUND(I149*H149,2)</f>
        <v>0</v>
      </c>
      <c r="K149" s="189"/>
      <c r="L149" s="34"/>
      <c r="M149" s="190" t="s">
        <v>1</v>
      </c>
      <c r="N149" s="191" t="s">
        <v>38</v>
      </c>
      <c r="O149" s="192">
        <v>0.14799999999999999</v>
      </c>
      <c r="P149" s="192">
        <f>O149*H149</f>
        <v>3.0325199999999994</v>
      </c>
      <c r="Q149" s="192">
        <v>2.5999999999999998E-4</v>
      </c>
      <c r="R149" s="192">
        <f>Q149*H149</f>
        <v>5.3273999999999995E-3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133</v>
      </c>
      <c r="AT149" s="194" t="s">
        <v>129</v>
      </c>
      <c r="AU149" s="194" t="s">
        <v>134</v>
      </c>
      <c r="AY149" s="16" t="s">
        <v>126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6" t="s">
        <v>134</v>
      </c>
      <c r="BK149" s="195">
        <f>ROUND(I149*H149,2)</f>
        <v>0</v>
      </c>
      <c r="BL149" s="16" t="s">
        <v>133</v>
      </c>
      <c r="BM149" s="194" t="s">
        <v>160</v>
      </c>
    </row>
    <row r="150" spans="1:65" s="12" customFormat="1">
      <c r="B150" s="196"/>
      <c r="C150" s="197"/>
      <c r="D150" s="198" t="s">
        <v>140</v>
      </c>
      <c r="E150" s="199" t="s">
        <v>1</v>
      </c>
      <c r="F150" s="200" t="s">
        <v>161</v>
      </c>
      <c r="G150" s="197"/>
      <c r="H150" s="201">
        <v>20.49</v>
      </c>
      <c r="I150" s="197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140</v>
      </c>
      <c r="AU150" s="206" t="s">
        <v>134</v>
      </c>
      <c r="AV150" s="12" t="s">
        <v>134</v>
      </c>
      <c r="AW150" s="12" t="s">
        <v>27</v>
      </c>
      <c r="AX150" s="12" t="s">
        <v>77</v>
      </c>
      <c r="AY150" s="206" t="s">
        <v>126</v>
      </c>
    </row>
    <row r="151" spans="1:65" s="1" customFormat="1" ht="33" customHeight="1">
      <c r="A151" s="31"/>
      <c r="B151" s="32"/>
      <c r="C151" s="183">
        <v>8</v>
      </c>
      <c r="D151" s="183" t="s">
        <v>129</v>
      </c>
      <c r="E151" s="184" t="s">
        <v>162</v>
      </c>
      <c r="F151" s="185" t="s">
        <v>163</v>
      </c>
      <c r="G151" s="186" t="s">
        <v>138</v>
      </c>
      <c r="H151" s="187">
        <v>20.49</v>
      </c>
      <c r="I151" s="188"/>
      <c r="J151" s="188">
        <f>ROUND(I151*H151,2)</f>
        <v>0</v>
      </c>
      <c r="K151" s="189"/>
      <c r="L151" s="34"/>
      <c r="M151" s="190" t="s">
        <v>1</v>
      </c>
      <c r="N151" s="191" t="s">
        <v>38</v>
      </c>
      <c r="O151" s="192">
        <v>0.46</v>
      </c>
      <c r="P151" s="192">
        <f>O151*H151</f>
        <v>9.4253999999999998</v>
      </c>
      <c r="Q151" s="192">
        <v>4.3800000000000002E-3</v>
      </c>
      <c r="R151" s="192">
        <f>Q151*H151</f>
        <v>8.9746199999999998E-2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133</v>
      </c>
      <c r="AT151" s="194" t="s">
        <v>129</v>
      </c>
      <c r="AU151" s="194" t="s">
        <v>134</v>
      </c>
      <c r="AY151" s="16" t="s">
        <v>126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6" t="s">
        <v>134</v>
      </c>
      <c r="BK151" s="195">
        <f>ROUND(I151*H151,2)</f>
        <v>0</v>
      </c>
      <c r="BL151" s="16" t="s">
        <v>133</v>
      </c>
      <c r="BM151" s="194" t="s">
        <v>164</v>
      </c>
    </row>
    <row r="152" spans="1:65" s="12" customFormat="1">
      <c r="B152" s="196"/>
      <c r="C152" s="197"/>
      <c r="D152" s="198" t="s">
        <v>140</v>
      </c>
      <c r="E152" s="199" t="s">
        <v>1</v>
      </c>
      <c r="F152" s="200" t="s">
        <v>161</v>
      </c>
      <c r="G152" s="197"/>
      <c r="H152" s="201">
        <v>20.49</v>
      </c>
      <c r="I152" s="197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140</v>
      </c>
      <c r="AU152" s="206" t="s">
        <v>134</v>
      </c>
      <c r="AV152" s="12" t="s">
        <v>134</v>
      </c>
      <c r="AW152" s="12" t="s">
        <v>27</v>
      </c>
      <c r="AX152" s="12" t="s">
        <v>77</v>
      </c>
      <c r="AY152" s="206" t="s">
        <v>126</v>
      </c>
    </row>
    <row r="153" spans="1:65" s="1" customFormat="1" ht="44.25" customHeight="1">
      <c r="A153" s="31"/>
      <c r="B153" s="32"/>
      <c r="C153" s="183">
        <v>9</v>
      </c>
      <c r="D153" s="183" t="s">
        <v>129</v>
      </c>
      <c r="E153" s="184" t="s">
        <v>165</v>
      </c>
      <c r="F153" s="185" t="s">
        <v>499</v>
      </c>
      <c r="G153" s="186" t="s">
        <v>138</v>
      </c>
      <c r="H153" s="187">
        <v>20.49</v>
      </c>
      <c r="I153" s="188"/>
      <c r="J153" s="188">
        <f>ROUND(I153*H153,2)</f>
        <v>0</v>
      </c>
      <c r="K153" s="189"/>
      <c r="L153" s="34"/>
      <c r="M153" s="190" t="s">
        <v>1</v>
      </c>
      <c r="N153" s="191" t="s">
        <v>38</v>
      </c>
      <c r="O153" s="192">
        <v>0.38800000000000001</v>
      </c>
      <c r="P153" s="192">
        <f>O153*H153</f>
        <v>7.9501199999999992</v>
      </c>
      <c r="Q153" s="192">
        <v>5.6299999999999996E-3</v>
      </c>
      <c r="R153" s="192">
        <f>Q153*H153</f>
        <v>0.11535869999999998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133</v>
      </c>
      <c r="AT153" s="194" t="s">
        <v>129</v>
      </c>
      <c r="AU153" s="194" t="s">
        <v>134</v>
      </c>
      <c r="AY153" s="16" t="s">
        <v>126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6" t="s">
        <v>134</v>
      </c>
      <c r="BK153" s="195">
        <f>ROUND(I153*H153,2)</f>
        <v>0</v>
      </c>
      <c r="BL153" s="16" t="s">
        <v>133</v>
      </c>
      <c r="BM153" s="194" t="s">
        <v>166</v>
      </c>
    </row>
    <row r="154" spans="1:65" s="12" customFormat="1">
      <c r="B154" s="196"/>
      <c r="C154" s="197"/>
      <c r="D154" s="198" t="s">
        <v>140</v>
      </c>
      <c r="E154" s="199" t="s">
        <v>1</v>
      </c>
      <c r="F154" s="200" t="s">
        <v>167</v>
      </c>
      <c r="G154" s="197"/>
      <c r="H154" s="201">
        <v>20.49</v>
      </c>
      <c r="I154" s="197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140</v>
      </c>
      <c r="AU154" s="206" t="s">
        <v>134</v>
      </c>
      <c r="AV154" s="12" t="s">
        <v>134</v>
      </c>
      <c r="AW154" s="12" t="s">
        <v>27</v>
      </c>
      <c r="AX154" s="12" t="s">
        <v>77</v>
      </c>
      <c r="AY154" s="206" t="s">
        <v>126</v>
      </c>
    </row>
    <row r="155" spans="1:65" s="1" customFormat="1" ht="21.75" customHeight="1">
      <c r="A155" s="31"/>
      <c r="B155" s="32"/>
      <c r="C155" s="183">
        <v>10</v>
      </c>
      <c r="D155" s="183" t="s">
        <v>129</v>
      </c>
      <c r="E155" s="184" t="s">
        <v>168</v>
      </c>
      <c r="F155" s="185" t="s">
        <v>169</v>
      </c>
      <c r="G155" s="186" t="s">
        <v>138</v>
      </c>
      <c r="H155" s="187">
        <v>76.781000000000006</v>
      </c>
      <c r="I155" s="188"/>
      <c r="J155" s="188">
        <f>ROUND(I155*H155,2)</f>
        <v>0</v>
      </c>
      <c r="K155" s="189"/>
      <c r="L155" s="34"/>
      <c r="M155" s="190" t="s">
        <v>1</v>
      </c>
      <c r="N155" s="191" t="s">
        <v>38</v>
      </c>
      <c r="O155" s="192">
        <v>0.104</v>
      </c>
      <c r="P155" s="192">
        <f>O155*H155</f>
        <v>7.9852240000000005</v>
      </c>
      <c r="Q155" s="192">
        <v>2.5999999999999998E-4</v>
      </c>
      <c r="R155" s="192">
        <f>Q155*H155</f>
        <v>1.9963060000000001E-2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133</v>
      </c>
      <c r="AT155" s="194" t="s">
        <v>129</v>
      </c>
      <c r="AU155" s="194" t="s">
        <v>134</v>
      </c>
      <c r="AY155" s="16" t="s">
        <v>126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6" t="s">
        <v>134</v>
      </c>
      <c r="BK155" s="195">
        <f>ROUND(I155*H155,2)</f>
        <v>0</v>
      </c>
      <c r="BL155" s="16" t="s">
        <v>133</v>
      </c>
      <c r="BM155" s="194" t="s">
        <v>170</v>
      </c>
    </row>
    <row r="156" spans="1:65" s="12" customFormat="1">
      <c r="B156" s="196"/>
      <c r="C156" s="197"/>
      <c r="D156" s="198" t="s">
        <v>140</v>
      </c>
      <c r="E156" s="199" t="s">
        <v>1</v>
      </c>
      <c r="F156" s="200" t="s">
        <v>171</v>
      </c>
      <c r="G156" s="197"/>
      <c r="H156" s="201">
        <v>40.384</v>
      </c>
      <c r="I156" s="197"/>
      <c r="J156" s="197"/>
      <c r="K156" s="197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140</v>
      </c>
      <c r="AU156" s="206" t="s">
        <v>134</v>
      </c>
      <c r="AV156" s="12" t="s">
        <v>134</v>
      </c>
      <c r="AW156" s="12" t="s">
        <v>27</v>
      </c>
      <c r="AX156" s="12" t="s">
        <v>72</v>
      </c>
      <c r="AY156" s="206" t="s">
        <v>126</v>
      </c>
    </row>
    <row r="157" spans="1:65" s="12" customFormat="1">
      <c r="B157" s="196"/>
      <c r="C157" s="197"/>
      <c r="D157" s="198" t="s">
        <v>140</v>
      </c>
      <c r="E157" s="199" t="s">
        <v>1</v>
      </c>
      <c r="F157" s="200" t="s">
        <v>172</v>
      </c>
      <c r="G157" s="197"/>
      <c r="H157" s="201">
        <v>18.422999999999998</v>
      </c>
      <c r="I157" s="197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140</v>
      </c>
      <c r="AU157" s="206" t="s">
        <v>134</v>
      </c>
      <c r="AV157" s="12" t="s">
        <v>134</v>
      </c>
      <c r="AW157" s="12" t="s">
        <v>27</v>
      </c>
      <c r="AX157" s="12" t="s">
        <v>72</v>
      </c>
      <c r="AY157" s="206" t="s">
        <v>126</v>
      </c>
    </row>
    <row r="158" spans="1:65" s="12" customFormat="1">
      <c r="B158" s="196"/>
      <c r="C158" s="197"/>
      <c r="D158" s="198" t="s">
        <v>140</v>
      </c>
      <c r="E158" s="199" t="s">
        <v>1</v>
      </c>
      <c r="F158" s="200" t="s">
        <v>173</v>
      </c>
      <c r="G158" s="197"/>
      <c r="H158" s="201">
        <v>22.507999999999999</v>
      </c>
      <c r="I158" s="197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140</v>
      </c>
      <c r="AU158" s="206" t="s">
        <v>134</v>
      </c>
      <c r="AV158" s="12" t="s">
        <v>134</v>
      </c>
      <c r="AW158" s="12" t="s">
        <v>27</v>
      </c>
      <c r="AX158" s="12" t="s">
        <v>72</v>
      </c>
      <c r="AY158" s="206" t="s">
        <v>126</v>
      </c>
    </row>
    <row r="159" spans="1:65" s="13" customFormat="1">
      <c r="B159" s="207"/>
      <c r="C159" s="208"/>
      <c r="D159" s="198" t="s">
        <v>140</v>
      </c>
      <c r="E159" s="209" t="s">
        <v>1</v>
      </c>
      <c r="F159" s="210" t="s">
        <v>174</v>
      </c>
      <c r="G159" s="208"/>
      <c r="H159" s="209" t="s">
        <v>1</v>
      </c>
      <c r="I159" s="208"/>
      <c r="J159" s="208"/>
      <c r="K159" s="208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140</v>
      </c>
      <c r="AU159" s="215" t="s">
        <v>134</v>
      </c>
      <c r="AV159" s="13" t="s">
        <v>77</v>
      </c>
      <c r="AW159" s="13" t="s">
        <v>27</v>
      </c>
      <c r="AX159" s="13" t="s">
        <v>72</v>
      </c>
      <c r="AY159" s="215" t="s">
        <v>126</v>
      </c>
    </row>
    <row r="160" spans="1:65" s="12" customFormat="1">
      <c r="B160" s="196"/>
      <c r="C160" s="197"/>
      <c r="D160" s="198" t="s">
        <v>140</v>
      </c>
      <c r="E160" s="199" t="s">
        <v>1</v>
      </c>
      <c r="F160" s="200" t="s">
        <v>175</v>
      </c>
      <c r="G160" s="197"/>
      <c r="H160" s="201">
        <v>-4.5339999999999998</v>
      </c>
      <c r="I160" s="197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140</v>
      </c>
      <c r="AU160" s="206" t="s">
        <v>134</v>
      </c>
      <c r="AV160" s="12" t="s">
        <v>134</v>
      </c>
      <c r="AW160" s="12" t="s">
        <v>27</v>
      </c>
      <c r="AX160" s="12" t="s">
        <v>72</v>
      </c>
      <c r="AY160" s="206" t="s">
        <v>126</v>
      </c>
    </row>
    <row r="161" spans="1:65" s="14" customFormat="1">
      <c r="B161" s="216"/>
      <c r="C161" s="217"/>
      <c r="D161" s="198" t="s">
        <v>140</v>
      </c>
      <c r="E161" s="218" t="s">
        <v>1</v>
      </c>
      <c r="F161" s="219" t="s">
        <v>176</v>
      </c>
      <c r="G161" s="217"/>
      <c r="H161" s="220">
        <v>76.781000000000006</v>
      </c>
      <c r="I161" s="217"/>
      <c r="J161" s="217"/>
      <c r="K161" s="217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140</v>
      </c>
      <c r="AU161" s="225" t="s">
        <v>134</v>
      </c>
      <c r="AV161" s="14" t="s">
        <v>133</v>
      </c>
      <c r="AW161" s="14" t="s">
        <v>27</v>
      </c>
      <c r="AX161" s="14" t="s">
        <v>77</v>
      </c>
      <c r="AY161" s="225" t="s">
        <v>126</v>
      </c>
    </row>
    <row r="162" spans="1:65" s="1" customFormat="1" ht="33" customHeight="1">
      <c r="A162" s="31"/>
      <c r="B162" s="32"/>
      <c r="C162" s="183">
        <v>11</v>
      </c>
      <c r="D162" s="183" t="s">
        <v>129</v>
      </c>
      <c r="E162" s="184" t="s">
        <v>177</v>
      </c>
      <c r="F162" s="185" t="s">
        <v>178</v>
      </c>
      <c r="G162" s="186" t="s">
        <v>138</v>
      </c>
      <c r="H162" s="187">
        <v>76.781000000000006</v>
      </c>
      <c r="I162" s="188"/>
      <c r="J162" s="188">
        <f>ROUND(I162*H162,2)</f>
        <v>0</v>
      </c>
      <c r="K162" s="189"/>
      <c r="L162" s="34"/>
      <c r="M162" s="190" t="s">
        <v>1</v>
      </c>
      <c r="N162" s="191" t="s">
        <v>38</v>
      </c>
      <c r="O162" s="192">
        <v>0.36</v>
      </c>
      <c r="P162" s="192">
        <f>O162*H162</f>
        <v>27.641160000000003</v>
      </c>
      <c r="Q162" s="192">
        <v>4.3800000000000002E-3</v>
      </c>
      <c r="R162" s="192">
        <f>Q162*H162</f>
        <v>0.33630078000000002</v>
      </c>
      <c r="S162" s="192">
        <v>0</v>
      </c>
      <c r="T162" s="19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133</v>
      </c>
      <c r="AT162" s="194" t="s">
        <v>129</v>
      </c>
      <c r="AU162" s="194" t="s">
        <v>134</v>
      </c>
      <c r="AY162" s="16" t="s">
        <v>126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6" t="s">
        <v>134</v>
      </c>
      <c r="BK162" s="195">
        <f>ROUND(I162*H162,2)</f>
        <v>0</v>
      </c>
      <c r="BL162" s="16" t="s">
        <v>133</v>
      </c>
      <c r="BM162" s="194" t="s">
        <v>179</v>
      </c>
    </row>
    <row r="163" spans="1:65" s="12" customFormat="1">
      <c r="B163" s="196"/>
      <c r="C163" s="197"/>
      <c r="D163" s="198" t="s">
        <v>140</v>
      </c>
      <c r="E163" s="199" t="s">
        <v>1</v>
      </c>
      <c r="F163" s="200" t="s">
        <v>171</v>
      </c>
      <c r="G163" s="197"/>
      <c r="H163" s="201">
        <v>40.384</v>
      </c>
      <c r="I163" s="197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140</v>
      </c>
      <c r="AU163" s="206" t="s">
        <v>134</v>
      </c>
      <c r="AV163" s="12" t="s">
        <v>134</v>
      </c>
      <c r="AW163" s="12" t="s">
        <v>27</v>
      </c>
      <c r="AX163" s="12" t="s">
        <v>72</v>
      </c>
      <c r="AY163" s="206" t="s">
        <v>126</v>
      </c>
    </row>
    <row r="164" spans="1:65" s="12" customFormat="1">
      <c r="B164" s="196"/>
      <c r="C164" s="197"/>
      <c r="D164" s="198" t="s">
        <v>140</v>
      </c>
      <c r="E164" s="199" t="s">
        <v>1</v>
      </c>
      <c r="F164" s="200" t="s">
        <v>172</v>
      </c>
      <c r="G164" s="197"/>
      <c r="H164" s="201">
        <v>18.422999999999998</v>
      </c>
      <c r="I164" s="197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140</v>
      </c>
      <c r="AU164" s="206" t="s">
        <v>134</v>
      </c>
      <c r="AV164" s="12" t="s">
        <v>134</v>
      </c>
      <c r="AW164" s="12" t="s">
        <v>27</v>
      </c>
      <c r="AX164" s="12" t="s">
        <v>72</v>
      </c>
      <c r="AY164" s="206" t="s">
        <v>126</v>
      </c>
    </row>
    <row r="165" spans="1:65" s="12" customFormat="1">
      <c r="B165" s="196"/>
      <c r="C165" s="197"/>
      <c r="D165" s="198" t="s">
        <v>140</v>
      </c>
      <c r="E165" s="199" t="s">
        <v>1</v>
      </c>
      <c r="F165" s="200" t="s">
        <v>173</v>
      </c>
      <c r="G165" s="197"/>
      <c r="H165" s="201">
        <v>22.507999999999999</v>
      </c>
      <c r="I165" s="197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140</v>
      </c>
      <c r="AU165" s="206" t="s">
        <v>134</v>
      </c>
      <c r="AV165" s="12" t="s">
        <v>134</v>
      </c>
      <c r="AW165" s="12" t="s">
        <v>27</v>
      </c>
      <c r="AX165" s="12" t="s">
        <v>72</v>
      </c>
      <c r="AY165" s="206" t="s">
        <v>126</v>
      </c>
    </row>
    <row r="166" spans="1:65" s="13" customFormat="1">
      <c r="B166" s="207"/>
      <c r="C166" s="208"/>
      <c r="D166" s="198" t="s">
        <v>140</v>
      </c>
      <c r="E166" s="209" t="s">
        <v>1</v>
      </c>
      <c r="F166" s="210" t="s">
        <v>174</v>
      </c>
      <c r="G166" s="208"/>
      <c r="H166" s="209" t="s">
        <v>1</v>
      </c>
      <c r="I166" s="208"/>
      <c r="J166" s="208"/>
      <c r="K166" s="208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140</v>
      </c>
      <c r="AU166" s="215" t="s">
        <v>134</v>
      </c>
      <c r="AV166" s="13" t="s">
        <v>77</v>
      </c>
      <c r="AW166" s="13" t="s">
        <v>27</v>
      </c>
      <c r="AX166" s="13" t="s">
        <v>72</v>
      </c>
      <c r="AY166" s="215" t="s">
        <v>126</v>
      </c>
    </row>
    <row r="167" spans="1:65" s="12" customFormat="1">
      <c r="B167" s="196"/>
      <c r="C167" s="197"/>
      <c r="D167" s="198" t="s">
        <v>140</v>
      </c>
      <c r="E167" s="199" t="s">
        <v>1</v>
      </c>
      <c r="F167" s="200" t="s">
        <v>175</v>
      </c>
      <c r="G167" s="197"/>
      <c r="H167" s="201">
        <v>-4.5339999999999998</v>
      </c>
      <c r="I167" s="197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140</v>
      </c>
      <c r="AU167" s="206" t="s">
        <v>134</v>
      </c>
      <c r="AV167" s="12" t="s">
        <v>134</v>
      </c>
      <c r="AW167" s="12" t="s">
        <v>27</v>
      </c>
      <c r="AX167" s="12" t="s">
        <v>72</v>
      </c>
      <c r="AY167" s="206" t="s">
        <v>126</v>
      </c>
    </row>
    <row r="168" spans="1:65" s="14" customFormat="1">
      <c r="B168" s="216"/>
      <c r="C168" s="217"/>
      <c r="D168" s="198" t="s">
        <v>140</v>
      </c>
      <c r="E168" s="218" t="s">
        <v>1</v>
      </c>
      <c r="F168" s="219" t="s">
        <v>176</v>
      </c>
      <c r="G168" s="217"/>
      <c r="H168" s="220">
        <v>76.781000000000006</v>
      </c>
      <c r="I168" s="217"/>
      <c r="J168" s="217"/>
      <c r="K168" s="217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140</v>
      </c>
      <c r="AU168" s="225" t="s">
        <v>134</v>
      </c>
      <c r="AV168" s="14" t="s">
        <v>133</v>
      </c>
      <c r="AW168" s="14" t="s">
        <v>27</v>
      </c>
      <c r="AX168" s="14" t="s">
        <v>77</v>
      </c>
      <c r="AY168" s="225" t="s">
        <v>126</v>
      </c>
    </row>
    <row r="169" spans="1:65" s="1" customFormat="1" ht="33" customHeight="1">
      <c r="A169" s="31"/>
      <c r="B169" s="32"/>
      <c r="C169" s="183">
        <v>12</v>
      </c>
      <c r="D169" s="183" t="s">
        <v>129</v>
      </c>
      <c r="E169" s="184" t="s">
        <v>180</v>
      </c>
      <c r="F169" s="185" t="s">
        <v>181</v>
      </c>
      <c r="G169" s="186" t="s">
        <v>138</v>
      </c>
      <c r="H169" s="187">
        <v>76.781000000000006</v>
      </c>
      <c r="I169" s="188"/>
      <c r="J169" s="188">
        <f>ROUND(I169*H169,2)</f>
        <v>0</v>
      </c>
      <c r="K169" s="189"/>
      <c r="L169" s="34"/>
      <c r="M169" s="190" t="s">
        <v>1</v>
      </c>
      <c r="N169" s="191" t="s">
        <v>38</v>
      </c>
      <c r="O169" s="192">
        <v>0.46</v>
      </c>
      <c r="P169" s="192">
        <f>O169*H169</f>
        <v>35.319260000000007</v>
      </c>
      <c r="Q169" s="192">
        <v>1.7330000000000002E-2</v>
      </c>
      <c r="R169" s="192">
        <f>Q169*H169</f>
        <v>1.3306147300000002</v>
      </c>
      <c r="S169" s="192">
        <v>0</v>
      </c>
      <c r="T169" s="19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133</v>
      </c>
      <c r="AT169" s="194" t="s">
        <v>129</v>
      </c>
      <c r="AU169" s="194" t="s">
        <v>134</v>
      </c>
      <c r="AY169" s="16" t="s">
        <v>126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6" t="s">
        <v>134</v>
      </c>
      <c r="BK169" s="195">
        <f>ROUND(I169*H169,2)</f>
        <v>0</v>
      </c>
      <c r="BL169" s="16" t="s">
        <v>133</v>
      </c>
      <c r="BM169" s="194" t="s">
        <v>182</v>
      </c>
    </row>
    <row r="170" spans="1:65" s="12" customFormat="1">
      <c r="B170" s="196"/>
      <c r="C170" s="197"/>
      <c r="D170" s="198" t="s">
        <v>140</v>
      </c>
      <c r="E170" s="199" t="s">
        <v>1</v>
      </c>
      <c r="F170" s="200" t="s">
        <v>171</v>
      </c>
      <c r="G170" s="197"/>
      <c r="H170" s="201">
        <v>40.384</v>
      </c>
      <c r="I170" s="197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140</v>
      </c>
      <c r="AU170" s="206" t="s">
        <v>134</v>
      </c>
      <c r="AV170" s="12" t="s">
        <v>134</v>
      </c>
      <c r="AW170" s="12" t="s">
        <v>27</v>
      </c>
      <c r="AX170" s="12" t="s">
        <v>72</v>
      </c>
      <c r="AY170" s="206" t="s">
        <v>126</v>
      </c>
    </row>
    <row r="171" spans="1:65" s="12" customFormat="1">
      <c r="B171" s="196"/>
      <c r="C171" s="197"/>
      <c r="D171" s="198" t="s">
        <v>140</v>
      </c>
      <c r="E171" s="199" t="s">
        <v>1</v>
      </c>
      <c r="F171" s="200" t="s">
        <v>172</v>
      </c>
      <c r="G171" s="197"/>
      <c r="H171" s="201">
        <v>18.422999999999998</v>
      </c>
      <c r="I171" s="197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140</v>
      </c>
      <c r="AU171" s="206" t="s">
        <v>134</v>
      </c>
      <c r="AV171" s="12" t="s">
        <v>134</v>
      </c>
      <c r="AW171" s="12" t="s">
        <v>27</v>
      </c>
      <c r="AX171" s="12" t="s">
        <v>72</v>
      </c>
      <c r="AY171" s="206" t="s">
        <v>126</v>
      </c>
    </row>
    <row r="172" spans="1:65" s="12" customFormat="1">
      <c r="B172" s="196"/>
      <c r="C172" s="197"/>
      <c r="D172" s="198" t="s">
        <v>140</v>
      </c>
      <c r="E172" s="199" t="s">
        <v>1</v>
      </c>
      <c r="F172" s="200" t="s">
        <v>173</v>
      </c>
      <c r="G172" s="197"/>
      <c r="H172" s="201">
        <v>22.507999999999999</v>
      </c>
      <c r="I172" s="197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140</v>
      </c>
      <c r="AU172" s="206" t="s">
        <v>134</v>
      </c>
      <c r="AV172" s="12" t="s">
        <v>134</v>
      </c>
      <c r="AW172" s="12" t="s">
        <v>27</v>
      </c>
      <c r="AX172" s="12" t="s">
        <v>72</v>
      </c>
      <c r="AY172" s="206" t="s">
        <v>126</v>
      </c>
    </row>
    <row r="173" spans="1:65" s="13" customFormat="1">
      <c r="B173" s="207"/>
      <c r="C173" s="208"/>
      <c r="D173" s="198" t="s">
        <v>140</v>
      </c>
      <c r="E173" s="209" t="s">
        <v>1</v>
      </c>
      <c r="F173" s="210" t="s">
        <v>174</v>
      </c>
      <c r="G173" s="208"/>
      <c r="H173" s="209" t="s">
        <v>1</v>
      </c>
      <c r="I173" s="208"/>
      <c r="J173" s="208"/>
      <c r="K173" s="208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140</v>
      </c>
      <c r="AU173" s="215" t="s">
        <v>134</v>
      </c>
      <c r="AV173" s="13" t="s">
        <v>77</v>
      </c>
      <c r="AW173" s="13" t="s">
        <v>27</v>
      </c>
      <c r="AX173" s="13" t="s">
        <v>72</v>
      </c>
      <c r="AY173" s="215" t="s">
        <v>126</v>
      </c>
    </row>
    <row r="174" spans="1:65" s="12" customFormat="1">
      <c r="B174" s="196"/>
      <c r="C174" s="197"/>
      <c r="D174" s="198" t="s">
        <v>140</v>
      </c>
      <c r="E174" s="199" t="s">
        <v>1</v>
      </c>
      <c r="F174" s="200" t="s">
        <v>175</v>
      </c>
      <c r="G174" s="197"/>
      <c r="H174" s="201">
        <v>-4.5339999999999998</v>
      </c>
      <c r="I174" s="197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140</v>
      </c>
      <c r="AU174" s="206" t="s">
        <v>134</v>
      </c>
      <c r="AV174" s="12" t="s">
        <v>134</v>
      </c>
      <c r="AW174" s="12" t="s">
        <v>27</v>
      </c>
      <c r="AX174" s="12" t="s">
        <v>72</v>
      </c>
      <c r="AY174" s="206" t="s">
        <v>126</v>
      </c>
    </row>
    <row r="175" spans="1:65" s="14" customFormat="1">
      <c r="B175" s="216"/>
      <c r="C175" s="217"/>
      <c r="D175" s="198" t="s">
        <v>140</v>
      </c>
      <c r="E175" s="218" t="s">
        <v>1</v>
      </c>
      <c r="F175" s="219" t="s">
        <v>176</v>
      </c>
      <c r="G175" s="217"/>
      <c r="H175" s="220">
        <v>76.781000000000006</v>
      </c>
      <c r="I175" s="217"/>
      <c r="J175" s="217"/>
      <c r="K175" s="217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140</v>
      </c>
      <c r="AU175" s="225" t="s">
        <v>134</v>
      </c>
      <c r="AV175" s="14" t="s">
        <v>133</v>
      </c>
      <c r="AW175" s="14" t="s">
        <v>27</v>
      </c>
      <c r="AX175" s="14" t="s">
        <v>77</v>
      </c>
      <c r="AY175" s="225" t="s">
        <v>126</v>
      </c>
    </row>
    <row r="176" spans="1:65" s="1" customFormat="1" ht="33" customHeight="1">
      <c r="A176" s="31"/>
      <c r="B176" s="32"/>
      <c r="C176" s="183">
        <v>13</v>
      </c>
      <c r="D176" s="183" t="s">
        <v>129</v>
      </c>
      <c r="E176" s="184" t="s">
        <v>183</v>
      </c>
      <c r="F176" s="185" t="s">
        <v>184</v>
      </c>
      <c r="G176" s="186" t="s">
        <v>132</v>
      </c>
      <c r="H176" s="187">
        <v>2</v>
      </c>
      <c r="I176" s="188"/>
      <c r="J176" s="188">
        <f>ROUND(I176*H176,2)</f>
        <v>0</v>
      </c>
      <c r="K176" s="189"/>
      <c r="L176" s="34"/>
      <c r="M176" s="190" t="s">
        <v>1</v>
      </c>
      <c r="N176" s="191" t="s">
        <v>38</v>
      </c>
      <c r="O176" s="192">
        <v>1.607</v>
      </c>
      <c r="P176" s="192">
        <f>O176*H176</f>
        <v>3.214</v>
      </c>
      <c r="Q176" s="192">
        <v>4.684E-2</v>
      </c>
      <c r="R176" s="192">
        <f>Q176*H176</f>
        <v>9.3679999999999999E-2</v>
      </c>
      <c r="S176" s="192">
        <v>0</v>
      </c>
      <c r="T176" s="19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133</v>
      </c>
      <c r="AT176" s="194" t="s">
        <v>129</v>
      </c>
      <c r="AU176" s="194" t="s">
        <v>134</v>
      </c>
      <c r="AY176" s="16" t="s">
        <v>126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6" t="s">
        <v>134</v>
      </c>
      <c r="BK176" s="195">
        <f>ROUND(I176*H176,2)</f>
        <v>0</v>
      </c>
      <c r="BL176" s="16" t="s">
        <v>133</v>
      </c>
      <c r="BM176" s="194" t="s">
        <v>185</v>
      </c>
    </row>
    <row r="177" spans="1:65" s="12" customFormat="1">
      <c r="B177" s="196"/>
      <c r="C177" s="197"/>
      <c r="D177" s="198" t="s">
        <v>140</v>
      </c>
      <c r="E177" s="264" t="s">
        <v>1</v>
      </c>
      <c r="F177" s="200">
        <v>2</v>
      </c>
      <c r="G177" s="197"/>
      <c r="H177" s="201">
        <v>2</v>
      </c>
      <c r="I177" s="197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140</v>
      </c>
      <c r="AU177" s="206" t="s">
        <v>134</v>
      </c>
      <c r="AV177" s="12" t="s">
        <v>134</v>
      </c>
      <c r="AW177" s="12" t="s">
        <v>27</v>
      </c>
      <c r="AX177" s="12" t="s">
        <v>77</v>
      </c>
      <c r="AY177" s="206" t="s">
        <v>126</v>
      </c>
    </row>
    <row r="178" spans="1:65" s="1" customFormat="1" ht="21.75" customHeight="1">
      <c r="A178" s="31"/>
      <c r="B178" s="32"/>
      <c r="C178" s="226">
        <v>14</v>
      </c>
      <c r="D178" s="226" t="s">
        <v>186</v>
      </c>
      <c r="E178" s="253" t="s">
        <v>514</v>
      </c>
      <c r="F178" s="246" t="s">
        <v>512</v>
      </c>
      <c r="G178" s="229" t="s">
        <v>132</v>
      </c>
      <c r="H178" s="230">
        <v>2</v>
      </c>
      <c r="I178" s="231"/>
      <c r="J178" s="231">
        <f>ROUND(I178*H178,2)</f>
        <v>0</v>
      </c>
      <c r="K178" s="232"/>
      <c r="L178" s="233"/>
      <c r="M178" s="234" t="s">
        <v>1</v>
      </c>
      <c r="N178" s="235" t="s">
        <v>38</v>
      </c>
      <c r="O178" s="192">
        <v>0</v>
      </c>
      <c r="P178" s="192">
        <f>O178*H178</f>
        <v>0</v>
      </c>
      <c r="Q178" s="192">
        <v>1.2489999999999999E-2</v>
      </c>
      <c r="R178" s="192">
        <f>Q178*H178</f>
        <v>2.4979999999999999E-2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152</v>
      </c>
      <c r="AT178" s="194" t="s">
        <v>186</v>
      </c>
      <c r="AU178" s="194" t="s">
        <v>134</v>
      </c>
      <c r="AY178" s="16" t="s">
        <v>126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6" t="s">
        <v>134</v>
      </c>
      <c r="BK178" s="195">
        <f>ROUND(I178*H178,2)</f>
        <v>0</v>
      </c>
      <c r="BL178" s="16" t="s">
        <v>133</v>
      </c>
      <c r="BM178" s="194" t="s">
        <v>187</v>
      </c>
    </row>
    <row r="179" spans="1:65" s="11" customFormat="1" ht="22.9" customHeight="1">
      <c r="B179" s="168"/>
      <c r="C179" s="169"/>
      <c r="D179" s="170" t="s">
        <v>71</v>
      </c>
      <c r="E179" s="181" t="s">
        <v>188</v>
      </c>
      <c r="F179" s="181" t="s">
        <v>189</v>
      </c>
      <c r="G179" s="169"/>
      <c r="H179" s="169"/>
      <c r="I179" s="169"/>
      <c r="J179" s="182">
        <f>J180+J183+J185+J187+J190</f>
        <v>0</v>
      </c>
      <c r="K179" s="169"/>
      <c r="L179" s="173"/>
      <c r="M179" s="174"/>
      <c r="N179" s="175"/>
      <c r="O179" s="175"/>
      <c r="P179" s="176">
        <f>SUM(P180:P190)</f>
        <v>27.087754</v>
      </c>
      <c r="Q179" s="175"/>
      <c r="R179" s="176">
        <f>SUM(R180:R190)</f>
        <v>3.7302599999999991E-3</v>
      </c>
      <c r="S179" s="175"/>
      <c r="T179" s="177">
        <f>SUM(T180:T190)</f>
        <v>2.4</v>
      </c>
      <c r="AR179" s="178" t="s">
        <v>77</v>
      </c>
      <c r="AT179" s="179" t="s">
        <v>71</v>
      </c>
      <c r="AU179" s="179" t="s">
        <v>77</v>
      </c>
      <c r="AY179" s="178" t="s">
        <v>126</v>
      </c>
      <c r="BK179" s="180">
        <f>SUM(BK180:BK190)</f>
        <v>0</v>
      </c>
    </row>
    <row r="180" spans="1:65" s="1" customFormat="1" ht="24.75" customHeight="1">
      <c r="A180" s="31"/>
      <c r="B180" s="32"/>
      <c r="C180" s="183">
        <v>15</v>
      </c>
      <c r="D180" s="183" t="s">
        <v>129</v>
      </c>
      <c r="E180" s="184" t="s">
        <v>190</v>
      </c>
      <c r="F180" s="185" t="s">
        <v>500</v>
      </c>
      <c r="G180" s="186" t="s">
        <v>138</v>
      </c>
      <c r="H180" s="187">
        <v>14.317</v>
      </c>
      <c r="I180" s="188"/>
      <c r="J180" s="188">
        <f>ROUND(I180*H180,2)</f>
        <v>0</v>
      </c>
      <c r="K180" s="189"/>
      <c r="L180" s="34"/>
      <c r="M180" s="190" t="s">
        <v>1</v>
      </c>
      <c r="N180" s="191" t="s">
        <v>38</v>
      </c>
      <c r="O180" s="192">
        <v>0.70299999999999996</v>
      </c>
      <c r="P180" s="192">
        <f>O180*H180</f>
        <v>10.064850999999999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133</v>
      </c>
      <c r="AT180" s="194" t="s">
        <v>129</v>
      </c>
      <c r="AU180" s="194" t="s">
        <v>134</v>
      </c>
      <c r="AY180" s="16" t="s">
        <v>126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6" t="s">
        <v>134</v>
      </c>
      <c r="BK180" s="195">
        <f>ROUND(I180*H180,2)</f>
        <v>0</v>
      </c>
      <c r="BL180" s="16" t="s">
        <v>133</v>
      </c>
      <c r="BM180" s="194" t="s">
        <v>192</v>
      </c>
    </row>
    <row r="181" spans="1:65" s="13" customFormat="1">
      <c r="B181" s="207"/>
      <c r="C181" s="208"/>
      <c r="D181" s="198" t="s">
        <v>140</v>
      </c>
      <c r="E181" s="209" t="s">
        <v>1</v>
      </c>
      <c r="F181" s="210" t="s">
        <v>191</v>
      </c>
      <c r="G181" s="208"/>
      <c r="H181" s="209" t="s">
        <v>1</v>
      </c>
      <c r="I181" s="208"/>
      <c r="J181" s="208"/>
      <c r="K181" s="208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140</v>
      </c>
      <c r="AU181" s="215" t="s">
        <v>134</v>
      </c>
      <c r="AV181" s="13" t="s">
        <v>77</v>
      </c>
      <c r="AW181" s="13" t="s">
        <v>27</v>
      </c>
      <c r="AX181" s="13" t="s">
        <v>72</v>
      </c>
      <c r="AY181" s="215" t="s">
        <v>126</v>
      </c>
    </row>
    <row r="182" spans="1:65" s="12" customFormat="1">
      <c r="B182" s="196"/>
      <c r="C182" s="197"/>
      <c r="D182" s="198" t="s">
        <v>140</v>
      </c>
      <c r="E182" s="199" t="s">
        <v>1</v>
      </c>
      <c r="F182" s="200" t="s">
        <v>193</v>
      </c>
      <c r="G182" s="197"/>
      <c r="H182" s="201">
        <v>14.317</v>
      </c>
      <c r="I182" s="197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140</v>
      </c>
      <c r="AU182" s="206" t="s">
        <v>134</v>
      </c>
      <c r="AV182" s="12" t="s">
        <v>134</v>
      </c>
      <c r="AW182" s="12" t="s">
        <v>27</v>
      </c>
      <c r="AX182" s="12" t="s">
        <v>77</v>
      </c>
      <c r="AY182" s="206" t="s">
        <v>126</v>
      </c>
    </row>
    <row r="183" spans="1:65" s="1" customFormat="1" ht="33" customHeight="1">
      <c r="A183" s="31"/>
      <c r="B183" s="32"/>
      <c r="C183" s="183">
        <v>16</v>
      </c>
      <c r="D183" s="183" t="s">
        <v>129</v>
      </c>
      <c r="E183" s="184" t="s">
        <v>194</v>
      </c>
      <c r="F183" s="185" t="s">
        <v>195</v>
      </c>
      <c r="G183" s="186" t="s">
        <v>138</v>
      </c>
      <c r="H183" s="187">
        <v>23.361999999999998</v>
      </c>
      <c r="I183" s="188"/>
      <c r="J183" s="188">
        <f>ROUND(I183*H183,2)</f>
        <v>0</v>
      </c>
      <c r="K183" s="189"/>
      <c r="L183" s="34"/>
      <c r="M183" s="190" t="s">
        <v>1</v>
      </c>
      <c r="N183" s="191" t="s">
        <v>38</v>
      </c>
      <c r="O183" s="192">
        <v>0.105</v>
      </c>
      <c r="P183" s="192">
        <f>O183*H183</f>
        <v>2.4530099999999999</v>
      </c>
      <c r="Q183" s="192">
        <v>1.2999999999999999E-4</v>
      </c>
      <c r="R183" s="192">
        <f>Q183*H183</f>
        <v>3.0370599999999994E-3</v>
      </c>
      <c r="S183" s="192">
        <v>0</v>
      </c>
      <c r="T183" s="19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133</v>
      </c>
      <c r="AT183" s="194" t="s">
        <v>129</v>
      </c>
      <c r="AU183" s="194" t="s">
        <v>134</v>
      </c>
      <c r="AY183" s="16" t="s">
        <v>126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6" t="s">
        <v>134</v>
      </c>
      <c r="BK183" s="195">
        <f>ROUND(I183*H183,2)</f>
        <v>0</v>
      </c>
      <c r="BL183" s="16" t="s">
        <v>133</v>
      </c>
      <c r="BM183" s="194" t="s">
        <v>196</v>
      </c>
    </row>
    <row r="184" spans="1:65" s="12" customFormat="1">
      <c r="B184" s="196"/>
      <c r="C184" s="197"/>
      <c r="D184" s="198" t="s">
        <v>140</v>
      </c>
      <c r="E184" s="199" t="s">
        <v>1</v>
      </c>
      <c r="F184" s="200" t="s">
        <v>197</v>
      </c>
      <c r="G184" s="197"/>
      <c r="H184" s="201">
        <v>23.361999999999998</v>
      </c>
      <c r="I184" s="197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140</v>
      </c>
      <c r="AU184" s="206" t="s">
        <v>134</v>
      </c>
      <c r="AV184" s="12" t="s">
        <v>134</v>
      </c>
      <c r="AW184" s="12" t="s">
        <v>27</v>
      </c>
      <c r="AX184" s="12" t="s">
        <v>77</v>
      </c>
      <c r="AY184" s="206" t="s">
        <v>126</v>
      </c>
    </row>
    <row r="185" spans="1:65" s="1" customFormat="1" ht="21.75" customHeight="1">
      <c r="A185" s="31"/>
      <c r="B185" s="32"/>
      <c r="C185" s="183">
        <v>17</v>
      </c>
      <c r="D185" s="183" t="s">
        <v>129</v>
      </c>
      <c r="E185" s="184" t="s">
        <v>198</v>
      </c>
      <c r="F185" s="185" t="s">
        <v>199</v>
      </c>
      <c r="G185" s="186" t="s">
        <v>138</v>
      </c>
      <c r="H185" s="187">
        <v>17.329999999999998</v>
      </c>
      <c r="I185" s="188"/>
      <c r="J185" s="188">
        <f>ROUND(I185*H185,2)</f>
        <v>0</v>
      </c>
      <c r="K185" s="189"/>
      <c r="L185" s="34"/>
      <c r="M185" s="190" t="s">
        <v>1</v>
      </c>
      <c r="N185" s="191" t="s">
        <v>38</v>
      </c>
      <c r="O185" s="192">
        <v>4.1000000000000002E-2</v>
      </c>
      <c r="P185" s="192">
        <f>O185*H185</f>
        <v>0.71052999999999999</v>
      </c>
      <c r="Q185" s="192">
        <v>4.0000000000000003E-5</v>
      </c>
      <c r="R185" s="192">
        <f>Q185*H185</f>
        <v>6.9319999999999994E-4</v>
      </c>
      <c r="S185" s="192">
        <v>0</v>
      </c>
      <c r="T185" s="19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133</v>
      </c>
      <c r="AT185" s="194" t="s">
        <v>129</v>
      </c>
      <c r="AU185" s="194" t="s">
        <v>134</v>
      </c>
      <c r="AY185" s="16" t="s">
        <v>126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6" t="s">
        <v>134</v>
      </c>
      <c r="BK185" s="195">
        <f>ROUND(I185*H185,2)</f>
        <v>0</v>
      </c>
      <c r="BL185" s="16" t="s">
        <v>133</v>
      </c>
      <c r="BM185" s="194" t="s">
        <v>200</v>
      </c>
    </row>
    <row r="186" spans="1:65" s="12" customFormat="1">
      <c r="B186" s="196"/>
      <c r="C186" s="197"/>
      <c r="D186" s="198" t="s">
        <v>140</v>
      </c>
      <c r="E186" s="199" t="s">
        <v>1</v>
      </c>
      <c r="F186" s="200" t="s">
        <v>201</v>
      </c>
      <c r="G186" s="197"/>
      <c r="H186" s="201">
        <v>17.329999999999998</v>
      </c>
      <c r="I186" s="197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140</v>
      </c>
      <c r="AU186" s="206" t="s">
        <v>134</v>
      </c>
      <c r="AV186" s="12" t="s">
        <v>134</v>
      </c>
      <c r="AW186" s="12" t="s">
        <v>27</v>
      </c>
      <c r="AX186" s="12" t="s">
        <v>77</v>
      </c>
      <c r="AY186" s="206" t="s">
        <v>126</v>
      </c>
    </row>
    <row r="187" spans="1:65" s="1" customFormat="1" ht="21.75" customHeight="1">
      <c r="A187" s="31"/>
      <c r="B187" s="32"/>
      <c r="C187" s="183">
        <v>18</v>
      </c>
      <c r="D187" s="183" t="s">
        <v>129</v>
      </c>
      <c r="E187" s="184" t="s">
        <v>202</v>
      </c>
      <c r="F187" s="185" t="s">
        <v>203</v>
      </c>
      <c r="G187" s="186" t="s">
        <v>138</v>
      </c>
      <c r="H187" s="187">
        <v>14.317</v>
      </c>
      <c r="I187" s="188"/>
      <c r="J187" s="188">
        <f>ROUND(I187*H187,2)</f>
        <v>0</v>
      </c>
      <c r="K187" s="189"/>
      <c r="L187" s="34"/>
      <c r="M187" s="190" t="s">
        <v>1</v>
      </c>
      <c r="N187" s="191" t="s">
        <v>38</v>
      </c>
      <c r="O187" s="192">
        <v>3.9E-2</v>
      </c>
      <c r="P187" s="192">
        <f>O187*H187</f>
        <v>0.55836300000000005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133</v>
      </c>
      <c r="AT187" s="194" t="s">
        <v>129</v>
      </c>
      <c r="AU187" s="194" t="s">
        <v>134</v>
      </c>
      <c r="AY187" s="16" t="s">
        <v>126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6" t="s">
        <v>134</v>
      </c>
      <c r="BK187" s="195">
        <f>ROUND(I187*H187,2)</f>
        <v>0</v>
      </c>
      <c r="BL187" s="16" t="s">
        <v>133</v>
      </c>
      <c r="BM187" s="194" t="s">
        <v>204</v>
      </c>
    </row>
    <row r="188" spans="1:65" s="13" customFormat="1">
      <c r="B188" s="207"/>
      <c r="C188" s="208"/>
      <c r="D188" s="198" t="s">
        <v>140</v>
      </c>
      <c r="E188" s="209" t="s">
        <v>1</v>
      </c>
      <c r="F188" s="210" t="s">
        <v>191</v>
      </c>
      <c r="G188" s="208"/>
      <c r="H188" s="209" t="s">
        <v>1</v>
      </c>
      <c r="I188" s="208"/>
      <c r="J188" s="208"/>
      <c r="K188" s="208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140</v>
      </c>
      <c r="AU188" s="215" t="s">
        <v>134</v>
      </c>
      <c r="AV188" s="13" t="s">
        <v>77</v>
      </c>
      <c r="AW188" s="13" t="s">
        <v>27</v>
      </c>
      <c r="AX188" s="13" t="s">
        <v>72</v>
      </c>
      <c r="AY188" s="215" t="s">
        <v>126</v>
      </c>
    </row>
    <row r="189" spans="1:65" s="12" customFormat="1">
      <c r="B189" s="196"/>
      <c r="C189" s="197"/>
      <c r="D189" s="198" t="s">
        <v>140</v>
      </c>
      <c r="E189" s="199" t="s">
        <v>1</v>
      </c>
      <c r="F189" s="200" t="s">
        <v>193</v>
      </c>
      <c r="G189" s="197"/>
      <c r="H189" s="201">
        <v>14.317</v>
      </c>
      <c r="I189" s="197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140</v>
      </c>
      <c r="AU189" s="206" t="s">
        <v>134</v>
      </c>
      <c r="AV189" s="12" t="s">
        <v>134</v>
      </c>
      <c r="AW189" s="12" t="s">
        <v>27</v>
      </c>
      <c r="AX189" s="12" t="s">
        <v>77</v>
      </c>
      <c r="AY189" s="206" t="s">
        <v>126</v>
      </c>
    </row>
    <row r="190" spans="1:65" s="1" customFormat="1" ht="22.5" customHeight="1">
      <c r="A190" s="31"/>
      <c r="B190" s="32"/>
      <c r="C190" s="183">
        <v>19</v>
      </c>
      <c r="D190" s="183" t="s">
        <v>129</v>
      </c>
      <c r="E190" s="184" t="s">
        <v>205</v>
      </c>
      <c r="F190" s="249" t="s">
        <v>513</v>
      </c>
      <c r="G190" s="186" t="s">
        <v>206</v>
      </c>
      <c r="H190" s="187">
        <v>1</v>
      </c>
      <c r="I190" s="244"/>
      <c r="J190" s="188">
        <f>ROUND(I190*H190,2)</f>
        <v>0</v>
      </c>
      <c r="K190" s="189"/>
      <c r="L190" s="34"/>
      <c r="M190" s="190" t="s">
        <v>1</v>
      </c>
      <c r="N190" s="191" t="s">
        <v>38</v>
      </c>
      <c r="O190" s="192">
        <v>13.301</v>
      </c>
      <c r="P190" s="192">
        <f>O190*H190</f>
        <v>13.301</v>
      </c>
      <c r="Q190" s="192">
        <v>0</v>
      </c>
      <c r="R190" s="192">
        <f>Q190*H190</f>
        <v>0</v>
      </c>
      <c r="S190" s="192">
        <v>2.4</v>
      </c>
      <c r="T190" s="193">
        <f>S190*H190</f>
        <v>2.4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133</v>
      </c>
      <c r="AT190" s="194" t="s">
        <v>129</v>
      </c>
      <c r="AU190" s="194" t="s">
        <v>134</v>
      </c>
      <c r="AY190" s="16" t="s">
        <v>126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6" t="s">
        <v>134</v>
      </c>
      <c r="BK190" s="195">
        <f>ROUND(I190*H190,2)</f>
        <v>0</v>
      </c>
      <c r="BL190" s="16" t="s">
        <v>133</v>
      </c>
      <c r="BM190" s="194" t="s">
        <v>207</v>
      </c>
    </row>
    <row r="191" spans="1:65" s="11" customFormat="1" ht="22.9" customHeight="1">
      <c r="B191" s="168"/>
      <c r="C191" s="169"/>
      <c r="D191" s="170" t="s">
        <v>71</v>
      </c>
      <c r="E191" s="181" t="s">
        <v>208</v>
      </c>
      <c r="F191" s="181" t="s">
        <v>209</v>
      </c>
      <c r="G191" s="169"/>
      <c r="H191" s="169"/>
      <c r="I191" s="169"/>
      <c r="J191" s="182">
        <f>J192+J193+J194+J195</f>
        <v>0</v>
      </c>
      <c r="K191" s="169"/>
      <c r="L191" s="173"/>
      <c r="M191" s="174"/>
      <c r="N191" s="175"/>
      <c r="O191" s="175"/>
      <c r="P191" s="176">
        <f>SUM(P192:P195)</f>
        <v>6.5995549999999987</v>
      </c>
      <c r="Q191" s="175"/>
      <c r="R191" s="176">
        <f>SUM(R192:R195)</f>
        <v>0</v>
      </c>
      <c r="S191" s="175"/>
      <c r="T191" s="177">
        <f>SUM(T192:T195)</f>
        <v>0</v>
      </c>
      <c r="AR191" s="178" t="s">
        <v>77</v>
      </c>
      <c r="AT191" s="179" t="s">
        <v>71</v>
      </c>
      <c r="AU191" s="179" t="s">
        <v>77</v>
      </c>
      <c r="AY191" s="178" t="s">
        <v>126</v>
      </c>
      <c r="BK191" s="180">
        <f>SUM(BK192:BK195)</f>
        <v>0</v>
      </c>
    </row>
    <row r="192" spans="1:65" s="1" customFormat="1" ht="33" customHeight="1">
      <c r="A192" s="31"/>
      <c r="B192" s="32"/>
      <c r="C192" s="183">
        <v>20</v>
      </c>
      <c r="D192" s="183" t="s">
        <v>129</v>
      </c>
      <c r="E192" s="184" t="s">
        <v>210</v>
      </c>
      <c r="F192" s="185" t="s">
        <v>211</v>
      </c>
      <c r="G192" s="186" t="s">
        <v>212</v>
      </c>
      <c r="H192" s="187">
        <v>2.4129999999999998</v>
      </c>
      <c r="I192" s="188"/>
      <c r="J192" s="188">
        <f>ROUND(I192*H192,2)</f>
        <v>0</v>
      </c>
      <c r="K192" s="189"/>
      <c r="L192" s="34"/>
      <c r="M192" s="190" t="s">
        <v>1</v>
      </c>
      <c r="N192" s="191" t="s">
        <v>38</v>
      </c>
      <c r="O192" s="192">
        <v>2.42</v>
      </c>
      <c r="P192" s="192">
        <f>O192*H192</f>
        <v>5.839459999999999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4" t="s">
        <v>133</v>
      </c>
      <c r="AT192" s="194" t="s">
        <v>129</v>
      </c>
      <c r="AU192" s="194" t="s">
        <v>134</v>
      </c>
      <c r="AY192" s="16" t="s">
        <v>126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6" t="s">
        <v>134</v>
      </c>
      <c r="BK192" s="195">
        <f>ROUND(I192*H192,2)</f>
        <v>0</v>
      </c>
      <c r="BL192" s="16" t="s">
        <v>133</v>
      </c>
      <c r="BM192" s="194" t="s">
        <v>213</v>
      </c>
    </row>
    <row r="193" spans="1:65" s="1" customFormat="1" ht="33" customHeight="1">
      <c r="A193" s="31"/>
      <c r="B193" s="32"/>
      <c r="C193" s="183">
        <v>21</v>
      </c>
      <c r="D193" s="183" t="s">
        <v>129</v>
      </c>
      <c r="E193" s="184" t="s">
        <v>214</v>
      </c>
      <c r="F193" s="185" t="s">
        <v>215</v>
      </c>
      <c r="G193" s="186" t="s">
        <v>212</v>
      </c>
      <c r="H193" s="187">
        <v>24.13</v>
      </c>
      <c r="I193" s="188"/>
      <c r="J193" s="188">
        <f>ROUND(I193*H193,2)</f>
        <v>0</v>
      </c>
      <c r="K193" s="189"/>
      <c r="L193" s="34"/>
      <c r="M193" s="190" t="s">
        <v>1</v>
      </c>
      <c r="N193" s="191" t="s">
        <v>38</v>
      </c>
      <c r="O193" s="192">
        <v>6.0000000000000001E-3</v>
      </c>
      <c r="P193" s="192">
        <f>O193*H193</f>
        <v>0.14477999999999999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133</v>
      </c>
      <c r="AT193" s="194" t="s">
        <v>129</v>
      </c>
      <c r="AU193" s="194" t="s">
        <v>134</v>
      </c>
      <c r="AY193" s="16" t="s">
        <v>126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6" t="s">
        <v>134</v>
      </c>
      <c r="BK193" s="195">
        <f>ROUND(I193*H193,2)</f>
        <v>0</v>
      </c>
      <c r="BL193" s="16" t="s">
        <v>133</v>
      </c>
      <c r="BM193" s="194" t="s">
        <v>216</v>
      </c>
    </row>
    <row r="194" spans="1:65" s="1" customFormat="1" ht="33" customHeight="1">
      <c r="A194" s="31"/>
      <c r="B194" s="32"/>
      <c r="C194" s="183">
        <v>22</v>
      </c>
      <c r="D194" s="183" t="s">
        <v>129</v>
      </c>
      <c r="E194" s="184" t="s">
        <v>217</v>
      </c>
      <c r="F194" s="185" t="s">
        <v>218</v>
      </c>
      <c r="G194" s="186" t="s">
        <v>212</v>
      </c>
      <c r="H194" s="187">
        <v>2.4129999999999998</v>
      </c>
      <c r="I194" s="188"/>
      <c r="J194" s="188">
        <f>ROUND(I194*H194,2)</f>
        <v>0</v>
      </c>
      <c r="K194" s="189"/>
      <c r="L194" s="34"/>
      <c r="M194" s="190" t="s">
        <v>1</v>
      </c>
      <c r="N194" s="191" t="s">
        <v>38</v>
      </c>
      <c r="O194" s="192">
        <v>0.255</v>
      </c>
      <c r="P194" s="192">
        <f>O194*H194</f>
        <v>0.61531499999999995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4" t="s">
        <v>133</v>
      </c>
      <c r="AT194" s="194" t="s">
        <v>129</v>
      </c>
      <c r="AU194" s="194" t="s">
        <v>134</v>
      </c>
      <c r="AY194" s="16" t="s">
        <v>126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6" t="s">
        <v>134</v>
      </c>
      <c r="BK194" s="195">
        <f>ROUND(I194*H194,2)</f>
        <v>0</v>
      </c>
      <c r="BL194" s="16" t="s">
        <v>133</v>
      </c>
      <c r="BM194" s="194" t="s">
        <v>219</v>
      </c>
    </row>
    <row r="195" spans="1:65" s="1" customFormat="1" ht="33" customHeight="1">
      <c r="A195" s="31"/>
      <c r="B195" s="32"/>
      <c r="C195" s="183">
        <v>23</v>
      </c>
      <c r="D195" s="183" t="s">
        <v>129</v>
      </c>
      <c r="E195" s="184" t="s">
        <v>220</v>
      </c>
      <c r="F195" s="185" t="s">
        <v>221</v>
      </c>
      <c r="G195" s="186" t="s">
        <v>212</v>
      </c>
      <c r="H195" s="187">
        <v>2.4129999999999998</v>
      </c>
      <c r="I195" s="188"/>
      <c r="J195" s="188">
        <f>ROUND(I195*H195,2)</f>
        <v>0</v>
      </c>
      <c r="K195" s="189"/>
      <c r="L195" s="34"/>
      <c r="M195" s="190" t="s">
        <v>1</v>
      </c>
      <c r="N195" s="191" t="s">
        <v>38</v>
      </c>
      <c r="O195" s="192">
        <v>0</v>
      </c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133</v>
      </c>
      <c r="AT195" s="194" t="s">
        <v>129</v>
      </c>
      <c r="AU195" s="194" t="s">
        <v>134</v>
      </c>
      <c r="AY195" s="16" t="s">
        <v>126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6" t="s">
        <v>134</v>
      </c>
      <c r="BK195" s="195">
        <f>ROUND(I195*H195,2)</f>
        <v>0</v>
      </c>
      <c r="BL195" s="16" t="s">
        <v>133</v>
      </c>
      <c r="BM195" s="194" t="s">
        <v>222</v>
      </c>
    </row>
    <row r="196" spans="1:65" s="11" customFormat="1" ht="22.9" customHeight="1">
      <c r="B196" s="168"/>
      <c r="C196" s="169"/>
      <c r="D196" s="170" t="s">
        <v>71</v>
      </c>
      <c r="E196" s="181" t="s">
        <v>223</v>
      </c>
      <c r="F196" s="181" t="s">
        <v>224</v>
      </c>
      <c r="G196" s="169"/>
      <c r="H196" s="169"/>
      <c r="I196" s="169"/>
      <c r="J196" s="182">
        <f>BK196</f>
        <v>0</v>
      </c>
      <c r="K196" s="169"/>
      <c r="L196" s="173"/>
      <c r="M196" s="174"/>
      <c r="N196" s="175"/>
      <c r="O196" s="175"/>
      <c r="P196" s="176">
        <f>P197</f>
        <v>1.340144</v>
      </c>
      <c r="Q196" s="175"/>
      <c r="R196" s="176">
        <f>R197</f>
        <v>0</v>
      </c>
      <c r="S196" s="175"/>
      <c r="T196" s="177">
        <f>T197</f>
        <v>0</v>
      </c>
      <c r="AR196" s="178" t="s">
        <v>77</v>
      </c>
      <c r="AT196" s="179" t="s">
        <v>71</v>
      </c>
      <c r="AU196" s="179" t="s">
        <v>77</v>
      </c>
      <c r="AY196" s="178" t="s">
        <v>126</v>
      </c>
      <c r="BK196" s="180">
        <f>BK197</f>
        <v>0</v>
      </c>
    </row>
    <row r="197" spans="1:65" s="1" customFormat="1" ht="44.25" customHeight="1">
      <c r="A197" s="31"/>
      <c r="B197" s="32"/>
      <c r="C197" s="183">
        <v>24</v>
      </c>
      <c r="D197" s="183" t="s">
        <v>129</v>
      </c>
      <c r="E197" s="184" t="s">
        <v>225</v>
      </c>
      <c r="F197" s="185" t="s">
        <v>226</v>
      </c>
      <c r="G197" s="186" t="s">
        <v>212</v>
      </c>
      <c r="H197" s="187">
        <v>3.032</v>
      </c>
      <c r="I197" s="188"/>
      <c r="J197" s="188">
        <f>ROUND(I197*H197,2)</f>
        <v>0</v>
      </c>
      <c r="K197" s="189"/>
      <c r="L197" s="34"/>
      <c r="M197" s="190" t="s">
        <v>1</v>
      </c>
      <c r="N197" s="191" t="s">
        <v>38</v>
      </c>
      <c r="O197" s="192">
        <v>0.442</v>
      </c>
      <c r="P197" s="192">
        <f>O197*H197</f>
        <v>1.340144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133</v>
      </c>
      <c r="AT197" s="194" t="s">
        <v>129</v>
      </c>
      <c r="AU197" s="194" t="s">
        <v>134</v>
      </c>
      <c r="AY197" s="16" t="s">
        <v>126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6" t="s">
        <v>134</v>
      </c>
      <c r="BK197" s="195">
        <f>ROUND(I197*H197,2)</f>
        <v>0</v>
      </c>
      <c r="BL197" s="16" t="s">
        <v>133</v>
      </c>
      <c r="BM197" s="194" t="s">
        <v>227</v>
      </c>
    </row>
    <row r="198" spans="1:65" s="11" customFormat="1" ht="22.9" customHeight="1">
      <c r="B198" s="168"/>
      <c r="C198" s="169"/>
      <c r="D198" s="170" t="s">
        <v>71</v>
      </c>
      <c r="E198" s="181" t="s">
        <v>228</v>
      </c>
      <c r="F198" s="181" t="s">
        <v>229</v>
      </c>
      <c r="G198" s="169"/>
      <c r="H198" s="169"/>
      <c r="I198" s="169"/>
      <c r="J198" s="182">
        <f>BK198</f>
        <v>0</v>
      </c>
      <c r="K198" s="169"/>
      <c r="L198" s="173"/>
      <c r="M198" s="174"/>
      <c r="N198" s="175"/>
      <c r="O198" s="175"/>
      <c r="P198" s="176">
        <f>SUM(P199:P202)</f>
        <v>0</v>
      </c>
      <c r="Q198" s="175"/>
      <c r="R198" s="176">
        <f>SUM(R199:R202)</f>
        <v>5.8499999999999996E-2</v>
      </c>
      <c r="S198" s="175"/>
      <c r="T198" s="177">
        <f>SUM(T199:T202)</f>
        <v>0</v>
      </c>
      <c r="AR198" s="178" t="s">
        <v>134</v>
      </c>
      <c r="AT198" s="179" t="s">
        <v>71</v>
      </c>
      <c r="AU198" s="179" t="s">
        <v>77</v>
      </c>
      <c r="AY198" s="178" t="s">
        <v>126</v>
      </c>
      <c r="BK198" s="180">
        <f>SUM(BK199:BK202)</f>
        <v>0</v>
      </c>
    </row>
    <row r="199" spans="1:65" s="1" customFormat="1" ht="21.75" customHeight="1">
      <c r="A199" s="31"/>
      <c r="B199" s="32"/>
      <c r="C199" s="226">
        <v>25</v>
      </c>
      <c r="D199" s="226" t="s">
        <v>186</v>
      </c>
      <c r="E199" s="227" t="s">
        <v>230</v>
      </c>
      <c r="F199" s="246" t="s">
        <v>511</v>
      </c>
      <c r="G199" s="229" t="s">
        <v>132</v>
      </c>
      <c r="H199" s="230">
        <v>2</v>
      </c>
      <c r="I199" s="231"/>
      <c r="J199" s="231">
        <f>ROUND(I199*H199,2)</f>
        <v>0</v>
      </c>
      <c r="K199" s="232"/>
      <c r="L199" s="233"/>
      <c r="M199" s="234" t="s">
        <v>1</v>
      </c>
      <c r="N199" s="235" t="s">
        <v>38</v>
      </c>
      <c r="O199" s="192">
        <v>0</v>
      </c>
      <c r="P199" s="192">
        <f>O199*H199</f>
        <v>0</v>
      </c>
      <c r="Q199" s="192">
        <v>1.95E-2</v>
      </c>
      <c r="R199" s="192">
        <f>Q199*H199</f>
        <v>3.9E-2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231</v>
      </c>
      <c r="AT199" s="194" t="s">
        <v>186</v>
      </c>
      <c r="AU199" s="194" t="s">
        <v>134</v>
      </c>
      <c r="AY199" s="16" t="s">
        <v>126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6" t="s">
        <v>134</v>
      </c>
      <c r="BK199" s="195">
        <f>ROUND(I199*H199,2)</f>
        <v>0</v>
      </c>
      <c r="BL199" s="16" t="s">
        <v>232</v>
      </c>
      <c r="BM199" s="194" t="s">
        <v>233</v>
      </c>
    </row>
    <row r="200" spans="1:65" s="13" customFormat="1">
      <c r="B200" s="207"/>
      <c r="C200" s="208"/>
      <c r="D200" s="198" t="s">
        <v>140</v>
      </c>
      <c r="E200" s="209" t="s">
        <v>1</v>
      </c>
      <c r="F200" s="210" t="s">
        <v>234</v>
      </c>
      <c r="G200" s="208"/>
      <c r="H200" s="209" t="s">
        <v>1</v>
      </c>
      <c r="I200" s="208"/>
      <c r="J200" s="208"/>
      <c r="K200" s="208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140</v>
      </c>
      <c r="AU200" s="215" t="s">
        <v>134</v>
      </c>
      <c r="AV200" s="13" t="s">
        <v>77</v>
      </c>
      <c r="AW200" s="13" t="s">
        <v>27</v>
      </c>
      <c r="AX200" s="13" t="s">
        <v>72</v>
      </c>
      <c r="AY200" s="215" t="s">
        <v>126</v>
      </c>
    </row>
    <row r="201" spans="1:65" s="12" customFormat="1">
      <c r="B201" s="196"/>
      <c r="C201" s="197"/>
      <c r="D201" s="198" t="s">
        <v>140</v>
      </c>
      <c r="E201" s="199" t="s">
        <v>1</v>
      </c>
      <c r="F201" s="200" t="s">
        <v>235</v>
      </c>
      <c r="G201" s="197"/>
      <c r="H201" s="201">
        <v>2</v>
      </c>
      <c r="I201" s="197"/>
      <c r="J201" s="197"/>
      <c r="K201" s="197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140</v>
      </c>
      <c r="AU201" s="206" t="s">
        <v>134</v>
      </c>
      <c r="AV201" s="12" t="s">
        <v>134</v>
      </c>
      <c r="AW201" s="12" t="s">
        <v>27</v>
      </c>
      <c r="AX201" s="12" t="s">
        <v>77</v>
      </c>
      <c r="AY201" s="206" t="s">
        <v>126</v>
      </c>
    </row>
    <row r="202" spans="1:65" s="1" customFormat="1" ht="21.75" customHeight="1">
      <c r="A202" s="31"/>
      <c r="B202" s="32"/>
      <c r="C202" s="226">
        <v>26</v>
      </c>
      <c r="D202" s="226" t="s">
        <v>186</v>
      </c>
      <c r="E202" s="227" t="s">
        <v>236</v>
      </c>
      <c r="F202" s="228" t="s">
        <v>237</v>
      </c>
      <c r="G202" s="229" t="s">
        <v>132</v>
      </c>
      <c r="H202" s="230">
        <v>1</v>
      </c>
      <c r="I202" s="231"/>
      <c r="J202" s="231">
        <f>ROUND(I202*H202,2)</f>
        <v>0</v>
      </c>
      <c r="K202" s="232"/>
      <c r="L202" s="233"/>
      <c r="M202" s="234" t="s">
        <v>1</v>
      </c>
      <c r="N202" s="235" t="s">
        <v>38</v>
      </c>
      <c r="O202" s="192">
        <v>0</v>
      </c>
      <c r="P202" s="192">
        <f>O202*H202</f>
        <v>0</v>
      </c>
      <c r="Q202" s="192">
        <v>1.95E-2</v>
      </c>
      <c r="R202" s="192">
        <f>Q202*H202</f>
        <v>1.95E-2</v>
      </c>
      <c r="S202" s="192">
        <v>0</v>
      </c>
      <c r="T202" s="19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231</v>
      </c>
      <c r="AT202" s="194" t="s">
        <v>186</v>
      </c>
      <c r="AU202" s="194" t="s">
        <v>134</v>
      </c>
      <c r="AY202" s="16" t="s">
        <v>126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6" t="s">
        <v>134</v>
      </c>
      <c r="BK202" s="195">
        <f>ROUND(I202*H202,2)</f>
        <v>0</v>
      </c>
      <c r="BL202" s="16" t="s">
        <v>232</v>
      </c>
      <c r="BM202" s="194" t="s">
        <v>238</v>
      </c>
    </row>
    <row r="203" spans="1:65" s="11" customFormat="1" ht="25.9" customHeight="1">
      <c r="B203" s="168"/>
      <c r="C203" s="169"/>
      <c r="D203" s="170" t="s">
        <v>71</v>
      </c>
      <c r="E203" s="171" t="s">
        <v>239</v>
      </c>
      <c r="F203" s="171" t="s">
        <v>240</v>
      </c>
      <c r="G203" s="169"/>
      <c r="H203" s="169"/>
      <c r="I203" s="169"/>
      <c r="J203" s="172">
        <f>J204+J208+J213+J215</f>
        <v>0</v>
      </c>
      <c r="K203" s="169"/>
      <c r="L203" s="173"/>
      <c r="M203" s="174"/>
      <c r="N203" s="175"/>
      <c r="O203" s="175"/>
      <c r="P203" s="176">
        <f>P204+P208+P213+P215</f>
        <v>15.6928</v>
      </c>
      <c r="Q203" s="175"/>
      <c r="R203" s="176">
        <f>R204+R208+R213+R215</f>
        <v>4.5950000000000005E-2</v>
      </c>
      <c r="S203" s="175"/>
      <c r="T203" s="177">
        <f>T204+T208+T213+T215</f>
        <v>0.3548</v>
      </c>
      <c r="AR203" s="178" t="s">
        <v>134</v>
      </c>
      <c r="AT203" s="179" t="s">
        <v>71</v>
      </c>
      <c r="AU203" s="179" t="s">
        <v>72</v>
      </c>
      <c r="AY203" s="178" t="s">
        <v>126</v>
      </c>
      <c r="BK203" s="180">
        <f>BK204+BK208+BK213+BK215</f>
        <v>0</v>
      </c>
    </row>
    <row r="204" spans="1:65" s="11" customFormat="1" ht="22.9" customHeight="1">
      <c r="B204" s="168"/>
      <c r="C204" s="169"/>
      <c r="D204" s="170" t="s">
        <v>71</v>
      </c>
      <c r="E204" s="181" t="s">
        <v>241</v>
      </c>
      <c r="F204" s="181" t="s">
        <v>242</v>
      </c>
      <c r="G204" s="169"/>
      <c r="H204" s="169"/>
      <c r="I204" s="169"/>
      <c r="J204" s="182">
        <f>BK204</f>
        <v>0</v>
      </c>
      <c r="K204" s="169"/>
      <c r="L204" s="173"/>
      <c r="M204" s="174"/>
      <c r="N204" s="175"/>
      <c r="O204" s="175"/>
      <c r="P204" s="176">
        <f>SUM(P205:P207)</f>
        <v>1.9698</v>
      </c>
      <c r="Q204" s="175"/>
      <c r="R204" s="176">
        <f>SUM(R205:R207)</f>
        <v>3.2830000000000005E-2</v>
      </c>
      <c r="S204" s="175"/>
      <c r="T204" s="177">
        <f>SUM(T205:T207)</f>
        <v>0</v>
      </c>
      <c r="AR204" s="178" t="s">
        <v>134</v>
      </c>
      <c r="AT204" s="179" t="s">
        <v>71</v>
      </c>
      <c r="AU204" s="179" t="s">
        <v>77</v>
      </c>
      <c r="AY204" s="178" t="s">
        <v>126</v>
      </c>
      <c r="BK204" s="180">
        <f>SUM(BK205:BK207)</f>
        <v>0</v>
      </c>
    </row>
    <row r="205" spans="1:65" s="1" customFormat="1" ht="33" customHeight="1">
      <c r="A205" s="31"/>
      <c r="B205" s="32"/>
      <c r="C205" s="183">
        <v>27</v>
      </c>
      <c r="D205" s="183" t="s">
        <v>129</v>
      </c>
      <c r="E205" s="184" t="s">
        <v>243</v>
      </c>
      <c r="F205" s="185" t="s">
        <v>244</v>
      </c>
      <c r="G205" s="186" t="s">
        <v>138</v>
      </c>
      <c r="H205" s="187">
        <v>9.3800000000000008</v>
      </c>
      <c r="I205" s="188"/>
      <c r="J205" s="188">
        <f>ROUND(I205*H205,2)</f>
        <v>0</v>
      </c>
      <c r="K205" s="189"/>
      <c r="L205" s="34"/>
      <c r="M205" s="190" t="s">
        <v>1</v>
      </c>
      <c r="N205" s="191" t="s">
        <v>38</v>
      </c>
      <c r="O205" s="192">
        <v>0.21</v>
      </c>
      <c r="P205" s="192">
        <f>O205*H205</f>
        <v>1.9698</v>
      </c>
      <c r="Q205" s="192">
        <v>3.5000000000000001E-3</v>
      </c>
      <c r="R205" s="192">
        <f>Q205*H205</f>
        <v>3.2830000000000005E-2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232</v>
      </c>
      <c r="AT205" s="194" t="s">
        <v>129</v>
      </c>
      <c r="AU205" s="194" t="s">
        <v>134</v>
      </c>
      <c r="AY205" s="16" t="s">
        <v>126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6" t="s">
        <v>134</v>
      </c>
      <c r="BK205" s="195">
        <f>ROUND(I205*H205,2)</f>
        <v>0</v>
      </c>
      <c r="BL205" s="16" t="s">
        <v>232</v>
      </c>
      <c r="BM205" s="194" t="s">
        <v>245</v>
      </c>
    </row>
    <row r="206" spans="1:65" s="12" customFormat="1">
      <c r="B206" s="196"/>
      <c r="C206" s="197"/>
      <c r="D206" s="198" t="s">
        <v>140</v>
      </c>
      <c r="E206" s="199" t="s">
        <v>1</v>
      </c>
      <c r="F206" s="200" t="s">
        <v>246</v>
      </c>
      <c r="G206" s="197"/>
      <c r="H206" s="201">
        <v>9.3800000000000008</v>
      </c>
      <c r="I206" s="197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140</v>
      </c>
      <c r="AU206" s="206" t="s">
        <v>134</v>
      </c>
      <c r="AV206" s="12" t="s">
        <v>134</v>
      </c>
      <c r="AW206" s="12" t="s">
        <v>27</v>
      </c>
      <c r="AX206" s="12" t="s">
        <v>77</v>
      </c>
      <c r="AY206" s="206" t="s">
        <v>126</v>
      </c>
    </row>
    <row r="207" spans="1:65" s="1" customFormat="1" ht="16.5" customHeight="1">
      <c r="A207" s="31"/>
      <c r="B207" s="32"/>
      <c r="C207" s="226">
        <v>28</v>
      </c>
      <c r="D207" s="226" t="s">
        <v>186</v>
      </c>
      <c r="E207" s="227" t="s">
        <v>247</v>
      </c>
      <c r="F207" s="246" t="s">
        <v>248</v>
      </c>
      <c r="G207" s="229" t="s">
        <v>249</v>
      </c>
      <c r="H207" s="230">
        <v>7</v>
      </c>
      <c r="I207" s="231"/>
      <c r="J207" s="231">
        <f>ROUND(I207*H207,2)</f>
        <v>0</v>
      </c>
      <c r="K207" s="232"/>
      <c r="L207" s="233"/>
      <c r="M207" s="234" t="s">
        <v>1</v>
      </c>
      <c r="N207" s="235" t="s">
        <v>38</v>
      </c>
      <c r="O207" s="192">
        <v>0</v>
      </c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231</v>
      </c>
      <c r="AT207" s="194" t="s">
        <v>186</v>
      </c>
      <c r="AU207" s="194" t="s">
        <v>134</v>
      </c>
      <c r="AY207" s="16" t="s">
        <v>126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6" t="s">
        <v>134</v>
      </c>
      <c r="BK207" s="195">
        <f>ROUND(I207*H207,2)</f>
        <v>0</v>
      </c>
      <c r="BL207" s="16" t="s">
        <v>232</v>
      </c>
      <c r="BM207" s="194" t="s">
        <v>250</v>
      </c>
    </row>
    <row r="208" spans="1:65" s="11" customFormat="1" ht="22.9" customHeight="1">
      <c r="B208" s="168"/>
      <c r="C208" s="169"/>
      <c r="D208" s="170" t="s">
        <v>71</v>
      </c>
      <c r="E208" s="181" t="s">
        <v>251</v>
      </c>
      <c r="F208" s="181" t="s">
        <v>252</v>
      </c>
      <c r="G208" s="169"/>
      <c r="H208" s="169"/>
      <c r="I208" s="169"/>
      <c r="J208" s="182">
        <f>BK208</f>
        <v>0</v>
      </c>
      <c r="K208" s="169"/>
      <c r="L208" s="173"/>
      <c r="M208" s="174"/>
      <c r="N208" s="175"/>
      <c r="O208" s="175"/>
      <c r="P208" s="176">
        <f>SUM(P209:P212)</f>
        <v>2.1139999999999999</v>
      </c>
      <c r="Q208" s="175"/>
      <c r="R208" s="176">
        <f>SUM(R209:R212)</f>
        <v>7.3200000000000001E-3</v>
      </c>
      <c r="S208" s="175"/>
      <c r="T208" s="177">
        <f>SUM(T209:T212)</f>
        <v>0</v>
      </c>
      <c r="AR208" s="178" t="s">
        <v>134</v>
      </c>
      <c r="AT208" s="179" t="s">
        <v>71</v>
      </c>
      <c r="AU208" s="179" t="s">
        <v>77</v>
      </c>
      <c r="AY208" s="178" t="s">
        <v>126</v>
      </c>
      <c r="BK208" s="180">
        <f>SUM(BK209:BK212)</f>
        <v>0</v>
      </c>
    </row>
    <row r="209" spans="1:65" s="1" customFormat="1" ht="33" customHeight="1">
      <c r="A209" s="31"/>
      <c r="B209" s="32"/>
      <c r="C209" s="183">
        <v>29</v>
      </c>
      <c r="D209" s="183" t="s">
        <v>129</v>
      </c>
      <c r="E209" s="184" t="s">
        <v>254</v>
      </c>
      <c r="F209" s="185" t="s">
        <v>255</v>
      </c>
      <c r="G209" s="186" t="s">
        <v>253</v>
      </c>
      <c r="H209" s="187">
        <v>1</v>
      </c>
      <c r="I209" s="188"/>
      <c r="J209" s="188">
        <f>ROUND(I209*H209,2)</f>
        <v>0</v>
      </c>
      <c r="K209" s="189"/>
      <c r="L209" s="34"/>
      <c r="M209" s="190" t="s">
        <v>1</v>
      </c>
      <c r="N209" s="191" t="s">
        <v>38</v>
      </c>
      <c r="O209" s="192">
        <v>0.85</v>
      </c>
      <c r="P209" s="192">
        <f>O209*H209</f>
        <v>0.85</v>
      </c>
      <c r="Q209" s="192">
        <v>4.9300000000000004E-3</v>
      </c>
      <c r="R209" s="192">
        <f>Q209*H209</f>
        <v>4.9300000000000004E-3</v>
      </c>
      <c r="S209" s="192">
        <v>0</v>
      </c>
      <c r="T209" s="19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232</v>
      </c>
      <c r="AT209" s="194" t="s">
        <v>129</v>
      </c>
      <c r="AU209" s="194" t="s">
        <v>134</v>
      </c>
      <c r="AY209" s="16" t="s">
        <v>126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6" t="s">
        <v>134</v>
      </c>
      <c r="BK209" s="195">
        <f>ROUND(I209*H209,2)</f>
        <v>0</v>
      </c>
      <c r="BL209" s="16" t="s">
        <v>232</v>
      </c>
      <c r="BM209" s="194" t="s">
        <v>256</v>
      </c>
    </row>
    <row r="210" spans="1:65" s="1" customFormat="1" ht="21.75" customHeight="1">
      <c r="A210" s="31"/>
      <c r="B210" s="32"/>
      <c r="C210" s="183">
        <v>30</v>
      </c>
      <c r="D210" s="183" t="s">
        <v>129</v>
      </c>
      <c r="E210" s="184" t="s">
        <v>257</v>
      </c>
      <c r="F210" s="185" t="s">
        <v>258</v>
      </c>
      <c r="G210" s="186" t="s">
        <v>253</v>
      </c>
      <c r="H210" s="187">
        <v>1</v>
      </c>
      <c r="I210" s="188"/>
      <c r="J210" s="188">
        <f>ROUND(I210*H210,2)</f>
        <v>0</v>
      </c>
      <c r="K210" s="189"/>
      <c r="L210" s="34"/>
      <c r="M210" s="190" t="s">
        <v>1</v>
      </c>
      <c r="N210" s="191" t="s">
        <v>38</v>
      </c>
      <c r="O210" s="192">
        <v>0.85</v>
      </c>
      <c r="P210" s="192">
        <f>O210*H210</f>
        <v>0.85</v>
      </c>
      <c r="Q210" s="192">
        <v>4.2999999999999999E-4</v>
      </c>
      <c r="R210" s="192">
        <f>Q210*H210</f>
        <v>4.2999999999999999E-4</v>
      </c>
      <c r="S210" s="192">
        <v>0</v>
      </c>
      <c r="T210" s="19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232</v>
      </c>
      <c r="AT210" s="194" t="s">
        <v>129</v>
      </c>
      <c r="AU210" s="194" t="s">
        <v>134</v>
      </c>
      <c r="AY210" s="16" t="s">
        <v>126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6" t="s">
        <v>134</v>
      </c>
      <c r="BK210" s="195">
        <f>ROUND(I210*H210,2)</f>
        <v>0</v>
      </c>
      <c r="BL210" s="16" t="s">
        <v>232</v>
      </c>
      <c r="BM210" s="194" t="s">
        <v>259</v>
      </c>
    </row>
    <row r="211" spans="1:65" s="1" customFormat="1" ht="21.75" customHeight="1">
      <c r="A211" s="31"/>
      <c r="B211" s="32"/>
      <c r="C211" s="183">
        <v>31</v>
      </c>
      <c r="D211" s="183" t="s">
        <v>129</v>
      </c>
      <c r="E211" s="184" t="s">
        <v>260</v>
      </c>
      <c r="F211" s="185" t="s">
        <v>261</v>
      </c>
      <c r="G211" s="186" t="s">
        <v>132</v>
      </c>
      <c r="H211" s="187">
        <v>1</v>
      </c>
      <c r="I211" s="188"/>
      <c r="J211" s="188">
        <f>ROUND(I211*H211,2)</f>
        <v>0</v>
      </c>
      <c r="K211" s="189"/>
      <c r="L211" s="34"/>
      <c r="M211" s="190" t="s">
        <v>1</v>
      </c>
      <c r="N211" s="191" t="s">
        <v>38</v>
      </c>
      <c r="O211" s="192">
        <v>0.41399999999999998</v>
      </c>
      <c r="P211" s="192">
        <f>O211*H211</f>
        <v>0.41399999999999998</v>
      </c>
      <c r="Q211" s="192">
        <v>1.6000000000000001E-4</v>
      </c>
      <c r="R211" s="192">
        <f>Q211*H211</f>
        <v>1.6000000000000001E-4</v>
      </c>
      <c r="S211" s="192">
        <v>0</v>
      </c>
      <c r="T211" s="19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232</v>
      </c>
      <c r="AT211" s="194" t="s">
        <v>129</v>
      </c>
      <c r="AU211" s="194" t="s">
        <v>134</v>
      </c>
      <c r="AY211" s="16" t="s">
        <v>126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6" t="s">
        <v>134</v>
      </c>
      <c r="BK211" s="195">
        <f>ROUND(I211*H211,2)</f>
        <v>0</v>
      </c>
      <c r="BL211" s="16" t="s">
        <v>232</v>
      </c>
      <c r="BM211" s="194" t="s">
        <v>262</v>
      </c>
    </row>
    <row r="212" spans="1:65" s="1" customFormat="1" ht="21.75" customHeight="1">
      <c r="A212" s="31"/>
      <c r="B212" s="32"/>
      <c r="C212" s="226">
        <v>32</v>
      </c>
      <c r="D212" s="226" t="s">
        <v>186</v>
      </c>
      <c r="E212" s="227" t="s">
        <v>263</v>
      </c>
      <c r="F212" s="228" t="s">
        <v>501</v>
      </c>
      <c r="G212" s="229" t="s">
        <v>132</v>
      </c>
      <c r="H212" s="230">
        <v>1</v>
      </c>
      <c r="I212" s="231"/>
      <c r="J212" s="231">
        <f>ROUND(I212*H212,2)</f>
        <v>0</v>
      </c>
      <c r="K212" s="232"/>
      <c r="L212" s="233"/>
      <c r="M212" s="234" t="s">
        <v>1</v>
      </c>
      <c r="N212" s="235" t="s">
        <v>38</v>
      </c>
      <c r="O212" s="192">
        <v>0</v>
      </c>
      <c r="P212" s="192">
        <f>O212*H212</f>
        <v>0</v>
      </c>
      <c r="Q212" s="192">
        <v>1.8E-3</v>
      </c>
      <c r="R212" s="192">
        <f>Q212*H212</f>
        <v>1.8E-3</v>
      </c>
      <c r="S212" s="192">
        <v>0</v>
      </c>
      <c r="T212" s="19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4" t="s">
        <v>231</v>
      </c>
      <c r="AT212" s="194" t="s">
        <v>186</v>
      </c>
      <c r="AU212" s="194" t="s">
        <v>134</v>
      </c>
      <c r="AY212" s="16" t="s">
        <v>126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6" t="s">
        <v>134</v>
      </c>
      <c r="BK212" s="195">
        <f>ROUND(I212*H212,2)</f>
        <v>0</v>
      </c>
      <c r="BL212" s="16" t="s">
        <v>232</v>
      </c>
      <c r="BM212" s="194" t="s">
        <v>264</v>
      </c>
    </row>
    <row r="213" spans="1:65" s="11" customFormat="1" ht="22.9" customHeight="1">
      <c r="B213" s="168"/>
      <c r="C213" s="169"/>
      <c r="D213" s="170" t="s">
        <v>71</v>
      </c>
      <c r="E213" s="181" t="s">
        <v>265</v>
      </c>
      <c r="F213" s="181" t="s">
        <v>266</v>
      </c>
      <c r="G213" s="169"/>
      <c r="H213" s="169"/>
      <c r="I213" s="169"/>
      <c r="J213" s="182">
        <f>BK213</f>
        <v>0</v>
      </c>
      <c r="K213" s="169"/>
      <c r="L213" s="173"/>
      <c r="M213" s="174"/>
      <c r="N213" s="175"/>
      <c r="O213" s="175"/>
      <c r="P213" s="176">
        <f>P214</f>
        <v>1.6919999999999999</v>
      </c>
      <c r="Q213" s="175"/>
      <c r="R213" s="176">
        <f>R214</f>
        <v>0</v>
      </c>
      <c r="S213" s="175"/>
      <c r="T213" s="177">
        <f>T214</f>
        <v>0</v>
      </c>
      <c r="AR213" s="178" t="s">
        <v>134</v>
      </c>
      <c r="AT213" s="179" t="s">
        <v>71</v>
      </c>
      <c r="AU213" s="179" t="s">
        <v>77</v>
      </c>
      <c r="AY213" s="178" t="s">
        <v>126</v>
      </c>
      <c r="BK213" s="180">
        <f>BK214</f>
        <v>0</v>
      </c>
    </row>
    <row r="214" spans="1:65" s="1" customFormat="1" ht="21.75" customHeight="1">
      <c r="A214" s="31"/>
      <c r="B214" s="32"/>
      <c r="C214" s="183">
        <v>33</v>
      </c>
      <c r="D214" s="183" t="s">
        <v>129</v>
      </c>
      <c r="E214" s="184" t="s">
        <v>267</v>
      </c>
      <c r="F214" s="185" t="s">
        <v>268</v>
      </c>
      <c r="G214" s="186" t="s">
        <v>132</v>
      </c>
      <c r="H214" s="187">
        <v>1</v>
      </c>
      <c r="I214" s="188"/>
      <c r="J214" s="188">
        <f>ROUND(I214*H214,2)</f>
        <v>0</v>
      </c>
      <c r="K214" s="189"/>
      <c r="L214" s="34"/>
      <c r="M214" s="190" t="s">
        <v>1</v>
      </c>
      <c r="N214" s="191" t="s">
        <v>38</v>
      </c>
      <c r="O214" s="192">
        <v>1.6919999999999999</v>
      </c>
      <c r="P214" s="192">
        <f>O214*H214</f>
        <v>1.6919999999999999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232</v>
      </c>
      <c r="AT214" s="194" t="s">
        <v>129</v>
      </c>
      <c r="AU214" s="194" t="s">
        <v>134</v>
      </c>
      <c r="AY214" s="16" t="s">
        <v>126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6" t="s">
        <v>134</v>
      </c>
      <c r="BK214" s="195">
        <f>ROUND(I214*H214,2)</f>
        <v>0</v>
      </c>
      <c r="BL214" s="16" t="s">
        <v>232</v>
      </c>
      <c r="BM214" s="194" t="s">
        <v>269</v>
      </c>
    </row>
    <row r="215" spans="1:65" s="11" customFormat="1" ht="22.9" customHeight="1">
      <c r="B215" s="168"/>
      <c r="C215" s="169"/>
      <c r="D215" s="170" t="s">
        <v>71</v>
      </c>
      <c r="E215" s="181" t="s">
        <v>270</v>
      </c>
      <c r="F215" s="181" t="s">
        <v>271</v>
      </c>
      <c r="G215" s="169"/>
      <c r="H215" s="169"/>
      <c r="I215" s="169"/>
      <c r="J215" s="182">
        <f>J216+J217+J218+J219+J220+J221+J222+J223+J224+J225+J226+J227+J228+J229+J230+J231</f>
        <v>0</v>
      </c>
      <c r="K215" s="169"/>
      <c r="L215" s="173"/>
      <c r="M215" s="174"/>
      <c r="N215" s="175"/>
      <c r="O215" s="175"/>
      <c r="P215" s="176">
        <f>SUM(P216:P233)</f>
        <v>9.9169999999999998</v>
      </c>
      <c r="Q215" s="175"/>
      <c r="R215" s="176">
        <f>SUM(R216:R233)</f>
        <v>5.7999999999999996E-3</v>
      </c>
      <c r="S215" s="175"/>
      <c r="T215" s="177">
        <f>SUM(T216:T233)</f>
        <v>0.3548</v>
      </c>
      <c r="AR215" s="178" t="s">
        <v>134</v>
      </c>
      <c r="AT215" s="179" t="s">
        <v>71</v>
      </c>
      <c r="AU215" s="179" t="s">
        <v>77</v>
      </c>
      <c r="AY215" s="178" t="s">
        <v>126</v>
      </c>
      <c r="BK215" s="180">
        <f>SUM(BK216:BK233)</f>
        <v>0</v>
      </c>
    </row>
    <row r="216" spans="1:65" s="1" customFormat="1" ht="33" customHeight="1">
      <c r="A216" s="31"/>
      <c r="B216" s="32"/>
      <c r="C216" s="183">
        <v>34</v>
      </c>
      <c r="D216" s="183" t="s">
        <v>129</v>
      </c>
      <c r="E216" s="184" t="s">
        <v>272</v>
      </c>
      <c r="F216" s="249" t="s">
        <v>273</v>
      </c>
      <c r="G216" s="186" t="s">
        <v>132</v>
      </c>
      <c r="H216" s="187">
        <v>2</v>
      </c>
      <c r="I216" s="188"/>
      <c r="J216" s="188">
        <f t="shared" ref="J216:J231" si="0">ROUND(I216*H216,2)</f>
        <v>0</v>
      </c>
      <c r="K216" s="189"/>
      <c r="L216" s="34"/>
      <c r="M216" s="190" t="s">
        <v>1</v>
      </c>
      <c r="N216" s="191" t="s">
        <v>38</v>
      </c>
      <c r="O216" s="192">
        <v>1.6819999999999999</v>
      </c>
      <c r="P216" s="192">
        <f t="shared" ref="P216:P231" si="1">O216*H216</f>
        <v>3.3639999999999999</v>
      </c>
      <c r="Q216" s="192">
        <v>0</v>
      </c>
      <c r="R216" s="192">
        <f t="shared" ref="R216:R231" si="2">Q216*H216</f>
        <v>0</v>
      </c>
      <c r="S216" s="192">
        <v>0</v>
      </c>
      <c r="T216" s="193">
        <f t="shared" ref="T216:T231" si="3"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232</v>
      </c>
      <c r="AT216" s="194" t="s">
        <v>129</v>
      </c>
      <c r="AU216" s="194" t="s">
        <v>134</v>
      </c>
      <c r="AY216" s="16" t="s">
        <v>126</v>
      </c>
      <c r="BE216" s="195">
        <f t="shared" ref="BE216:BE231" si="4">IF(N216="základní",J216,0)</f>
        <v>0</v>
      </c>
      <c r="BF216" s="195">
        <f t="shared" ref="BF216:BF231" si="5">IF(N216="snížená",J216,0)</f>
        <v>0</v>
      </c>
      <c r="BG216" s="195">
        <f t="shared" ref="BG216:BG231" si="6">IF(N216="zákl. přenesená",J216,0)</f>
        <v>0</v>
      </c>
      <c r="BH216" s="195">
        <f t="shared" ref="BH216:BH231" si="7">IF(N216="sníž. přenesená",J216,0)</f>
        <v>0</v>
      </c>
      <c r="BI216" s="195">
        <f t="shared" ref="BI216:BI231" si="8">IF(N216="nulová",J216,0)</f>
        <v>0</v>
      </c>
      <c r="BJ216" s="16" t="s">
        <v>134</v>
      </c>
      <c r="BK216" s="195">
        <f t="shared" ref="BK216:BK231" si="9">ROUND(I216*H216,2)</f>
        <v>0</v>
      </c>
      <c r="BL216" s="16" t="s">
        <v>232</v>
      </c>
      <c r="BM216" s="194" t="s">
        <v>274</v>
      </c>
    </row>
    <row r="217" spans="1:65" s="1" customFormat="1" ht="21.75" customHeight="1">
      <c r="A217" s="31"/>
      <c r="B217" s="32"/>
      <c r="C217" s="183">
        <v>35</v>
      </c>
      <c r="D217" s="183" t="s">
        <v>129</v>
      </c>
      <c r="E217" s="184" t="s">
        <v>275</v>
      </c>
      <c r="F217" s="249" t="s">
        <v>276</v>
      </c>
      <c r="G217" s="186" t="s">
        <v>132</v>
      </c>
      <c r="H217" s="187">
        <v>2</v>
      </c>
      <c r="I217" s="188"/>
      <c r="J217" s="188">
        <f t="shared" si="0"/>
        <v>0</v>
      </c>
      <c r="K217" s="189"/>
      <c r="L217" s="34"/>
      <c r="M217" s="190" t="s">
        <v>1</v>
      </c>
      <c r="N217" s="191" t="s">
        <v>38</v>
      </c>
      <c r="O217" s="192">
        <v>0.33500000000000002</v>
      </c>
      <c r="P217" s="192">
        <f t="shared" si="1"/>
        <v>0.67</v>
      </c>
      <c r="Q217" s="192">
        <v>0</v>
      </c>
      <c r="R217" s="192">
        <f t="shared" si="2"/>
        <v>0</v>
      </c>
      <c r="S217" s="192">
        <v>0</v>
      </c>
      <c r="T217" s="193">
        <f t="shared" si="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4" t="s">
        <v>232</v>
      </c>
      <c r="AT217" s="194" t="s">
        <v>129</v>
      </c>
      <c r="AU217" s="194" t="s">
        <v>134</v>
      </c>
      <c r="AY217" s="16" t="s">
        <v>126</v>
      </c>
      <c r="BE217" s="195">
        <f t="shared" si="4"/>
        <v>0</v>
      </c>
      <c r="BF217" s="195">
        <f t="shared" si="5"/>
        <v>0</v>
      </c>
      <c r="BG217" s="195">
        <f t="shared" si="6"/>
        <v>0</v>
      </c>
      <c r="BH217" s="195">
        <f t="shared" si="7"/>
        <v>0</v>
      </c>
      <c r="BI217" s="195">
        <f t="shared" si="8"/>
        <v>0</v>
      </c>
      <c r="BJ217" s="16" t="s">
        <v>134</v>
      </c>
      <c r="BK217" s="195">
        <f t="shared" si="9"/>
        <v>0</v>
      </c>
      <c r="BL217" s="16" t="s">
        <v>232</v>
      </c>
      <c r="BM217" s="194" t="s">
        <v>277</v>
      </c>
    </row>
    <row r="218" spans="1:65" s="1" customFormat="1" ht="21.75" customHeight="1">
      <c r="A218" s="31"/>
      <c r="B218" s="32"/>
      <c r="C218" s="226">
        <v>36</v>
      </c>
      <c r="D218" s="226" t="s">
        <v>186</v>
      </c>
      <c r="E218" s="227" t="s">
        <v>278</v>
      </c>
      <c r="F218" s="246" t="s">
        <v>279</v>
      </c>
      <c r="G218" s="229" t="s">
        <v>132</v>
      </c>
      <c r="H218" s="230">
        <v>2</v>
      </c>
      <c r="I218" s="231"/>
      <c r="J218" s="231">
        <f t="shared" si="0"/>
        <v>0</v>
      </c>
      <c r="K218" s="232"/>
      <c r="L218" s="233"/>
      <c r="M218" s="234" t="s">
        <v>1</v>
      </c>
      <c r="N218" s="235" t="s">
        <v>38</v>
      </c>
      <c r="O218" s="192">
        <v>0</v>
      </c>
      <c r="P218" s="192">
        <f t="shared" si="1"/>
        <v>0</v>
      </c>
      <c r="Q218" s="192">
        <v>1.1999999999999999E-3</v>
      </c>
      <c r="R218" s="192">
        <f t="shared" si="2"/>
        <v>2.3999999999999998E-3</v>
      </c>
      <c r="S218" s="192">
        <v>0</v>
      </c>
      <c r="T218" s="193">
        <f t="shared" si="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231</v>
      </c>
      <c r="AT218" s="194" t="s">
        <v>186</v>
      </c>
      <c r="AU218" s="194" t="s">
        <v>134</v>
      </c>
      <c r="AY218" s="16" t="s">
        <v>126</v>
      </c>
      <c r="BE218" s="195">
        <f t="shared" si="4"/>
        <v>0</v>
      </c>
      <c r="BF218" s="195">
        <f t="shared" si="5"/>
        <v>0</v>
      </c>
      <c r="BG218" s="195">
        <f t="shared" si="6"/>
        <v>0</v>
      </c>
      <c r="BH218" s="195">
        <f t="shared" si="7"/>
        <v>0</v>
      </c>
      <c r="BI218" s="195">
        <f t="shared" si="8"/>
        <v>0</v>
      </c>
      <c r="BJ218" s="16" t="s">
        <v>134</v>
      </c>
      <c r="BK218" s="195">
        <f t="shared" si="9"/>
        <v>0</v>
      </c>
      <c r="BL218" s="16" t="s">
        <v>232</v>
      </c>
      <c r="BM218" s="194" t="s">
        <v>280</v>
      </c>
    </row>
    <row r="219" spans="1:65" s="1" customFormat="1" ht="33" customHeight="1">
      <c r="A219" s="31"/>
      <c r="B219" s="32"/>
      <c r="C219" s="183">
        <v>37</v>
      </c>
      <c r="D219" s="183" t="s">
        <v>129</v>
      </c>
      <c r="E219" s="184" t="s">
        <v>281</v>
      </c>
      <c r="F219" s="185" t="s">
        <v>282</v>
      </c>
      <c r="G219" s="186" t="s">
        <v>132</v>
      </c>
      <c r="H219" s="187">
        <v>1</v>
      </c>
      <c r="I219" s="188"/>
      <c r="J219" s="188">
        <f t="shared" si="0"/>
        <v>0</v>
      </c>
      <c r="K219" s="189"/>
      <c r="L219" s="34"/>
      <c r="M219" s="190" t="s">
        <v>1</v>
      </c>
      <c r="N219" s="191" t="s">
        <v>38</v>
      </c>
      <c r="O219" s="192">
        <v>2.859</v>
      </c>
      <c r="P219" s="192">
        <f t="shared" si="1"/>
        <v>2.859</v>
      </c>
      <c r="Q219" s="192">
        <v>0</v>
      </c>
      <c r="R219" s="192">
        <f t="shared" si="2"/>
        <v>0</v>
      </c>
      <c r="S219" s="192">
        <v>0</v>
      </c>
      <c r="T219" s="193">
        <f t="shared" si="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4" t="s">
        <v>232</v>
      </c>
      <c r="AT219" s="194" t="s">
        <v>129</v>
      </c>
      <c r="AU219" s="194" t="s">
        <v>134</v>
      </c>
      <c r="AY219" s="16" t="s">
        <v>126</v>
      </c>
      <c r="BE219" s="195">
        <f t="shared" si="4"/>
        <v>0</v>
      </c>
      <c r="BF219" s="195">
        <f t="shared" si="5"/>
        <v>0</v>
      </c>
      <c r="BG219" s="195">
        <f t="shared" si="6"/>
        <v>0</v>
      </c>
      <c r="BH219" s="195">
        <f t="shared" si="7"/>
        <v>0</v>
      </c>
      <c r="BI219" s="195">
        <f t="shared" si="8"/>
        <v>0</v>
      </c>
      <c r="BJ219" s="16" t="s">
        <v>134</v>
      </c>
      <c r="BK219" s="195">
        <f t="shared" si="9"/>
        <v>0</v>
      </c>
      <c r="BL219" s="16" t="s">
        <v>232</v>
      </c>
      <c r="BM219" s="194" t="s">
        <v>283</v>
      </c>
    </row>
    <row r="220" spans="1:65" s="1" customFormat="1" ht="21.75" customHeight="1">
      <c r="A220" s="31"/>
      <c r="B220" s="32"/>
      <c r="C220" s="226">
        <v>38</v>
      </c>
      <c r="D220" s="226" t="s">
        <v>186</v>
      </c>
      <c r="E220" s="227" t="s">
        <v>284</v>
      </c>
      <c r="F220" s="228" t="s">
        <v>285</v>
      </c>
      <c r="G220" s="229" t="s">
        <v>132</v>
      </c>
      <c r="H220" s="230">
        <v>1</v>
      </c>
      <c r="I220" s="231"/>
      <c r="J220" s="231">
        <f t="shared" si="0"/>
        <v>0</v>
      </c>
      <c r="K220" s="232"/>
      <c r="L220" s="233"/>
      <c r="M220" s="234" t="s">
        <v>1</v>
      </c>
      <c r="N220" s="235" t="s">
        <v>38</v>
      </c>
      <c r="O220" s="192">
        <v>0</v>
      </c>
      <c r="P220" s="192">
        <f t="shared" si="1"/>
        <v>0</v>
      </c>
      <c r="Q220" s="192">
        <v>2.0000000000000001E-4</v>
      </c>
      <c r="R220" s="192">
        <f t="shared" si="2"/>
        <v>2.0000000000000001E-4</v>
      </c>
      <c r="S220" s="192">
        <v>0</v>
      </c>
      <c r="T220" s="193">
        <f t="shared" si="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231</v>
      </c>
      <c r="AT220" s="194" t="s">
        <v>186</v>
      </c>
      <c r="AU220" s="194" t="s">
        <v>134</v>
      </c>
      <c r="AY220" s="16" t="s">
        <v>126</v>
      </c>
      <c r="BE220" s="195">
        <f t="shared" si="4"/>
        <v>0</v>
      </c>
      <c r="BF220" s="195">
        <f t="shared" si="5"/>
        <v>0</v>
      </c>
      <c r="BG220" s="195">
        <f t="shared" si="6"/>
        <v>0</v>
      </c>
      <c r="BH220" s="195">
        <f t="shared" si="7"/>
        <v>0</v>
      </c>
      <c r="BI220" s="195">
        <f t="shared" si="8"/>
        <v>0</v>
      </c>
      <c r="BJ220" s="16" t="s">
        <v>134</v>
      </c>
      <c r="BK220" s="195">
        <f t="shared" si="9"/>
        <v>0</v>
      </c>
      <c r="BL220" s="16" t="s">
        <v>232</v>
      </c>
      <c r="BM220" s="194" t="s">
        <v>286</v>
      </c>
    </row>
    <row r="221" spans="1:65" s="1" customFormat="1" ht="21.75" customHeight="1">
      <c r="A221" s="31"/>
      <c r="B221" s="32"/>
      <c r="C221" s="183">
        <v>39</v>
      </c>
      <c r="D221" s="183" t="s">
        <v>129</v>
      </c>
      <c r="E221" s="184" t="s">
        <v>287</v>
      </c>
      <c r="F221" s="185" t="s">
        <v>288</v>
      </c>
      <c r="G221" s="186" t="s">
        <v>132</v>
      </c>
      <c r="H221" s="187">
        <v>1</v>
      </c>
      <c r="I221" s="188"/>
      <c r="J221" s="188">
        <f t="shared" si="0"/>
        <v>0</v>
      </c>
      <c r="K221" s="189"/>
      <c r="L221" s="34"/>
      <c r="M221" s="190" t="s">
        <v>1</v>
      </c>
      <c r="N221" s="191" t="s">
        <v>38</v>
      </c>
      <c r="O221" s="192">
        <v>0.30499999999999999</v>
      </c>
      <c r="P221" s="192">
        <f t="shared" si="1"/>
        <v>0.30499999999999999</v>
      </c>
      <c r="Q221" s="192">
        <v>0</v>
      </c>
      <c r="R221" s="192">
        <f t="shared" si="2"/>
        <v>0</v>
      </c>
      <c r="S221" s="192">
        <v>0</v>
      </c>
      <c r="T221" s="193">
        <f t="shared" si="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4" t="s">
        <v>232</v>
      </c>
      <c r="AT221" s="194" t="s">
        <v>129</v>
      </c>
      <c r="AU221" s="194" t="s">
        <v>134</v>
      </c>
      <c r="AY221" s="16" t="s">
        <v>126</v>
      </c>
      <c r="BE221" s="195">
        <f t="shared" si="4"/>
        <v>0</v>
      </c>
      <c r="BF221" s="195">
        <f t="shared" si="5"/>
        <v>0</v>
      </c>
      <c r="BG221" s="195">
        <f t="shared" si="6"/>
        <v>0</v>
      </c>
      <c r="BH221" s="195">
        <f t="shared" si="7"/>
        <v>0</v>
      </c>
      <c r="BI221" s="195">
        <f t="shared" si="8"/>
        <v>0</v>
      </c>
      <c r="BJ221" s="16" t="s">
        <v>134</v>
      </c>
      <c r="BK221" s="195">
        <f t="shared" si="9"/>
        <v>0</v>
      </c>
      <c r="BL221" s="16" t="s">
        <v>232</v>
      </c>
      <c r="BM221" s="194" t="s">
        <v>289</v>
      </c>
    </row>
    <row r="222" spans="1:65" s="1" customFormat="1" ht="21.75" customHeight="1">
      <c r="A222" s="31"/>
      <c r="B222" s="32"/>
      <c r="C222" s="226">
        <v>40</v>
      </c>
      <c r="D222" s="226" t="s">
        <v>186</v>
      </c>
      <c r="E222" s="227" t="s">
        <v>290</v>
      </c>
      <c r="F222" s="246" t="s">
        <v>291</v>
      </c>
      <c r="G222" s="247" t="s">
        <v>132</v>
      </c>
      <c r="H222" s="248">
        <v>1</v>
      </c>
      <c r="I222" s="231"/>
      <c r="J222" s="231">
        <f t="shared" si="0"/>
        <v>0</v>
      </c>
      <c r="K222" s="232"/>
      <c r="L222" s="233"/>
      <c r="M222" s="234" t="s">
        <v>1</v>
      </c>
      <c r="N222" s="235" t="s">
        <v>38</v>
      </c>
      <c r="O222" s="192">
        <v>0</v>
      </c>
      <c r="P222" s="192">
        <f t="shared" si="1"/>
        <v>0</v>
      </c>
      <c r="Q222" s="192">
        <v>1.4E-3</v>
      </c>
      <c r="R222" s="192">
        <f t="shared" si="2"/>
        <v>1.4E-3</v>
      </c>
      <c r="S222" s="192">
        <v>0</v>
      </c>
      <c r="T222" s="193">
        <f t="shared" si="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231</v>
      </c>
      <c r="AT222" s="194" t="s">
        <v>186</v>
      </c>
      <c r="AU222" s="194" t="s">
        <v>134</v>
      </c>
      <c r="AY222" s="16" t="s">
        <v>126</v>
      </c>
      <c r="BE222" s="195">
        <f t="shared" si="4"/>
        <v>0</v>
      </c>
      <c r="BF222" s="195">
        <f t="shared" si="5"/>
        <v>0</v>
      </c>
      <c r="BG222" s="195">
        <f t="shared" si="6"/>
        <v>0</v>
      </c>
      <c r="BH222" s="195">
        <f t="shared" si="7"/>
        <v>0</v>
      </c>
      <c r="BI222" s="195">
        <f t="shared" si="8"/>
        <v>0</v>
      </c>
      <c r="BJ222" s="16" t="s">
        <v>134</v>
      </c>
      <c r="BK222" s="195">
        <f t="shared" si="9"/>
        <v>0</v>
      </c>
      <c r="BL222" s="16" t="s">
        <v>232</v>
      </c>
      <c r="BM222" s="194" t="s">
        <v>292</v>
      </c>
    </row>
    <row r="223" spans="1:65" s="1" customFormat="1" ht="21.75" customHeight="1">
      <c r="A223" s="31"/>
      <c r="B223" s="32"/>
      <c r="C223" s="183">
        <v>41</v>
      </c>
      <c r="D223" s="183" t="s">
        <v>129</v>
      </c>
      <c r="E223" s="184" t="s">
        <v>293</v>
      </c>
      <c r="F223" s="249" t="s">
        <v>294</v>
      </c>
      <c r="G223" s="250" t="s">
        <v>132</v>
      </c>
      <c r="H223" s="251">
        <v>1</v>
      </c>
      <c r="I223" s="188"/>
      <c r="J223" s="188">
        <f t="shared" si="0"/>
        <v>0</v>
      </c>
      <c r="K223" s="189"/>
      <c r="L223" s="34"/>
      <c r="M223" s="190" t="s">
        <v>1</v>
      </c>
      <c r="N223" s="191" t="s">
        <v>38</v>
      </c>
      <c r="O223" s="192">
        <v>0.11</v>
      </c>
      <c r="P223" s="192">
        <f t="shared" si="1"/>
        <v>0.11</v>
      </c>
      <c r="Q223" s="192">
        <v>0</v>
      </c>
      <c r="R223" s="192">
        <f t="shared" si="2"/>
        <v>0</v>
      </c>
      <c r="S223" s="192">
        <v>1.8E-3</v>
      </c>
      <c r="T223" s="193">
        <f t="shared" si="3"/>
        <v>1.8E-3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4" t="s">
        <v>232</v>
      </c>
      <c r="AT223" s="194" t="s">
        <v>129</v>
      </c>
      <c r="AU223" s="194" t="s">
        <v>134</v>
      </c>
      <c r="AY223" s="16" t="s">
        <v>126</v>
      </c>
      <c r="BE223" s="195">
        <f t="shared" si="4"/>
        <v>0</v>
      </c>
      <c r="BF223" s="195">
        <f t="shared" si="5"/>
        <v>0</v>
      </c>
      <c r="BG223" s="195">
        <f t="shared" si="6"/>
        <v>0</v>
      </c>
      <c r="BH223" s="195">
        <f t="shared" si="7"/>
        <v>0</v>
      </c>
      <c r="BI223" s="195">
        <f t="shared" si="8"/>
        <v>0</v>
      </c>
      <c r="BJ223" s="16" t="s">
        <v>134</v>
      </c>
      <c r="BK223" s="195">
        <f t="shared" si="9"/>
        <v>0</v>
      </c>
      <c r="BL223" s="16" t="s">
        <v>232</v>
      </c>
      <c r="BM223" s="194" t="s">
        <v>295</v>
      </c>
    </row>
    <row r="224" spans="1:65" s="1" customFormat="1" ht="21.75" customHeight="1">
      <c r="A224" s="31"/>
      <c r="B224" s="32"/>
      <c r="C224" s="226">
        <v>42</v>
      </c>
      <c r="D224" s="226" t="s">
        <v>186</v>
      </c>
      <c r="E224" s="227" t="s">
        <v>296</v>
      </c>
      <c r="F224" s="246" t="s">
        <v>297</v>
      </c>
      <c r="G224" s="247" t="s">
        <v>132</v>
      </c>
      <c r="H224" s="248">
        <v>1</v>
      </c>
      <c r="I224" s="231"/>
      <c r="J224" s="231">
        <f t="shared" si="0"/>
        <v>0</v>
      </c>
      <c r="K224" s="232"/>
      <c r="L224" s="233"/>
      <c r="M224" s="234" t="s">
        <v>1</v>
      </c>
      <c r="N224" s="235" t="s">
        <v>38</v>
      </c>
      <c r="O224" s="192">
        <v>0</v>
      </c>
      <c r="P224" s="192">
        <f t="shared" si="1"/>
        <v>0</v>
      </c>
      <c r="Q224" s="192">
        <v>1.8E-3</v>
      </c>
      <c r="R224" s="192">
        <f t="shared" si="2"/>
        <v>1.8E-3</v>
      </c>
      <c r="S224" s="192">
        <v>0</v>
      </c>
      <c r="T224" s="193">
        <f t="shared" si="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231</v>
      </c>
      <c r="AT224" s="194" t="s">
        <v>186</v>
      </c>
      <c r="AU224" s="194" t="s">
        <v>134</v>
      </c>
      <c r="AY224" s="16" t="s">
        <v>126</v>
      </c>
      <c r="BE224" s="195">
        <f t="shared" si="4"/>
        <v>0</v>
      </c>
      <c r="BF224" s="195">
        <f t="shared" si="5"/>
        <v>0</v>
      </c>
      <c r="BG224" s="195">
        <f t="shared" si="6"/>
        <v>0</v>
      </c>
      <c r="BH224" s="195">
        <f t="shared" si="7"/>
        <v>0</v>
      </c>
      <c r="BI224" s="195">
        <f t="shared" si="8"/>
        <v>0</v>
      </c>
      <c r="BJ224" s="16" t="s">
        <v>134</v>
      </c>
      <c r="BK224" s="195">
        <f t="shared" si="9"/>
        <v>0</v>
      </c>
      <c r="BL224" s="16" t="s">
        <v>232</v>
      </c>
      <c r="BM224" s="194" t="s">
        <v>298</v>
      </c>
    </row>
    <row r="225" spans="1:65" s="1" customFormat="1" ht="21.75" customHeight="1">
      <c r="A225" s="31"/>
      <c r="B225" s="32"/>
      <c r="C225" s="183">
        <v>43</v>
      </c>
      <c r="D225" s="183" t="s">
        <v>129</v>
      </c>
      <c r="E225" s="184" t="s">
        <v>299</v>
      </c>
      <c r="F225" s="249" t="s">
        <v>300</v>
      </c>
      <c r="G225" s="250" t="s">
        <v>132</v>
      </c>
      <c r="H225" s="251">
        <v>1</v>
      </c>
      <c r="I225" s="188"/>
      <c r="J225" s="188">
        <f t="shared" si="0"/>
        <v>0</v>
      </c>
      <c r="K225" s="189"/>
      <c r="L225" s="34"/>
      <c r="M225" s="190" t="s">
        <v>1</v>
      </c>
      <c r="N225" s="191" t="s">
        <v>38</v>
      </c>
      <c r="O225" s="192">
        <v>0.24299999999999999</v>
      </c>
      <c r="P225" s="192">
        <f t="shared" si="1"/>
        <v>0.24299999999999999</v>
      </c>
      <c r="Q225" s="192">
        <v>0</v>
      </c>
      <c r="R225" s="192">
        <f t="shared" si="2"/>
        <v>0</v>
      </c>
      <c r="S225" s="192">
        <v>0</v>
      </c>
      <c r="T225" s="193">
        <f t="shared" si="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4" t="s">
        <v>232</v>
      </c>
      <c r="AT225" s="194" t="s">
        <v>129</v>
      </c>
      <c r="AU225" s="194" t="s">
        <v>134</v>
      </c>
      <c r="AY225" s="16" t="s">
        <v>126</v>
      </c>
      <c r="BE225" s="195">
        <f t="shared" si="4"/>
        <v>0</v>
      </c>
      <c r="BF225" s="195">
        <f t="shared" si="5"/>
        <v>0</v>
      </c>
      <c r="BG225" s="195">
        <f t="shared" si="6"/>
        <v>0</v>
      </c>
      <c r="BH225" s="195">
        <f t="shared" si="7"/>
        <v>0</v>
      </c>
      <c r="BI225" s="195">
        <f t="shared" si="8"/>
        <v>0</v>
      </c>
      <c r="BJ225" s="16" t="s">
        <v>134</v>
      </c>
      <c r="BK225" s="195">
        <f t="shared" si="9"/>
        <v>0</v>
      </c>
      <c r="BL225" s="16" t="s">
        <v>232</v>
      </c>
      <c r="BM225" s="194" t="s">
        <v>301</v>
      </c>
    </row>
    <row r="226" spans="1:65" s="1" customFormat="1" ht="44.25" customHeight="1">
      <c r="A226" s="31"/>
      <c r="B226" s="32"/>
      <c r="C226" s="183">
        <v>44</v>
      </c>
      <c r="D226" s="183" t="s">
        <v>129</v>
      </c>
      <c r="E226" s="184" t="s">
        <v>302</v>
      </c>
      <c r="F226" s="185" t="s">
        <v>303</v>
      </c>
      <c r="G226" s="186" t="s">
        <v>132</v>
      </c>
      <c r="H226" s="187">
        <v>2</v>
      </c>
      <c r="I226" s="188"/>
      <c r="J226" s="188">
        <f t="shared" si="0"/>
        <v>0</v>
      </c>
      <c r="K226" s="189"/>
      <c r="L226" s="34"/>
      <c r="M226" s="190" t="s">
        <v>1</v>
      </c>
      <c r="N226" s="191" t="s">
        <v>38</v>
      </c>
      <c r="O226" s="192">
        <v>0.05</v>
      </c>
      <c r="P226" s="192">
        <f t="shared" si="1"/>
        <v>0.1</v>
      </c>
      <c r="Q226" s="192">
        <v>0</v>
      </c>
      <c r="R226" s="192">
        <f t="shared" si="2"/>
        <v>0</v>
      </c>
      <c r="S226" s="192">
        <v>2.4E-2</v>
      </c>
      <c r="T226" s="193">
        <f t="shared" si="3"/>
        <v>4.8000000000000001E-2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232</v>
      </c>
      <c r="AT226" s="194" t="s">
        <v>129</v>
      </c>
      <c r="AU226" s="194" t="s">
        <v>134</v>
      </c>
      <c r="AY226" s="16" t="s">
        <v>126</v>
      </c>
      <c r="BE226" s="195">
        <f t="shared" si="4"/>
        <v>0</v>
      </c>
      <c r="BF226" s="195">
        <f t="shared" si="5"/>
        <v>0</v>
      </c>
      <c r="BG226" s="195">
        <f t="shared" si="6"/>
        <v>0</v>
      </c>
      <c r="BH226" s="195">
        <f t="shared" si="7"/>
        <v>0</v>
      </c>
      <c r="BI226" s="195">
        <f t="shared" si="8"/>
        <v>0</v>
      </c>
      <c r="BJ226" s="16" t="s">
        <v>134</v>
      </c>
      <c r="BK226" s="195">
        <f t="shared" si="9"/>
        <v>0</v>
      </c>
      <c r="BL226" s="16" t="s">
        <v>232</v>
      </c>
      <c r="BM226" s="194" t="s">
        <v>304</v>
      </c>
    </row>
    <row r="227" spans="1:65" s="1" customFormat="1" ht="33" customHeight="1">
      <c r="A227" s="31"/>
      <c r="B227" s="32"/>
      <c r="C227" s="183">
        <v>45</v>
      </c>
      <c r="D227" s="183" t="s">
        <v>129</v>
      </c>
      <c r="E227" s="184" t="s">
        <v>492</v>
      </c>
      <c r="F227" s="262" t="s">
        <v>506</v>
      </c>
      <c r="G227" s="241" t="s">
        <v>132</v>
      </c>
      <c r="H227" s="242">
        <v>1</v>
      </c>
      <c r="I227" s="243"/>
      <c r="J227" s="243">
        <f t="shared" si="0"/>
        <v>0</v>
      </c>
      <c r="K227" s="189"/>
      <c r="L227" s="34"/>
      <c r="M227" s="190" t="s">
        <v>1</v>
      </c>
      <c r="N227" s="191" t="s">
        <v>38</v>
      </c>
      <c r="O227" s="192">
        <v>0.36</v>
      </c>
      <c r="P227" s="192">
        <f t="shared" si="1"/>
        <v>0.36</v>
      </c>
      <c r="Q227" s="192">
        <v>0</v>
      </c>
      <c r="R227" s="192">
        <f t="shared" si="2"/>
        <v>0</v>
      </c>
      <c r="S227" s="192">
        <v>0</v>
      </c>
      <c r="T227" s="193">
        <f t="shared" si="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4" t="s">
        <v>232</v>
      </c>
      <c r="AT227" s="194" t="s">
        <v>129</v>
      </c>
      <c r="AU227" s="194" t="s">
        <v>134</v>
      </c>
      <c r="AY227" s="16" t="s">
        <v>126</v>
      </c>
      <c r="BE227" s="195">
        <f t="shared" si="4"/>
        <v>0</v>
      </c>
      <c r="BF227" s="195">
        <f t="shared" si="5"/>
        <v>0</v>
      </c>
      <c r="BG227" s="195">
        <f t="shared" si="6"/>
        <v>0</v>
      </c>
      <c r="BH227" s="195">
        <f t="shared" si="7"/>
        <v>0</v>
      </c>
      <c r="BI227" s="195">
        <f t="shared" si="8"/>
        <v>0</v>
      </c>
      <c r="BJ227" s="16" t="s">
        <v>134</v>
      </c>
      <c r="BK227" s="195">
        <f t="shared" si="9"/>
        <v>0</v>
      </c>
      <c r="BL227" s="16" t="s">
        <v>232</v>
      </c>
      <c r="BM227" s="194" t="s">
        <v>305</v>
      </c>
    </row>
    <row r="228" spans="1:65" s="1" customFormat="1" ht="33" customHeight="1">
      <c r="A228" s="31"/>
      <c r="B228" s="32"/>
      <c r="C228" s="183">
        <v>46</v>
      </c>
      <c r="D228" s="183" t="s">
        <v>129</v>
      </c>
      <c r="E228" s="184" t="s">
        <v>306</v>
      </c>
      <c r="F228" s="249" t="s">
        <v>307</v>
      </c>
      <c r="G228" s="186" t="s">
        <v>132</v>
      </c>
      <c r="H228" s="187">
        <v>1</v>
      </c>
      <c r="I228" s="188"/>
      <c r="J228" s="188">
        <f t="shared" si="0"/>
        <v>0</v>
      </c>
      <c r="K228" s="189"/>
      <c r="L228" s="34"/>
      <c r="M228" s="190" t="s">
        <v>1</v>
      </c>
      <c r="N228" s="191" t="s">
        <v>38</v>
      </c>
      <c r="O228" s="192">
        <v>0.76800000000000002</v>
      </c>
      <c r="P228" s="192">
        <f t="shared" si="1"/>
        <v>0.76800000000000002</v>
      </c>
      <c r="Q228" s="192">
        <v>0</v>
      </c>
      <c r="R228" s="192">
        <f t="shared" si="2"/>
        <v>0</v>
      </c>
      <c r="S228" s="192">
        <v>0.13100000000000001</v>
      </c>
      <c r="T228" s="193">
        <f t="shared" si="3"/>
        <v>0.13100000000000001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4" t="s">
        <v>232</v>
      </c>
      <c r="AT228" s="194" t="s">
        <v>129</v>
      </c>
      <c r="AU228" s="194" t="s">
        <v>134</v>
      </c>
      <c r="AY228" s="16" t="s">
        <v>126</v>
      </c>
      <c r="BE228" s="195">
        <f t="shared" si="4"/>
        <v>0</v>
      </c>
      <c r="BF228" s="195">
        <f t="shared" si="5"/>
        <v>0</v>
      </c>
      <c r="BG228" s="195">
        <f t="shared" si="6"/>
        <v>0</v>
      </c>
      <c r="BH228" s="195">
        <f t="shared" si="7"/>
        <v>0</v>
      </c>
      <c r="BI228" s="195">
        <f t="shared" si="8"/>
        <v>0</v>
      </c>
      <c r="BJ228" s="16" t="s">
        <v>134</v>
      </c>
      <c r="BK228" s="195">
        <f t="shared" si="9"/>
        <v>0</v>
      </c>
      <c r="BL228" s="16" t="s">
        <v>232</v>
      </c>
      <c r="BM228" s="194" t="s">
        <v>308</v>
      </c>
    </row>
    <row r="229" spans="1:65" s="1" customFormat="1" ht="16.5" customHeight="1">
      <c r="A229" s="31"/>
      <c r="B229" s="32"/>
      <c r="C229" s="226">
        <v>47</v>
      </c>
      <c r="D229" s="226" t="s">
        <v>186</v>
      </c>
      <c r="E229" s="227" t="s">
        <v>309</v>
      </c>
      <c r="F229" s="246" t="s">
        <v>505</v>
      </c>
      <c r="G229" s="229" t="s">
        <v>132</v>
      </c>
      <c r="H229" s="230">
        <v>1</v>
      </c>
      <c r="I229" s="231"/>
      <c r="J229" s="231">
        <f t="shared" si="0"/>
        <v>0</v>
      </c>
      <c r="K229" s="232"/>
      <c r="L229" s="233"/>
      <c r="M229" s="234" t="s">
        <v>1</v>
      </c>
      <c r="N229" s="235" t="s">
        <v>38</v>
      </c>
      <c r="O229" s="192">
        <v>0</v>
      </c>
      <c r="P229" s="192">
        <f t="shared" si="1"/>
        <v>0</v>
      </c>
      <c r="Q229" s="192">
        <v>0</v>
      </c>
      <c r="R229" s="192">
        <f t="shared" si="2"/>
        <v>0</v>
      </c>
      <c r="S229" s="192">
        <v>0</v>
      </c>
      <c r="T229" s="193">
        <f t="shared" si="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4" t="s">
        <v>231</v>
      </c>
      <c r="AT229" s="194" t="s">
        <v>186</v>
      </c>
      <c r="AU229" s="194" t="s">
        <v>134</v>
      </c>
      <c r="AY229" s="16" t="s">
        <v>126</v>
      </c>
      <c r="BE229" s="195">
        <f t="shared" si="4"/>
        <v>0</v>
      </c>
      <c r="BF229" s="195">
        <f t="shared" si="5"/>
        <v>0</v>
      </c>
      <c r="BG229" s="195">
        <f t="shared" si="6"/>
        <v>0</v>
      </c>
      <c r="BH229" s="195">
        <f t="shared" si="7"/>
        <v>0</v>
      </c>
      <c r="BI229" s="195">
        <f t="shared" si="8"/>
        <v>0</v>
      </c>
      <c r="BJ229" s="16" t="s">
        <v>134</v>
      </c>
      <c r="BK229" s="195">
        <f t="shared" si="9"/>
        <v>0</v>
      </c>
      <c r="BL229" s="16" t="s">
        <v>232</v>
      </c>
      <c r="BM229" s="194" t="s">
        <v>310</v>
      </c>
    </row>
    <row r="230" spans="1:65" s="1" customFormat="1" ht="33" customHeight="1">
      <c r="A230" s="31"/>
      <c r="B230" s="32"/>
      <c r="C230" s="183">
        <v>48</v>
      </c>
      <c r="D230" s="183" t="s">
        <v>129</v>
      </c>
      <c r="E230" s="184" t="s">
        <v>311</v>
      </c>
      <c r="F230" s="249" t="s">
        <v>312</v>
      </c>
      <c r="G230" s="186" t="s">
        <v>132</v>
      </c>
      <c r="H230" s="187">
        <v>1</v>
      </c>
      <c r="I230" s="188"/>
      <c r="J230" s="188">
        <f t="shared" si="0"/>
        <v>0</v>
      </c>
      <c r="K230" s="189"/>
      <c r="L230" s="34"/>
      <c r="M230" s="190" t="s">
        <v>1</v>
      </c>
      <c r="N230" s="191" t="s">
        <v>38</v>
      </c>
      <c r="O230" s="192">
        <v>0.95</v>
      </c>
      <c r="P230" s="192">
        <f t="shared" si="1"/>
        <v>0.95</v>
      </c>
      <c r="Q230" s="192">
        <v>0</v>
      </c>
      <c r="R230" s="192">
        <f t="shared" si="2"/>
        <v>0</v>
      </c>
      <c r="S230" s="192">
        <v>0.17399999999999999</v>
      </c>
      <c r="T230" s="193">
        <f t="shared" si="3"/>
        <v>0.17399999999999999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4" t="s">
        <v>232</v>
      </c>
      <c r="AT230" s="194" t="s">
        <v>129</v>
      </c>
      <c r="AU230" s="194" t="s">
        <v>134</v>
      </c>
      <c r="AY230" s="16" t="s">
        <v>126</v>
      </c>
      <c r="BE230" s="195">
        <f t="shared" si="4"/>
        <v>0</v>
      </c>
      <c r="BF230" s="195">
        <f t="shared" si="5"/>
        <v>0</v>
      </c>
      <c r="BG230" s="195">
        <f t="shared" si="6"/>
        <v>0</v>
      </c>
      <c r="BH230" s="195">
        <f t="shared" si="7"/>
        <v>0</v>
      </c>
      <c r="BI230" s="195">
        <f t="shared" si="8"/>
        <v>0</v>
      </c>
      <c r="BJ230" s="16" t="s">
        <v>134</v>
      </c>
      <c r="BK230" s="195">
        <f t="shared" si="9"/>
        <v>0</v>
      </c>
      <c r="BL230" s="16" t="s">
        <v>232</v>
      </c>
      <c r="BM230" s="194" t="s">
        <v>313</v>
      </c>
    </row>
    <row r="231" spans="1:65" s="1" customFormat="1" ht="56.25" customHeight="1">
      <c r="A231" s="31"/>
      <c r="B231" s="32"/>
      <c r="C231" s="183">
        <v>49</v>
      </c>
      <c r="D231" s="183" t="s">
        <v>129</v>
      </c>
      <c r="E231" s="184" t="s">
        <v>314</v>
      </c>
      <c r="F231" s="249" t="s">
        <v>507</v>
      </c>
      <c r="G231" s="186" t="s">
        <v>132</v>
      </c>
      <c r="H231" s="187">
        <v>1</v>
      </c>
      <c r="I231" s="188"/>
      <c r="J231" s="188">
        <f t="shared" si="0"/>
        <v>0</v>
      </c>
      <c r="K231" s="189"/>
      <c r="L231" s="34"/>
      <c r="M231" s="190" t="s">
        <v>1</v>
      </c>
      <c r="N231" s="191" t="s">
        <v>38</v>
      </c>
      <c r="O231" s="192">
        <v>0.188</v>
      </c>
      <c r="P231" s="192">
        <f t="shared" si="1"/>
        <v>0.188</v>
      </c>
      <c r="Q231" s="192">
        <v>0</v>
      </c>
      <c r="R231" s="192">
        <f t="shared" si="2"/>
        <v>0</v>
      </c>
      <c r="S231" s="192">
        <v>0</v>
      </c>
      <c r="T231" s="193">
        <f t="shared" si="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4" t="s">
        <v>232</v>
      </c>
      <c r="AT231" s="194" t="s">
        <v>129</v>
      </c>
      <c r="AU231" s="194" t="s">
        <v>134</v>
      </c>
      <c r="AY231" s="16" t="s">
        <v>126</v>
      </c>
      <c r="BE231" s="195">
        <f t="shared" si="4"/>
        <v>0</v>
      </c>
      <c r="BF231" s="195">
        <f t="shared" si="5"/>
        <v>0</v>
      </c>
      <c r="BG231" s="195">
        <f t="shared" si="6"/>
        <v>0</v>
      </c>
      <c r="BH231" s="195">
        <f t="shared" si="7"/>
        <v>0</v>
      </c>
      <c r="BI231" s="195">
        <f t="shared" si="8"/>
        <v>0</v>
      </c>
      <c r="BJ231" s="16" t="s">
        <v>134</v>
      </c>
      <c r="BK231" s="195">
        <f t="shared" si="9"/>
        <v>0</v>
      </c>
      <c r="BL231" s="16" t="s">
        <v>232</v>
      </c>
      <c r="BM231" s="194" t="s">
        <v>315</v>
      </c>
    </row>
    <row r="232" spans="1:65" s="13" customFormat="1">
      <c r="B232" s="207"/>
      <c r="C232" s="208"/>
      <c r="D232" s="198" t="s">
        <v>140</v>
      </c>
      <c r="E232" s="209" t="s">
        <v>1</v>
      </c>
      <c r="F232" s="210" t="s">
        <v>316</v>
      </c>
      <c r="G232" s="208"/>
      <c r="H232" s="209" t="s">
        <v>1</v>
      </c>
      <c r="I232" s="208"/>
      <c r="J232" s="208"/>
      <c r="K232" s="208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140</v>
      </c>
      <c r="AU232" s="215" t="s">
        <v>134</v>
      </c>
      <c r="AV232" s="13" t="s">
        <v>77</v>
      </c>
      <c r="AW232" s="13" t="s">
        <v>27</v>
      </c>
      <c r="AX232" s="13" t="s">
        <v>72</v>
      </c>
      <c r="AY232" s="215" t="s">
        <v>126</v>
      </c>
    </row>
    <row r="233" spans="1:65" s="12" customFormat="1">
      <c r="B233" s="196"/>
      <c r="C233" s="197"/>
      <c r="D233" s="198" t="s">
        <v>140</v>
      </c>
      <c r="E233" s="199" t="s">
        <v>1</v>
      </c>
      <c r="F233" s="200" t="s">
        <v>77</v>
      </c>
      <c r="G233" s="197"/>
      <c r="H233" s="201">
        <v>1</v>
      </c>
      <c r="I233" s="197"/>
      <c r="J233" s="197"/>
      <c r="K233" s="197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140</v>
      </c>
      <c r="AU233" s="206" t="s">
        <v>134</v>
      </c>
      <c r="AV233" s="12" t="s">
        <v>134</v>
      </c>
      <c r="AW233" s="12" t="s">
        <v>27</v>
      </c>
      <c r="AX233" s="12" t="s">
        <v>77</v>
      </c>
      <c r="AY233" s="206" t="s">
        <v>126</v>
      </c>
    </row>
    <row r="234" spans="1:65" s="11" customFormat="1" ht="25.9" customHeight="1">
      <c r="B234" s="168"/>
      <c r="C234" s="169"/>
      <c r="D234" s="170" t="s">
        <v>71</v>
      </c>
      <c r="E234" s="171" t="s">
        <v>186</v>
      </c>
      <c r="F234" s="171" t="s">
        <v>317</v>
      </c>
      <c r="G234" s="169"/>
      <c r="H234" s="169"/>
      <c r="I234" s="169"/>
      <c r="J234" s="172">
        <f>J235+J237+J270+J294+J311+J326</f>
        <v>0</v>
      </c>
      <c r="K234" s="169"/>
      <c r="L234" s="173"/>
      <c r="M234" s="174"/>
      <c r="N234" s="175"/>
      <c r="O234" s="175"/>
      <c r="P234" s="176">
        <f>P235+P237+P270+P294+P311+P326</f>
        <v>102.74586399999998</v>
      </c>
      <c r="Q234" s="175"/>
      <c r="R234" s="176">
        <f>R235+R237+R270+R294+R311+R326</f>
        <v>1.0900206400000001</v>
      </c>
      <c r="S234" s="175"/>
      <c r="T234" s="177">
        <f>T235+T237+T270+T294+T311+T326</f>
        <v>8.3475069999999985E-2</v>
      </c>
      <c r="AR234" s="178" t="s">
        <v>127</v>
      </c>
      <c r="AT234" s="179" t="s">
        <v>71</v>
      </c>
      <c r="AU234" s="179" t="s">
        <v>72</v>
      </c>
      <c r="AY234" s="178" t="s">
        <v>126</v>
      </c>
      <c r="BK234" s="180">
        <f>BK235+BK237+BK270+BK294+BK311+BK326</f>
        <v>0</v>
      </c>
    </row>
    <row r="235" spans="1:65" s="11" customFormat="1" ht="22.9" customHeight="1">
      <c r="B235" s="168"/>
      <c r="C235" s="169"/>
      <c r="D235" s="170" t="s">
        <v>71</v>
      </c>
      <c r="E235" s="181" t="s">
        <v>318</v>
      </c>
      <c r="F235" s="181" t="s">
        <v>319</v>
      </c>
      <c r="G235" s="169"/>
      <c r="H235" s="169"/>
      <c r="I235" s="169"/>
      <c r="J235" s="182">
        <f>BK235</f>
        <v>0</v>
      </c>
      <c r="K235" s="169"/>
      <c r="L235" s="173"/>
      <c r="M235" s="174"/>
      <c r="N235" s="175"/>
      <c r="O235" s="175"/>
      <c r="P235" s="176">
        <f>P236</f>
        <v>16.041</v>
      </c>
      <c r="Q235" s="175"/>
      <c r="R235" s="176">
        <f>R236</f>
        <v>0</v>
      </c>
      <c r="S235" s="175"/>
      <c r="T235" s="177">
        <f>T236</f>
        <v>0</v>
      </c>
      <c r="AR235" s="178" t="s">
        <v>127</v>
      </c>
      <c r="AT235" s="179" t="s">
        <v>71</v>
      </c>
      <c r="AU235" s="179" t="s">
        <v>77</v>
      </c>
      <c r="AY235" s="178" t="s">
        <v>126</v>
      </c>
      <c r="BK235" s="180">
        <f>BK236</f>
        <v>0</v>
      </c>
    </row>
    <row r="236" spans="1:65" s="1" customFormat="1" ht="16.5" customHeight="1">
      <c r="A236" s="31"/>
      <c r="B236" s="32"/>
      <c r="C236" s="183">
        <v>50</v>
      </c>
      <c r="D236" s="183" t="s">
        <v>129</v>
      </c>
      <c r="E236" s="184" t="s">
        <v>320</v>
      </c>
      <c r="F236" s="185" t="s">
        <v>321</v>
      </c>
      <c r="G236" s="186" t="s">
        <v>253</v>
      </c>
      <c r="H236" s="187">
        <v>1</v>
      </c>
      <c r="I236" s="188"/>
      <c r="J236" s="244">
        <f>ROUND(I236*H236,2)</f>
        <v>0</v>
      </c>
      <c r="K236" s="189"/>
      <c r="L236" s="34"/>
      <c r="M236" s="190" t="s">
        <v>1</v>
      </c>
      <c r="N236" s="191" t="s">
        <v>38</v>
      </c>
      <c r="O236" s="192">
        <v>16.041</v>
      </c>
      <c r="P236" s="192">
        <f>O236*H236</f>
        <v>16.041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4" t="s">
        <v>322</v>
      </c>
      <c r="AT236" s="194" t="s">
        <v>129</v>
      </c>
      <c r="AU236" s="194" t="s">
        <v>134</v>
      </c>
      <c r="AY236" s="16" t="s">
        <v>126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6" t="s">
        <v>134</v>
      </c>
      <c r="BK236" s="195">
        <f>ROUND(I236*H236,2)</f>
        <v>0</v>
      </c>
      <c r="BL236" s="16" t="s">
        <v>322</v>
      </c>
      <c r="BM236" s="194" t="s">
        <v>323</v>
      </c>
    </row>
    <row r="237" spans="1:65" s="11" customFormat="1" ht="22.9" customHeight="1">
      <c r="B237" s="168"/>
      <c r="C237" s="169"/>
      <c r="D237" s="170" t="s">
        <v>71</v>
      </c>
      <c r="E237" s="181" t="s">
        <v>324</v>
      </c>
      <c r="F237" s="181" t="s">
        <v>325</v>
      </c>
      <c r="G237" s="169"/>
      <c r="H237" s="169"/>
      <c r="I237" s="169"/>
      <c r="J237" s="182">
        <f>BK237</f>
        <v>0</v>
      </c>
      <c r="K237" s="169"/>
      <c r="L237" s="173"/>
      <c r="M237" s="174"/>
      <c r="N237" s="175"/>
      <c r="O237" s="175"/>
      <c r="P237" s="176">
        <f>SUM(P238:P269)</f>
        <v>7.4219499999999998</v>
      </c>
      <c r="Q237" s="175"/>
      <c r="R237" s="176">
        <f>SUM(R238:R269)</f>
        <v>0.18972673000000001</v>
      </c>
      <c r="S237" s="175"/>
      <c r="T237" s="177">
        <f>SUM(T238:T269)</f>
        <v>0</v>
      </c>
      <c r="AR237" s="178" t="s">
        <v>134</v>
      </c>
      <c r="AT237" s="179" t="s">
        <v>71</v>
      </c>
      <c r="AU237" s="179" t="s">
        <v>77</v>
      </c>
      <c r="AY237" s="178" t="s">
        <v>126</v>
      </c>
      <c r="BK237" s="180">
        <f>SUM(BK238:BK269)</f>
        <v>0</v>
      </c>
    </row>
    <row r="238" spans="1:65" s="1" customFormat="1" ht="33.75" customHeight="1">
      <c r="A238" s="31"/>
      <c r="B238" s="32"/>
      <c r="C238" s="183">
        <v>51</v>
      </c>
      <c r="D238" s="183" t="s">
        <v>129</v>
      </c>
      <c r="E238" s="184" t="s">
        <v>326</v>
      </c>
      <c r="F238" s="185" t="s">
        <v>327</v>
      </c>
      <c r="G238" s="186" t="s">
        <v>138</v>
      </c>
      <c r="H238" s="187">
        <v>3.4470000000000001</v>
      </c>
      <c r="I238" s="188"/>
      <c r="J238" s="188">
        <f>ROUND(I238*H238,2)</f>
        <v>0</v>
      </c>
      <c r="K238" s="189"/>
      <c r="L238" s="34"/>
      <c r="M238" s="190" t="s">
        <v>1</v>
      </c>
      <c r="N238" s="191" t="s">
        <v>38</v>
      </c>
      <c r="O238" s="192">
        <v>4.3999999999999997E-2</v>
      </c>
      <c r="P238" s="192">
        <f>O238*H238</f>
        <v>0.151668</v>
      </c>
      <c r="Q238" s="192">
        <v>2.9999999999999997E-4</v>
      </c>
      <c r="R238" s="192">
        <f>Q238*H238</f>
        <v>1.0341E-3</v>
      </c>
      <c r="S238" s="192">
        <v>0</v>
      </c>
      <c r="T238" s="19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4" t="s">
        <v>232</v>
      </c>
      <c r="AT238" s="194" t="s">
        <v>129</v>
      </c>
      <c r="AU238" s="194" t="s">
        <v>134</v>
      </c>
      <c r="AY238" s="16" t="s">
        <v>126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6" t="s">
        <v>134</v>
      </c>
      <c r="BK238" s="195">
        <f>ROUND(I238*H238,2)</f>
        <v>0</v>
      </c>
      <c r="BL238" s="16" t="s">
        <v>232</v>
      </c>
      <c r="BM238" s="194" t="s">
        <v>328</v>
      </c>
    </row>
    <row r="239" spans="1:65" s="13" customFormat="1">
      <c r="B239" s="207"/>
      <c r="C239" s="208"/>
      <c r="D239" s="198" t="s">
        <v>140</v>
      </c>
      <c r="E239" s="209" t="s">
        <v>1</v>
      </c>
      <c r="F239" s="210" t="s">
        <v>329</v>
      </c>
      <c r="G239" s="208"/>
      <c r="H239" s="209" t="s">
        <v>1</v>
      </c>
      <c r="I239" s="208"/>
      <c r="J239" s="208"/>
      <c r="K239" s="208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140</v>
      </c>
      <c r="AU239" s="215" t="s">
        <v>134</v>
      </c>
      <c r="AV239" s="13" t="s">
        <v>77</v>
      </c>
      <c r="AW239" s="13" t="s">
        <v>27</v>
      </c>
      <c r="AX239" s="13" t="s">
        <v>72</v>
      </c>
      <c r="AY239" s="215" t="s">
        <v>126</v>
      </c>
    </row>
    <row r="240" spans="1:65" s="12" customFormat="1">
      <c r="B240" s="196"/>
      <c r="C240" s="197"/>
      <c r="D240" s="198" t="s">
        <v>140</v>
      </c>
      <c r="E240" s="199" t="s">
        <v>1</v>
      </c>
      <c r="F240" s="200" t="s">
        <v>330</v>
      </c>
      <c r="G240" s="197"/>
      <c r="H240" s="201">
        <v>3.4470000000000001</v>
      </c>
      <c r="I240" s="197"/>
      <c r="J240" s="197"/>
      <c r="K240" s="197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140</v>
      </c>
      <c r="AU240" s="206" t="s">
        <v>134</v>
      </c>
      <c r="AV240" s="12" t="s">
        <v>134</v>
      </c>
      <c r="AW240" s="12" t="s">
        <v>27</v>
      </c>
      <c r="AX240" s="12" t="s">
        <v>77</v>
      </c>
      <c r="AY240" s="206" t="s">
        <v>126</v>
      </c>
    </row>
    <row r="241" spans="1:65" s="1" customFormat="1" ht="21.75" customHeight="1">
      <c r="A241" s="31"/>
      <c r="B241" s="32"/>
      <c r="C241" s="183">
        <v>52</v>
      </c>
      <c r="D241" s="183" t="s">
        <v>129</v>
      </c>
      <c r="E241" s="184" t="s">
        <v>331</v>
      </c>
      <c r="F241" s="185" t="s">
        <v>332</v>
      </c>
      <c r="G241" s="186" t="s">
        <v>149</v>
      </c>
      <c r="H241" s="187">
        <v>8.8699999999999992</v>
      </c>
      <c r="I241" s="188"/>
      <c r="J241" s="188">
        <f>ROUND(I241*H241,2)</f>
        <v>0</v>
      </c>
      <c r="K241" s="189"/>
      <c r="L241" s="34"/>
      <c r="M241" s="190" t="s">
        <v>1</v>
      </c>
      <c r="N241" s="191" t="s">
        <v>38</v>
      </c>
      <c r="O241" s="192">
        <v>0.19</v>
      </c>
      <c r="P241" s="192">
        <f>O241*H241</f>
        <v>1.6852999999999998</v>
      </c>
      <c r="Q241" s="192">
        <v>4.2999999999999999E-4</v>
      </c>
      <c r="R241" s="192">
        <f>Q241*H241</f>
        <v>3.8140999999999995E-3</v>
      </c>
      <c r="S241" s="192">
        <v>0</v>
      </c>
      <c r="T241" s="193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4" t="s">
        <v>232</v>
      </c>
      <c r="AT241" s="194" t="s">
        <v>129</v>
      </c>
      <c r="AU241" s="194" t="s">
        <v>134</v>
      </c>
      <c r="AY241" s="16" t="s">
        <v>126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6" t="s">
        <v>134</v>
      </c>
      <c r="BK241" s="195">
        <f>ROUND(I241*H241,2)</f>
        <v>0</v>
      </c>
      <c r="BL241" s="16" t="s">
        <v>232</v>
      </c>
      <c r="BM241" s="194" t="s">
        <v>333</v>
      </c>
    </row>
    <row r="242" spans="1:65" s="12" customFormat="1">
      <c r="B242" s="196"/>
      <c r="C242" s="197"/>
      <c r="D242" s="198" t="s">
        <v>140</v>
      </c>
      <c r="E242" s="199" t="s">
        <v>1</v>
      </c>
      <c r="F242" s="200" t="s">
        <v>334</v>
      </c>
      <c r="G242" s="197"/>
      <c r="H242" s="201">
        <v>8.8699999999999992</v>
      </c>
      <c r="I242" s="197"/>
      <c r="J242" s="197"/>
      <c r="K242" s="197"/>
      <c r="L242" s="202"/>
      <c r="M242" s="203"/>
      <c r="N242" s="204"/>
      <c r="O242" s="204"/>
      <c r="P242" s="204"/>
      <c r="Q242" s="204"/>
      <c r="R242" s="204"/>
      <c r="S242" s="204"/>
      <c r="T242" s="205"/>
      <c r="AT242" s="206" t="s">
        <v>140</v>
      </c>
      <c r="AU242" s="206" t="s">
        <v>134</v>
      </c>
      <c r="AV242" s="12" t="s">
        <v>134</v>
      </c>
      <c r="AW242" s="12" t="s">
        <v>27</v>
      </c>
      <c r="AX242" s="12" t="s">
        <v>77</v>
      </c>
      <c r="AY242" s="206" t="s">
        <v>126</v>
      </c>
    </row>
    <row r="243" spans="1:65" s="1" customFormat="1" ht="21.75" customHeight="1">
      <c r="A243" s="31"/>
      <c r="B243" s="32"/>
      <c r="C243" s="226">
        <v>53</v>
      </c>
      <c r="D243" s="226" t="s">
        <v>186</v>
      </c>
      <c r="E243" s="227" t="s">
        <v>335</v>
      </c>
      <c r="F243" s="228" t="s">
        <v>336</v>
      </c>
      <c r="G243" s="229" t="s">
        <v>132</v>
      </c>
      <c r="H243" s="230">
        <v>32.524000000000001</v>
      </c>
      <c r="I243" s="231"/>
      <c r="J243" s="231">
        <f>ROUND(I243*H243,2)</f>
        <v>0</v>
      </c>
      <c r="K243" s="232"/>
      <c r="L243" s="233"/>
      <c r="M243" s="234" t="s">
        <v>1</v>
      </c>
      <c r="N243" s="235" t="s">
        <v>38</v>
      </c>
      <c r="O243" s="192">
        <v>0</v>
      </c>
      <c r="P243" s="192">
        <f>O243*H243</f>
        <v>0</v>
      </c>
      <c r="Q243" s="192">
        <v>3.8999999999999999E-4</v>
      </c>
      <c r="R243" s="192">
        <f>Q243*H243</f>
        <v>1.268436E-2</v>
      </c>
      <c r="S243" s="192">
        <v>0</v>
      </c>
      <c r="T243" s="193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4" t="s">
        <v>231</v>
      </c>
      <c r="AT243" s="194" t="s">
        <v>186</v>
      </c>
      <c r="AU243" s="194" t="s">
        <v>134</v>
      </c>
      <c r="AY243" s="16" t="s">
        <v>126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6" t="s">
        <v>134</v>
      </c>
      <c r="BK243" s="195">
        <f>ROUND(I243*H243,2)</f>
        <v>0</v>
      </c>
      <c r="BL243" s="16" t="s">
        <v>232</v>
      </c>
      <c r="BM243" s="194" t="s">
        <v>337</v>
      </c>
    </row>
    <row r="244" spans="1:65" s="12" customFormat="1">
      <c r="B244" s="196"/>
      <c r="C244" s="197"/>
      <c r="D244" s="198" t="s">
        <v>140</v>
      </c>
      <c r="E244" s="199" t="s">
        <v>1</v>
      </c>
      <c r="F244" s="200" t="s">
        <v>338</v>
      </c>
      <c r="G244" s="197"/>
      <c r="H244" s="201">
        <v>29.567</v>
      </c>
      <c r="I244" s="197"/>
      <c r="J244" s="197"/>
      <c r="K244" s="197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140</v>
      </c>
      <c r="AU244" s="206" t="s">
        <v>134</v>
      </c>
      <c r="AV244" s="12" t="s">
        <v>134</v>
      </c>
      <c r="AW244" s="12" t="s">
        <v>27</v>
      </c>
      <c r="AX244" s="12" t="s">
        <v>77</v>
      </c>
      <c r="AY244" s="206" t="s">
        <v>126</v>
      </c>
    </row>
    <row r="245" spans="1:65" s="12" customFormat="1">
      <c r="B245" s="196"/>
      <c r="C245" s="197"/>
      <c r="D245" s="198" t="s">
        <v>140</v>
      </c>
      <c r="E245" s="197"/>
      <c r="F245" s="200" t="s">
        <v>339</v>
      </c>
      <c r="G245" s="197"/>
      <c r="H245" s="201">
        <v>32.524000000000001</v>
      </c>
      <c r="I245" s="197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140</v>
      </c>
      <c r="AU245" s="206" t="s">
        <v>134</v>
      </c>
      <c r="AV245" s="12" t="s">
        <v>134</v>
      </c>
      <c r="AW245" s="12" t="s">
        <v>4</v>
      </c>
      <c r="AX245" s="12" t="s">
        <v>77</v>
      </c>
      <c r="AY245" s="206" t="s">
        <v>126</v>
      </c>
    </row>
    <row r="246" spans="1:65" s="1" customFormat="1" ht="33" customHeight="1">
      <c r="A246" s="31"/>
      <c r="B246" s="32"/>
      <c r="C246" s="183">
        <v>54</v>
      </c>
      <c r="D246" s="183" t="s">
        <v>129</v>
      </c>
      <c r="E246" s="184" t="s">
        <v>340</v>
      </c>
      <c r="F246" s="185" t="s">
        <v>341</v>
      </c>
      <c r="G246" s="186" t="s">
        <v>138</v>
      </c>
      <c r="H246" s="187">
        <v>3.4470000000000001</v>
      </c>
      <c r="I246" s="188"/>
      <c r="J246" s="188">
        <f>ROUND(I246*H246,2)</f>
        <v>0</v>
      </c>
      <c r="K246" s="189"/>
      <c r="L246" s="34"/>
      <c r="M246" s="190" t="s">
        <v>1</v>
      </c>
      <c r="N246" s="191" t="s">
        <v>38</v>
      </c>
      <c r="O246" s="192">
        <v>0.55000000000000004</v>
      </c>
      <c r="P246" s="192">
        <f>O246*H246</f>
        <v>1.8958500000000003</v>
      </c>
      <c r="Q246" s="192">
        <v>3.6700000000000001E-3</v>
      </c>
      <c r="R246" s="192">
        <f>Q246*H246</f>
        <v>1.265049E-2</v>
      </c>
      <c r="S246" s="192">
        <v>0</v>
      </c>
      <c r="T246" s="193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4" t="s">
        <v>232</v>
      </c>
      <c r="AT246" s="194" t="s">
        <v>129</v>
      </c>
      <c r="AU246" s="194" t="s">
        <v>134</v>
      </c>
      <c r="AY246" s="16" t="s">
        <v>126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6" t="s">
        <v>134</v>
      </c>
      <c r="BK246" s="195">
        <f>ROUND(I246*H246,2)</f>
        <v>0</v>
      </c>
      <c r="BL246" s="16" t="s">
        <v>232</v>
      </c>
      <c r="BM246" s="194" t="s">
        <v>342</v>
      </c>
    </row>
    <row r="247" spans="1:65" s="13" customFormat="1">
      <c r="B247" s="207"/>
      <c r="C247" s="208"/>
      <c r="D247" s="198" t="s">
        <v>140</v>
      </c>
      <c r="E247" s="209" t="s">
        <v>1</v>
      </c>
      <c r="F247" s="210" t="s">
        <v>329</v>
      </c>
      <c r="G247" s="208"/>
      <c r="H247" s="209" t="s">
        <v>1</v>
      </c>
      <c r="I247" s="208"/>
      <c r="J247" s="208"/>
      <c r="K247" s="208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140</v>
      </c>
      <c r="AU247" s="215" t="s">
        <v>134</v>
      </c>
      <c r="AV247" s="13" t="s">
        <v>77</v>
      </c>
      <c r="AW247" s="13" t="s">
        <v>27</v>
      </c>
      <c r="AX247" s="13" t="s">
        <v>72</v>
      </c>
      <c r="AY247" s="215" t="s">
        <v>126</v>
      </c>
    </row>
    <row r="248" spans="1:65" s="12" customFormat="1">
      <c r="B248" s="196"/>
      <c r="C248" s="197"/>
      <c r="D248" s="198" t="s">
        <v>140</v>
      </c>
      <c r="E248" s="199" t="s">
        <v>1</v>
      </c>
      <c r="F248" s="200" t="s">
        <v>330</v>
      </c>
      <c r="G248" s="197"/>
      <c r="H248" s="201">
        <v>3.4470000000000001</v>
      </c>
      <c r="I248" s="197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140</v>
      </c>
      <c r="AU248" s="206" t="s">
        <v>134</v>
      </c>
      <c r="AV248" s="12" t="s">
        <v>134</v>
      </c>
      <c r="AW248" s="12" t="s">
        <v>27</v>
      </c>
      <c r="AX248" s="12" t="s">
        <v>77</v>
      </c>
      <c r="AY248" s="206" t="s">
        <v>126</v>
      </c>
    </row>
    <row r="249" spans="1:65" s="1" customFormat="1" ht="21.75" customHeight="1">
      <c r="A249" s="31"/>
      <c r="B249" s="32"/>
      <c r="C249" s="226">
        <v>55</v>
      </c>
      <c r="D249" s="226" t="s">
        <v>186</v>
      </c>
      <c r="E249" s="227" t="s">
        <v>343</v>
      </c>
      <c r="F249" s="228" t="s">
        <v>344</v>
      </c>
      <c r="G249" s="229" t="s">
        <v>138</v>
      </c>
      <c r="H249" s="230">
        <v>3.4470000000000001</v>
      </c>
      <c r="I249" s="231"/>
      <c r="J249" s="231">
        <f>ROUND(I249*H249,2)</f>
        <v>0</v>
      </c>
      <c r="K249" s="232"/>
      <c r="L249" s="233"/>
      <c r="M249" s="234" t="s">
        <v>1</v>
      </c>
      <c r="N249" s="235" t="s">
        <v>38</v>
      </c>
      <c r="O249" s="192">
        <v>0</v>
      </c>
      <c r="P249" s="192">
        <f>O249*H249</f>
        <v>0</v>
      </c>
      <c r="Q249" s="192">
        <v>1.9199999999999998E-2</v>
      </c>
      <c r="R249" s="192">
        <f>Q249*H249</f>
        <v>6.6182400000000002E-2</v>
      </c>
      <c r="S249" s="192">
        <v>0</v>
      </c>
      <c r="T249" s="193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4" t="s">
        <v>231</v>
      </c>
      <c r="AT249" s="194" t="s">
        <v>186</v>
      </c>
      <c r="AU249" s="194" t="s">
        <v>134</v>
      </c>
      <c r="AY249" s="16" t="s">
        <v>126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16" t="s">
        <v>134</v>
      </c>
      <c r="BK249" s="195">
        <f>ROUND(I249*H249,2)</f>
        <v>0</v>
      </c>
      <c r="BL249" s="16" t="s">
        <v>232</v>
      </c>
      <c r="BM249" s="194" t="s">
        <v>345</v>
      </c>
    </row>
    <row r="250" spans="1:65" s="12" customFormat="1">
      <c r="B250" s="196"/>
      <c r="C250" s="197"/>
      <c r="D250" s="198" t="s">
        <v>140</v>
      </c>
      <c r="E250" s="197"/>
      <c r="F250" s="200" t="s">
        <v>346</v>
      </c>
      <c r="G250" s="197"/>
      <c r="H250" s="201">
        <v>3.4470000000000001</v>
      </c>
      <c r="I250" s="197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140</v>
      </c>
      <c r="AU250" s="206" t="s">
        <v>134</v>
      </c>
      <c r="AV250" s="12" t="s">
        <v>134</v>
      </c>
      <c r="AW250" s="12" t="s">
        <v>4</v>
      </c>
      <c r="AX250" s="12" t="s">
        <v>77</v>
      </c>
      <c r="AY250" s="206" t="s">
        <v>126</v>
      </c>
    </row>
    <row r="251" spans="1:65" s="1" customFormat="1" ht="21.75" customHeight="1">
      <c r="A251" s="31"/>
      <c r="B251" s="32"/>
      <c r="C251" s="183">
        <v>56</v>
      </c>
      <c r="D251" s="183" t="s">
        <v>129</v>
      </c>
      <c r="E251" s="184" t="s">
        <v>347</v>
      </c>
      <c r="F251" s="185" t="s">
        <v>348</v>
      </c>
      <c r="G251" s="186" t="s">
        <v>138</v>
      </c>
      <c r="H251" s="187">
        <v>3.4470000000000001</v>
      </c>
      <c r="I251" s="188"/>
      <c r="J251" s="188">
        <f>ROUND(I251*H251,2)</f>
        <v>0</v>
      </c>
      <c r="K251" s="189"/>
      <c r="L251" s="34"/>
      <c r="M251" s="190" t="s">
        <v>1</v>
      </c>
      <c r="N251" s="191" t="s">
        <v>38</v>
      </c>
      <c r="O251" s="192">
        <v>0.03</v>
      </c>
      <c r="P251" s="192">
        <f>O251*H251</f>
        <v>0.10341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4" t="s">
        <v>232</v>
      </c>
      <c r="AT251" s="194" t="s">
        <v>129</v>
      </c>
      <c r="AU251" s="194" t="s">
        <v>134</v>
      </c>
      <c r="AY251" s="16" t="s">
        <v>126</v>
      </c>
      <c r="BE251" s="195">
        <f>IF(N251="základní",J251,0)</f>
        <v>0</v>
      </c>
      <c r="BF251" s="195">
        <f>IF(N251="snížená",J251,0)</f>
        <v>0</v>
      </c>
      <c r="BG251" s="195">
        <f>IF(N251="zákl. přenesená",J251,0)</f>
        <v>0</v>
      </c>
      <c r="BH251" s="195">
        <f>IF(N251="sníž. přenesená",J251,0)</f>
        <v>0</v>
      </c>
      <c r="BI251" s="195">
        <f>IF(N251="nulová",J251,0)</f>
        <v>0</v>
      </c>
      <c r="BJ251" s="16" t="s">
        <v>134</v>
      </c>
      <c r="BK251" s="195">
        <f>ROUND(I251*H251,2)</f>
        <v>0</v>
      </c>
      <c r="BL251" s="16" t="s">
        <v>232</v>
      </c>
      <c r="BM251" s="194" t="s">
        <v>349</v>
      </c>
    </row>
    <row r="252" spans="1:65" s="13" customFormat="1">
      <c r="B252" s="207"/>
      <c r="C252" s="208"/>
      <c r="D252" s="198" t="s">
        <v>140</v>
      </c>
      <c r="E252" s="209" t="s">
        <v>1</v>
      </c>
      <c r="F252" s="210" t="s">
        <v>329</v>
      </c>
      <c r="G252" s="208"/>
      <c r="H252" s="209" t="s">
        <v>1</v>
      </c>
      <c r="I252" s="208"/>
      <c r="J252" s="208"/>
      <c r="K252" s="208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140</v>
      </c>
      <c r="AU252" s="215" t="s">
        <v>134</v>
      </c>
      <c r="AV252" s="13" t="s">
        <v>77</v>
      </c>
      <c r="AW252" s="13" t="s">
        <v>27</v>
      </c>
      <c r="AX252" s="13" t="s">
        <v>72</v>
      </c>
      <c r="AY252" s="215" t="s">
        <v>126</v>
      </c>
    </row>
    <row r="253" spans="1:65" s="12" customFormat="1">
      <c r="B253" s="196"/>
      <c r="C253" s="197"/>
      <c r="D253" s="198" t="s">
        <v>140</v>
      </c>
      <c r="E253" s="199" t="s">
        <v>1</v>
      </c>
      <c r="F253" s="200" t="s">
        <v>330</v>
      </c>
      <c r="G253" s="197"/>
      <c r="H253" s="201">
        <v>3.4470000000000001</v>
      </c>
      <c r="I253" s="197"/>
      <c r="J253" s="197"/>
      <c r="K253" s="197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140</v>
      </c>
      <c r="AU253" s="206" t="s">
        <v>134</v>
      </c>
      <c r="AV253" s="12" t="s">
        <v>134</v>
      </c>
      <c r="AW253" s="12" t="s">
        <v>27</v>
      </c>
      <c r="AX253" s="12" t="s">
        <v>77</v>
      </c>
      <c r="AY253" s="206" t="s">
        <v>126</v>
      </c>
    </row>
    <row r="254" spans="1:65" s="1" customFormat="1" ht="44.25" customHeight="1">
      <c r="A254" s="31"/>
      <c r="B254" s="32"/>
      <c r="C254" s="183">
        <v>57</v>
      </c>
      <c r="D254" s="183" t="s">
        <v>129</v>
      </c>
      <c r="E254" s="184" t="s">
        <v>350</v>
      </c>
      <c r="F254" s="185" t="s">
        <v>351</v>
      </c>
      <c r="G254" s="186" t="s">
        <v>138</v>
      </c>
      <c r="H254" s="187">
        <v>2.3759999999999999</v>
      </c>
      <c r="I254" s="188"/>
      <c r="J254" s="188">
        <f>ROUND(I254*H254,2)</f>
        <v>0</v>
      </c>
      <c r="K254" s="189"/>
      <c r="L254" s="34"/>
      <c r="M254" s="190" t="s">
        <v>1</v>
      </c>
      <c r="N254" s="191" t="s">
        <v>38</v>
      </c>
      <c r="O254" s="192">
        <v>0.71899999999999997</v>
      </c>
      <c r="P254" s="192">
        <f>O254*H254</f>
        <v>1.7083439999999999</v>
      </c>
      <c r="Q254" s="192">
        <v>8.2199999999999999E-3</v>
      </c>
      <c r="R254" s="192">
        <f>Q254*H254</f>
        <v>1.9530719999999998E-2</v>
      </c>
      <c r="S254" s="192">
        <v>0</v>
      </c>
      <c r="T254" s="193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4" t="s">
        <v>232</v>
      </c>
      <c r="AT254" s="194" t="s">
        <v>129</v>
      </c>
      <c r="AU254" s="194" t="s">
        <v>134</v>
      </c>
      <c r="AY254" s="16" t="s">
        <v>126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6" t="s">
        <v>134</v>
      </c>
      <c r="BK254" s="195">
        <f>ROUND(I254*H254,2)</f>
        <v>0</v>
      </c>
      <c r="BL254" s="16" t="s">
        <v>232</v>
      </c>
      <c r="BM254" s="194" t="s">
        <v>352</v>
      </c>
    </row>
    <row r="255" spans="1:65" s="13" customFormat="1">
      <c r="B255" s="207"/>
      <c r="C255" s="208"/>
      <c r="D255" s="198" t="s">
        <v>140</v>
      </c>
      <c r="E255" s="209" t="s">
        <v>1</v>
      </c>
      <c r="F255" s="210" t="s">
        <v>353</v>
      </c>
      <c r="G255" s="208"/>
      <c r="H255" s="209" t="s">
        <v>1</v>
      </c>
      <c r="I255" s="208"/>
      <c r="J255" s="208"/>
      <c r="K255" s="208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140</v>
      </c>
      <c r="AU255" s="215" t="s">
        <v>134</v>
      </c>
      <c r="AV255" s="13" t="s">
        <v>77</v>
      </c>
      <c r="AW255" s="13" t="s">
        <v>27</v>
      </c>
      <c r="AX255" s="13" t="s">
        <v>72</v>
      </c>
      <c r="AY255" s="215" t="s">
        <v>126</v>
      </c>
    </row>
    <row r="256" spans="1:65" s="12" customFormat="1">
      <c r="B256" s="196"/>
      <c r="C256" s="197"/>
      <c r="D256" s="198" t="s">
        <v>140</v>
      </c>
      <c r="E256" s="199" t="s">
        <v>1</v>
      </c>
      <c r="F256" s="200" t="s">
        <v>354</v>
      </c>
      <c r="G256" s="197"/>
      <c r="H256" s="201">
        <v>2.3759999999999999</v>
      </c>
      <c r="I256" s="197"/>
      <c r="J256" s="197"/>
      <c r="K256" s="197"/>
      <c r="L256" s="202"/>
      <c r="M256" s="203"/>
      <c r="N256" s="204"/>
      <c r="O256" s="204"/>
      <c r="P256" s="204"/>
      <c r="Q256" s="204"/>
      <c r="R256" s="204"/>
      <c r="S256" s="204"/>
      <c r="T256" s="205"/>
      <c r="AT256" s="206" t="s">
        <v>140</v>
      </c>
      <c r="AU256" s="206" t="s">
        <v>134</v>
      </c>
      <c r="AV256" s="12" t="s">
        <v>134</v>
      </c>
      <c r="AW256" s="12" t="s">
        <v>27</v>
      </c>
      <c r="AX256" s="12" t="s">
        <v>77</v>
      </c>
      <c r="AY256" s="206" t="s">
        <v>126</v>
      </c>
    </row>
    <row r="257" spans="1:65" s="1" customFormat="1" ht="33" customHeight="1">
      <c r="A257" s="31"/>
      <c r="B257" s="32"/>
      <c r="C257" s="183">
        <v>58</v>
      </c>
      <c r="D257" s="183" t="s">
        <v>129</v>
      </c>
      <c r="E257" s="184" t="s">
        <v>355</v>
      </c>
      <c r="F257" s="185" t="s">
        <v>356</v>
      </c>
      <c r="G257" s="186" t="s">
        <v>138</v>
      </c>
      <c r="H257" s="187">
        <v>2.3759999999999999</v>
      </c>
      <c r="I257" s="188"/>
      <c r="J257" s="188">
        <f>ROUND(I257*H257,2)</f>
        <v>0</v>
      </c>
      <c r="K257" s="189"/>
      <c r="L257" s="34"/>
      <c r="M257" s="190" t="s">
        <v>1</v>
      </c>
      <c r="N257" s="191" t="s">
        <v>38</v>
      </c>
      <c r="O257" s="192">
        <v>0.03</v>
      </c>
      <c r="P257" s="192">
        <f>O257*H257</f>
        <v>7.1279999999999996E-2</v>
      </c>
      <c r="Q257" s="192">
        <v>0</v>
      </c>
      <c r="R257" s="192">
        <f>Q257*H257</f>
        <v>0</v>
      </c>
      <c r="S257" s="192">
        <v>0</v>
      </c>
      <c r="T257" s="193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4" t="s">
        <v>232</v>
      </c>
      <c r="AT257" s="194" t="s">
        <v>129</v>
      </c>
      <c r="AU257" s="194" t="s">
        <v>134</v>
      </c>
      <c r="AY257" s="16" t="s">
        <v>126</v>
      </c>
      <c r="BE257" s="195">
        <f>IF(N257="základní",J257,0)</f>
        <v>0</v>
      </c>
      <c r="BF257" s="195">
        <f>IF(N257="snížená",J257,0)</f>
        <v>0</v>
      </c>
      <c r="BG257" s="195">
        <f>IF(N257="zákl. přenesená",J257,0)</f>
        <v>0</v>
      </c>
      <c r="BH257" s="195">
        <f>IF(N257="sníž. přenesená",J257,0)</f>
        <v>0</v>
      </c>
      <c r="BI257" s="195">
        <f>IF(N257="nulová",J257,0)</f>
        <v>0</v>
      </c>
      <c r="BJ257" s="16" t="s">
        <v>134</v>
      </c>
      <c r="BK257" s="195">
        <f>ROUND(I257*H257,2)</f>
        <v>0</v>
      </c>
      <c r="BL257" s="16" t="s">
        <v>232</v>
      </c>
      <c r="BM257" s="194" t="s">
        <v>357</v>
      </c>
    </row>
    <row r="258" spans="1:65" s="13" customFormat="1">
      <c r="B258" s="207"/>
      <c r="C258" s="208"/>
      <c r="D258" s="198" t="s">
        <v>140</v>
      </c>
      <c r="E258" s="209" t="s">
        <v>1</v>
      </c>
      <c r="F258" s="210" t="s">
        <v>353</v>
      </c>
      <c r="G258" s="208"/>
      <c r="H258" s="209" t="s">
        <v>1</v>
      </c>
      <c r="I258" s="208"/>
      <c r="J258" s="208"/>
      <c r="K258" s="208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140</v>
      </c>
      <c r="AU258" s="215" t="s">
        <v>134</v>
      </c>
      <c r="AV258" s="13" t="s">
        <v>77</v>
      </c>
      <c r="AW258" s="13" t="s">
        <v>27</v>
      </c>
      <c r="AX258" s="13" t="s">
        <v>72</v>
      </c>
      <c r="AY258" s="215" t="s">
        <v>126</v>
      </c>
    </row>
    <row r="259" spans="1:65" s="12" customFormat="1">
      <c r="B259" s="196"/>
      <c r="C259" s="197"/>
      <c r="D259" s="198" t="s">
        <v>140</v>
      </c>
      <c r="E259" s="199" t="s">
        <v>1</v>
      </c>
      <c r="F259" s="200" t="s">
        <v>354</v>
      </c>
      <c r="G259" s="197"/>
      <c r="H259" s="201">
        <v>2.3759999999999999</v>
      </c>
      <c r="I259" s="197"/>
      <c r="J259" s="197"/>
      <c r="K259" s="197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140</v>
      </c>
      <c r="AU259" s="206" t="s">
        <v>134</v>
      </c>
      <c r="AV259" s="12" t="s">
        <v>134</v>
      </c>
      <c r="AW259" s="12" t="s">
        <v>27</v>
      </c>
      <c r="AX259" s="12" t="s">
        <v>77</v>
      </c>
      <c r="AY259" s="206" t="s">
        <v>126</v>
      </c>
    </row>
    <row r="260" spans="1:65" s="1" customFormat="1" ht="33" customHeight="1">
      <c r="A260" s="31"/>
      <c r="B260" s="32"/>
      <c r="C260" s="226">
        <v>59</v>
      </c>
      <c r="D260" s="226" t="s">
        <v>186</v>
      </c>
      <c r="E260" s="227" t="s">
        <v>358</v>
      </c>
      <c r="F260" s="228" t="s">
        <v>359</v>
      </c>
      <c r="G260" s="229" t="s">
        <v>138</v>
      </c>
      <c r="H260" s="230">
        <v>2.3759999999999999</v>
      </c>
      <c r="I260" s="231"/>
      <c r="J260" s="231">
        <f>ROUND(I260*H260,2)</f>
        <v>0</v>
      </c>
      <c r="K260" s="232"/>
      <c r="L260" s="233"/>
      <c r="M260" s="234" t="s">
        <v>1</v>
      </c>
      <c r="N260" s="235" t="s">
        <v>38</v>
      </c>
      <c r="O260" s="192">
        <v>0</v>
      </c>
      <c r="P260" s="192">
        <f>O260*H260</f>
        <v>0</v>
      </c>
      <c r="Q260" s="192">
        <v>1.9199999999999998E-2</v>
      </c>
      <c r="R260" s="192">
        <f>Q260*H260</f>
        <v>4.5619199999999992E-2</v>
      </c>
      <c r="S260" s="192">
        <v>0</v>
      </c>
      <c r="T260" s="19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4" t="s">
        <v>231</v>
      </c>
      <c r="AT260" s="194" t="s">
        <v>186</v>
      </c>
      <c r="AU260" s="194" t="s">
        <v>134</v>
      </c>
      <c r="AY260" s="16" t="s">
        <v>126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16" t="s">
        <v>134</v>
      </c>
      <c r="BK260" s="195">
        <f>ROUND(I260*H260,2)</f>
        <v>0</v>
      </c>
      <c r="BL260" s="16" t="s">
        <v>232</v>
      </c>
      <c r="BM260" s="194" t="s">
        <v>360</v>
      </c>
    </row>
    <row r="261" spans="1:65" s="1" customFormat="1" ht="21.75" customHeight="1">
      <c r="A261" s="31"/>
      <c r="B261" s="32"/>
      <c r="C261" s="183">
        <v>60</v>
      </c>
      <c r="D261" s="183" t="s">
        <v>129</v>
      </c>
      <c r="E261" s="184" t="s">
        <v>361</v>
      </c>
      <c r="F261" s="185" t="s">
        <v>362</v>
      </c>
      <c r="G261" s="186" t="s">
        <v>138</v>
      </c>
      <c r="H261" s="187">
        <v>2.3759999999999999</v>
      </c>
      <c r="I261" s="188"/>
      <c r="J261" s="188">
        <f>ROUND(I261*H261,2)</f>
        <v>0</v>
      </c>
      <c r="K261" s="189"/>
      <c r="L261" s="34"/>
      <c r="M261" s="190" t="s">
        <v>1</v>
      </c>
      <c r="N261" s="191" t="s">
        <v>38</v>
      </c>
      <c r="O261" s="192">
        <v>0.27800000000000002</v>
      </c>
      <c r="P261" s="192">
        <f>O261*H261</f>
        <v>0.660528</v>
      </c>
      <c r="Q261" s="192">
        <v>1.5E-3</v>
      </c>
      <c r="R261" s="192">
        <f>Q261*H261</f>
        <v>3.5639999999999999E-3</v>
      </c>
      <c r="S261" s="192">
        <v>0</v>
      </c>
      <c r="T261" s="193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4" t="s">
        <v>232</v>
      </c>
      <c r="AT261" s="194" t="s">
        <v>129</v>
      </c>
      <c r="AU261" s="194" t="s">
        <v>134</v>
      </c>
      <c r="AY261" s="16" t="s">
        <v>126</v>
      </c>
      <c r="BE261" s="195">
        <f>IF(N261="základní",J261,0)</f>
        <v>0</v>
      </c>
      <c r="BF261" s="195">
        <f>IF(N261="snížená",J261,0)</f>
        <v>0</v>
      </c>
      <c r="BG261" s="195">
        <f>IF(N261="zákl. přenesená",J261,0)</f>
        <v>0</v>
      </c>
      <c r="BH261" s="195">
        <f>IF(N261="sníž. přenesená",J261,0)</f>
        <v>0</v>
      </c>
      <c r="BI261" s="195">
        <f>IF(N261="nulová",J261,0)</f>
        <v>0</v>
      </c>
      <c r="BJ261" s="16" t="s">
        <v>134</v>
      </c>
      <c r="BK261" s="195">
        <f>ROUND(I261*H261,2)</f>
        <v>0</v>
      </c>
      <c r="BL261" s="16" t="s">
        <v>232</v>
      </c>
      <c r="BM261" s="194" t="s">
        <v>363</v>
      </c>
    </row>
    <row r="262" spans="1:65" s="13" customFormat="1">
      <c r="B262" s="207"/>
      <c r="C262" s="208"/>
      <c r="D262" s="198" t="s">
        <v>140</v>
      </c>
      <c r="E262" s="209" t="s">
        <v>1</v>
      </c>
      <c r="F262" s="210" t="s">
        <v>353</v>
      </c>
      <c r="G262" s="208"/>
      <c r="H262" s="209" t="s">
        <v>1</v>
      </c>
      <c r="I262" s="208"/>
      <c r="J262" s="208"/>
      <c r="K262" s="208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140</v>
      </c>
      <c r="AU262" s="215" t="s">
        <v>134</v>
      </c>
      <c r="AV262" s="13" t="s">
        <v>77</v>
      </c>
      <c r="AW262" s="13" t="s">
        <v>27</v>
      </c>
      <c r="AX262" s="13" t="s">
        <v>72</v>
      </c>
      <c r="AY262" s="215" t="s">
        <v>126</v>
      </c>
    </row>
    <row r="263" spans="1:65" s="12" customFormat="1">
      <c r="B263" s="196"/>
      <c r="C263" s="197"/>
      <c r="D263" s="198" t="s">
        <v>140</v>
      </c>
      <c r="E263" s="199" t="s">
        <v>1</v>
      </c>
      <c r="F263" s="200" t="s">
        <v>354</v>
      </c>
      <c r="G263" s="197"/>
      <c r="H263" s="201">
        <v>2.3759999999999999</v>
      </c>
      <c r="I263" s="197"/>
      <c r="J263" s="197"/>
      <c r="K263" s="197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140</v>
      </c>
      <c r="AU263" s="206" t="s">
        <v>134</v>
      </c>
      <c r="AV263" s="12" t="s">
        <v>134</v>
      </c>
      <c r="AW263" s="12" t="s">
        <v>27</v>
      </c>
      <c r="AX263" s="12" t="s">
        <v>77</v>
      </c>
      <c r="AY263" s="206" t="s">
        <v>126</v>
      </c>
    </row>
    <row r="264" spans="1:65" s="1" customFormat="1" ht="27" customHeight="1">
      <c r="A264" s="31"/>
      <c r="B264" s="32"/>
      <c r="C264" s="226">
        <v>61</v>
      </c>
      <c r="D264" s="226" t="s">
        <v>186</v>
      </c>
      <c r="E264" s="227" t="s">
        <v>364</v>
      </c>
      <c r="F264" s="228" t="s">
        <v>365</v>
      </c>
      <c r="G264" s="229" t="s">
        <v>249</v>
      </c>
      <c r="H264" s="230">
        <v>5</v>
      </c>
      <c r="I264" s="231"/>
      <c r="J264" s="231">
        <f>ROUND(I264*H264,2)</f>
        <v>0</v>
      </c>
      <c r="K264" s="232"/>
      <c r="L264" s="233"/>
      <c r="M264" s="234" t="s">
        <v>1</v>
      </c>
      <c r="N264" s="235" t="s">
        <v>38</v>
      </c>
      <c r="O264" s="192">
        <v>0</v>
      </c>
      <c r="P264" s="192">
        <f>O264*H264</f>
        <v>0</v>
      </c>
      <c r="Q264" s="192">
        <v>1E-3</v>
      </c>
      <c r="R264" s="192">
        <f>Q264*H264</f>
        <v>5.0000000000000001E-3</v>
      </c>
      <c r="S264" s="192">
        <v>0</v>
      </c>
      <c r="T264" s="193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4" t="s">
        <v>231</v>
      </c>
      <c r="AT264" s="194" t="s">
        <v>186</v>
      </c>
      <c r="AU264" s="194" t="s">
        <v>134</v>
      </c>
      <c r="AY264" s="16" t="s">
        <v>126</v>
      </c>
      <c r="BE264" s="195">
        <f>IF(N264="základní",J264,0)</f>
        <v>0</v>
      </c>
      <c r="BF264" s="195">
        <f>IF(N264="snížená",J264,0)</f>
        <v>0</v>
      </c>
      <c r="BG264" s="195">
        <f>IF(N264="zákl. přenesená",J264,0)</f>
        <v>0</v>
      </c>
      <c r="BH264" s="195">
        <f>IF(N264="sníž. přenesená",J264,0)</f>
        <v>0</v>
      </c>
      <c r="BI264" s="195">
        <f>IF(N264="nulová",J264,0)</f>
        <v>0</v>
      </c>
      <c r="BJ264" s="16" t="s">
        <v>134</v>
      </c>
      <c r="BK264" s="195">
        <f>ROUND(I264*H264,2)</f>
        <v>0</v>
      </c>
      <c r="BL264" s="16" t="s">
        <v>232</v>
      </c>
      <c r="BM264" s="194" t="s">
        <v>366</v>
      </c>
    </row>
    <row r="265" spans="1:65" s="1" customFormat="1" ht="33" customHeight="1">
      <c r="A265" s="31"/>
      <c r="B265" s="32"/>
      <c r="C265" s="183">
        <v>62</v>
      </c>
      <c r="D265" s="183" t="s">
        <v>129</v>
      </c>
      <c r="E265" s="184" t="s">
        <v>367</v>
      </c>
      <c r="F265" s="185" t="s">
        <v>368</v>
      </c>
      <c r="G265" s="186" t="s">
        <v>138</v>
      </c>
      <c r="H265" s="187">
        <v>2.5920000000000001</v>
      </c>
      <c r="I265" s="188"/>
      <c r="J265" s="188">
        <f>ROUND(I265*H265,2)</f>
        <v>0</v>
      </c>
      <c r="K265" s="189"/>
      <c r="L265" s="34"/>
      <c r="M265" s="190" t="s">
        <v>1</v>
      </c>
      <c r="N265" s="191" t="s">
        <v>38</v>
      </c>
      <c r="O265" s="192">
        <v>0.245</v>
      </c>
      <c r="P265" s="192">
        <f>O265*H265</f>
        <v>0.63504000000000005</v>
      </c>
      <c r="Q265" s="192">
        <v>7.5799999999999999E-3</v>
      </c>
      <c r="R265" s="192">
        <f>Q265*H265</f>
        <v>1.9647359999999999E-2</v>
      </c>
      <c r="S265" s="192">
        <v>0</v>
      </c>
      <c r="T265" s="193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4" t="s">
        <v>232</v>
      </c>
      <c r="AT265" s="194" t="s">
        <v>129</v>
      </c>
      <c r="AU265" s="194" t="s">
        <v>134</v>
      </c>
      <c r="AY265" s="16" t="s">
        <v>126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6" t="s">
        <v>134</v>
      </c>
      <c r="BK265" s="195">
        <f>ROUND(I265*H265,2)</f>
        <v>0</v>
      </c>
      <c r="BL265" s="16" t="s">
        <v>232</v>
      </c>
      <c r="BM265" s="194" t="s">
        <v>369</v>
      </c>
    </row>
    <row r="266" spans="1:65" s="13" customFormat="1">
      <c r="B266" s="207"/>
      <c r="C266" s="208"/>
      <c r="D266" s="198" t="s">
        <v>140</v>
      </c>
      <c r="E266" s="209" t="s">
        <v>1</v>
      </c>
      <c r="F266" s="210" t="s">
        <v>353</v>
      </c>
      <c r="G266" s="208"/>
      <c r="H266" s="209" t="s">
        <v>1</v>
      </c>
      <c r="I266" s="208"/>
      <c r="J266" s="208"/>
      <c r="K266" s="208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140</v>
      </c>
      <c r="AU266" s="215" t="s">
        <v>134</v>
      </c>
      <c r="AV266" s="13" t="s">
        <v>77</v>
      </c>
      <c r="AW266" s="13" t="s">
        <v>27</v>
      </c>
      <c r="AX266" s="13" t="s">
        <v>72</v>
      </c>
      <c r="AY266" s="215" t="s">
        <v>126</v>
      </c>
    </row>
    <row r="267" spans="1:65" s="12" customFormat="1">
      <c r="B267" s="196"/>
      <c r="C267" s="197"/>
      <c r="D267" s="198" t="s">
        <v>140</v>
      </c>
      <c r="E267" s="199" t="s">
        <v>1</v>
      </c>
      <c r="F267" s="200" t="s">
        <v>370</v>
      </c>
      <c r="G267" s="197"/>
      <c r="H267" s="201">
        <v>2.5920000000000001</v>
      </c>
      <c r="I267" s="197"/>
      <c r="J267" s="197"/>
      <c r="K267" s="197"/>
      <c r="L267" s="202"/>
      <c r="M267" s="203"/>
      <c r="N267" s="204"/>
      <c r="O267" s="204"/>
      <c r="P267" s="204"/>
      <c r="Q267" s="204"/>
      <c r="R267" s="204"/>
      <c r="S267" s="204"/>
      <c r="T267" s="205"/>
      <c r="AT267" s="206" t="s">
        <v>140</v>
      </c>
      <c r="AU267" s="206" t="s">
        <v>134</v>
      </c>
      <c r="AV267" s="12" t="s">
        <v>134</v>
      </c>
      <c r="AW267" s="12" t="s">
        <v>27</v>
      </c>
      <c r="AX267" s="12" t="s">
        <v>77</v>
      </c>
      <c r="AY267" s="206" t="s">
        <v>126</v>
      </c>
    </row>
    <row r="268" spans="1:65" s="1" customFormat="1" ht="44.25" customHeight="1">
      <c r="A268" s="31"/>
      <c r="B268" s="32"/>
      <c r="C268" s="183">
        <v>63</v>
      </c>
      <c r="D268" s="183" t="s">
        <v>129</v>
      </c>
      <c r="E268" s="184" t="s">
        <v>371</v>
      </c>
      <c r="F268" s="185" t="s">
        <v>372</v>
      </c>
      <c r="G268" s="186" t="s">
        <v>212</v>
      </c>
      <c r="H268" s="187">
        <v>0.19</v>
      </c>
      <c r="I268" s="188"/>
      <c r="J268" s="188">
        <f>ROUND(I268*H268,2)</f>
        <v>0</v>
      </c>
      <c r="K268" s="189"/>
      <c r="L268" s="34"/>
      <c r="M268" s="190" t="s">
        <v>1</v>
      </c>
      <c r="N268" s="191" t="s">
        <v>38</v>
      </c>
      <c r="O268" s="192">
        <v>1.1399999999999999</v>
      </c>
      <c r="P268" s="192">
        <f>O268*H268</f>
        <v>0.21659999999999999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4" t="s">
        <v>232</v>
      </c>
      <c r="AT268" s="194" t="s">
        <v>129</v>
      </c>
      <c r="AU268" s="194" t="s">
        <v>134</v>
      </c>
      <c r="AY268" s="16" t="s">
        <v>126</v>
      </c>
      <c r="BE268" s="195">
        <f>IF(N268="základní",J268,0)</f>
        <v>0</v>
      </c>
      <c r="BF268" s="195">
        <f>IF(N268="snížená",J268,0)</f>
        <v>0</v>
      </c>
      <c r="BG268" s="195">
        <f>IF(N268="zákl. přenesená",J268,0)</f>
        <v>0</v>
      </c>
      <c r="BH268" s="195">
        <f>IF(N268="sníž. přenesená",J268,0)</f>
        <v>0</v>
      </c>
      <c r="BI268" s="195">
        <f>IF(N268="nulová",J268,0)</f>
        <v>0</v>
      </c>
      <c r="BJ268" s="16" t="s">
        <v>134</v>
      </c>
      <c r="BK268" s="195">
        <f>ROUND(I268*H268,2)</f>
        <v>0</v>
      </c>
      <c r="BL268" s="16" t="s">
        <v>232</v>
      </c>
      <c r="BM268" s="194" t="s">
        <v>373</v>
      </c>
    </row>
    <row r="269" spans="1:65" s="1" customFormat="1" ht="44.25" customHeight="1">
      <c r="A269" s="31"/>
      <c r="B269" s="32"/>
      <c r="C269" s="183">
        <v>64</v>
      </c>
      <c r="D269" s="183" t="s">
        <v>129</v>
      </c>
      <c r="E269" s="184" t="s">
        <v>374</v>
      </c>
      <c r="F269" s="185" t="s">
        <v>375</v>
      </c>
      <c r="G269" s="186" t="s">
        <v>212</v>
      </c>
      <c r="H269" s="187">
        <v>0.19</v>
      </c>
      <c r="I269" s="188"/>
      <c r="J269" s="188">
        <f>ROUND(I269*H269,2)</f>
        <v>0</v>
      </c>
      <c r="K269" s="189"/>
      <c r="L269" s="34"/>
      <c r="M269" s="190" t="s">
        <v>1</v>
      </c>
      <c r="N269" s="191" t="s">
        <v>38</v>
      </c>
      <c r="O269" s="192">
        <v>1.5469999999999999</v>
      </c>
      <c r="P269" s="192">
        <f>O269*H269</f>
        <v>0.29392999999999997</v>
      </c>
      <c r="Q269" s="192">
        <v>0</v>
      </c>
      <c r="R269" s="192">
        <f>Q269*H269</f>
        <v>0</v>
      </c>
      <c r="S269" s="192">
        <v>0</v>
      </c>
      <c r="T269" s="193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4" t="s">
        <v>232</v>
      </c>
      <c r="AT269" s="194" t="s">
        <v>129</v>
      </c>
      <c r="AU269" s="194" t="s">
        <v>134</v>
      </c>
      <c r="AY269" s="16" t="s">
        <v>126</v>
      </c>
      <c r="BE269" s="195">
        <f>IF(N269="základní",J269,0)</f>
        <v>0</v>
      </c>
      <c r="BF269" s="195">
        <f>IF(N269="snížená",J269,0)</f>
        <v>0</v>
      </c>
      <c r="BG269" s="195">
        <f>IF(N269="zákl. přenesená",J269,0)</f>
        <v>0</v>
      </c>
      <c r="BH269" s="195">
        <f>IF(N269="sníž. přenesená",J269,0)</f>
        <v>0</v>
      </c>
      <c r="BI269" s="195">
        <f>IF(N269="nulová",J269,0)</f>
        <v>0</v>
      </c>
      <c r="BJ269" s="16" t="s">
        <v>134</v>
      </c>
      <c r="BK269" s="195">
        <f>ROUND(I269*H269,2)</f>
        <v>0</v>
      </c>
      <c r="BL269" s="16" t="s">
        <v>232</v>
      </c>
      <c r="BM269" s="194" t="s">
        <v>376</v>
      </c>
    </row>
    <row r="270" spans="1:65" s="11" customFormat="1" ht="22.9" customHeight="1">
      <c r="B270" s="168"/>
      <c r="C270" s="169"/>
      <c r="D270" s="170" t="s">
        <v>71</v>
      </c>
      <c r="E270" s="181" t="s">
        <v>377</v>
      </c>
      <c r="F270" s="181" t="s">
        <v>378</v>
      </c>
      <c r="G270" s="169"/>
      <c r="H270" s="169"/>
      <c r="I270" s="169"/>
      <c r="J270" s="182">
        <f>BK270</f>
        <v>0</v>
      </c>
      <c r="K270" s="169"/>
      <c r="L270" s="173"/>
      <c r="M270" s="174"/>
      <c r="N270" s="175"/>
      <c r="O270" s="175"/>
      <c r="P270" s="176">
        <f>SUM(P271:P293)</f>
        <v>28.439690999999996</v>
      </c>
      <c r="Q270" s="175"/>
      <c r="R270" s="176">
        <f>SUM(R271:R293)</f>
        <v>0.19459715</v>
      </c>
      <c r="S270" s="175"/>
      <c r="T270" s="177">
        <f>SUM(T271:T293)</f>
        <v>5.8892999999999994E-2</v>
      </c>
      <c r="AR270" s="178" t="s">
        <v>134</v>
      </c>
      <c r="AT270" s="179" t="s">
        <v>71</v>
      </c>
      <c r="AU270" s="179" t="s">
        <v>77</v>
      </c>
      <c r="AY270" s="178" t="s">
        <v>126</v>
      </c>
      <c r="BK270" s="180">
        <f>SUM(BK271:BK293)</f>
        <v>0</v>
      </c>
    </row>
    <row r="271" spans="1:65" s="1" customFormat="1" ht="26.25" customHeight="1">
      <c r="A271" s="31"/>
      <c r="B271" s="32"/>
      <c r="C271" s="183">
        <v>65</v>
      </c>
      <c r="D271" s="183" t="s">
        <v>129</v>
      </c>
      <c r="E271" s="184" t="s">
        <v>379</v>
      </c>
      <c r="F271" s="185" t="s">
        <v>380</v>
      </c>
      <c r="G271" s="186" t="s">
        <v>138</v>
      </c>
      <c r="H271" s="187">
        <v>17.329999999999998</v>
      </c>
      <c r="I271" s="188"/>
      <c r="J271" s="188">
        <f>ROUND(I271*H271,2)</f>
        <v>0</v>
      </c>
      <c r="K271" s="189"/>
      <c r="L271" s="34"/>
      <c r="M271" s="190" t="s">
        <v>1</v>
      </c>
      <c r="N271" s="191" t="s">
        <v>38</v>
      </c>
      <c r="O271" s="192">
        <v>0.245</v>
      </c>
      <c r="P271" s="192">
        <f>O271*H271</f>
        <v>4.2458499999999999</v>
      </c>
      <c r="Q271" s="192">
        <v>7.5799999999999999E-3</v>
      </c>
      <c r="R271" s="192">
        <f>Q271*H271</f>
        <v>0.13136139999999999</v>
      </c>
      <c r="S271" s="192">
        <v>0</v>
      </c>
      <c r="T271" s="193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4" t="s">
        <v>232</v>
      </c>
      <c r="AT271" s="194" t="s">
        <v>129</v>
      </c>
      <c r="AU271" s="194" t="s">
        <v>134</v>
      </c>
      <c r="AY271" s="16" t="s">
        <v>126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6" t="s">
        <v>134</v>
      </c>
      <c r="BK271" s="195">
        <f>ROUND(I271*H271,2)</f>
        <v>0</v>
      </c>
      <c r="BL271" s="16" t="s">
        <v>232</v>
      </c>
      <c r="BM271" s="194" t="s">
        <v>381</v>
      </c>
    </row>
    <row r="272" spans="1:65" s="13" customFormat="1">
      <c r="B272" s="207"/>
      <c r="C272" s="208"/>
      <c r="D272" s="198" t="s">
        <v>140</v>
      </c>
      <c r="E272" s="209" t="s">
        <v>1</v>
      </c>
      <c r="F272" s="210" t="s">
        <v>382</v>
      </c>
      <c r="G272" s="208"/>
      <c r="H272" s="209" t="s">
        <v>1</v>
      </c>
      <c r="I272" s="208"/>
      <c r="J272" s="208"/>
      <c r="K272" s="208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140</v>
      </c>
      <c r="AU272" s="215" t="s">
        <v>134</v>
      </c>
      <c r="AV272" s="13" t="s">
        <v>77</v>
      </c>
      <c r="AW272" s="13" t="s">
        <v>27</v>
      </c>
      <c r="AX272" s="13" t="s">
        <v>72</v>
      </c>
      <c r="AY272" s="215" t="s">
        <v>126</v>
      </c>
    </row>
    <row r="273" spans="1:65" s="12" customFormat="1">
      <c r="B273" s="196"/>
      <c r="C273" s="197"/>
      <c r="D273" s="198" t="s">
        <v>140</v>
      </c>
      <c r="E273" s="199" t="s">
        <v>1</v>
      </c>
      <c r="F273" s="200" t="s">
        <v>201</v>
      </c>
      <c r="G273" s="197"/>
      <c r="H273" s="201">
        <v>17.329999999999998</v>
      </c>
      <c r="I273" s="197"/>
      <c r="J273" s="197"/>
      <c r="K273" s="197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 t="s">
        <v>140</v>
      </c>
      <c r="AU273" s="206" t="s">
        <v>134</v>
      </c>
      <c r="AV273" s="12" t="s">
        <v>134</v>
      </c>
      <c r="AW273" s="12" t="s">
        <v>27</v>
      </c>
      <c r="AX273" s="12" t="s">
        <v>77</v>
      </c>
      <c r="AY273" s="206" t="s">
        <v>126</v>
      </c>
    </row>
    <row r="274" spans="1:65" s="1" customFormat="1" ht="21.75" customHeight="1">
      <c r="A274" s="31"/>
      <c r="B274" s="32"/>
      <c r="C274" s="183">
        <v>66</v>
      </c>
      <c r="D274" s="183" t="s">
        <v>129</v>
      </c>
      <c r="E274" s="184" t="s">
        <v>383</v>
      </c>
      <c r="F274" s="185" t="s">
        <v>384</v>
      </c>
      <c r="G274" s="186" t="s">
        <v>138</v>
      </c>
      <c r="H274" s="187">
        <v>17.329999999999998</v>
      </c>
      <c r="I274" s="188"/>
      <c r="J274" s="188">
        <f>ROUND(I274*H274,2)</f>
        <v>0</v>
      </c>
      <c r="K274" s="189"/>
      <c r="L274" s="34"/>
      <c r="M274" s="190" t="s">
        <v>1</v>
      </c>
      <c r="N274" s="191" t="s">
        <v>38</v>
      </c>
      <c r="O274" s="192">
        <v>0.255</v>
      </c>
      <c r="P274" s="192">
        <f>O274*H274</f>
        <v>4.4191499999999992</v>
      </c>
      <c r="Q274" s="192">
        <v>0</v>
      </c>
      <c r="R274" s="192">
        <f>Q274*H274</f>
        <v>0</v>
      </c>
      <c r="S274" s="192">
        <v>3.0000000000000001E-3</v>
      </c>
      <c r="T274" s="193">
        <f>S274*H274</f>
        <v>5.1989999999999995E-2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4" t="s">
        <v>232</v>
      </c>
      <c r="AT274" s="194" t="s">
        <v>129</v>
      </c>
      <c r="AU274" s="194" t="s">
        <v>134</v>
      </c>
      <c r="AY274" s="16" t="s">
        <v>126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6" t="s">
        <v>134</v>
      </c>
      <c r="BK274" s="195">
        <f>ROUND(I274*H274,2)</f>
        <v>0</v>
      </c>
      <c r="BL274" s="16" t="s">
        <v>232</v>
      </c>
      <c r="BM274" s="194" t="s">
        <v>385</v>
      </c>
    </row>
    <row r="275" spans="1:65" s="13" customFormat="1">
      <c r="B275" s="207"/>
      <c r="C275" s="208"/>
      <c r="D275" s="198" t="s">
        <v>140</v>
      </c>
      <c r="E275" s="209" t="s">
        <v>1</v>
      </c>
      <c r="F275" s="210" t="s">
        <v>382</v>
      </c>
      <c r="G275" s="208"/>
      <c r="H275" s="209" t="s">
        <v>1</v>
      </c>
      <c r="I275" s="208"/>
      <c r="J275" s="208"/>
      <c r="K275" s="208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140</v>
      </c>
      <c r="AU275" s="215" t="s">
        <v>134</v>
      </c>
      <c r="AV275" s="13" t="s">
        <v>77</v>
      </c>
      <c r="AW275" s="13" t="s">
        <v>27</v>
      </c>
      <c r="AX275" s="13" t="s">
        <v>72</v>
      </c>
      <c r="AY275" s="215" t="s">
        <v>126</v>
      </c>
    </row>
    <row r="276" spans="1:65" s="12" customFormat="1">
      <c r="B276" s="196"/>
      <c r="C276" s="197"/>
      <c r="D276" s="198" t="s">
        <v>140</v>
      </c>
      <c r="E276" s="199" t="s">
        <v>1</v>
      </c>
      <c r="F276" s="200" t="s">
        <v>201</v>
      </c>
      <c r="G276" s="197"/>
      <c r="H276" s="201">
        <v>17.329999999999998</v>
      </c>
      <c r="I276" s="197"/>
      <c r="J276" s="197"/>
      <c r="K276" s="197"/>
      <c r="L276" s="202"/>
      <c r="M276" s="203"/>
      <c r="N276" s="204"/>
      <c r="O276" s="204"/>
      <c r="P276" s="204"/>
      <c r="Q276" s="204"/>
      <c r="R276" s="204"/>
      <c r="S276" s="204"/>
      <c r="T276" s="205"/>
      <c r="AT276" s="206" t="s">
        <v>140</v>
      </c>
      <c r="AU276" s="206" t="s">
        <v>134</v>
      </c>
      <c r="AV276" s="12" t="s">
        <v>134</v>
      </c>
      <c r="AW276" s="12" t="s">
        <v>27</v>
      </c>
      <c r="AX276" s="12" t="s">
        <v>77</v>
      </c>
      <c r="AY276" s="206" t="s">
        <v>126</v>
      </c>
    </row>
    <row r="277" spans="1:65" s="1" customFormat="1" ht="21.75" customHeight="1">
      <c r="A277" s="31"/>
      <c r="B277" s="32"/>
      <c r="C277" s="183">
        <v>67</v>
      </c>
      <c r="D277" s="183" t="s">
        <v>129</v>
      </c>
      <c r="E277" s="184" t="s">
        <v>386</v>
      </c>
      <c r="F277" s="185" t="s">
        <v>387</v>
      </c>
      <c r="G277" s="186" t="s">
        <v>138</v>
      </c>
      <c r="H277" s="187">
        <v>18.196999999999999</v>
      </c>
      <c r="I277" s="188"/>
      <c r="J277" s="188">
        <f>ROUND(I277*H277,2)</f>
        <v>0</v>
      </c>
      <c r="K277" s="189"/>
      <c r="L277" s="34"/>
      <c r="M277" s="190" t="s">
        <v>1</v>
      </c>
      <c r="N277" s="191" t="s">
        <v>38</v>
      </c>
      <c r="O277" s="192">
        <v>0.23300000000000001</v>
      </c>
      <c r="P277" s="192">
        <f>O277*H277</f>
        <v>4.2399009999999997</v>
      </c>
      <c r="Q277" s="192">
        <v>2.9999999999999997E-4</v>
      </c>
      <c r="R277" s="192">
        <f>Q277*H277</f>
        <v>5.4590999999999988E-3</v>
      </c>
      <c r="S277" s="192">
        <v>0</v>
      </c>
      <c r="T277" s="193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4" t="s">
        <v>232</v>
      </c>
      <c r="AT277" s="194" t="s">
        <v>129</v>
      </c>
      <c r="AU277" s="194" t="s">
        <v>134</v>
      </c>
      <c r="AY277" s="16" t="s">
        <v>126</v>
      </c>
      <c r="BE277" s="195">
        <f>IF(N277="základní",J277,0)</f>
        <v>0</v>
      </c>
      <c r="BF277" s="195">
        <f>IF(N277="snížená",J277,0)</f>
        <v>0</v>
      </c>
      <c r="BG277" s="195">
        <f>IF(N277="zákl. přenesená",J277,0)</f>
        <v>0</v>
      </c>
      <c r="BH277" s="195">
        <f>IF(N277="sníž. přenesená",J277,0)</f>
        <v>0</v>
      </c>
      <c r="BI277" s="195">
        <f>IF(N277="nulová",J277,0)</f>
        <v>0</v>
      </c>
      <c r="BJ277" s="16" t="s">
        <v>134</v>
      </c>
      <c r="BK277" s="195">
        <f>ROUND(I277*H277,2)</f>
        <v>0</v>
      </c>
      <c r="BL277" s="16" t="s">
        <v>232</v>
      </c>
      <c r="BM277" s="194" t="s">
        <v>388</v>
      </c>
    </row>
    <row r="278" spans="1:65" s="13" customFormat="1">
      <c r="B278" s="207"/>
      <c r="C278" s="208"/>
      <c r="D278" s="198" t="s">
        <v>140</v>
      </c>
      <c r="E278" s="209" t="s">
        <v>1</v>
      </c>
      <c r="F278" s="210" t="s">
        <v>382</v>
      </c>
      <c r="G278" s="208"/>
      <c r="H278" s="209" t="s">
        <v>1</v>
      </c>
      <c r="I278" s="208"/>
      <c r="J278" s="208"/>
      <c r="K278" s="208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140</v>
      </c>
      <c r="AU278" s="215" t="s">
        <v>134</v>
      </c>
      <c r="AV278" s="13" t="s">
        <v>77</v>
      </c>
      <c r="AW278" s="13" t="s">
        <v>27</v>
      </c>
      <c r="AX278" s="13" t="s">
        <v>72</v>
      </c>
      <c r="AY278" s="215" t="s">
        <v>126</v>
      </c>
    </row>
    <row r="279" spans="1:65" s="12" customFormat="1">
      <c r="B279" s="196"/>
      <c r="C279" s="197"/>
      <c r="D279" s="198" t="s">
        <v>140</v>
      </c>
      <c r="E279" s="199" t="s">
        <v>1</v>
      </c>
      <c r="F279" s="200" t="s">
        <v>389</v>
      </c>
      <c r="G279" s="197"/>
      <c r="H279" s="201">
        <v>18.196999999999999</v>
      </c>
      <c r="I279" s="197"/>
      <c r="J279" s="197"/>
      <c r="K279" s="197"/>
      <c r="L279" s="202"/>
      <c r="M279" s="203"/>
      <c r="N279" s="204"/>
      <c r="O279" s="204"/>
      <c r="P279" s="204"/>
      <c r="Q279" s="204"/>
      <c r="R279" s="204"/>
      <c r="S279" s="204"/>
      <c r="T279" s="205"/>
      <c r="AT279" s="206" t="s">
        <v>140</v>
      </c>
      <c r="AU279" s="206" t="s">
        <v>134</v>
      </c>
      <c r="AV279" s="12" t="s">
        <v>134</v>
      </c>
      <c r="AW279" s="12" t="s">
        <v>27</v>
      </c>
      <c r="AX279" s="12" t="s">
        <v>77</v>
      </c>
      <c r="AY279" s="206" t="s">
        <v>126</v>
      </c>
    </row>
    <row r="280" spans="1:65" s="1" customFormat="1" ht="33" customHeight="1">
      <c r="A280" s="31"/>
      <c r="B280" s="32"/>
      <c r="C280" s="226">
        <v>68</v>
      </c>
      <c r="D280" s="226" t="s">
        <v>186</v>
      </c>
      <c r="E280" s="227" t="s">
        <v>390</v>
      </c>
      <c r="F280" s="228" t="s">
        <v>391</v>
      </c>
      <c r="G280" s="229" t="s">
        <v>138</v>
      </c>
      <c r="H280" s="230">
        <v>18.199000000000002</v>
      </c>
      <c r="I280" s="231"/>
      <c r="J280" s="231">
        <f>ROUND(I280*H280,2)</f>
        <v>0</v>
      </c>
      <c r="K280" s="232"/>
      <c r="L280" s="233"/>
      <c r="M280" s="234" t="s">
        <v>1</v>
      </c>
      <c r="N280" s="235" t="s">
        <v>38</v>
      </c>
      <c r="O280" s="192">
        <v>0</v>
      </c>
      <c r="P280" s="192">
        <f>O280*H280</f>
        <v>0</v>
      </c>
      <c r="Q280" s="192">
        <v>2.8700000000000002E-3</v>
      </c>
      <c r="R280" s="192">
        <f>Q280*H280</f>
        <v>5.2231130000000008E-2</v>
      </c>
      <c r="S280" s="192">
        <v>0</v>
      </c>
      <c r="T280" s="193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4" t="s">
        <v>231</v>
      </c>
      <c r="AT280" s="194" t="s">
        <v>186</v>
      </c>
      <c r="AU280" s="194" t="s">
        <v>134</v>
      </c>
      <c r="AY280" s="16" t="s">
        <v>126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6" t="s">
        <v>134</v>
      </c>
      <c r="BK280" s="195">
        <f>ROUND(I280*H280,2)</f>
        <v>0</v>
      </c>
      <c r="BL280" s="16" t="s">
        <v>232</v>
      </c>
      <c r="BM280" s="194" t="s">
        <v>392</v>
      </c>
    </row>
    <row r="281" spans="1:65" s="12" customFormat="1">
      <c r="B281" s="196"/>
      <c r="C281" s="197"/>
      <c r="D281" s="198" t="s">
        <v>140</v>
      </c>
      <c r="E281" s="197"/>
      <c r="F281" s="200" t="s">
        <v>393</v>
      </c>
      <c r="G281" s="197"/>
      <c r="H281" s="201">
        <v>18.199000000000002</v>
      </c>
      <c r="I281" s="197"/>
      <c r="J281" s="197"/>
      <c r="K281" s="197"/>
      <c r="L281" s="202"/>
      <c r="M281" s="203"/>
      <c r="N281" s="204"/>
      <c r="O281" s="204"/>
      <c r="P281" s="204"/>
      <c r="Q281" s="204"/>
      <c r="R281" s="204"/>
      <c r="S281" s="204"/>
      <c r="T281" s="205"/>
      <c r="AT281" s="206" t="s">
        <v>140</v>
      </c>
      <c r="AU281" s="206" t="s">
        <v>134</v>
      </c>
      <c r="AV281" s="12" t="s">
        <v>134</v>
      </c>
      <c r="AW281" s="12" t="s">
        <v>4</v>
      </c>
      <c r="AX281" s="12" t="s">
        <v>77</v>
      </c>
      <c r="AY281" s="206" t="s">
        <v>126</v>
      </c>
    </row>
    <row r="282" spans="1:65" s="1" customFormat="1" ht="16.5" customHeight="1">
      <c r="A282" s="31"/>
      <c r="B282" s="32"/>
      <c r="C282" s="183">
        <v>69</v>
      </c>
      <c r="D282" s="183" t="s">
        <v>129</v>
      </c>
      <c r="E282" s="184" t="s">
        <v>394</v>
      </c>
      <c r="F282" s="185" t="s">
        <v>395</v>
      </c>
      <c r="G282" s="186" t="s">
        <v>149</v>
      </c>
      <c r="H282" s="187">
        <v>23.01</v>
      </c>
      <c r="I282" s="188"/>
      <c r="J282" s="188">
        <f>ROUND(I282*H282,2)</f>
        <v>0</v>
      </c>
      <c r="K282" s="189"/>
      <c r="L282" s="34"/>
      <c r="M282" s="190" t="s">
        <v>1</v>
      </c>
      <c r="N282" s="191" t="s">
        <v>38</v>
      </c>
      <c r="O282" s="192">
        <v>3.5000000000000003E-2</v>
      </c>
      <c r="P282" s="192">
        <f>O282*H282</f>
        <v>0.80535000000000012</v>
      </c>
      <c r="Q282" s="192">
        <v>0</v>
      </c>
      <c r="R282" s="192">
        <f>Q282*H282</f>
        <v>0</v>
      </c>
      <c r="S282" s="192">
        <v>2.9999999999999997E-4</v>
      </c>
      <c r="T282" s="193">
        <f>S282*H282</f>
        <v>6.9030000000000003E-3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4" t="s">
        <v>232</v>
      </c>
      <c r="AT282" s="194" t="s">
        <v>129</v>
      </c>
      <c r="AU282" s="194" t="s">
        <v>134</v>
      </c>
      <c r="AY282" s="16" t="s">
        <v>126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6" t="s">
        <v>134</v>
      </c>
      <c r="BK282" s="195">
        <f>ROUND(I282*H282,2)</f>
        <v>0</v>
      </c>
      <c r="BL282" s="16" t="s">
        <v>232</v>
      </c>
      <c r="BM282" s="194" t="s">
        <v>396</v>
      </c>
    </row>
    <row r="283" spans="1:65" s="12" customFormat="1">
      <c r="B283" s="196"/>
      <c r="C283" s="197"/>
      <c r="D283" s="198" t="s">
        <v>140</v>
      </c>
      <c r="E283" s="199" t="s">
        <v>1</v>
      </c>
      <c r="F283" s="200" t="s">
        <v>397</v>
      </c>
      <c r="G283" s="197"/>
      <c r="H283" s="201">
        <v>23.01</v>
      </c>
      <c r="I283" s="197"/>
      <c r="J283" s="197"/>
      <c r="K283" s="197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140</v>
      </c>
      <c r="AU283" s="206" t="s">
        <v>134</v>
      </c>
      <c r="AV283" s="12" t="s">
        <v>134</v>
      </c>
      <c r="AW283" s="12" t="s">
        <v>27</v>
      </c>
      <c r="AX283" s="12" t="s">
        <v>77</v>
      </c>
      <c r="AY283" s="206" t="s">
        <v>126</v>
      </c>
    </row>
    <row r="284" spans="1:65" s="1" customFormat="1" ht="16.5" customHeight="1">
      <c r="A284" s="31"/>
      <c r="B284" s="32"/>
      <c r="C284" s="183">
        <v>70</v>
      </c>
      <c r="D284" s="183" t="s">
        <v>129</v>
      </c>
      <c r="E284" s="184" t="s">
        <v>398</v>
      </c>
      <c r="F284" s="185" t="s">
        <v>399</v>
      </c>
      <c r="G284" s="186" t="s">
        <v>149</v>
      </c>
      <c r="H284" s="187">
        <v>23.01</v>
      </c>
      <c r="I284" s="188"/>
      <c r="J284" s="188">
        <f>ROUND(I284*H284,2)</f>
        <v>0</v>
      </c>
      <c r="K284" s="189"/>
      <c r="L284" s="34"/>
      <c r="M284" s="190" t="s">
        <v>1</v>
      </c>
      <c r="N284" s="191" t="s">
        <v>38</v>
      </c>
      <c r="O284" s="192">
        <v>0.25</v>
      </c>
      <c r="P284" s="192">
        <f>O284*H284</f>
        <v>5.7525000000000004</v>
      </c>
      <c r="Q284" s="192">
        <v>1.0000000000000001E-5</v>
      </c>
      <c r="R284" s="192">
        <f>Q284*H284</f>
        <v>2.3010000000000004E-4</v>
      </c>
      <c r="S284" s="192">
        <v>0</v>
      </c>
      <c r="T284" s="193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4" t="s">
        <v>232</v>
      </c>
      <c r="AT284" s="194" t="s">
        <v>129</v>
      </c>
      <c r="AU284" s="194" t="s">
        <v>134</v>
      </c>
      <c r="AY284" s="16" t="s">
        <v>126</v>
      </c>
      <c r="BE284" s="195">
        <f>IF(N284="základní",J284,0)</f>
        <v>0</v>
      </c>
      <c r="BF284" s="195">
        <f>IF(N284="snížená",J284,0)</f>
        <v>0</v>
      </c>
      <c r="BG284" s="195">
        <f>IF(N284="zákl. přenesená",J284,0)</f>
        <v>0</v>
      </c>
      <c r="BH284" s="195">
        <f>IF(N284="sníž. přenesená",J284,0)</f>
        <v>0</v>
      </c>
      <c r="BI284" s="195">
        <f>IF(N284="nulová",J284,0)</f>
        <v>0</v>
      </c>
      <c r="BJ284" s="16" t="s">
        <v>134</v>
      </c>
      <c r="BK284" s="195">
        <f>ROUND(I284*H284,2)</f>
        <v>0</v>
      </c>
      <c r="BL284" s="16" t="s">
        <v>232</v>
      </c>
      <c r="BM284" s="194" t="s">
        <v>400</v>
      </c>
    </row>
    <row r="285" spans="1:65" s="12" customFormat="1">
      <c r="B285" s="196"/>
      <c r="C285" s="197"/>
      <c r="D285" s="198" t="s">
        <v>140</v>
      </c>
      <c r="E285" s="199" t="s">
        <v>1</v>
      </c>
      <c r="F285" s="200" t="s">
        <v>397</v>
      </c>
      <c r="G285" s="197"/>
      <c r="H285" s="201">
        <v>23.01</v>
      </c>
      <c r="I285" s="197"/>
      <c r="J285" s="197"/>
      <c r="K285" s="197"/>
      <c r="L285" s="202"/>
      <c r="M285" s="203"/>
      <c r="N285" s="204"/>
      <c r="O285" s="204"/>
      <c r="P285" s="204"/>
      <c r="Q285" s="204"/>
      <c r="R285" s="204"/>
      <c r="S285" s="204"/>
      <c r="T285" s="205"/>
      <c r="AT285" s="206" t="s">
        <v>140</v>
      </c>
      <c r="AU285" s="206" t="s">
        <v>134</v>
      </c>
      <c r="AV285" s="12" t="s">
        <v>134</v>
      </c>
      <c r="AW285" s="12" t="s">
        <v>27</v>
      </c>
      <c r="AX285" s="12" t="s">
        <v>77</v>
      </c>
      <c r="AY285" s="206" t="s">
        <v>126</v>
      </c>
    </row>
    <row r="286" spans="1:65" s="1" customFormat="1" ht="16.5" customHeight="1">
      <c r="A286" s="31"/>
      <c r="B286" s="32"/>
      <c r="C286" s="226">
        <v>71</v>
      </c>
      <c r="D286" s="226" t="s">
        <v>186</v>
      </c>
      <c r="E286" s="227" t="s">
        <v>401</v>
      </c>
      <c r="F286" s="228" t="s">
        <v>402</v>
      </c>
      <c r="G286" s="229" t="s">
        <v>149</v>
      </c>
      <c r="H286" s="230">
        <v>24.161000000000001</v>
      </c>
      <c r="I286" s="231"/>
      <c r="J286" s="231">
        <f>ROUND(I286*H286,2)</f>
        <v>0</v>
      </c>
      <c r="K286" s="232"/>
      <c r="L286" s="233"/>
      <c r="M286" s="234" t="s">
        <v>1</v>
      </c>
      <c r="N286" s="235" t="s">
        <v>38</v>
      </c>
      <c r="O286" s="192">
        <v>0</v>
      </c>
      <c r="P286" s="192">
        <f>O286*H286</f>
        <v>0</v>
      </c>
      <c r="Q286" s="192">
        <v>2.2000000000000001E-4</v>
      </c>
      <c r="R286" s="192">
        <f>Q286*H286</f>
        <v>5.3154200000000004E-3</v>
      </c>
      <c r="S286" s="192">
        <v>0</v>
      </c>
      <c r="T286" s="193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4" t="s">
        <v>231</v>
      </c>
      <c r="AT286" s="194" t="s">
        <v>186</v>
      </c>
      <c r="AU286" s="194" t="s">
        <v>134</v>
      </c>
      <c r="AY286" s="16" t="s">
        <v>126</v>
      </c>
      <c r="BE286" s="195">
        <f>IF(N286="základní",J286,0)</f>
        <v>0</v>
      </c>
      <c r="BF286" s="195">
        <f>IF(N286="snížená",J286,0)</f>
        <v>0</v>
      </c>
      <c r="BG286" s="195">
        <f>IF(N286="zákl. přenesená",J286,0)</f>
        <v>0</v>
      </c>
      <c r="BH286" s="195">
        <f>IF(N286="sníž. přenesená",J286,0)</f>
        <v>0</v>
      </c>
      <c r="BI286" s="195">
        <f>IF(N286="nulová",J286,0)</f>
        <v>0</v>
      </c>
      <c r="BJ286" s="16" t="s">
        <v>134</v>
      </c>
      <c r="BK286" s="195">
        <f>ROUND(I286*H286,2)</f>
        <v>0</v>
      </c>
      <c r="BL286" s="16" t="s">
        <v>232</v>
      </c>
      <c r="BM286" s="194" t="s">
        <v>403</v>
      </c>
    </row>
    <row r="287" spans="1:65" s="12" customFormat="1">
      <c r="B287" s="196"/>
      <c r="C287" s="197"/>
      <c r="D287" s="198" t="s">
        <v>140</v>
      </c>
      <c r="E287" s="197"/>
      <c r="F287" s="200" t="s">
        <v>404</v>
      </c>
      <c r="G287" s="197"/>
      <c r="H287" s="201">
        <v>24.161000000000001</v>
      </c>
      <c r="I287" s="197"/>
      <c r="J287" s="197"/>
      <c r="K287" s="197"/>
      <c r="L287" s="202"/>
      <c r="M287" s="203"/>
      <c r="N287" s="204"/>
      <c r="O287" s="204"/>
      <c r="P287" s="204"/>
      <c r="Q287" s="204"/>
      <c r="R287" s="204"/>
      <c r="S287" s="204"/>
      <c r="T287" s="205"/>
      <c r="AT287" s="206" t="s">
        <v>140</v>
      </c>
      <c r="AU287" s="206" t="s">
        <v>134</v>
      </c>
      <c r="AV287" s="12" t="s">
        <v>134</v>
      </c>
      <c r="AW287" s="12" t="s">
        <v>4</v>
      </c>
      <c r="AX287" s="12" t="s">
        <v>77</v>
      </c>
      <c r="AY287" s="206" t="s">
        <v>126</v>
      </c>
    </row>
    <row r="288" spans="1:65" s="1" customFormat="1" ht="21.75" customHeight="1">
      <c r="A288" s="31"/>
      <c r="B288" s="32"/>
      <c r="C288" s="183">
        <v>72</v>
      </c>
      <c r="D288" s="183" t="s">
        <v>129</v>
      </c>
      <c r="E288" s="184" t="s">
        <v>405</v>
      </c>
      <c r="F288" s="185" t="s">
        <v>406</v>
      </c>
      <c r="G288" s="186" t="s">
        <v>138</v>
      </c>
      <c r="H288" s="187">
        <v>17.329999999999998</v>
      </c>
      <c r="I288" s="188"/>
      <c r="J288" s="188">
        <f>ROUND(I288*H288,2)</f>
        <v>0</v>
      </c>
      <c r="K288" s="189"/>
      <c r="L288" s="34"/>
      <c r="M288" s="190" t="s">
        <v>1</v>
      </c>
      <c r="N288" s="191" t="s">
        <v>38</v>
      </c>
      <c r="O288" s="192">
        <v>9.8000000000000004E-2</v>
      </c>
      <c r="P288" s="192">
        <f>O288*H288</f>
        <v>1.69834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4" t="s">
        <v>232</v>
      </c>
      <c r="AT288" s="194" t="s">
        <v>129</v>
      </c>
      <c r="AU288" s="194" t="s">
        <v>134</v>
      </c>
      <c r="AY288" s="16" t="s">
        <v>126</v>
      </c>
      <c r="BE288" s="195">
        <f>IF(N288="základní",J288,0)</f>
        <v>0</v>
      </c>
      <c r="BF288" s="195">
        <f>IF(N288="snížená",J288,0)</f>
        <v>0</v>
      </c>
      <c r="BG288" s="195">
        <f>IF(N288="zákl. přenesená",J288,0)</f>
        <v>0</v>
      </c>
      <c r="BH288" s="195">
        <f>IF(N288="sníž. přenesená",J288,0)</f>
        <v>0</v>
      </c>
      <c r="BI288" s="195">
        <f>IF(N288="nulová",J288,0)</f>
        <v>0</v>
      </c>
      <c r="BJ288" s="16" t="s">
        <v>134</v>
      </c>
      <c r="BK288" s="195">
        <f>ROUND(I288*H288,2)</f>
        <v>0</v>
      </c>
      <c r="BL288" s="16" t="s">
        <v>232</v>
      </c>
      <c r="BM288" s="194" t="s">
        <v>407</v>
      </c>
    </row>
    <row r="289" spans="1:65" s="13" customFormat="1">
      <c r="B289" s="207"/>
      <c r="C289" s="208"/>
      <c r="D289" s="198" t="s">
        <v>140</v>
      </c>
      <c r="E289" s="209" t="s">
        <v>1</v>
      </c>
      <c r="F289" s="210" t="s">
        <v>382</v>
      </c>
      <c r="G289" s="208"/>
      <c r="H289" s="209" t="s">
        <v>1</v>
      </c>
      <c r="I289" s="208"/>
      <c r="J289" s="208"/>
      <c r="K289" s="208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140</v>
      </c>
      <c r="AU289" s="215" t="s">
        <v>134</v>
      </c>
      <c r="AV289" s="13" t="s">
        <v>77</v>
      </c>
      <c r="AW289" s="13" t="s">
        <v>27</v>
      </c>
      <c r="AX289" s="13" t="s">
        <v>72</v>
      </c>
      <c r="AY289" s="215" t="s">
        <v>126</v>
      </c>
    </row>
    <row r="290" spans="1:65" s="12" customFormat="1">
      <c r="B290" s="196"/>
      <c r="C290" s="197"/>
      <c r="D290" s="198" t="s">
        <v>140</v>
      </c>
      <c r="E290" s="199" t="s">
        <v>1</v>
      </c>
      <c r="F290" s="200" t="s">
        <v>201</v>
      </c>
      <c r="G290" s="197"/>
      <c r="H290" s="201">
        <v>17.329999999999998</v>
      </c>
      <c r="I290" s="197"/>
      <c r="J290" s="197"/>
      <c r="K290" s="197"/>
      <c r="L290" s="202"/>
      <c r="M290" s="203"/>
      <c r="N290" s="204"/>
      <c r="O290" s="204"/>
      <c r="P290" s="204"/>
      <c r="Q290" s="204"/>
      <c r="R290" s="204"/>
      <c r="S290" s="204"/>
      <c r="T290" s="205"/>
      <c r="AT290" s="206" t="s">
        <v>140</v>
      </c>
      <c r="AU290" s="206" t="s">
        <v>134</v>
      </c>
      <c r="AV290" s="12" t="s">
        <v>134</v>
      </c>
      <c r="AW290" s="12" t="s">
        <v>27</v>
      </c>
      <c r="AX290" s="12" t="s">
        <v>77</v>
      </c>
      <c r="AY290" s="206" t="s">
        <v>126</v>
      </c>
    </row>
    <row r="291" spans="1:65" s="1" customFormat="1" ht="16.5" customHeight="1">
      <c r="A291" s="31"/>
      <c r="B291" s="32"/>
      <c r="C291" s="183">
        <v>73</v>
      </c>
      <c r="D291" s="183" t="s">
        <v>129</v>
      </c>
      <c r="E291" s="184" t="s">
        <v>408</v>
      </c>
      <c r="F291" s="185" t="s">
        <v>409</v>
      </c>
      <c r="G291" s="186" t="s">
        <v>138</v>
      </c>
      <c r="H291" s="187">
        <v>17.329999999999998</v>
      </c>
      <c r="I291" s="188"/>
      <c r="J291" s="188">
        <f>ROUND(I291*H291,2)</f>
        <v>0</v>
      </c>
      <c r="K291" s="189"/>
      <c r="L291" s="34"/>
      <c r="M291" s="190" t="s">
        <v>1</v>
      </c>
      <c r="N291" s="191" t="s">
        <v>38</v>
      </c>
      <c r="O291" s="192">
        <v>0.42</v>
      </c>
      <c r="P291" s="192">
        <f>O291*H291</f>
        <v>7.2785999999999991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4" t="s">
        <v>232</v>
      </c>
      <c r="AT291" s="194" t="s">
        <v>129</v>
      </c>
      <c r="AU291" s="194" t="s">
        <v>134</v>
      </c>
      <c r="AY291" s="16" t="s">
        <v>126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6" t="s">
        <v>134</v>
      </c>
      <c r="BK291" s="195">
        <f>ROUND(I291*H291,2)</f>
        <v>0</v>
      </c>
      <c r="BL291" s="16" t="s">
        <v>232</v>
      </c>
      <c r="BM291" s="194" t="s">
        <v>410</v>
      </c>
    </row>
    <row r="292" spans="1:65" s="13" customFormat="1">
      <c r="B292" s="207"/>
      <c r="C292" s="208"/>
      <c r="D292" s="198" t="s">
        <v>140</v>
      </c>
      <c r="E292" s="209" t="s">
        <v>1</v>
      </c>
      <c r="F292" s="210" t="s">
        <v>382</v>
      </c>
      <c r="G292" s="208"/>
      <c r="H292" s="209" t="s">
        <v>1</v>
      </c>
      <c r="I292" s="208"/>
      <c r="J292" s="208"/>
      <c r="K292" s="208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140</v>
      </c>
      <c r="AU292" s="215" t="s">
        <v>134</v>
      </c>
      <c r="AV292" s="13" t="s">
        <v>77</v>
      </c>
      <c r="AW292" s="13" t="s">
        <v>27</v>
      </c>
      <c r="AX292" s="13" t="s">
        <v>72</v>
      </c>
      <c r="AY292" s="215" t="s">
        <v>126</v>
      </c>
    </row>
    <row r="293" spans="1:65" s="12" customFormat="1">
      <c r="B293" s="196"/>
      <c r="C293" s="197"/>
      <c r="D293" s="198" t="s">
        <v>140</v>
      </c>
      <c r="E293" s="199" t="s">
        <v>1</v>
      </c>
      <c r="F293" s="200" t="s">
        <v>201</v>
      </c>
      <c r="G293" s="197"/>
      <c r="H293" s="201">
        <v>17.329999999999998</v>
      </c>
      <c r="I293" s="197"/>
      <c r="J293" s="197"/>
      <c r="K293" s="197"/>
      <c r="L293" s="202"/>
      <c r="M293" s="203"/>
      <c r="N293" s="204"/>
      <c r="O293" s="204"/>
      <c r="P293" s="204"/>
      <c r="Q293" s="204"/>
      <c r="R293" s="204"/>
      <c r="S293" s="204"/>
      <c r="T293" s="205"/>
      <c r="AT293" s="206" t="s">
        <v>140</v>
      </c>
      <c r="AU293" s="206" t="s">
        <v>134</v>
      </c>
      <c r="AV293" s="12" t="s">
        <v>134</v>
      </c>
      <c r="AW293" s="12" t="s">
        <v>27</v>
      </c>
      <c r="AX293" s="12" t="s">
        <v>77</v>
      </c>
      <c r="AY293" s="206" t="s">
        <v>126</v>
      </c>
    </row>
    <row r="294" spans="1:65" s="11" customFormat="1" ht="22.9" customHeight="1">
      <c r="B294" s="168"/>
      <c r="C294" s="169"/>
      <c r="D294" s="170" t="s">
        <v>71</v>
      </c>
      <c r="E294" s="181" t="s">
        <v>411</v>
      </c>
      <c r="F294" s="181" t="s">
        <v>412</v>
      </c>
      <c r="G294" s="169"/>
      <c r="H294" s="169"/>
      <c r="I294" s="169"/>
      <c r="J294" s="182">
        <f>BK294</f>
        <v>0</v>
      </c>
      <c r="K294" s="169"/>
      <c r="L294" s="173"/>
      <c r="M294" s="174"/>
      <c r="N294" s="175"/>
      <c r="O294" s="175"/>
      <c r="P294" s="176">
        <f>SUM(P295:P310)</f>
        <v>25.130874000000002</v>
      </c>
      <c r="Q294" s="175"/>
      <c r="R294" s="176">
        <f>SUM(R295:R310)</f>
        <v>0.58060820000000013</v>
      </c>
      <c r="S294" s="175"/>
      <c r="T294" s="177">
        <f>SUM(T295:T310)</f>
        <v>0</v>
      </c>
      <c r="AR294" s="178" t="s">
        <v>134</v>
      </c>
      <c r="AT294" s="179" t="s">
        <v>71</v>
      </c>
      <c r="AU294" s="179" t="s">
        <v>77</v>
      </c>
      <c r="AY294" s="178" t="s">
        <v>126</v>
      </c>
      <c r="BK294" s="180">
        <f>SUM(BK295:BK310)</f>
        <v>0</v>
      </c>
    </row>
    <row r="295" spans="1:65" s="1" customFormat="1" ht="33" customHeight="1">
      <c r="A295" s="31"/>
      <c r="B295" s="32"/>
      <c r="C295" s="183">
        <v>74</v>
      </c>
      <c r="D295" s="183" t="s">
        <v>129</v>
      </c>
      <c r="E295" s="184" t="s">
        <v>413</v>
      </c>
      <c r="F295" s="185" t="s">
        <v>414</v>
      </c>
      <c r="G295" s="186" t="s">
        <v>138</v>
      </c>
      <c r="H295" s="187">
        <v>18.959</v>
      </c>
      <c r="I295" s="188"/>
      <c r="J295" s="188">
        <f>ROUND(I295*H295,2)</f>
        <v>0</v>
      </c>
      <c r="K295" s="189"/>
      <c r="L295" s="34"/>
      <c r="M295" s="190" t="s">
        <v>1</v>
      </c>
      <c r="N295" s="191" t="s">
        <v>38</v>
      </c>
      <c r="O295" s="192">
        <v>0.76</v>
      </c>
      <c r="P295" s="192">
        <f>O295*H295</f>
        <v>14.40884</v>
      </c>
      <c r="Q295" s="192">
        <v>3.0000000000000001E-3</v>
      </c>
      <c r="R295" s="192">
        <f>Q295*H295</f>
        <v>5.6876999999999997E-2</v>
      </c>
      <c r="S295" s="192">
        <v>0</v>
      </c>
      <c r="T295" s="193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4" t="s">
        <v>232</v>
      </c>
      <c r="AT295" s="194" t="s">
        <v>129</v>
      </c>
      <c r="AU295" s="194" t="s">
        <v>134</v>
      </c>
      <c r="AY295" s="16" t="s">
        <v>126</v>
      </c>
      <c r="BE295" s="195">
        <f>IF(N295="základní",J295,0)</f>
        <v>0</v>
      </c>
      <c r="BF295" s="195">
        <f>IF(N295="snížená",J295,0)</f>
        <v>0</v>
      </c>
      <c r="BG295" s="195">
        <f>IF(N295="zákl. přenesená",J295,0)</f>
        <v>0</v>
      </c>
      <c r="BH295" s="195">
        <f>IF(N295="sníž. přenesená",J295,0)</f>
        <v>0</v>
      </c>
      <c r="BI295" s="195">
        <f>IF(N295="nulová",J295,0)</f>
        <v>0</v>
      </c>
      <c r="BJ295" s="16" t="s">
        <v>134</v>
      </c>
      <c r="BK295" s="195">
        <f>ROUND(I295*H295,2)</f>
        <v>0</v>
      </c>
      <c r="BL295" s="16" t="s">
        <v>232</v>
      </c>
      <c r="BM295" s="194" t="s">
        <v>415</v>
      </c>
    </row>
    <row r="296" spans="1:65" s="13" customFormat="1">
      <c r="B296" s="207"/>
      <c r="C296" s="208"/>
      <c r="D296" s="198" t="s">
        <v>140</v>
      </c>
      <c r="E296" s="209" t="s">
        <v>1</v>
      </c>
      <c r="F296" s="210" t="s">
        <v>416</v>
      </c>
      <c r="G296" s="208"/>
      <c r="H296" s="209" t="s">
        <v>1</v>
      </c>
      <c r="I296" s="208"/>
      <c r="J296" s="208"/>
      <c r="K296" s="208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140</v>
      </c>
      <c r="AU296" s="215" t="s">
        <v>134</v>
      </c>
      <c r="AV296" s="13" t="s">
        <v>77</v>
      </c>
      <c r="AW296" s="13" t="s">
        <v>27</v>
      </c>
      <c r="AX296" s="13" t="s">
        <v>72</v>
      </c>
      <c r="AY296" s="215" t="s">
        <v>126</v>
      </c>
    </row>
    <row r="297" spans="1:65" s="12" customFormat="1">
      <c r="B297" s="196"/>
      <c r="C297" s="197"/>
      <c r="D297" s="198" t="s">
        <v>140</v>
      </c>
      <c r="E297" s="199" t="s">
        <v>1</v>
      </c>
      <c r="F297" s="200" t="s">
        <v>417</v>
      </c>
      <c r="G297" s="197"/>
      <c r="H297" s="201">
        <v>18.959</v>
      </c>
      <c r="I297" s="197"/>
      <c r="J297" s="197"/>
      <c r="K297" s="197"/>
      <c r="L297" s="202"/>
      <c r="M297" s="203"/>
      <c r="N297" s="204"/>
      <c r="O297" s="204"/>
      <c r="P297" s="204"/>
      <c r="Q297" s="204"/>
      <c r="R297" s="204"/>
      <c r="S297" s="204"/>
      <c r="T297" s="205"/>
      <c r="AT297" s="206" t="s">
        <v>140</v>
      </c>
      <c r="AU297" s="206" t="s">
        <v>134</v>
      </c>
      <c r="AV297" s="12" t="s">
        <v>134</v>
      </c>
      <c r="AW297" s="12" t="s">
        <v>27</v>
      </c>
      <c r="AX297" s="12" t="s">
        <v>77</v>
      </c>
      <c r="AY297" s="206" t="s">
        <v>126</v>
      </c>
    </row>
    <row r="298" spans="1:65" s="1" customFormat="1" ht="16.5" customHeight="1">
      <c r="A298" s="31"/>
      <c r="B298" s="32"/>
      <c r="C298" s="226">
        <v>75</v>
      </c>
      <c r="D298" s="226" t="s">
        <v>186</v>
      </c>
      <c r="E298" s="227" t="s">
        <v>418</v>
      </c>
      <c r="F298" s="228" t="s">
        <v>419</v>
      </c>
      <c r="G298" s="229" t="s">
        <v>138</v>
      </c>
      <c r="H298" s="230">
        <v>19.725000000000001</v>
      </c>
      <c r="I298" s="231"/>
      <c r="J298" s="231">
        <f>ROUND(I298*H298,2)</f>
        <v>0</v>
      </c>
      <c r="K298" s="232"/>
      <c r="L298" s="233"/>
      <c r="M298" s="234" t="s">
        <v>1</v>
      </c>
      <c r="N298" s="235" t="s">
        <v>38</v>
      </c>
      <c r="O298" s="192">
        <v>0</v>
      </c>
      <c r="P298" s="192">
        <f>O298*H298</f>
        <v>0</v>
      </c>
      <c r="Q298" s="192">
        <v>1.29E-2</v>
      </c>
      <c r="R298" s="192">
        <f>Q298*H298</f>
        <v>0.25445250000000003</v>
      </c>
      <c r="S298" s="192">
        <v>0</v>
      </c>
      <c r="T298" s="193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4" t="s">
        <v>231</v>
      </c>
      <c r="AT298" s="194" t="s">
        <v>186</v>
      </c>
      <c r="AU298" s="194" t="s">
        <v>134</v>
      </c>
      <c r="AY298" s="16" t="s">
        <v>126</v>
      </c>
      <c r="BE298" s="195">
        <f>IF(N298="základní",J298,0)</f>
        <v>0</v>
      </c>
      <c r="BF298" s="195">
        <f>IF(N298="snížená",J298,0)</f>
        <v>0</v>
      </c>
      <c r="BG298" s="195">
        <f>IF(N298="zákl. přenesená",J298,0)</f>
        <v>0</v>
      </c>
      <c r="BH298" s="195">
        <f>IF(N298="sníž. přenesená",J298,0)</f>
        <v>0</v>
      </c>
      <c r="BI298" s="195">
        <f>IF(N298="nulová",J298,0)</f>
        <v>0</v>
      </c>
      <c r="BJ298" s="16" t="s">
        <v>134</v>
      </c>
      <c r="BK298" s="195">
        <f>ROUND(I298*H298,2)</f>
        <v>0</v>
      </c>
      <c r="BL298" s="16" t="s">
        <v>232</v>
      </c>
      <c r="BM298" s="194" t="s">
        <v>420</v>
      </c>
    </row>
    <row r="299" spans="1:65" s="12" customFormat="1">
      <c r="B299" s="196"/>
      <c r="C299" s="197"/>
      <c r="D299" s="198" t="s">
        <v>140</v>
      </c>
      <c r="E299" s="199" t="s">
        <v>1</v>
      </c>
      <c r="F299" s="200" t="s">
        <v>421</v>
      </c>
      <c r="G299" s="197"/>
      <c r="H299" s="201">
        <v>19.338000000000001</v>
      </c>
      <c r="I299" s="197"/>
      <c r="J299" s="197"/>
      <c r="K299" s="197"/>
      <c r="L299" s="202"/>
      <c r="M299" s="203"/>
      <c r="N299" s="204"/>
      <c r="O299" s="204"/>
      <c r="P299" s="204"/>
      <c r="Q299" s="204"/>
      <c r="R299" s="204"/>
      <c r="S299" s="204"/>
      <c r="T299" s="205"/>
      <c r="AT299" s="206" t="s">
        <v>140</v>
      </c>
      <c r="AU299" s="206" t="s">
        <v>134</v>
      </c>
      <c r="AV299" s="12" t="s">
        <v>134</v>
      </c>
      <c r="AW299" s="12" t="s">
        <v>27</v>
      </c>
      <c r="AX299" s="12" t="s">
        <v>77</v>
      </c>
      <c r="AY299" s="206" t="s">
        <v>126</v>
      </c>
    </row>
    <row r="300" spans="1:65" s="12" customFormat="1">
      <c r="B300" s="196"/>
      <c r="C300" s="197"/>
      <c r="D300" s="198" t="s">
        <v>140</v>
      </c>
      <c r="E300" s="197"/>
      <c r="F300" s="200" t="s">
        <v>422</v>
      </c>
      <c r="G300" s="197"/>
      <c r="H300" s="201">
        <v>19.725000000000001</v>
      </c>
      <c r="I300" s="197"/>
      <c r="J300" s="197"/>
      <c r="K300" s="197"/>
      <c r="L300" s="202"/>
      <c r="M300" s="203"/>
      <c r="N300" s="204"/>
      <c r="O300" s="204"/>
      <c r="P300" s="204"/>
      <c r="Q300" s="204"/>
      <c r="R300" s="204"/>
      <c r="S300" s="204"/>
      <c r="T300" s="205"/>
      <c r="AT300" s="206" t="s">
        <v>140</v>
      </c>
      <c r="AU300" s="206" t="s">
        <v>134</v>
      </c>
      <c r="AV300" s="12" t="s">
        <v>134</v>
      </c>
      <c r="AW300" s="12" t="s">
        <v>4</v>
      </c>
      <c r="AX300" s="12" t="s">
        <v>77</v>
      </c>
      <c r="AY300" s="206" t="s">
        <v>126</v>
      </c>
    </row>
    <row r="301" spans="1:65" s="1" customFormat="1" ht="33" customHeight="1">
      <c r="A301" s="31"/>
      <c r="B301" s="32"/>
      <c r="C301" s="183">
        <v>76</v>
      </c>
      <c r="D301" s="183" t="s">
        <v>129</v>
      </c>
      <c r="E301" s="184" t="s">
        <v>423</v>
      </c>
      <c r="F301" s="185" t="s">
        <v>424</v>
      </c>
      <c r="G301" s="186" t="s">
        <v>138</v>
      </c>
      <c r="H301" s="187">
        <v>18.2</v>
      </c>
      <c r="I301" s="188"/>
      <c r="J301" s="188">
        <f>ROUND(I301*H301,2)</f>
        <v>0</v>
      </c>
      <c r="K301" s="189"/>
      <c r="L301" s="34"/>
      <c r="M301" s="190" t="s">
        <v>1</v>
      </c>
      <c r="N301" s="191" t="s">
        <v>38</v>
      </c>
      <c r="O301" s="192">
        <v>0.1</v>
      </c>
      <c r="P301" s="192">
        <f>O301*H301</f>
        <v>1.82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4" t="s">
        <v>232</v>
      </c>
      <c r="AT301" s="194" t="s">
        <v>129</v>
      </c>
      <c r="AU301" s="194" t="s">
        <v>134</v>
      </c>
      <c r="AY301" s="16" t="s">
        <v>126</v>
      </c>
      <c r="BE301" s="195">
        <f>IF(N301="základní",J301,0)</f>
        <v>0</v>
      </c>
      <c r="BF301" s="195">
        <f>IF(N301="snížená",J301,0)</f>
        <v>0</v>
      </c>
      <c r="BG301" s="195">
        <f>IF(N301="zákl. přenesená",J301,0)</f>
        <v>0</v>
      </c>
      <c r="BH301" s="195">
        <f>IF(N301="sníž. přenesená",J301,0)</f>
        <v>0</v>
      </c>
      <c r="BI301" s="195">
        <f>IF(N301="nulová",J301,0)</f>
        <v>0</v>
      </c>
      <c r="BJ301" s="16" t="s">
        <v>134</v>
      </c>
      <c r="BK301" s="195">
        <f>ROUND(I301*H301,2)</f>
        <v>0</v>
      </c>
      <c r="BL301" s="16" t="s">
        <v>232</v>
      </c>
      <c r="BM301" s="194" t="s">
        <v>425</v>
      </c>
    </row>
    <row r="302" spans="1:65" s="1" customFormat="1" ht="33" customHeight="1">
      <c r="A302" s="31"/>
      <c r="B302" s="32"/>
      <c r="C302" s="183">
        <v>77</v>
      </c>
      <c r="D302" s="183" t="s">
        <v>129</v>
      </c>
      <c r="E302" s="184" t="s">
        <v>426</v>
      </c>
      <c r="F302" s="185" t="s">
        <v>427</v>
      </c>
      <c r="G302" s="186" t="s">
        <v>138</v>
      </c>
      <c r="H302" s="187">
        <v>4.3600000000000003</v>
      </c>
      <c r="I302" s="188"/>
      <c r="J302" s="188">
        <f>ROUND(I302*H302,2)</f>
        <v>0</v>
      </c>
      <c r="K302" s="189"/>
      <c r="L302" s="34"/>
      <c r="M302" s="190" t="s">
        <v>1</v>
      </c>
      <c r="N302" s="191" t="s">
        <v>38</v>
      </c>
      <c r="O302" s="192">
        <v>0.621</v>
      </c>
      <c r="P302" s="192">
        <f>O302*H302</f>
        <v>2.70756</v>
      </c>
      <c r="Q302" s="192">
        <v>7.3000000000000001E-3</v>
      </c>
      <c r="R302" s="192">
        <f>Q302*H302</f>
        <v>3.1828000000000002E-2</v>
      </c>
      <c r="S302" s="192">
        <v>0</v>
      </c>
      <c r="T302" s="193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4" t="s">
        <v>232</v>
      </c>
      <c r="AT302" s="194" t="s">
        <v>129</v>
      </c>
      <c r="AU302" s="194" t="s">
        <v>134</v>
      </c>
      <c r="AY302" s="16" t="s">
        <v>126</v>
      </c>
      <c r="BE302" s="195">
        <f>IF(N302="základní",J302,0)</f>
        <v>0</v>
      </c>
      <c r="BF302" s="195">
        <f>IF(N302="snížená",J302,0)</f>
        <v>0</v>
      </c>
      <c r="BG302" s="195">
        <f>IF(N302="zákl. přenesená",J302,0)</f>
        <v>0</v>
      </c>
      <c r="BH302" s="195">
        <f>IF(N302="sníž. přenesená",J302,0)</f>
        <v>0</v>
      </c>
      <c r="BI302" s="195">
        <f>IF(N302="nulová",J302,0)</f>
        <v>0</v>
      </c>
      <c r="BJ302" s="16" t="s">
        <v>134</v>
      </c>
      <c r="BK302" s="195">
        <f>ROUND(I302*H302,2)</f>
        <v>0</v>
      </c>
      <c r="BL302" s="16" t="s">
        <v>232</v>
      </c>
      <c r="BM302" s="194" t="s">
        <v>428</v>
      </c>
    </row>
    <row r="303" spans="1:65" s="13" customFormat="1">
      <c r="B303" s="207"/>
      <c r="C303" s="208"/>
      <c r="D303" s="198" t="s">
        <v>140</v>
      </c>
      <c r="E303" s="209" t="s">
        <v>1</v>
      </c>
      <c r="F303" s="210" t="s">
        <v>429</v>
      </c>
      <c r="G303" s="208"/>
      <c r="H303" s="209" t="s">
        <v>1</v>
      </c>
      <c r="I303" s="208"/>
      <c r="J303" s="208"/>
      <c r="K303" s="208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140</v>
      </c>
      <c r="AU303" s="215" t="s">
        <v>134</v>
      </c>
      <c r="AV303" s="13" t="s">
        <v>77</v>
      </c>
      <c r="AW303" s="13" t="s">
        <v>27</v>
      </c>
      <c r="AX303" s="13" t="s">
        <v>72</v>
      </c>
      <c r="AY303" s="215" t="s">
        <v>126</v>
      </c>
    </row>
    <row r="304" spans="1:65" s="12" customFormat="1">
      <c r="B304" s="196"/>
      <c r="C304" s="197"/>
      <c r="D304" s="198" t="s">
        <v>140</v>
      </c>
      <c r="E304" s="199" t="s">
        <v>1</v>
      </c>
      <c r="F304" s="200" t="s">
        <v>430</v>
      </c>
      <c r="G304" s="197"/>
      <c r="H304" s="201">
        <v>4.3600000000000003</v>
      </c>
      <c r="I304" s="197"/>
      <c r="J304" s="197"/>
      <c r="K304" s="197"/>
      <c r="L304" s="202"/>
      <c r="M304" s="203"/>
      <c r="N304" s="204"/>
      <c r="O304" s="204"/>
      <c r="P304" s="204"/>
      <c r="Q304" s="204"/>
      <c r="R304" s="204"/>
      <c r="S304" s="204"/>
      <c r="T304" s="205"/>
      <c r="AT304" s="206" t="s">
        <v>140</v>
      </c>
      <c r="AU304" s="206" t="s">
        <v>134</v>
      </c>
      <c r="AV304" s="12" t="s">
        <v>134</v>
      </c>
      <c r="AW304" s="12" t="s">
        <v>27</v>
      </c>
      <c r="AX304" s="12" t="s">
        <v>77</v>
      </c>
      <c r="AY304" s="206" t="s">
        <v>126</v>
      </c>
    </row>
    <row r="305" spans="1:65" s="1" customFormat="1" ht="16.5" customHeight="1">
      <c r="A305" s="31"/>
      <c r="B305" s="32"/>
      <c r="C305" s="226">
        <v>78</v>
      </c>
      <c r="D305" s="226" t="s">
        <v>186</v>
      </c>
      <c r="E305" s="227" t="s">
        <v>431</v>
      </c>
      <c r="F305" s="228" t="s">
        <v>502</v>
      </c>
      <c r="G305" s="229" t="s">
        <v>138</v>
      </c>
      <c r="H305" s="230">
        <v>5</v>
      </c>
      <c r="I305" s="231"/>
      <c r="J305" s="231">
        <f>ROUND(I305*H305,2)</f>
        <v>0</v>
      </c>
      <c r="K305" s="232"/>
      <c r="L305" s="233"/>
      <c r="M305" s="234" t="s">
        <v>1</v>
      </c>
      <c r="N305" s="235" t="s">
        <v>38</v>
      </c>
      <c r="O305" s="192">
        <v>0</v>
      </c>
      <c r="P305" s="192">
        <f>O305*H305</f>
        <v>0</v>
      </c>
      <c r="Q305" s="192">
        <v>1.18E-2</v>
      </c>
      <c r="R305" s="192">
        <f>Q305*H305</f>
        <v>5.8999999999999997E-2</v>
      </c>
      <c r="S305" s="192">
        <v>0</v>
      </c>
      <c r="T305" s="193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4" t="s">
        <v>231</v>
      </c>
      <c r="AT305" s="194" t="s">
        <v>186</v>
      </c>
      <c r="AU305" s="194" t="s">
        <v>134</v>
      </c>
      <c r="AY305" s="16" t="s">
        <v>126</v>
      </c>
      <c r="BE305" s="195">
        <f>IF(N305="základní",J305,0)</f>
        <v>0</v>
      </c>
      <c r="BF305" s="195">
        <f>IF(N305="snížená",J305,0)</f>
        <v>0</v>
      </c>
      <c r="BG305" s="195">
        <f>IF(N305="zákl. přenesená",J305,0)</f>
        <v>0</v>
      </c>
      <c r="BH305" s="195">
        <f>IF(N305="sníž. přenesená",J305,0)</f>
        <v>0</v>
      </c>
      <c r="BI305" s="195">
        <f>IF(N305="nulová",J305,0)</f>
        <v>0</v>
      </c>
      <c r="BJ305" s="16" t="s">
        <v>134</v>
      </c>
      <c r="BK305" s="195">
        <f>ROUND(I305*H305,2)</f>
        <v>0</v>
      </c>
      <c r="BL305" s="16" t="s">
        <v>232</v>
      </c>
      <c r="BM305" s="194" t="s">
        <v>432</v>
      </c>
    </row>
    <row r="306" spans="1:65" s="1" customFormat="1" ht="21.75" customHeight="1">
      <c r="A306" s="31"/>
      <c r="B306" s="32"/>
      <c r="C306" s="183">
        <v>79</v>
      </c>
      <c r="D306" s="183" t="s">
        <v>129</v>
      </c>
      <c r="E306" s="184" t="s">
        <v>433</v>
      </c>
      <c r="F306" s="185" t="s">
        <v>434</v>
      </c>
      <c r="G306" s="186" t="s">
        <v>149</v>
      </c>
      <c r="H306" s="187">
        <v>26.5</v>
      </c>
      <c r="I306" s="188"/>
      <c r="J306" s="188">
        <f>ROUND(I306*H306,2)</f>
        <v>0</v>
      </c>
      <c r="K306" s="189"/>
      <c r="L306" s="34"/>
      <c r="M306" s="190" t="s">
        <v>1</v>
      </c>
      <c r="N306" s="191" t="s">
        <v>38</v>
      </c>
      <c r="O306" s="192">
        <v>0.16</v>
      </c>
      <c r="P306" s="192">
        <f>O306*H306</f>
        <v>4.24</v>
      </c>
      <c r="Q306" s="192">
        <v>6.1700000000000001E-3</v>
      </c>
      <c r="R306" s="192">
        <f>Q306*H306</f>
        <v>0.16350500000000001</v>
      </c>
      <c r="S306" s="192">
        <v>0</v>
      </c>
      <c r="T306" s="193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94" t="s">
        <v>232</v>
      </c>
      <c r="AT306" s="194" t="s">
        <v>129</v>
      </c>
      <c r="AU306" s="194" t="s">
        <v>134</v>
      </c>
      <c r="AY306" s="16" t="s">
        <v>126</v>
      </c>
      <c r="BE306" s="195">
        <f>IF(N306="základní",J306,0)</f>
        <v>0</v>
      </c>
      <c r="BF306" s="195">
        <f>IF(N306="snížená",J306,0)</f>
        <v>0</v>
      </c>
      <c r="BG306" s="195">
        <f>IF(N306="zákl. přenesená",J306,0)</f>
        <v>0</v>
      </c>
      <c r="BH306" s="195">
        <f>IF(N306="sníž. přenesená",J306,0)</f>
        <v>0</v>
      </c>
      <c r="BI306" s="195">
        <f>IF(N306="nulová",J306,0)</f>
        <v>0</v>
      </c>
      <c r="BJ306" s="16" t="s">
        <v>134</v>
      </c>
      <c r="BK306" s="195">
        <f>ROUND(I306*H306,2)</f>
        <v>0</v>
      </c>
      <c r="BL306" s="16" t="s">
        <v>232</v>
      </c>
      <c r="BM306" s="194" t="s">
        <v>435</v>
      </c>
    </row>
    <row r="307" spans="1:65" s="1" customFormat="1" ht="16.5" customHeight="1">
      <c r="A307" s="31"/>
      <c r="B307" s="32"/>
      <c r="C307" s="226">
        <v>80</v>
      </c>
      <c r="D307" s="226" t="s">
        <v>186</v>
      </c>
      <c r="E307" s="227" t="s">
        <v>436</v>
      </c>
      <c r="F307" s="228" t="s">
        <v>437</v>
      </c>
      <c r="G307" s="229" t="s">
        <v>149</v>
      </c>
      <c r="H307" s="230">
        <v>26.5</v>
      </c>
      <c r="I307" s="231"/>
      <c r="J307" s="231">
        <f>ROUND(I307*H307,2)</f>
        <v>0</v>
      </c>
      <c r="K307" s="232"/>
      <c r="L307" s="233"/>
      <c r="M307" s="234" t="s">
        <v>1</v>
      </c>
      <c r="N307" s="235" t="s">
        <v>38</v>
      </c>
      <c r="O307" s="192">
        <v>0</v>
      </c>
      <c r="P307" s="192">
        <f>O307*H307</f>
        <v>0</v>
      </c>
      <c r="Q307" s="192">
        <v>2.9999999999999997E-4</v>
      </c>
      <c r="R307" s="192">
        <f>Q307*H307</f>
        <v>7.9499999999999987E-3</v>
      </c>
      <c r="S307" s="192">
        <v>0</v>
      </c>
      <c r="T307" s="19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4" t="s">
        <v>231</v>
      </c>
      <c r="AT307" s="194" t="s">
        <v>186</v>
      </c>
      <c r="AU307" s="194" t="s">
        <v>134</v>
      </c>
      <c r="AY307" s="16" t="s">
        <v>126</v>
      </c>
      <c r="BE307" s="195">
        <f>IF(N307="základní",J307,0)</f>
        <v>0</v>
      </c>
      <c r="BF307" s="195">
        <f>IF(N307="snížená",J307,0)</f>
        <v>0</v>
      </c>
      <c r="BG307" s="195">
        <f>IF(N307="zákl. přenesená",J307,0)</f>
        <v>0</v>
      </c>
      <c r="BH307" s="195">
        <f>IF(N307="sníž. přenesená",J307,0)</f>
        <v>0</v>
      </c>
      <c r="BI307" s="195">
        <f>IF(N307="nulová",J307,0)</f>
        <v>0</v>
      </c>
      <c r="BJ307" s="16" t="s">
        <v>134</v>
      </c>
      <c r="BK307" s="195">
        <f>ROUND(I307*H307,2)</f>
        <v>0</v>
      </c>
      <c r="BL307" s="16" t="s">
        <v>232</v>
      </c>
      <c r="BM307" s="194" t="s">
        <v>438</v>
      </c>
    </row>
    <row r="308" spans="1:65" s="1" customFormat="1" ht="16.5" customHeight="1">
      <c r="A308" s="31"/>
      <c r="B308" s="32"/>
      <c r="C308" s="183">
        <v>81</v>
      </c>
      <c r="D308" s="183" t="s">
        <v>129</v>
      </c>
      <c r="E308" s="184" t="s">
        <v>439</v>
      </c>
      <c r="F308" s="185" t="s">
        <v>440</v>
      </c>
      <c r="G308" s="186" t="s">
        <v>138</v>
      </c>
      <c r="H308" s="187">
        <v>23.318999999999999</v>
      </c>
      <c r="I308" s="188"/>
      <c r="J308" s="188">
        <f>ROUND(I308*H308,2)</f>
        <v>0</v>
      </c>
      <c r="K308" s="189"/>
      <c r="L308" s="34"/>
      <c r="M308" s="190" t="s">
        <v>1</v>
      </c>
      <c r="N308" s="191" t="s">
        <v>38</v>
      </c>
      <c r="O308" s="192">
        <v>4.3999999999999997E-2</v>
      </c>
      <c r="P308" s="192">
        <f>O308*H308</f>
        <v>1.0260359999999999</v>
      </c>
      <c r="Q308" s="192">
        <v>2.9999999999999997E-4</v>
      </c>
      <c r="R308" s="192">
        <f>Q308*H308</f>
        <v>6.9956999999999988E-3</v>
      </c>
      <c r="S308" s="192">
        <v>0</v>
      </c>
      <c r="T308" s="193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94" t="s">
        <v>232</v>
      </c>
      <c r="AT308" s="194" t="s">
        <v>129</v>
      </c>
      <c r="AU308" s="194" t="s">
        <v>134</v>
      </c>
      <c r="AY308" s="16" t="s">
        <v>126</v>
      </c>
      <c r="BE308" s="195">
        <f>IF(N308="základní",J308,0)</f>
        <v>0</v>
      </c>
      <c r="BF308" s="195">
        <f>IF(N308="snížená",J308,0)</f>
        <v>0</v>
      </c>
      <c r="BG308" s="195">
        <f>IF(N308="zákl. přenesená",J308,0)</f>
        <v>0</v>
      </c>
      <c r="BH308" s="195">
        <f>IF(N308="sníž. přenesená",J308,0)</f>
        <v>0</v>
      </c>
      <c r="BI308" s="195">
        <f>IF(N308="nulová",J308,0)</f>
        <v>0</v>
      </c>
      <c r="BJ308" s="16" t="s">
        <v>134</v>
      </c>
      <c r="BK308" s="195">
        <f>ROUND(I308*H308,2)</f>
        <v>0</v>
      </c>
      <c r="BL308" s="16" t="s">
        <v>232</v>
      </c>
      <c r="BM308" s="194" t="s">
        <v>441</v>
      </c>
    </row>
    <row r="309" spans="1:65" s="12" customFormat="1">
      <c r="B309" s="196"/>
      <c r="C309" s="197"/>
      <c r="D309" s="198" t="s">
        <v>140</v>
      </c>
      <c r="E309" s="199" t="s">
        <v>1</v>
      </c>
      <c r="F309" s="200" t="s">
        <v>442</v>
      </c>
      <c r="G309" s="197"/>
      <c r="H309" s="201">
        <v>23.318999999999999</v>
      </c>
      <c r="I309" s="197"/>
      <c r="J309" s="197"/>
      <c r="K309" s="197"/>
      <c r="L309" s="202"/>
      <c r="M309" s="203"/>
      <c r="N309" s="204"/>
      <c r="O309" s="204"/>
      <c r="P309" s="204"/>
      <c r="Q309" s="204"/>
      <c r="R309" s="204"/>
      <c r="S309" s="204"/>
      <c r="T309" s="205"/>
      <c r="AT309" s="206" t="s">
        <v>140</v>
      </c>
      <c r="AU309" s="206" t="s">
        <v>134</v>
      </c>
      <c r="AV309" s="12" t="s">
        <v>134</v>
      </c>
      <c r="AW309" s="12" t="s">
        <v>27</v>
      </c>
      <c r="AX309" s="12" t="s">
        <v>77</v>
      </c>
      <c r="AY309" s="206" t="s">
        <v>126</v>
      </c>
    </row>
    <row r="310" spans="1:65" s="1" customFormat="1" ht="33" customHeight="1">
      <c r="A310" s="31"/>
      <c r="B310" s="32"/>
      <c r="C310" s="183">
        <v>82</v>
      </c>
      <c r="D310" s="183" t="s">
        <v>129</v>
      </c>
      <c r="E310" s="184" t="s">
        <v>443</v>
      </c>
      <c r="F310" s="185" t="s">
        <v>444</v>
      </c>
      <c r="G310" s="186" t="s">
        <v>212</v>
      </c>
      <c r="H310" s="187">
        <v>0.58099999999999996</v>
      </c>
      <c r="I310" s="188"/>
      <c r="J310" s="188">
        <f>ROUND(I310*H310,2)</f>
        <v>0</v>
      </c>
      <c r="K310" s="189"/>
      <c r="L310" s="34"/>
      <c r="M310" s="190" t="s">
        <v>1</v>
      </c>
      <c r="N310" s="191" t="s">
        <v>38</v>
      </c>
      <c r="O310" s="192">
        <v>1.5980000000000001</v>
      </c>
      <c r="P310" s="192">
        <f>O310*H310</f>
        <v>0.92843799999999999</v>
      </c>
      <c r="Q310" s="192">
        <v>0</v>
      </c>
      <c r="R310" s="192">
        <f>Q310*H310</f>
        <v>0</v>
      </c>
      <c r="S310" s="192">
        <v>0</v>
      </c>
      <c r="T310" s="193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4" t="s">
        <v>232</v>
      </c>
      <c r="AT310" s="194" t="s">
        <v>129</v>
      </c>
      <c r="AU310" s="194" t="s">
        <v>134</v>
      </c>
      <c r="AY310" s="16" t="s">
        <v>126</v>
      </c>
      <c r="BE310" s="195">
        <f>IF(N310="základní",J310,0)</f>
        <v>0</v>
      </c>
      <c r="BF310" s="195">
        <f>IF(N310="snížená",J310,0)</f>
        <v>0</v>
      </c>
      <c r="BG310" s="195">
        <f>IF(N310="zákl. přenesená",J310,0)</f>
        <v>0</v>
      </c>
      <c r="BH310" s="195">
        <f>IF(N310="sníž. přenesená",J310,0)</f>
        <v>0</v>
      </c>
      <c r="BI310" s="195">
        <f>IF(N310="nulová",J310,0)</f>
        <v>0</v>
      </c>
      <c r="BJ310" s="16" t="s">
        <v>134</v>
      </c>
      <c r="BK310" s="195">
        <f>ROUND(I310*H310,2)</f>
        <v>0</v>
      </c>
      <c r="BL310" s="16" t="s">
        <v>232</v>
      </c>
      <c r="BM310" s="194" t="s">
        <v>445</v>
      </c>
    </row>
    <row r="311" spans="1:65" s="11" customFormat="1" ht="22.9" customHeight="1">
      <c r="B311" s="168"/>
      <c r="C311" s="169"/>
      <c r="D311" s="170" t="s">
        <v>71</v>
      </c>
      <c r="E311" s="181" t="s">
        <v>446</v>
      </c>
      <c r="F311" s="252" t="s">
        <v>447</v>
      </c>
      <c r="G311" s="169"/>
      <c r="H311" s="169"/>
      <c r="I311" s="169"/>
      <c r="J311" s="182">
        <f>BK311</f>
        <v>0</v>
      </c>
      <c r="K311" s="169"/>
      <c r="L311" s="173"/>
      <c r="M311" s="174"/>
      <c r="N311" s="175"/>
      <c r="O311" s="175"/>
      <c r="P311" s="176">
        <f>SUM(P312:P325)</f>
        <v>5.8877489999999995</v>
      </c>
      <c r="Q311" s="175"/>
      <c r="R311" s="176">
        <f>SUM(R312:R325)</f>
        <v>9.3149400000000007E-3</v>
      </c>
      <c r="S311" s="175"/>
      <c r="T311" s="177">
        <f>SUM(T312:T325)</f>
        <v>0</v>
      </c>
      <c r="AR311" s="178" t="s">
        <v>134</v>
      </c>
      <c r="AT311" s="179" t="s">
        <v>71</v>
      </c>
      <c r="AU311" s="179" t="s">
        <v>77</v>
      </c>
      <c r="AY311" s="178" t="s">
        <v>126</v>
      </c>
      <c r="BK311" s="180">
        <f>SUM(BK312:BK325)</f>
        <v>0</v>
      </c>
    </row>
    <row r="312" spans="1:65" s="1" customFormat="1" ht="21.75" customHeight="1">
      <c r="A312" s="31"/>
      <c r="B312" s="32"/>
      <c r="C312" s="183">
        <v>83</v>
      </c>
      <c r="D312" s="183" t="s">
        <v>129</v>
      </c>
      <c r="E312" s="184" t="s">
        <v>448</v>
      </c>
      <c r="F312" s="249" t="s">
        <v>449</v>
      </c>
      <c r="G312" s="186" t="s">
        <v>138</v>
      </c>
      <c r="H312" s="187">
        <v>0.98</v>
      </c>
      <c r="I312" s="188"/>
      <c r="J312" s="188">
        <f>ROUND(I312*H312,2)</f>
        <v>0</v>
      </c>
      <c r="K312" s="189"/>
      <c r="L312" s="34"/>
      <c r="M312" s="190" t="s">
        <v>1</v>
      </c>
      <c r="N312" s="191" t="s">
        <v>38</v>
      </c>
      <c r="O312" s="192">
        <v>0.249</v>
      </c>
      <c r="P312" s="192">
        <f>O312*H312</f>
        <v>0.24401999999999999</v>
      </c>
      <c r="Q312" s="192">
        <v>1.1E-4</v>
      </c>
      <c r="R312" s="192">
        <f>Q312*H312</f>
        <v>1.078E-4</v>
      </c>
      <c r="S312" s="192">
        <v>0</v>
      </c>
      <c r="T312" s="193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4" t="s">
        <v>232</v>
      </c>
      <c r="AT312" s="194" t="s">
        <v>129</v>
      </c>
      <c r="AU312" s="194" t="s">
        <v>134</v>
      </c>
      <c r="AY312" s="16" t="s">
        <v>126</v>
      </c>
      <c r="BE312" s="195">
        <f>IF(N312="základní",J312,0)</f>
        <v>0</v>
      </c>
      <c r="BF312" s="195">
        <f>IF(N312="snížená",J312,0)</f>
        <v>0</v>
      </c>
      <c r="BG312" s="195">
        <f>IF(N312="zákl. přenesená",J312,0)</f>
        <v>0</v>
      </c>
      <c r="BH312" s="195">
        <f>IF(N312="sníž. přenesená",J312,0)</f>
        <v>0</v>
      </c>
      <c r="BI312" s="195">
        <f>IF(N312="nulová",J312,0)</f>
        <v>0</v>
      </c>
      <c r="BJ312" s="16" t="s">
        <v>134</v>
      </c>
      <c r="BK312" s="195">
        <f>ROUND(I312*H312,2)</f>
        <v>0</v>
      </c>
      <c r="BL312" s="16" t="s">
        <v>232</v>
      </c>
      <c r="BM312" s="194" t="s">
        <v>450</v>
      </c>
    </row>
    <row r="313" spans="1:65" s="12" customFormat="1">
      <c r="B313" s="196"/>
      <c r="C313" s="197"/>
      <c r="D313" s="198" t="s">
        <v>140</v>
      </c>
      <c r="E313" s="199" t="s">
        <v>1</v>
      </c>
      <c r="F313" s="200" t="s">
        <v>518</v>
      </c>
      <c r="G313" s="197"/>
      <c r="H313" s="201"/>
      <c r="I313" s="197"/>
      <c r="J313" s="197"/>
      <c r="K313" s="197"/>
      <c r="L313" s="202"/>
      <c r="M313" s="203"/>
      <c r="N313" s="204"/>
      <c r="O313" s="204"/>
      <c r="P313" s="204"/>
      <c r="Q313" s="204"/>
      <c r="R313" s="204"/>
      <c r="S313" s="204"/>
      <c r="T313" s="205"/>
      <c r="AT313" s="206" t="s">
        <v>140</v>
      </c>
      <c r="AU313" s="206" t="s">
        <v>134</v>
      </c>
      <c r="AV313" s="12" t="s">
        <v>134</v>
      </c>
      <c r="AW313" s="12" t="s">
        <v>27</v>
      </c>
      <c r="AX313" s="12" t="s">
        <v>77</v>
      </c>
      <c r="AY313" s="206" t="s">
        <v>126</v>
      </c>
    </row>
    <row r="314" spans="1:65" s="1" customFormat="1" ht="21.75" customHeight="1">
      <c r="A314" s="31"/>
      <c r="B314" s="32"/>
      <c r="C314" s="183">
        <v>84</v>
      </c>
      <c r="D314" s="183" t="s">
        <v>129</v>
      </c>
      <c r="E314" s="184" t="s">
        <v>451</v>
      </c>
      <c r="F314" s="185" t="s">
        <v>452</v>
      </c>
      <c r="G314" s="186" t="s">
        <v>138</v>
      </c>
      <c r="H314" s="187">
        <v>3.234</v>
      </c>
      <c r="I314" s="188"/>
      <c r="J314" s="188">
        <f>ROUND(I314*H314,2)</f>
        <v>0</v>
      </c>
      <c r="K314" s="189"/>
      <c r="L314" s="34"/>
      <c r="M314" s="190" t="s">
        <v>1</v>
      </c>
      <c r="N314" s="191" t="s">
        <v>38</v>
      </c>
      <c r="O314" s="192">
        <v>0.184</v>
      </c>
      <c r="P314" s="192">
        <f>O314*H314</f>
        <v>0.59505600000000003</v>
      </c>
      <c r="Q314" s="192">
        <v>1.3999999999999999E-4</v>
      </c>
      <c r="R314" s="192">
        <f>Q314*H314</f>
        <v>4.5275999999999997E-4</v>
      </c>
      <c r="S314" s="192">
        <v>0</v>
      </c>
      <c r="T314" s="193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4" t="s">
        <v>232</v>
      </c>
      <c r="AT314" s="194" t="s">
        <v>129</v>
      </c>
      <c r="AU314" s="194" t="s">
        <v>134</v>
      </c>
      <c r="AY314" s="16" t="s">
        <v>126</v>
      </c>
      <c r="BE314" s="195">
        <f>IF(N314="základní",J314,0)</f>
        <v>0</v>
      </c>
      <c r="BF314" s="195">
        <f>IF(N314="snížená",J314,0)</f>
        <v>0</v>
      </c>
      <c r="BG314" s="195">
        <f>IF(N314="zákl. přenesená",J314,0)</f>
        <v>0</v>
      </c>
      <c r="BH314" s="195">
        <f>IF(N314="sníž. přenesená",J314,0)</f>
        <v>0</v>
      </c>
      <c r="BI314" s="195">
        <f>IF(N314="nulová",J314,0)</f>
        <v>0</v>
      </c>
      <c r="BJ314" s="16" t="s">
        <v>134</v>
      </c>
      <c r="BK314" s="195">
        <f>ROUND(I314*H314,2)</f>
        <v>0</v>
      </c>
      <c r="BL314" s="16" t="s">
        <v>232</v>
      </c>
      <c r="BM314" s="194" t="s">
        <v>453</v>
      </c>
    </row>
    <row r="315" spans="1:65" s="12" customFormat="1">
      <c r="B315" s="196"/>
      <c r="C315" s="197"/>
      <c r="D315" s="198" t="s">
        <v>140</v>
      </c>
      <c r="E315" s="199" t="s">
        <v>1</v>
      </c>
      <c r="F315" s="200" t="s">
        <v>454</v>
      </c>
      <c r="G315" s="197"/>
      <c r="H315" s="201">
        <v>3.234</v>
      </c>
      <c r="I315" s="197"/>
      <c r="J315" s="197"/>
      <c r="K315" s="197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 t="s">
        <v>140</v>
      </c>
      <c r="AU315" s="206" t="s">
        <v>134</v>
      </c>
      <c r="AV315" s="12" t="s">
        <v>134</v>
      </c>
      <c r="AW315" s="12" t="s">
        <v>27</v>
      </c>
      <c r="AX315" s="12" t="s">
        <v>77</v>
      </c>
      <c r="AY315" s="206" t="s">
        <v>126</v>
      </c>
    </row>
    <row r="316" spans="1:65" s="1" customFormat="1" ht="21.75" customHeight="1">
      <c r="A316" s="31"/>
      <c r="B316" s="32"/>
      <c r="C316" s="183">
        <v>85</v>
      </c>
      <c r="D316" s="183" t="s">
        <v>129</v>
      </c>
      <c r="E316" s="184" t="s">
        <v>455</v>
      </c>
      <c r="F316" s="185" t="s">
        <v>456</v>
      </c>
      <c r="G316" s="186" t="s">
        <v>138</v>
      </c>
      <c r="H316" s="187">
        <v>3.234</v>
      </c>
      <c r="I316" s="188"/>
      <c r="J316" s="188">
        <f>ROUND(I316*H316,2)</f>
        <v>0</v>
      </c>
      <c r="K316" s="189"/>
      <c r="L316" s="34"/>
      <c r="M316" s="190" t="s">
        <v>1</v>
      </c>
      <c r="N316" s="191" t="s">
        <v>38</v>
      </c>
      <c r="O316" s="192">
        <v>0.17199999999999999</v>
      </c>
      <c r="P316" s="192">
        <f>O316*H316</f>
        <v>0.55624799999999996</v>
      </c>
      <c r="Q316" s="192">
        <v>1.2E-4</v>
      </c>
      <c r="R316" s="192">
        <f>Q316*H316</f>
        <v>3.8808000000000001E-4</v>
      </c>
      <c r="S316" s="192">
        <v>0</v>
      </c>
      <c r="T316" s="193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4" t="s">
        <v>232</v>
      </c>
      <c r="AT316" s="194" t="s">
        <v>129</v>
      </c>
      <c r="AU316" s="194" t="s">
        <v>134</v>
      </c>
      <c r="AY316" s="16" t="s">
        <v>126</v>
      </c>
      <c r="BE316" s="195">
        <f>IF(N316="základní",J316,0)</f>
        <v>0</v>
      </c>
      <c r="BF316" s="195">
        <f>IF(N316="snížená",J316,0)</f>
        <v>0</v>
      </c>
      <c r="BG316" s="195">
        <f>IF(N316="zákl. přenesená",J316,0)</f>
        <v>0</v>
      </c>
      <c r="BH316" s="195">
        <f>IF(N316="sníž. přenesená",J316,0)</f>
        <v>0</v>
      </c>
      <c r="BI316" s="195">
        <f>IF(N316="nulová",J316,0)</f>
        <v>0</v>
      </c>
      <c r="BJ316" s="16" t="s">
        <v>134</v>
      </c>
      <c r="BK316" s="195">
        <f>ROUND(I316*H316,2)</f>
        <v>0</v>
      </c>
      <c r="BL316" s="16" t="s">
        <v>232</v>
      </c>
      <c r="BM316" s="194" t="s">
        <v>457</v>
      </c>
    </row>
    <row r="317" spans="1:65" s="12" customFormat="1">
      <c r="B317" s="196"/>
      <c r="C317" s="197"/>
      <c r="D317" s="198" t="s">
        <v>140</v>
      </c>
      <c r="E317" s="199" t="s">
        <v>1</v>
      </c>
      <c r="F317" s="200" t="s">
        <v>458</v>
      </c>
      <c r="G317" s="197"/>
      <c r="H317" s="201">
        <v>3.234</v>
      </c>
      <c r="I317" s="197"/>
      <c r="J317" s="197"/>
      <c r="K317" s="197"/>
      <c r="L317" s="202"/>
      <c r="M317" s="203"/>
      <c r="N317" s="204"/>
      <c r="O317" s="204"/>
      <c r="P317" s="204"/>
      <c r="Q317" s="204"/>
      <c r="R317" s="204"/>
      <c r="S317" s="204"/>
      <c r="T317" s="205"/>
      <c r="AT317" s="206" t="s">
        <v>140</v>
      </c>
      <c r="AU317" s="206" t="s">
        <v>134</v>
      </c>
      <c r="AV317" s="12" t="s">
        <v>134</v>
      </c>
      <c r="AW317" s="12" t="s">
        <v>27</v>
      </c>
      <c r="AX317" s="12" t="s">
        <v>77</v>
      </c>
      <c r="AY317" s="206" t="s">
        <v>126</v>
      </c>
    </row>
    <row r="318" spans="1:65" s="1" customFormat="1" ht="21.75" customHeight="1">
      <c r="A318" s="31"/>
      <c r="B318" s="32"/>
      <c r="C318" s="183">
        <v>86</v>
      </c>
      <c r="D318" s="183" t="s">
        <v>129</v>
      </c>
      <c r="E318" s="184" t="s">
        <v>459</v>
      </c>
      <c r="F318" s="185" t="s">
        <v>460</v>
      </c>
      <c r="G318" s="186" t="s">
        <v>138</v>
      </c>
      <c r="H318" s="187">
        <v>6.75</v>
      </c>
      <c r="I318" s="188"/>
      <c r="J318" s="188">
        <f>ROUND(I318*H318,2)</f>
        <v>0</v>
      </c>
      <c r="K318" s="189"/>
      <c r="L318" s="34"/>
      <c r="M318" s="190" t="s">
        <v>1</v>
      </c>
      <c r="N318" s="191" t="s">
        <v>38</v>
      </c>
      <c r="O318" s="192">
        <v>0.18099999999999999</v>
      </c>
      <c r="P318" s="192">
        <f>O318*H318</f>
        <v>1.2217499999999999</v>
      </c>
      <c r="Q318" s="192">
        <v>2.3000000000000001E-4</v>
      </c>
      <c r="R318" s="192">
        <f>Q318*H318</f>
        <v>1.5525000000000001E-3</v>
      </c>
      <c r="S318" s="192">
        <v>0</v>
      </c>
      <c r="T318" s="193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4" t="s">
        <v>232</v>
      </c>
      <c r="AT318" s="194" t="s">
        <v>129</v>
      </c>
      <c r="AU318" s="194" t="s">
        <v>134</v>
      </c>
      <c r="AY318" s="16" t="s">
        <v>126</v>
      </c>
      <c r="BE318" s="195">
        <f>IF(N318="základní",J318,0)</f>
        <v>0</v>
      </c>
      <c r="BF318" s="195">
        <f>IF(N318="snížená",J318,0)</f>
        <v>0</v>
      </c>
      <c r="BG318" s="195">
        <f>IF(N318="zákl. přenesená",J318,0)</f>
        <v>0</v>
      </c>
      <c r="BH318" s="195">
        <f>IF(N318="sníž. přenesená",J318,0)</f>
        <v>0</v>
      </c>
      <c r="BI318" s="195">
        <f>IF(N318="nulová",J318,0)</f>
        <v>0</v>
      </c>
      <c r="BJ318" s="16" t="s">
        <v>134</v>
      </c>
      <c r="BK318" s="195">
        <f>ROUND(I318*H318,2)</f>
        <v>0</v>
      </c>
      <c r="BL318" s="16" t="s">
        <v>232</v>
      </c>
      <c r="BM318" s="194" t="s">
        <v>461</v>
      </c>
    </row>
    <row r="319" spans="1:65" s="12" customFormat="1">
      <c r="B319" s="196"/>
      <c r="C319" s="197"/>
      <c r="D319" s="198" t="s">
        <v>140</v>
      </c>
      <c r="E319" s="199" t="s">
        <v>1</v>
      </c>
      <c r="F319" s="200" t="s">
        <v>462</v>
      </c>
      <c r="G319" s="197"/>
      <c r="H319" s="201">
        <v>6.75</v>
      </c>
      <c r="I319" s="197"/>
      <c r="J319" s="197"/>
      <c r="K319" s="197"/>
      <c r="L319" s="202"/>
      <c r="M319" s="203"/>
      <c r="N319" s="204"/>
      <c r="O319" s="204"/>
      <c r="P319" s="204"/>
      <c r="Q319" s="204"/>
      <c r="R319" s="204"/>
      <c r="S319" s="204"/>
      <c r="T319" s="205"/>
      <c r="AT319" s="206" t="s">
        <v>140</v>
      </c>
      <c r="AU319" s="206" t="s">
        <v>134</v>
      </c>
      <c r="AV319" s="12" t="s">
        <v>134</v>
      </c>
      <c r="AW319" s="12" t="s">
        <v>27</v>
      </c>
      <c r="AX319" s="12" t="s">
        <v>77</v>
      </c>
      <c r="AY319" s="206" t="s">
        <v>126</v>
      </c>
    </row>
    <row r="320" spans="1:65" s="1" customFormat="1" ht="21.75" customHeight="1">
      <c r="A320" s="31"/>
      <c r="B320" s="32"/>
      <c r="C320" s="183">
        <v>87</v>
      </c>
      <c r="D320" s="183" t="s">
        <v>129</v>
      </c>
      <c r="E320" s="184" t="s">
        <v>463</v>
      </c>
      <c r="F320" s="185" t="s">
        <v>464</v>
      </c>
      <c r="G320" s="186" t="s">
        <v>138</v>
      </c>
      <c r="H320" s="187">
        <v>6.75</v>
      </c>
      <c r="I320" s="188"/>
      <c r="J320" s="188">
        <f>ROUND(I320*H320,2)</f>
        <v>0</v>
      </c>
      <c r="K320" s="189"/>
      <c r="L320" s="34"/>
      <c r="M320" s="190" t="s">
        <v>1</v>
      </c>
      <c r="N320" s="191" t="s">
        <v>38</v>
      </c>
      <c r="O320" s="192">
        <v>0.27100000000000002</v>
      </c>
      <c r="P320" s="192">
        <f>O320*H320</f>
        <v>1.82925</v>
      </c>
      <c r="Q320" s="192">
        <v>4.4000000000000002E-4</v>
      </c>
      <c r="R320" s="192">
        <f>Q320*H320</f>
        <v>2.97E-3</v>
      </c>
      <c r="S320" s="192">
        <v>0</v>
      </c>
      <c r="T320" s="193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4" t="s">
        <v>232</v>
      </c>
      <c r="AT320" s="194" t="s">
        <v>129</v>
      </c>
      <c r="AU320" s="194" t="s">
        <v>134</v>
      </c>
      <c r="AY320" s="16" t="s">
        <v>126</v>
      </c>
      <c r="BE320" s="195">
        <f>IF(N320="základní",J320,0)</f>
        <v>0</v>
      </c>
      <c r="BF320" s="195">
        <f>IF(N320="snížená",J320,0)</f>
        <v>0</v>
      </c>
      <c r="BG320" s="195">
        <f>IF(N320="zákl. přenesená",J320,0)</f>
        <v>0</v>
      </c>
      <c r="BH320" s="195">
        <f>IF(N320="sníž. přenesená",J320,0)</f>
        <v>0</v>
      </c>
      <c r="BI320" s="195">
        <f>IF(N320="nulová",J320,0)</f>
        <v>0</v>
      </c>
      <c r="BJ320" s="16" t="s">
        <v>134</v>
      </c>
      <c r="BK320" s="195">
        <f>ROUND(I320*H320,2)</f>
        <v>0</v>
      </c>
      <c r="BL320" s="16" t="s">
        <v>232</v>
      </c>
      <c r="BM320" s="194" t="s">
        <v>465</v>
      </c>
    </row>
    <row r="321" spans="1:65" s="12" customFormat="1">
      <c r="B321" s="196"/>
      <c r="C321" s="197"/>
      <c r="D321" s="198" t="s">
        <v>140</v>
      </c>
      <c r="E321" s="199" t="s">
        <v>1</v>
      </c>
      <c r="F321" s="200" t="s">
        <v>462</v>
      </c>
      <c r="G321" s="197"/>
      <c r="H321" s="201">
        <v>6.75</v>
      </c>
      <c r="I321" s="197"/>
      <c r="J321" s="197"/>
      <c r="K321" s="197"/>
      <c r="L321" s="202"/>
      <c r="M321" s="203"/>
      <c r="N321" s="204"/>
      <c r="O321" s="204"/>
      <c r="P321" s="204"/>
      <c r="Q321" s="204"/>
      <c r="R321" s="204"/>
      <c r="S321" s="204"/>
      <c r="T321" s="205"/>
      <c r="AT321" s="206" t="s">
        <v>140</v>
      </c>
      <c r="AU321" s="206" t="s">
        <v>134</v>
      </c>
      <c r="AV321" s="12" t="s">
        <v>134</v>
      </c>
      <c r="AW321" s="12" t="s">
        <v>27</v>
      </c>
      <c r="AX321" s="12" t="s">
        <v>77</v>
      </c>
      <c r="AY321" s="206" t="s">
        <v>126</v>
      </c>
    </row>
    <row r="322" spans="1:65" s="1" customFormat="1" ht="33" customHeight="1">
      <c r="A322" s="31"/>
      <c r="B322" s="32"/>
      <c r="C322" s="183">
        <v>88</v>
      </c>
      <c r="D322" s="183" t="s">
        <v>129</v>
      </c>
      <c r="E322" s="184" t="s">
        <v>466</v>
      </c>
      <c r="F322" s="185" t="s">
        <v>467</v>
      </c>
      <c r="G322" s="186" t="s">
        <v>138</v>
      </c>
      <c r="H322" s="187">
        <v>19.219000000000001</v>
      </c>
      <c r="I322" s="188"/>
      <c r="J322" s="188">
        <f>ROUND(I322*H322,2)</f>
        <v>0</v>
      </c>
      <c r="K322" s="189"/>
      <c r="L322" s="34"/>
      <c r="M322" s="190" t="s">
        <v>1</v>
      </c>
      <c r="N322" s="191" t="s">
        <v>38</v>
      </c>
      <c r="O322" s="192">
        <v>7.4999999999999997E-2</v>
      </c>
      <c r="P322" s="192">
        <f>O322*H322</f>
        <v>1.441425</v>
      </c>
      <c r="Q322" s="192">
        <v>2.0000000000000001E-4</v>
      </c>
      <c r="R322" s="192">
        <f>Q322*H322</f>
        <v>3.8438000000000005E-3</v>
      </c>
      <c r="S322" s="192">
        <v>0</v>
      </c>
      <c r="T322" s="19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4" t="s">
        <v>232</v>
      </c>
      <c r="AT322" s="194" t="s">
        <v>129</v>
      </c>
      <c r="AU322" s="194" t="s">
        <v>134</v>
      </c>
      <c r="AY322" s="16" t="s">
        <v>126</v>
      </c>
      <c r="BE322" s="195">
        <f>IF(N322="základní",J322,0)</f>
        <v>0</v>
      </c>
      <c r="BF322" s="195">
        <f>IF(N322="snížená",J322,0)</f>
        <v>0</v>
      </c>
      <c r="BG322" s="195">
        <f>IF(N322="zákl. přenesená",J322,0)</f>
        <v>0</v>
      </c>
      <c r="BH322" s="195">
        <f>IF(N322="sníž. přenesená",J322,0)</f>
        <v>0</v>
      </c>
      <c r="BI322" s="195">
        <f>IF(N322="nulová",J322,0)</f>
        <v>0</v>
      </c>
      <c r="BJ322" s="16" t="s">
        <v>134</v>
      </c>
      <c r="BK322" s="195">
        <f>ROUND(I322*H322,2)</f>
        <v>0</v>
      </c>
      <c r="BL322" s="16" t="s">
        <v>232</v>
      </c>
      <c r="BM322" s="194" t="s">
        <v>468</v>
      </c>
    </row>
    <row r="323" spans="1:65" s="12" customFormat="1">
      <c r="B323" s="196"/>
      <c r="C323" s="197"/>
      <c r="D323" s="198" t="s">
        <v>140</v>
      </c>
      <c r="E323" s="199" t="s">
        <v>1</v>
      </c>
      <c r="F323" s="200" t="s">
        <v>469</v>
      </c>
      <c r="G323" s="197"/>
      <c r="H323" s="201">
        <v>23.753</v>
      </c>
      <c r="I323" s="197"/>
      <c r="J323" s="197"/>
      <c r="K323" s="197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 t="s">
        <v>140</v>
      </c>
      <c r="AU323" s="206" t="s">
        <v>134</v>
      </c>
      <c r="AV323" s="12" t="s">
        <v>134</v>
      </c>
      <c r="AW323" s="12" t="s">
        <v>27</v>
      </c>
      <c r="AX323" s="12" t="s">
        <v>72</v>
      </c>
      <c r="AY323" s="206" t="s">
        <v>126</v>
      </c>
    </row>
    <row r="324" spans="1:65" s="12" customFormat="1">
      <c r="B324" s="196"/>
      <c r="C324" s="197"/>
      <c r="D324" s="198" t="s">
        <v>140</v>
      </c>
      <c r="E324" s="199" t="s">
        <v>1</v>
      </c>
      <c r="F324" s="200" t="s">
        <v>175</v>
      </c>
      <c r="G324" s="197"/>
      <c r="H324" s="201">
        <v>-4.5339999999999998</v>
      </c>
      <c r="I324" s="197"/>
      <c r="J324" s="197"/>
      <c r="K324" s="197"/>
      <c r="L324" s="202"/>
      <c r="M324" s="203"/>
      <c r="N324" s="204"/>
      <c r="O324" s="204"/>
      <c r="P324" s="204"/>
      <c r="Q324" s="204"/>
      <c r="R324" s="204"/>
      <c r="S324" s="204"/>
      <c r="T324" s="205"/>
      <c r="AT324" s="206" t="s">
        <v>140</v>
      </c>
      <c r="AU324" s="206" t="s">
        <v>134</v>
      </c>
      <c r="AV324" s="12" t="s">
        <v>134</v>
      </c>
      <c r="AW324" s="12" t="s">
        <v>27</v>
      </c>
      <c r="AX324" s="12" t="s">
        <v>72</v>
      </c>
      <c r="AY324" s="206" t="s">
        <v>126</v>
      </c>
    </row>
    <row r="325" spans="1:65" s="14" customFormat="1">
      <c r="B325" s="216"/>
      <c r="C325" s="217"/>
      <c r="D325" s="198" t="s">
        <v>140</v>
      </c>
      <c r="E325" s="218" t="s">
        <v>1</v>
      </c>
      <c r="F325" s="219" t="s">
        <v>176</v>
      </c>
      <c r="G325" s="217"/>
      <c r="H325" s="220">
        <v>19.219000000000001</v>
      </c>
      <c r="I325" s="217"/>
      <c r="J325" s="217"/>
      <c r="K325" s="217"/>
      <c r="L325" s="221"/>
      <c r="M325" s="222"/>
      <c r="N325" s="223"/>
      <c r="O325" s="223"/>
      <c r="P325" s="223"/>
      <c r="Q325" s="223"/>
      <c r="R325" s="223"/>
      <c r="S325" s="223"/>
      <c r="T325" s="224"/>
      <c r="AT325" s="225" t="s">
        <v>140</v>
      </c>
      <c r="AU325" s="225" t="s">
        <v>134</v>
      </c>
      <c r="AV325" s="14" t="s">
        <v>133</v>
      </c>
      <c r="AW325" s="14" t="s">
        <v>27</v>
      </c>
      <c r="AX325" s="14" t="s">
        <v>77</v>
      </c>
      <c r="AY325" s="225" t="s">
        <v>126</v>
      </c>
    </row>
    <row r="326" spans="1:65" s="11" customFormat="1" ht="22.9" customHeight="1">
      <c r="B326" s="168"/>
      <c r="C326" s="169"/>
      <c r="D326" s="170" t="s">
        <v>71</v>
      </c>
      <c r="E326" s="181" t="s">
        <v>470</v>
      </c>
      <c r="F326" s="181" t="s">
        <v>471</v>
      </c>
      <c r="G326" s="169"/>
      <c r="H326" s="169"/>
      <c r="I326" s="169"/>
      <c r="J326" s="182">
        <f>BK326</f>
        <v>0</v>
      </c>
      <c r="K326" s="169"/>
      <c r="L326" s="173"/>
      <c r="M326" s="174"/>
      <c r="N326" s="175"/>
      <c r="O326" s="175"/>
      <c r="P326" s="176">
        <f>SUM(P327:P338)</f>
        <v>19.824599999999997</v>
      </c>
      <c r="Q326" s="175"/>
      <c r="R326" s="176">
        <f>SUM(R327:R338)</f>
        <v>0.11577361999999999</v>
      </c>
      <c r="S326" s="175"/>
      <c r="T326" s="177">
        <f>SUM(T327:T338)</f>
        <v>2.4582069999999998E-2</v>
      </c>
      <c r="AR326" s="178" t="s">
        <v>134</v>
      </c>
      <c r="AT326" s="179" t="s">
        <v>71</v>
      </c>
      <c r="AU326" s="179" t="s">
        <v>77</v>
      </c>
      <c r="AY326" s="178" t="s">
        <v>126</v>
      </c>
      <c r="BK326" s="180">
        <f>SUM(BK327:BK338)</f>
        <v>0</v>
      </c>
    </row>
    <row r="327" spans="1:65" s="1" customFormat="1" ht="16.5" customHeight="1">
      <c r="A327" s="31"/>
      <c r="B327" s="32"/>
      <c r="C327" s="183">
        <v>89</v>
      </c>
      <c r="D327" s="183" t="s">
        <v>129</v>
      </c>
      <c r="E327" s="184" t="s">
        <v>472</v>
      </c>
      <c r="F327" s="185" t="s">
        <v>473</v>
      </c>
      <c r="G327" s="186" t="s">
        <v>138</v>
      </c>
      <c r="H327" s="187">
        <v>79.296999999999997</v>
      </c>
      <c r="I327" s="188"/>
      <c r="J327" s="188">
        <f>ROUND(I327*H327,2)</f>
        <v>0</v>
      </c>
      <c r="K327" s="189"/>
      <c r="L327" s="34"/>
      <c r="M327" s="190" t="s">
        <v>1</v>
      </c>
      <c r="N327" s="191" t="s">
        <v>38</v>
      </c>
      <c r="O327" s="192">
        <v>7.3999999999999996E-2</v>
      </c>
      <c r="P327" s="192">
        <f>O327*H327</f>
        <v>5.8679779999999999</v>
      </c>
      <c r="Q327" s="192">
        <v>1E-3</v>
      </c>
      <c r="R327" s="192">
        <f>Q327*H327</f>
        <v>7.9296999999999992E-2</v>
      </c>
      <c r="S327" s="192">
        <v>3.1E-4</v>
      </c>
      <c r="T327" s="193">
        <f>S327*H327</f>
        <v>2.4582069999999998E-2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4" t="s">
        <v>232</v>
      </c>
      <c r="AT327" s="194" t="s">
        <v>129</v>
      </c>
      <c r="AU327" s="194" t="s">
        <v>134</v>
      </c>
      <c r="AY327" s="16" t="s">
        <v>126</v>
      </c>
      <c r="BE327" s="195">
        <f>IF(N327="základní",J327,0)</f>
        <v>0</v>
      </c>
      <c r="BF327" s="195">
        <f>IF(N327="snížená",J327,0)</f>
        <v>0</v>
      </c>
      <c r="BG327" s="195">
        <f>IF(N327="zákl. přenesená",J327,0)</f>
        <v>0</v>
      </c>
      <c r="BH327" s="195">
        <f>IF(N327="sníž. přenesená",J327,0)</f>
        <v>0</v>
      </c>
      <c r="BI327" s="195">
        <f>IF(N327="nulová",J327,0)</f>
        <v>0</v>
      </c>
      <c r="BJ327" s="16" t="s">
        <v>134</v>
      </c>
      <c r="BK327" s="195">
        <f>ROUND(I327*H327,2)</f>
        <v>0</v>
      </c>
      <c r="BL327" s="16" t="s">
        <v>232</v>
      </c>
      <c r="BM327" s="194" t="s">
        <v>474</v>
      </c>
    </row>
    <row r="328" spans="1:65" s="12" customFormat="1" ht="20">
      <c r="B328" s="196"/>
      <c r="C328" s="197"/>
      <c r="D328" s="198" t="s">
        <v>140</v>
      </c>
      <c r="E328" s="199" t="s">
        <v>1</v>
      </c>
      <c r="F328" s="200" t="s">
        <v>475</v>
      </c>
      <c r="G328" s="197"/>
      <c r="H328" s="201">
        <v>79.296999999999997</v>
      </c>
      <c r="I328" s="197"/>
      <c r="J328" s="197"/>
      <c r="K328" s="197"/>
      <c r="L328" s="202"/>
      <c r="M328" s="203"/>
      <c r="N328" s="204"/>
      <c r="O328" s="204"/>
      <c r="P328" s="204"/>
      <c r="Q328" s="204"/>
      <c r="R328" s="204"/>
      <c r="S328" s="204"/>
      <c r="T328" s="205"/>
      <c r="AT328" s="206" t="s">
        <v>140</v>
      </c>
      <c r="AU328" s="206" t="s">
        <v>134</v>
      </c>
      <c r="AV328" s="12" t="s">
        <v>134</v>
      </c>
      <c r="AW328" s="12" t="s">
        <v>27</v>
      </c>
      <c r="AX328" s="12" t="s">
        <v>77</v>
      </c>
      <c r="AY328" s="206" t="s">
        <v>126</v>
      </c>
    </row>
    <row r="329" spans="1:65" s="1" customFormat="1" ht="21.75" customHeight="1">
      <c r="A329" s="31"/>
      <c r="B329" s="32"/>
      <c r="C329" s="183">
        <v>90</v>
      </c>
      <c r="D329" s="183" t="s">
        <v>129</v>
      </c>
      <c r="E329" s="184" t="s">
        <v>476</v>
      </c>
      <c r="F329" s="185" t="s">
        <v>477</v>
      </c>
      <c r="G329" s="186" t="s">
        <v>138</v>
      </c>
      <c r="H329" s="187">
        <v>79.296999999999997</v>
      </c>
      <c r="I329" s="188"/>
      <c r="J329" s="188">
        <f>ROUND(I329*H329,2)</f>
        <v>0</v>
      </c>
      <c r="K329" s="189"/>
      <c r="L329" s="34"/>
      <c r="M329" s="190" t="s">
        <v>1</v>
      </c>
      <c r="N329" s="191" t="s">
        <v>38</v>
      </c>
      <c r="O329" s="192">
        <v>3.6999999999999998E-2</v>
      </c>
      <c r="P329" s="192">
        <f>O329*H329</f>
        <v>2.933989</v>
      </c>
      <c r="Q329" s="192">
        <v>0</v>
      </c>
      <c r="R329" s="192">
        <f>Q329*H329</f>
        <v>0</v>
      </c>
      <c r="S329" s="192">
        <v>0</v>
      </c>
      <c r="T329" s="193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4" t="s">
        <v>232</v>
      </c>
      <c r="AT329" s="194" t="s">
        <v>129</v>
      </c>
      <c r="AU329" s="194" t="s">
        <v>134</v>
      </c>
      <c r="AY329" s="16" t="s">
        <v>126</v>
      </c>
      <c r="BE329" s="195">
        <f>IF(N329="základní",J329,0)</f>
        <v>0</v>
      </c>
      <c r="BF329" s="195">
        <f>IF(N329="snížená",J329,0)</f>
        <v>0</v>
      </c>
      <c r="BG329" s="195">
        <f>IF(N329="zákl. přenesená",J329,0)</f>
        <v>0</v>
      </c>
      <c r="BH329" s="195">
        <f>IF(N329="sníž. přenesená",J329,0)</f>
        <v>0</v>
      </c>
      <c r="BI329" s="195">
        <f>IF(N329="nulová",J329,0)</f>
        <v>0</v>
      </c>
      <c r="BJ329" s="16" t="s">
        <v>134</v>
      </c>
      <c r="BK329" s="195">
        <f>ROUND(I329*H329,2)</f>
        <v>0</v>
      </c>
      <c r="BL329" s="16" t="s">
        <v>232</v>
      </c>
      <c r="BM329" s="194" t="s">
        <v>478</v>
      </c>
    </row>
    <row r="330" spans="1:65" s="12" customFormat="1" ht="20">
      <c r="B330" s="196"/>
      <c r="C330" s="197"/>
      <c r="D330" s="198" t="s">
        <v>140</v>
      </c>
      <c r="E330" s="199" t="s">
        <v>1</v>
      </c>
      <c r="F330" s="200" t="s">
        <v>475</v>
      </c>
      <c r="G330" s="197"/>
      <c r="H330" s="201">
        <v>79.296999999999997</v>
      </c>
      <c r="I330" s="197"/>
      <c r="J330" s="197"/>
      <c r="K330" s="197"/>
      <c r="L330" s="202"/>
      <c r="M330" s="203"/>
      <c r="N330" s="204"/>
      <c r="O330" s="204"/>
      <c r="P330" s="204"/>
      <c r="Q330" s="204"/>
      <c r="R330" s="204"/>
      <c r="S330" s="204"/>
      <c r="T330" s="205"/>
      <c r="AT330" s="206" t="s">
        <v>140</v>
      </c>
      <c r="AU330" s="206" t="s">
        <v>134</v>
      </c>
      <c r="AV330" s="12" t="s">
        <v>134</v>
      </c>
      <c r="AW330" s="12" t="s">
        <v>27</v>
      </c>
      <c r="AX330" s="12" t="s">
        <v>77</v>
      </c>
      <c r="AY330" s="206" t="s">
        <v>126</v>
      </c>
    </row>
    <row r="331" spans="1:65" s="1" customFormat="1" ht="33" customHeight="1">
      <c r="A331" s="31"/>
      <c r="B331" s="32"/>
      <c r="C331" s="183">
        <v>91</v>
      </c>
      <c r="D331" s="183" t="s">
        <v>129</v>
      </c>
      <c r="E331" s="184" t="s">
        <v>479</v>
      </c>
      <c r="F331" s="185" t="s">
        <v>480</v>
      </c>
      <c r="G331" s="186" t="s">
        <v>138</v>
      </c>
      <c r="H331" s="187">
        <v>9.9339999999999993</v>
      </c>
      <c r="I331" s="188"/>
      <c r="J331" s="188">
        <f>ROUND(I331*H331,2)</f>
        <v>0</v>
      </c>
      <c r="K331" s="189"/>
      <c r="L331" s="34"/>
      <c r="M331" s="190" t="s">
        <v>1</v>
      </c>
      <c r="N331" s="191" t="s">
        <v>38</v>
      </c>
      <c r="O331" s="192">
        <v>1.6E-2</v>
      </c>
      <c r="P331" s="192">
        <f>O331*H331</f>
        <v>0.158944</v>
      </c>
      <c r="Q331" s="192">
        <v>0</v>
      </c>
      <c r="R331" s="192">
        <f>Q331*H331</f>
        <v>0</v>
      </c>
      <c r="S331" s="192">
        <v>0</v>
      </c>
      <c r="T331" s="193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4" t="s">
        <v>232</v>
      </c>
      <c r="AT331" s="194" t="s">
        <v>129</v>
      </c>
      <c r="AU331" s="194" t="s">
        <v>134</v>
      </c>
      <c r="AY331" s="16" t="s">
        <v>126</v>
      </c>
      <c r="BE331" s="195">
        <f>IF(N331="základní",J331,0)</f>
        <v>0</v>
      </c>
      <c r="BF331" s="195">
        <f>IF(N331="snížená",J331,0)</f>
        <v>0</v>
      </c>
      <c r="BG331" s="195">
        <f>IF(N331="zákl. přenesená",J331,0)</f>
        <v>0</v>
      </c>
      <c r="BH331" s="195">
        <f>IF(N331="sníž. přenesená",J331,0)</f>
        <v>0</v>
      </c>
      <c r="BI331" s="195">
        <f>IF(N331="nulová",J331,0)</f>
        <v>0</v>
      </c>
      <c r="BJ331" s="16" t="s">
        <v>134</v>
      </c>
      <c r="BK331" s="195">
        <f>ROUND(I331*H331,2)</f>
        <v>0</v>
      </c>
      <c r="BL331" s="16" t="s">
        <v>232</v>
      </c>
      <c r="BM331" s="194" t="s">
        <v>481</v>
      </c>
    </row>
    <row r="332" spans="1:65" s="12" customFormat="1">
      <c r="B332" s="196"/>
      <c r="C332" s="197"/>
      <c r="D332" s="198" t="s">
        <v>140</v>
      </c>
      <c r="E332" s="199" t="s">
        <v>1</v>
      </c>
      <c r="F332" s="200" t="s">
        <v>482</v>
      </c>
      <c r="G332" s="197"/>
      <c r="H332" s="201">
        <v>9.9339999999999993</v>
      </c>
      <c r="I332" s="197"/>
      <c r="J332" s="197"/>
      <c r="K332" s="197"/>
      <c r="L332" s="202"/>
      <c r="M332" s="203"/>
      <c r="N332" s="204"/>
      <c r="O332" s="204"/>
      <c r="P332" s="204"/>
      <c r="Q332" s="204"/>
      <c r="R332" s="204"/>
      <c r="S332" s="204"/>
      <c r="T332" s="205"/>
      <c r="AT332" s="206" t="s">
        <v>140</v>
      </c>
      <c r="AU332" s="206" t="s">
        <v>134</v>
      </c>
      <c r="AV332" s="12" t="s">
        <v>134</v>
      </c>
      <c r="AW332" s="12" t="s">
        <v>27</v>
      </c>
      <c r="AX332" s="12" t="s">
        <v>77</v>
      </c>
      <c r="AY332" s="206" t="s">
        <v>126</v>
      </c>
    </row>
    <row r="333" spans="1:65" s="1" customFormat="1" ht="21.75" customHeight="1">
      <c r="A333" s="31"/>
      <c r="B333" s="32"/>
      <c r="C333" s="183">
        <v>92</v>
      </c>
      <c r="D333" s="183" t="s">
        <v>129</v>
      </c>
      <c r="E333" s="184" t="s">
        <v>483</v>
      </c>
      <c r="F333" s="185" t="s">
        <v>484</v>
      </c>
      <c r="G333" s="186" t="s">
        <v>138</v>
      </c>
      <c r="H333" s="187">
        <v>79.296999999999997</v>
      </c>
      <c r="I333" s="188"/>
      <c r="J333" s="188">
        <f>ROUND(I333*H333,2)</f>
        <v>0</v>
      </c>
      <c r="K333" s="189"/>
      <c r="L333" s="34"/>
      <c r="M333" s="190" t="s">
        <v>1</v>
      </c>
      <c r="N333" s="191" t="s">
        <v>38</v>
      </c>
      <c r="O333" s="192">
        <v>3.3000000000000002E-2</v>
      </c>
      <c r="P333" s="192">
        <f>O333*H333</f>
        <v>2.6168010000000002</v>
      </c>
      <c r="Q333" s="192">
        <v>2.0000000000000001E-4</v>
      </c>
      <c r="R333" s="192">
        <f>Q333*H333</f>
        <v>1.5859399999999999E-2</v>
      </c>
      <c r="S333" s="192">
        <v>0</v>
      </c>
      <c r="T333" s="193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4" t="s">
        <v>232</v>
      </c>
      <c r="AT333" s="194" t="s">
        <v>129</v>
      </c>
      <c r="AU333" s="194" t="s">
        <v>134</v>
      </c>
      <c r="AY333" s="16" t="s">
        <v>126</v>
      </c>
      <c r="BE333" s="195">
        <f>IF(N333="základní",J333,0)</f>
        <v>0</v>
      </c>
      <c r="BF333" s="195">
        <f>IF(N333="snížená",J333,0)</f>
        <v>0</v>
      </c>
      <c r="BG333" s="195">
        <f>IF(N333="zákl. přenesená",J333,0)</f>
        <v>0</v>
      </c>
      <c r="BH333" s="195">
        <f>IF(N333="sníž. přenesená",J333,0)</f>
        <v>0</v>
      </c>
      <c r="BI333" s="195">
        <f>IF(N333="nulová",J333,0)</f>
        <v>0</v>
      </c>
      <c r="BJ333" s="16" t="s">
        <v>134</v>
      </c>
      <c r="BK333" s="195">
        <f>ROUND(I333*H333,2)</f>
        <v>0</v>
      </c>
      <c r="BL333" s="16" t="s">
        <v>232</v>
      </c>
      <c r="BM333" s="194" t="s">
        <v>485</v>
      </c>
    </row>
    <row r="334" spans="1:65" s="12" customFormat="1" ht="20">
      <c r="B334" s="196"/>
      <c r="C334" s="197"/>
      <c r="D334" s="198" t="s">
        <v>140</v>
      </c>
      <c r="E334" s="199" t="s">
        <v>1</v>
      </c>
      <c r="F334" s="200" t="s">
        <v>475</v>
      </c>
      <c r="G334" s="197"/>
      <c r="H334" s="201">
        <v>79.296999999999997</v>
      </c>
      <c r="I334" s="197"/>
      <c r="J334" s="197"/>
      <c r="K334" s="197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140</v>
      </c>
      <c r="AU334" s="206" t="s">
        <v>134</v>
      </c>
      <c r="AV334" s="12" t="s">
        <v>134</v>
      </c>
      <c r="AW334" s="12" t="s">
        <v>27</v>
      </c>
      <c r="AX334" s="12" t="s">
        <v>77</v>
      </c>
      <c r="AY334" s="206" t="s">
        <v>126</v>
      </c>
    </row>
    <row r="335" spans="1:65" s="1" customFormat="1" ht="33" customHeight="1">
      <c r="A335" s="31"/>
      <c r="B335" s="32"/>
      <c r="C335" s="183">
        <v>93</v>
      </c>
      <c r="D335" s="183" t="s">
        <v>129</v>
      </c>
      <c r="E335" s="184" t="s">
        <v>486</v>
      </c>
      <c r="F335" s="185" t="s">
        <v>487</v>
      </c>
      <c r="G335" s="186" t="s">
        <v>138</v>
      </c>
      <c r="H335" s="187">
        <v>79.296999999999997</v>
      </c>
      <c r="I335" s="188"/>
      <c r="J335" s="188">
        <f>ROUND(I335*H335,2)</f>
        <v>0</v>
      </c>
      <c r="K335" s="189"/>
      <c r="L335" s="34"/>
      <c r="M335" s="190" t="s">
        <v>1</v>
      </c>
      <c r="N335" s="191" t="s">
        <v>38</v>
      </c>
      <c r="O335" s="192">
        <v>0.104</v>
      </c>
      <c r="P335" s="192">
        <f>O335*H335</f>
        <v>8.2468879999999984</v>
      </c>
      <c r="Q335" s="192">
        <v>2.5999999999999998E-4</v>
      </c>
      <c r="R335" s="192">
        <f>Q335*H335</f>
        <v>2.0617219999999999E-2</v>
      </c>
      <c r="S335" s="192">
        <v>0</v>
      </c>
      <c r="T335" s="193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4" t="s">
        <v>232</v>
      </c>
      <c r="AT335" s="194" t="s">
        <v>129</v>
      </c>
      <c r="AU335" s="194" t="s">
        <v>134</v>
      </c>
      <c r="AY335" s="16" t="s">
        <v>126</v>
      </c>
      <c r="BE335" s="195">
        <f>IF(N335="základní",J335,0)</f>
        <v>0</v>
      </c>
      <c r="BF335" s="195">
        <f>IF(N335="snížená",J335,0)</f>
        <v>0</v>
      </c>
      <c r="BG335" s="195">
        <f>IF(N335="zákl. přenesená",J335,0)</f>
        <v>0</v>
      </c>
      <c r="BH335" s="195">
        <f>IF(N335="sníž. přenesená",J335,0)</f>
        <v>0</v>
      </c>
      <c r="BI335" s="195">
        <f>IF(N335="nulová",J335,0)</f>
        <v>0</v>
      </c>
      <c r="BJ335" s="16" t="s">
        <v>134</v>
      </c>
      <c r="BK335" s="195">
        <f>ROUND(I335*H335,2)</f>
        <v>0</v>
      </c>
      <c r="BL335" s="16" t="s">
        <v>232</v>
      </c>
      <c r="BM335" s="194" t="s">
        <v>488</v>
      </c>
    </row>
    <row r="336" spans="1:65" s="12" customFormat="1" ht="20">
      <c r="B336" s="196"/>
      <c r="C336" s="197"/>
      <c r="D336" s="198" t="s">
        <v>140</v>
      </c>
      <c r="E336" s="199" t="s">
        <v>1</v>
      </c>
      <c r="F336" s="200" t="s">
        <v>475</v>
      </c>
      <c r="G336" s="197"/>
      <c r="H336" s="201">
        <v>79.296999999999997</v>
      </c>
      <c r="I336" s="197"/>
      <c r="J336" s="197"/>
      <c r="K336" s="197"/>
      <c r="L336" s="202"/>
      <c r="M336" s="203"/>
      <c r="N336" s="204"/>
      <c r="O336" s="204"/>
      <c r="P336" s="204"/>
      <c r="Q336" s="204"/>
      <c r="R336" s="204"/>
      <c r="S336" s="204"/>
      <c r="T336" s="205"/>
      <c r="AT336" s="206" t="s">
        <v>140</v>
      </c>
      <c r="AU336" s="206" t="s">
        <v>134</v>
      </c>
      <c r="AV336" s="12" t="s">
        <v>134</v>
      </c>
      <c r="AW336" s="12" t="s">
        <v>27</v>
      </c>
      <c r="AX336" s="12" t="s">
        <v>77</v>
      </c>
      <c r="AY336" s="206" t="s">
        <v>126</v>
      </c>
    </row>
    <row r="337" spans="1:65" s="1" customFormat="1" ht="21" customHeight="1">
      <c r="A337" s="31"/>
      <c r="B337" s="32"/>
      <c r="C337" s="226">
        <v>94</v>
      </c>
      <c r="D337" s="226" t="s">
        <v>186</v>
      </c>
      <c r="E337" s="253" t="s">
        <v>492</v>
      </c>
      <c r="F337" s="246" t="s">
        <v>503</v>
      </c>
      <c r="G337" s="247" t="s">
        <v>249</v>
      </c>
      <c r="H337" s="248">
        <v>15</v>
      </c>
      <c r="I337" s="254"/>
      <c r="J337" s="254">
        <f>ROUND(I337*H337,2)</f>
        <v>0</v>
      </c>
      <c r="K337" s="232"/>
      <c r="L337" s="233"/>
      <c r="M337" s="234" t="s">
        <v>1</v>
      </c>
      <c r="N337" s="235" t="s">
        <v>38</v>
      </c>
      <c r="O337" s="192">
        <v>0</v>
      </c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4" t="s">
        <v>231</v>
      </c>
      <c r="AT337" s="194" t="s">
        <v>186</v>
      </c>
      <c r="AU337" s="194" t="s">
        <v>134</v>
      </c>
      <c r="AY337" s="16" t="s">
        <v>126</v>
      </c>
      <c r="BE337" s="195">
        <f>IF(N337="základní",J337,0)</f>
        <v>0</v>
      </c>
      <c r="BF337" s="195">
        <f>IF(N337="snížená",J337,0)</f>
        <v>0</v>
      </c>
      <c r="BG337" s="195">
        <f>IF(N337="zákl. přenesená",J337,0)</f>
        <v>0</v>
      </c>
      <c r="BH337" s="195">
        <f>IF(N337="sníž. přenesená",J337,0)</f>
        <v>0</v>
      </c>
      <c r="BI337" s="195">
        <f>IF(N337="nulová",J337,0)</f>
        <v>0</v>
      </c>
      <c r="BJ337" s="16" t="s">
        <v>134</v>
      </c>
      <c r="BK337" s="195">
        <f>ROUND(I337*H337,2)</f>
        <v>0</v>
      </c>
      <c r="BL337" s="16" t="s">
        <v>232</v>
      </c>
      <c r="BM337" s="194" t="s">
        <v>489</v>
      </c>
    </row>
    <row r="338" spans="1:65" s="12" customFormat="1">
      <c r="B338" s="196"/>
      <c r="C338" s="197"/>
      <c r="D338" s="198" t="s">
        <v>140</v>
      </c>
      <c r="E338" s="255"/>
      <c r="F338" s="256" t="s">
        <v>490</v>
      </c>
      <c r="G338" s="255"/>
      <c r="H338" s="257">
        <v>15</v>
      </c>
      <c r="I338" s="255"/>
      <c r="J338" s="255"/>
      <c r="K338" s="197"/>
      <c r="L338" s="202"/>
      <c r="M338" s="203"/>
      <c r="N338" s="204"/>
      <c r="O338" s="204"/>
      <c r="P338" s="204"/>
      <c r="Q338" s="204"/>
      <c r="R338" s="204"/>
      <c r="S338" s="204"/>
      <c r="T338" s="205"/>
      <c r="AT338" s="206" t="s">
        <v>140</v>
      </c>
      <c r="AU338" s="206" t="s">
        <v>134</v>
      </c>
      <c r="AV338" s="12" t="s">
        <v>134</v>
      </c>
      <c r="AW338" s="12" t="s">
        <v>4</v>
      </c>
      <c r="AX338" s="12" t="s">
        <v>77</v>
      </c>
      <c r="AY338" s="206" t="s">
        <v>126</v>
      </c>
    </row>
    <row r="339" spans="1:65" s="11" customFormat="1" ht="25.9" customHeight="1">
      <c r="B339" s="168"/>
      <c r="C339" s="169"/>
      <c r="D339" s="170" t="s">
        <v>71</v>
      </c>
      <c r="E339" s="258"/>
      <c r="F339" s="258" t="s">
        <v>517</v>
      </c>
      <c r="G339" s="259"/>
      <c r="H339" s="259"/>
      <c r="I339" s="259"/>
      <c r="J339" s="260">
        <f>J340+J341+J342+J343</f>
        <v>0</v>
      </c>
      <c r="K339" s="169"/>
      <c r="L339" s="173"/>
      <c r="M339" s="174"/>
      <c r="N339" s="175"/>
      <c r="O339" s="175"/>
      <c r="P339" s="176">
        <f>SUM(P340:P343)</f>
        <v>2.1019999999999999</v>
      </c>
      <c r="Q339" s="175"/>
      <c r="R339" s="176">
        <f>SUM(R340:R343)</f>
        <v>0</v>
      </c>
      <c r="S339" s="175"/>
      <c r="T339" s="177">
        <f>SUM(T340:T343)</f>
        <v>0</v>
      </c>
      <c r="AR339" s="178" t="s">
        <v>133</v>
      </c>
      <c r="AT339" s="179" t="s">
        <v>71</v>
      </c>
      <c r="AU339" s="179" t="s">
        <v>72</v>
      </c>
      <c r="AY339" s="178" t="s">
        <v>126</v>
      </c>
      <c r="BK339" s="180">
        <f>SUM(BK340:BK343)</f>
        <v>0</v>
      </c>
    </row>
    <row r="340" spans="1:65" s="1" customFormat="1" ht="21.75" customHeight="1">
      <c r="A340" s="31"/>
      <c r="B340" s="32"/>
      <c r="C340" s="183">
        <v>95</v>
      </c>
      <c r="D340" s="183" t="s">
        <v>186</v>
      </c>
      <c r="E340" s="261" t="s">
        <v>492</v>
      </c>
      <c r="F340" s="262" t="s">
        <v>510</v>
      </c>
      <c r="G340" s="250" t="s">
        <v>509</v>
      </c>
      <c r="H340" s="263">
        <v>2</v>
      </c>
      <c r="I340" s="244"/>
      <c r="J340" s="244">
        <f>ROUND(I340*H340,2)</f>
        <v>0</v>
      </c>
      <c r="K340" s="189"/>
      <c r="L340" s="34"/>
      <c r="M340" s="190" t="s">
        <v>1</v>
      </c>
      <c r="N340" s="191" t="s">
        <v>38</v>
      </c>
      <c r="O340" s="192">
        <v>1</v>
      </c>
      <c r="P340" s="192">
        <f>O340*H340</f>
        <v>2</v>
      </c>
      <c r="Q340" s="192">
        <v>0</v>
      </c>
      <c r="R340" s="192">
        <f>Q340*H340</f>
        <v>0</v>
      </c>
      <c r="S340" s="192">
        <v>0</v>
      </c>
      <c r="T340" s="193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4" t="s">
        <v>322</v>
      </c>
      <c r="AT340" s="194" t="s">
        <v>129</v>
      </c>
      <c r="AU340" s="194" t="s">
        <v>77</v>
      </c>
      <c r="AY340" s="16" t="s">
        <v>126</v>
      </c>
      <c r="BE340" s="195">
        <f>IF(N340="základní",J340,0)</f>
        <v>0</v>
      </c>
      <c r="BF340" s="195">
        <f>IF(N340="snížená",J340,0)</f>
        <v>0</v>
      </c>
      <c r="BG340" s="195">
        <f>IF(N340="zákl. přenesená",J340,0)</f>
        <v>0</v>
      </c>
      <c r="BH340" s="195">
        <f>IF(N340="sníž. přenesená",J340,0)</f>
        <v>0</v>
      </c>
      <c r="BI340" s="195">
        <f>IF(N340="nulová",J340,0)</f>
        <v>0</v>
      </c>
      <c r="BJ340" s="16" t="s">
        <v>134</v>
      </c>
      <c r="BK340" s="195">
        <f>ROUND(I340*H340,2)</f>
        <v>0</v>
      </c>
      <c r="BL340" s="16" t="s">
        <v>322</v>
      </c>
      <c r="BM340" s="194" t="s">
        <v>491</v>
      </c>
    </row>
    <row r="341" spans="1:65" s="1" customFormat="1" ht="21.75" customHeight="1">
      <c r="A341" s="245"/>
      <c r="B341" s="32"/>
      <c r="C341" s="183">
        <v>96</v>
      </c>
      <c r="D341" s="183" t="s">
        <v>186</v>
      </c>
      <c r="E341" s="261" t="s">
        <v>492</v>
      </c>
      <c r="F341" s="262" t="s">
        <v>515</v>
      </c>
      <c r="G341" s="250" t="s">
        <v>509</v>
      </c>
      <c r="H341" s="263">
        <v>1</v>
      </c>
      <c r="I341" s="244"/>
      <c r="J341" s="244">
        <f>ROUND(I341*H341,2)</f>
        <v>0</v>
      </c>
      <c r="K341" s="189"/>
      <c r="L341" s="34"/>
      <c r="M341" s="190"/>
      <c r="N341" s="191"/>
      <c r="O341" s="192"/>
      <c r="P341" s="192"/>
      <c r="Q341" s="192"/>
      <c r="R341" s="192"/>
      <c r="S341" s="192"/>
      <c r="T341" s="193"/>
      <c r="U341" s="245"/>
      <c r="V341" s="245"/>
      <c r="W341" s="245"/>
      <c r="X341" s="245"/>
      <c r="Y341" s="245"/>
      <c r="Z341" s="245"/>
      <c r="AA341" s="245"/>
      <c r="AB341" s="245"/>
      <c r="AC341" s="245"/>
      <c r="AD341" s="245"/>
      <c r="AE341" s="245"/>
      <c r="AR341" s="194"/>
      <c r="AT341" s="194"/>
      <c r="AU341" s="194"/>
      <c r="AY341" s="16"/>
      <c r="BE341" s="195"/>
      <c r="BF341" s="195"/>
      <c r="BG341" s="195"/>
      <c r="BH341" s="195"/>
      <c r="BI341" s="195"/>
      <c r="BJ341" s="16"/>
      <c r="BK341" s="195"/>
      <c r="BL341" s="16"/>
      <c r="BM341" s="194"/>
    </row>
    <row r="342" spans="1:65" s="1" customFormat="1" ht="24" customHeight="1">
      <c r="A342" s="31"/>
      <c r="B342" s="32"/>
      <c r="C342" s="183">
        <v>97</v>
      </c>
      <c r="D342" s="183" t="s">
        <v>129</v>
      </c>
      <c r="E342" s="261" t="s">
        <v>492</v>
      </c>
      <c r="F342" s="249" t="s">
        <v>493</v>
      </c>
      <c r="G342" s="250" t="s">
        <v>253</v>
      </c>
      <c r="H342" s="251">
        <v>1</v>
      </c>
      <c r="I342" s="244"/>
      <c r="J342" s="244"/>
      <c r="K342" s="189"/>
      <c r="L342" s="34"/>
      <c r="M342" s="190" t="s">
        <v>1</v>
      </c>
      <c r="N342" s="191" t="s">
        <v>38</v>
      </c>
      <c r="O342" s="192">
        <v>0.10199999999999999</v>
      </c>
      <c r="P342" s="192">
        <f>O342*H342</f>
        <v>0.10199999999999999</v>
      </c>
      <c r="Q342" s="192">
        <v>0</v>
      </c>
      <c r="R342" s="192">
        <f>Q342*H342</f>
        <v>0</v>
      </c>
      <c r="S342" s="192">
        <v>0</v>
      </c>
      <c r="T342" s="193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94" t="s">
        <v>494</v>
      </c>
      <c r="AT342" s="194" t="s">
        <v>129</v>
      </c>
      <c r="AU342" s="194" t="s">
        <v>77</v>
      </c>
      <c r="AY342" s="16" t="s">
        <v>126</v>
      </c>
      <c r="BE342" s="195">
        <f>IF(N342="základní",J342,0)</f>
        <v>0</v>
      </c>
      <c r="BF342" s="195">
        <f>IF(N342="snížená",J342,0)</f>
        <v>0</v>
      </c>
      <c r="BG342" s="195">
        <f>IF(N342="zákl. přenesená",J342,0)</f>
        <v>0</v>
      </c>
      <c r="BH342" s="195">
        <f>IF(N342="sníž. přenesená",J342,0)</f>
        <v>0</v>
      </c>
      <c r="BI342" s="195">
        <f>IF(N342="nulová",J342,0)</f>
        <v>0</v>
      </c>
      <c r="BJ342" s="16" t="s">
        <v>134</v>
      </c>
      <c r="BK342" s="195">
        <f>ROUND(I342*H342,2)</f>
        <v>0</v>
      </c>
      <c r="BL342" s="16" t="s">
        <v>494</v>
      </c>
      <c r="BM342" s="194" t="s">
        <v>495</v>
      </c>
    </row>
    <row r="343" spans="1:65" s="1" customFormat="1" ht="16.5" customHeight="1">
      <c r="A343" s="31"/>
      <c r="B343" s="32"/>
      <c r="C343" s="226">
        <v>98</v>
      </c>
      <c r="D343" s="226" t="s">
        <v>186</v>
      </c>
      <c r="E343" s="227" t="s">
        <v>496</v>
      </c>
      <c r="F343" s="228" t="s">
        <v>497</v>
      </c>
      <c r="G343" s="229" t="s">
        <v>132</v>
      </c>
      <c r="H343" s="230">
        <v>1</v>
      </c>
      <c r="I343" s="231"/>
      <c r="J343" s="231">
        <f>ROUND(I343*H343,2)</f>
        <v>0</v>
      </c>
      <c r="K343" s="232"/>
      <c r="L343" s="233"/>
      <c r="M343" s="236" t="s">
        <v>1</v>
      </c>
      <c r="N343" s="237" t="s">
        <v>38</v>
      </c>
      <c r="O343" s="238">
        <v>0</v>
      </c>
      <c r="P343" s="238">
        <f>O343*H343</f>
        <v>0</v>
      </c>
      <c r="Q343" s="238">
        <v>0</v>
      </c>
      <c r="R343" s="238">
        <f>Q343*H343</f>
        <v>0</v>
      </c>
      <c r="S343" s="238">
        <v>0</v>
      </c>
      <c r="T343" s="239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4" t="s">
        <v>494</v>
      </c>
      <c r="AT343" s="194" t="s">
        <v>186</v>
      </c>
      <c r="AU343" s="194" t="s">
        <v>77</v>
      </c>
      <c r="AY343" s="16" t="s">
        <v>126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6" t="s">
        <v>134</v>
      </c>
      <c r="BK343" s="195">
        <f>ROUND(I343*H343,2)</f>
        <v>0</v>
      </c>
      <c r="BL343" s="16" t="s">
        <v>494</v>
      </c>
      <c r="BM343" s="194" t="s">
        <v>498</v>
      </c>
    </row>
    <row r="344" spans="1:65" s="1" customFormat="1" ht="7" customHeight="1">
      <c r="A344" s="31"/>
      <c r="B344" s="51"/>
      <c r="C344" s="52"/>
      <c r="D344" s="52"/>
      <c r="E344" s="52"/>
      <c r="F344" s="52"/>
      <c r="G344" s="52"/>
      <c r="H344" s="52"/>
      <c r="I344" s="52"/>
      <c r="J344" s="52"/>
      <c r="K344" s="52"/>
      <c r="L344" s="34"/>
      <c r="M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</row>
  </sheetData>
  <sheetProtection formatColumns="0" formatRows="0" autoFilter="0"/>
  <autoFilter ref="C135:K343"/>
  <mergeCells count="6">
    <mergeCell ref="E85:H85"/>
    <mergeCell ref="E128:H128"/>
    <mergeCell ref="L2:V2"/>
    <mergeCell ref="E7:H7"/>
    <mergeCell ref="E16:H16"/>
    <mergeCell ref="E25:H25"/>
  </mergeCells>
  <phoneticPr fontId="35" type="noConversion"/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2020_04_12_2 - Úpravy byt...</vt:lpstr>
      <vt:lpstr>'2020_04_12_2 - Úpravy byt...'!Názvy_tisku</vt:lpstr>
      <vt:lpstr>'Rekapitulace stavby'!Názvy_tisku</vt:lpstr>
      <vt:lpstr>'2020_04_12_2 - Úpravy byt...'!Oblast_tisku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Kelsta</dc:creator>
  <cp:lastModifiedBy>Hübnerová Nataša</cp:lastModifiedBy>
  <cp:lastPrinted>2020-05-19T10:40:21Z</cp:lastPrinted>
  <dcterms:created xsi:type="dcterms:W3CDTF">2020-04-30T00:15:09Z</dcterms:created>
  <dcterms:modified xsi:type="dcterms:W3CDTF">2021-01-11T11:43:00Z</dcterms:modified>
</cp:coreProperties>
</file>