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720" firstSheet="1" activeTab="1"/>
  </bookViews>
  <sheets>
    <sheet name="Rekapitulace stavby" sheetId="1" state="veryHidden" r:id="rId1"/>
    <sheet name="Oprava chodníku na ul. Žižkova" sheetId="2" r:id="rId2"/>
  </sheets>
  <definedNames>
    <definedName name="_xlnm._FilterDatabase" localSheetId="1" hidden="1">'Oprava chodníku na ul. Žižkova'!$C$120:$K$153</definedName>
    <definedName name="_xlnm.Print_Area" localSheetId="1">'Oprava chodníku na ul. Žižkova'!$C$4:$J$76,'Oprava chodníku na ul. Žižkova'!$C$82:$J$104,'Oprava chodníku na ul. Žižkova'!$C$110:$K$153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'Oprava chodníku na ul. Žižkova'!$120:$120</definedName>
  </definedNames>
  <calcPr calcId="162913"/>
  <extLst/>
</workbook>
</file>

<file path=xl/sharedStrings.xml><?xml version="1.0" encoding="utf-8"?>
<sst xmlns="http://schemas.openxmlformats.org/spreadsheetml/2006/main" count="623" uniqueCount="203">
  <si>
    <t>Export Komplet</t>
  </si>
  <si>
    <t/>
  </si>
  <si>
    <t>2.0</t>
  </si>
  <si>
    <t>False</t>
  </si>
  <si>
    <t>{08d183e1-e628-44a4-b21f-9c2fd073a1b7}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</si>
  <si>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</si>
  <si>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</si>
  <si>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</si>
  <si>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</si>
  <si>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</si>
  <si>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</si>
  <si>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</si>
  <si>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</si>
  <si>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Urnovyhaj</t>
  </si>
  <si>
    <t>Stavba:</t>
  </si>
  <si>
    <t>Oprava asfaltové plochy a komunikace  před  urnovým hájem</t>
  </si>
  <si>
    <t>KSO:</t>
  </si>
  <si>
    <t>CC-CZ:</t>
  </si>
  <si>
    <t>Místo:</t>
  </si>
  <si>
    <t>Karviná</t>
  </si>
  <si>
    <t>Datum:</t>
  </si>
  <si>
    <t>8. 2. 2023</t>
  </si>
  <si>
    <t>Zadavatel:</t>
  </si>
  <si>
    <t>IČ:</t>
  </si>
  <si>
    <t>Statutární město  Karviná</t>
  </si>
  <si>
    <t>DIČ:</t>
  </si>
  <si>
    <t>Zhotovitel:</t>
  </si>
  <si>
    <t xml:space="preserve"> </t>
  </si>
  <si>
    <t>Projektant:</t>
  </si>
  <si>
    <t>True</t>
  </si>
  <si>
    <t>Zpracovatel:</t>
  </si>
  <si>
    <t>Martin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</si>
  <si>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</si>
  <si>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</si>
  <si>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</si>
  <si>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</si>
  <si>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</si>
  <si>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</si>
  <si>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</si>
  <si>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</si>
  <si>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</si>
  <si>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</si>
  <si>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</si>
  <si>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</si>
  <si>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</si>
  <si>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</si>
  <si>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</si>
  <si>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</si>
  <si>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</si>
  <si>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</si>
  <si>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</si>
  <si>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</si>
  <si>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</si>
  <si>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</si>
  <si>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</si>
  <si>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</si>
  <si>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</si>
  <si>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</si>
  <si>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</si>
  <si>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</si>
  <si>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</si>
  <si>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</si>
  <si>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</si>
  <si>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</si>
  <si>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</si>
  <si>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</si>
  <si>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</si>
  <si>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</si>
  <si>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</si>
  <si>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</si>
  <si>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</si>
  <si>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</si>
  <si>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</si>
  <si>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</si>
  <si>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</si>
  <si>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</si>
  <si>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</si>
  <si>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</si>
  <si>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</si>
  <si>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</si>
  <si>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</si>
  <si>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</si>
  <si>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</si>
  <si>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</si>
  <si>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</si>
  <si>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</si>
  <si>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</si>
  <si>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</si>
  <si>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</si>
  <si>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</si>
  <si>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</si>
  <si>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</si>
  <si>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</si>
  <si>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</si>
  <si>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</si>
  <si>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</si>
  <si>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</si>
  <si>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</si>
  <si>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</si>
  <si>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</si>
  <si>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</si>
  <si>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</si>
  <si>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</si>
  <si>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</si>
  <si>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</si>
  <si>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</si>
  <si>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</si>
  <si>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</si>
  <si>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</si>
  <si>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</si>
  <si>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</si>
  <si>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</si>
  <si>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</si>
  <si>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</si>
  <si>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113107131</t>
  </si>
  <si>
    <t>Odstranění podkladu z betonu prostého tl přes 100 do 150 mm ručně</t>
  </si>
  <si>
    <t>m2</t>
  </si>
  <si>
    <t>CS ÚRS 2023 01</t>
  </si>
  <si>
    <t>4</t>
  </si>
  <si>
    <t>1811025397</t>
  </si>
  <si>
    <t>113154223</t>
  </si>
  <si>
    <t>Frézování živičného krytu tl 50 mm pruh š přes 0,5 do 1 m pl přes 500 do 1000 m2 bez překážek v trase</t>
  </si>
  <si>
    <t>-1785312712</t>
  </si>
  <si>
    <t>m3</t>
  </si>
  <si>
    <t>VV</t>
  </si>
  <si>
    <t>5</t>
  </si>
  <si>
    <t>9</t>
  </si>
  <si>
    <t>171201231</t>
  </si>
  <si>
    <t>Poplatek za uložení zeminy a kamení na recyklační skládce (skládkovné) kód odpadu 17 05 04</t>
  </si>
  <si>
    <t>t</t>
  </si>
  <si>
    <t>-2033040953</t>
  </si>
  <si>
    <t>171251201</t>
  </si>
  <si>
    <t>Uložení sypaniny na skládky nebo meziskládky</t>
  </si>
  <si>
    <t>-1781546402</t>
  </si>
  <si>
    <t>Komunikace pozemní</t>
  </si>
  <si>
    <t>564871016</t>
  </si>
  <si>
    <t>-1945868574</t>
  </si>
  <si>
    <t>572141111</t>
  </si>
  <si>
    <t>Vyrovnání povrchu dosavadních krytů asfaltovým betonem ACO (AB) tl přes 20 do 40 mm</t>
  </si>
  <si>
    <t>466828060</t>
  </si>
  <si>
    <t>573231112</t>
  </si>
  <si>
    <t>Postřik živičný spojovací ze silniční emulze v množství 0,80 kg/m2</t>
  </si>
  <si>
    <t>1410012480</t>
  </si>
  <si>
    <t>577144121</t>
  </si>
  <si>
    <t>Asfaltový beton vrstva obrusná ACO 11 (ABS) tř. I tl 50 mm š přes 3 m z nemodifikovaného asfaltu</t>
  </si>
  <si>
    <t>-2003136294</t>
  </si>
  <si>
    <t>Ostatní konstrukce a práce, bourání</t>
  </si>
  <si>
    <t>m</t>
  </si>
  <si>
    <t>919735111</t>
  </si>
  <si>
    <t>Řezání stávajícího živičného krytu hl do 50 mm</t>
  </si>
  <si>
    <t>1983971855</t>
  </si>
  <si>
    <t>919735124</t>
  </si>
  <si>
    <t>Řezání stávajícího betonového krytu hl přes 150 do 200 mm</t>
  </si>
  <si>
    <t>412121628</t>
  </si>
  <si>
    <t>938909331</t>
  </si>
  <si>
    <t>Čištění vozovek metením ručně podkladu nebo krytu betonového nebo živičného</t>
  </si>
  <si>
    <t>1316414152</t>
  </si>
  <si>
    <t>979024443</t>
  </si>
  <si>
    <t>Očištění obrubníků a krajníků silničních</t>
  </si>
  <si>
    <t>-1925543284</t>
  </si>
  <si>
    <t>997</t>
  </si>
  <si>
    <t>Přesun sutě</t>
  </si>
  <si>
    <t>997221561</t>
  </si>
  <si>
    <t>Vodorovná doprava suti z kusových materiálů do 1 km</t>
  </si>
  <si>
    <t>684849396</t>
  </si>
  <si>
    <t>997221569</t>
  </si>
  <si>
    <t>Příplatek ZKD 1 km u vodorovné dopravy suti z kusových materiálů</t>
  </si>
  <si>
    <t>-1007358167</t>
  </si>
  <si>
    <t>997221611</t>
  </si>
  <si>
    <t>Nakládání suti na dopravní prostředky pro vodorovnou dopravu</t>
  </si>
  <si>
    <t>1014918985</t>
  </si>
  <si>
    <t>997221875</t>
  </si>
  <si>
    <t>Poplatek za uložení stavebního odpadu na recyklační skládce (skládkovné) asfaltového bez obsahu dehtu zatříděného do Katalogu odpadů pod kódem 17 03 02</t>
  </si>
  <si>
    <t>1094965059</t>
  </si>
  <si>
    <t>998</t>
  </si>
  <si>
    <t>Přesun hmot</t>
  </si>
  <si>
    <t>998225111</t>
  </si>
  <si>
    <t>Přesun hmot pro pozemní komunikace s krytem z kamene, monolitickým betonovým nebo živičným</t>
  </si>
  <si>
    <t>-37272589</t>
  </si>
  <si>
    <t>998225194</t>
  </si>
  <si>
    <t>Příplatek k přesunu hmot pro pozemní komunikace s krytem z kamene, živičným, betonovým do 5000 m</t>
  </si>
  <si>
    <t>63146045</t>
  </si>
  <si>
    <t>998225195</t>
  </si>
  <si>
    <t>Příplatek k přesunu hmot pro pozemní komunikace s krytem z kamene, živičným, betonovým ZKD 5000 m</t>
  </si>
  <si>
    <t>-111560447</t>
  </si>
  <si>
    <t>VRN</t>
  </si>
  <si>
    <t>Vedlejší rozpočtové náklady</t>
  </si>
  <si>
    <t>VRN1</t>
  </si>
  <si>
    <t>Průzkumné, geodetické a projektové práce</t>
  </si>
  <si>
    <t>kpl</t>
  </si>
  <si>
    <t>1024</t>
  </si>
  <si>
    <t>012303000</t>
  </si>
  <si>
    <t>Geodetické práce po výstavbě - zaměření skutečného provedení</t>
  </si>
  <si>
    <t>-757139209</t>
  </si>
  <si>
    <t>VRN3</t>
  </si>
  <si>
    <t>Zařízení staveniště</t>
  </si>
  <si>
    <t>034002000</t>
  </si>
  <si>
    <t>Zabezpečení staveniště</t>
  </si>
  <si>
    <t>-144538493</t>
  </si>
  <si>
    <t xml:space="preserve">Oprava chodníku na ul. Žižkova v Karviné - Mizerově
</t>
  </si>
  <si>
    <t>Podklad ze štěrkodrtě ŠD plochy do 100 m2 tl 300 mm - bezbariérový nájezd</t>
  </si>
  <si>
    <t>525*0,2</t>
  </si>
  <si>
    <t>168+168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</si>
</sst>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4" fontId="21" fillId="0" borderId="0" xfId="0" applyNumberFormat="1" applyFont="1"/>
    <xf numFmtId="166" fontId="28" fillId="0" borderId="10" xfId="0" applyNumberFormat="1" applyFont="1" applyBorder="1"/>
    <xf numFmtId="166" fontId="28" fillId="0" borderId="11" xfId="0" applyNumberFormat="1" applyFont="1" applyBorder="1"/>
    <xf numFmtId="4" fontId="29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0" fillId="0" borderId="0" xfId="0"/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0" fontId="19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165" fontId="3" fillId="5" borderId="0" xfId="0" applyNumberFormat="1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4" fontId="19" fillId="5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ht="36.95" customHeight="1">
      <c r="AR2" s="140" t="s">
        <v>5</v>
      </c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ht="12" customHeight="1">
      <c r="B5" s="17"/>
      <c r="D5" s="20" t="s">
        <v>12</v>
      </c>
      <c r="K5" s="168" t="s">
        <v>13</v>
      </c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R5" s="17"/>
      <c r="BS5" s="14" t="s">
        <v>6</v>
      </c>
    </row>
    <row r="6" spans="2:71" ht="36.95" customHeight="1">
      <c r="B6" s="17"/>
      <c r="D6" s="22" t="s">
        <v>14</v>
      </c>
      <c r="K6" s="169" t="s">
        <v>15</v>
      </c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R6" s="17"/>
      <c r="BS6" s="14" t="s">
        <v>6</v>
      </c>
    </row>
    <row r="7" spans="2:7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6</v>
      </c>
    </row>
    <row r="8" spans="2:71" ht="12" customHeight="1">
      <c r="B8" s="17"/>
      <c r="D8" s="23" t="s">
        <v>18</v>
      </c>
      <c r="K8" s="21" t="s">
        <v>19</v>
      </c>
      <c r="AK8" s="23" t="s">
        <v>20</v>
      </c>
      <c r="AN8" s="21" t="s">
        <v>21</v>
      </c>
      <c r="AR8" s="17"/>
      <c r="BS8" s="14" t="s">
        <v>6</v>
      </c>
    </row>
    <row r="9" spans="2:71" ht="14.45" customHeight="1">
      <c r="B9" s="17"/>
      <c r="AR9" s="17"/>
      <c r="BS9" s="14" t="s">
        <v>6</v>
      </c>
    </row>
    <row r="10" spans="2:71" ht="12" customHeight="1">
      <c r="B10" s="17"/>
      <c r="D10" s="23" t="s">
        <v>22</v>
      </c>
      <c r="AK10" s="23" t="s">
        <v>23</v>
      </c>
      <c r="AN10" s="21" t="s">
        <v>1</v>
      </c>
      <c r="AR10" s="17"/>
      <c r="BS10" s="14" t="s">
        <v>6</v>
      </c>
    </row>
    <row r="11" spans="2:71" ht="18.4" customHeight="1">
      <c r="B11" s="17"/>
      <c r="E11" s="21" t="s">
        <v>24</v>
      </c>
      <c r="AK11" s="23" t="s">
        <v>25</v>
      </c>
      <c r="AN11" s="21" t="s">
        <v>1</v>
      </c>
      <c r="AR11" s="17"/>
      <c r="BS11" s="14" t="s">
        <v>6</v>
      </c>
    </row>
    <row r="12" spans="2:71" ht="6.95" customHeight="1">
      <c r="B12" s="17"/>
      <c r="AR12" s="17"/>
      <c r="BS12" s="14" t="s">
        <v>6</v>
      </c>
    </row>
    <row r="13" spans="2:71" ht="12" customHeight="1">
      <c r="B13" s="17"/>
      <c r="D13" s="23" t="s">
        <v>26</v>
      </c>
      <c r="AK13" s="23" t="s">
        <v>23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27</v>
      </c>
      <c r="AK14" s="23" t="s">
        <v>25</v>
      </c>
      <c r="AN14" s="21" t="s">
        <v>1</v>
      </c>
      <c r="AR14" s="17"/>
      <c r="BS14" s="14" t="s">
        <v>6</v>
      </c>
    </row>
    <row r="15" spans="2:71" ht="6.95" customHeight="1">
      <c r="B15" s="17"/>
      <c r="AR15" s="17"/>
      <c r="BS15" s="14" t="s">
        <v>3</v>
      </c>
    </row>
    <row r="16" spans="2:71" ht="12" customHeight="1">
      <c r="B16" s="17"/>
      <c r="D16" s="23" t="s">
        <v>28</v>
      </c>
      <c r="AK16" s="23" t="s">
        <v>23</v>
      </c>
      <c r="AN16" s="21" t="s">
        <v>1</v>
      </c>
      <c r="AR16" s="17"/>
      <c r="BS16" s="14" t="s">
        <v>3</v>
      </c>
    </row>
    <row r="17" spans="2:71" ht="18.4" customHeight="1">
      <c r="B17" s="17"/>
      <c r="E17" s="21" t="s">
        <v>27</v>
      </c>
      <c r="AK17" s="23" t="s">
        <v>25</v>
      </c>
      <c r="AN17" s="21" t="s">
        <v>1</v>
      </c>
      <c r="AR17" s="17"/>
      <c r="BS17" s="14" t="s">
        <v>29</v>
      </c>
    </row>
    <row r="18" spans="2:71" ht="6.95" customHeight="1">
      <c r="B18" s="17"/>
      <c r="AR18" s="17"/>
      <c r="BS18" s="14" t="s">
        <v>6</v>
      </c>
    </row>
    <row r="19" spans="2:71" ht="12" customHeight="1">
      <c r="B19" s="17"/>
      <c r="D19" s="23" t="s">
        <v>30</v>
      </c>
      <c r="AK19" s="23" t="s">
        <v>23</v>
      </c>
      <c r="AN19" s="21" t="s">
        <v>1</v>
      </c>
      <c r="AR19" s="17"/>
      <c r="BS19" s="14" t="s">
        <v>6</v>
      </c>
    </row>
    <row r="20" spans="2:71" ht="18.4" customHeight="1">
      <c r="B20" s="17"/>
      <c r="E20" s="21" t="s">
        <v>31</v>
      </c>
      <c r="AK20" s="23" t="s">
        <v>25</v>
      </c>
      <c r="AN20" s="21" t="s">
        <v>1</v>
      </c>
      <c r="AR20" s="17"/>
      <c r="BS20" s="14" t="s">
        <v>29</v>
      </c>
    </row>
    <row r="21" spans="2:44" ht="6.95" customHeight="1">
      <c r="B21" s="17"/>
      <c r="AR21" s="17"/>
    </row>
    <row r="22" spans="2:44" ht="12" customHeight="1">
      <c r="B22" s="17"/>
      <c r="D22" s="23" t="s">
        <v>32</v>
      </c>
      <c r="AR22" s="17"/>
    </row>
    <row r="23" spans="2:44" ht="16.5" customHeight="1">
      <c r="B23" s="17"/>
      <c r="E23" s="170" t="s">
        <v>1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R23" s="17"/>
    </row>
    <row r="24" spans="2:44" ht="6.95" customHeight="1">
      <c r="B24" s="17"/>
      <c r="AR24" s="17"/>
    </row>
    <row r="25" spans="2:44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44" s="1" customFormat="1" ht="25.9" customHeight="1">
      <c r="B26" s="26"/>
      <c r="D26" s="27" t="s">
        <v>33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71">
        <f>ROUND(AG94,2)</f>
        <v>0</v>
      </c>
      <c r="AL26" s="172"/>
      <c r="AM26" s="172"/>
      <c r="AN26" s="172"/>
      <c r="AO26" s="172"/>
      <c r="AR26" s="26"/>
    </row>
    <row r="27" spans="2:44" s="1" customFormat="1" ht="6.95" customHeight="1">
      <c r="B27" s="26"/>
      <c r="AR27" s="26"/>
    </row>
    <row r="28" spans="2:44" s="1" customFormat="1" ht="12.75">
      <c r="B28" s="26"/>
      <c r="L28" s="173" t="s">
        <v>34</v>
      </c>
      <c r="M28" s="173"/>
      <c r="N28" s="173"/>
      <c r="O28" s="173"/>
      <c r="P28" s="173"/>
      <c r="W28" s="173" t="s">
        <v>35</v>
      </c>
      <c r="X28" s="173"/>
      <c r="Y28" s="173"/>
      <c r="Z28" s="173"/>
      <c r="AA28" s="173"/>
      <c r="AB28" s="173"/>
      <c r="AC28" s="173"/>
      <c r="AD28" s="173"/>
      <c r="AE28" s="173"/>
      <c r="AK28" s="173" t="s">
        <v>36</v>
      </c>
      <c r="AL28" s="173"/>
      <c r="AM28" s="173"/>
      <c r="AN28" s="173"/>
      <c r="AO28" s="173"/>
      <c r="AR28" s="26"/>
    </row>
    <row r="29" spans="2:44" s="2" customFormat="1" ht="14.45" customHeight="1">
      <c r="B29" s="30"/>
      <c r="D29" s="23" t="s">
        <v>37</v>
      </c>
      <c r="F29" s="23" t="s">
        <v>38</v>
      </c>
      <c r="L29" s="158">
        <v>0.21</v>
      </c>
      <c r="M29" s="157"/>
      <c r="N29" s="157"/>
      <c r="O29" s="157"/>
      <c r="P29" s="157"/>
      <c r="W29" s="156">
        <f>ROUND(AZ94,2)</f>
        <v>0</v>
      </c>
      <c r="X29" s="157"/>
      <c r="Y29" s="157"/>
      <c r="Z29" s="157"/>
      <c r="AA29" s="157"/>
      <c r="AB29" s="157"/>
      <c r="AC29" s="157"/>
      <c r="AD29" s="157"/>
      <c r="AE29" s="157"/>
      <c r="AK29" s="156">
        <f>ROUND(AV94,2)</f>
        <v>0</v>
      </c>
      <c r="AL29" s="157"/>
      <c r="AM29" s="157"/>
      <c r="AN29" s="157"/>
      <c r="AO29" s="157"/>
      <c r="AR29" s="30"/>
    </row>
    <row r="30" spans="2:44" s="2" customFormat="1" ht="14.45" customHeight="1">
      <c r="B30" s="30"/>
      <c r="F30" s="23" t="s">
        <v>39</v>
      </c>
      <c r="L30" s="158">
        <v>0.15</v>
      </c>
      <c r="M30" s="157"/>
      <c r="N30" s="157"/>
      <c r="O30" s="157"/>
      <c r="P30" s="157"/>
      <c r="W30" s="156">
        <f>ROUND(BA94,2)</f>
        <v>0</v>
      </c>
      <c r="X30" s="157"/>
      <c r="Y30" s="157"/>
      <c r="Z30" s="157"/>
      <c r="AA30" s="157"/>
      <c r="AB30" s="157"/>
      <c r="AC30" s="157"/>
      <c r="AD30" s="157"/>
      <c r="AE30" s="157"/>
      <c r="AK30" s="156">
        <f>ROUND(AW94,2)</f>
        <v>0</v>
      </c>
      <c r="AL30" s="157"/>
      <c r="AM30" s="157"/>
      <c r="AN30" s="157"/>
      <c r="AO30" s="157"/>
      <c r="AR30" s="30"/>
    </row>
    <row r="31" spans="2:44" s="2" customFormat="1" ht="14.45" customHeight="1" hidden="1">
      <c r="B31" s="30"/>
      <c r="F31" s="23" t="s">
        <v>40</v>
      </c>
      <c r="L31" s="158">
        <v>0.21</v>
      </c>
      <c r="M31" s="157"/>
      <c r="N31" s="157"/>
      <c r="O31" s="157"/>
      <c r="P31" s="157"/>
      <c r="W31" s="156">
        <f>ROUND(BB94,2)</f>
        <v>0</v>
      </c>
      <c r="X31" s="157"/>
      <c r="Y31" s="157"/>
      <c r="Z31" s="157"/>
      <c r="AA31" s="157"/>
      <c r="AB31" s="157"/>
      <c r="AC31" s="157"/>
      <c r="AD31" s="157"/>
      <c r="AE31" s="157"/>
      <c r="AK31" s="156">
        <v>0</v>
      </c>
      <c r="AL31" s="157"/>
      <c r="AM31" s="157"/>
      <c r="AN31" s="157"/>
      <c r="AO31" s="157"/>
      <c r="AR31" s="30"/>
    </row>
    <row r="32" spans="2:44" s="2" customFormat="1" ht="14.45" customHeight="1" hidden="1">
      <c r="B32" s="30"/>
      <c r="F32" s="23" t="s">
        <v>41</v>
      </c>
      <c r="L32" s="158">
        <v>0.15</v>
      </c>
      <c r="M32" s="157"/>
      <c r="N32" s="157"/>
      <c r="O32" s="157"/>
      <c r="P32" s="157"/>
      <c r="W32" s="156">
        <f>ROUND(BC94,2)</f>
        <v>0</v>
      </c>
      <c r="X32" s="157"/>
      <c r="Y32" s="157"/>
      <c r="Z32" s="157"/>
      <c r="AA32" s="157"/>
      <c r="AB32" s="157"/>
      <c r="AC32" s="157"/>
      <c r="AD32" s="157"/>
      <c r="AE32" s="157"/>
      <c r="AK32" s="156">
        <v>0</v>
      </c>
      <c r="AL32" s="157"/>
      <c r="AM32" s="157"/>
      <c r="AN32" s="157"/>
      <c r="AO32" s="157"/>
      <c r="AR32" s="30"/>
    </row>
    <row r="33" spans="2:44" s="2" customFormat="1" ht="14.45" customHeight="1" hidden="1">
      <c r="B33" s="30"/>
      <c r="F33" s="23" t="s">
        <v>42</v>
      </c>
      <c r="L33" s="158">
        <v>0</v>
      </c>
      <c r="M33" s="157"/>
      <c r="N33" s="157"/>
      <c r="O33" s="157"/>
      <c r="P33" s="157"/>
      <c r="W33" s="156">
        <f>ROUND(BD94,2)</f>
        <v>0</v>
      </c>
      <c r="X33" s="157"/>
      <c r="Y33" s="157"/>
      <c r="Z33" s="157"/>
      <c r="AA33" s="157"/>
      <c r="AB33" s="157"/>
      <c r="AC33" s="157"/>
      <c r="AD33" s="157"/>
      <c r="AE33" s="157"/>
      <c r="AK33" s="156">
        <v>0</v>
      </c>
      <c r="AL33" s="157"/>
      <c r="AM33" s="157"/>
      <c r="AN33" s="157"/>
      <c r="AO33" s="157"/>
      <c r="AR33" s="30"/>
    </row>
    <row r="34" spans="2:44" s="1" customFormat="1" ht="6.95" customHeight="1">
      <c r="B34" s="26"/>
      <c r="AR34" s="26"/>
    </row>
    <row r="35" spans="2:44" s="1" customFormat="1" ht="25.9" customHeight="1">
      <c r="B35" s="26"/>
      <c r="C35" s="31"/>
      <c r="D35" s="32" t="s">
        <v>43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44</v>
      </c>
      <c r="U35" s="33"/>
      <c r="V35" s="33"/>
      <c r="W35" s="33"/>
      <c r="X35" s="159" t="s">
        <v>45</v>
      </c>
      <c r="Y35" s="160"/>
      <c r="Z35" s="160"/>
      <c r="AA35" s="160"/>
      <c r="AB35" s="160"/>
      <c r="AC35" s="33"/>
      <c r="AD35" s="33"/>
      <c r="AE35" s="33"/>
      <c r="AF35" s="33"/>
      <c r="AG35" s="33"/>
      <c r="AH35" s="33"/>
      <c r="AI35" s="33"/>
      <c r="AJ35" s="33"/>
      <c r="AK35" s="161">
        <f>SUM(AK26:AK33)</f>
        <v>0</v>
      </c>
      <c r="AL35" s="160"/>
      <c r="AM35" s="160"/>
      <c r="AN35" s="160"/>
      <c r="AO35" s="162"/>
      <c r="AP35" s="31"/>
      <c r="AQ35" s="31"/>
      <c r="AR35" s="26"/>
    </row>
    <row r="36" spans="2:44" s="1" customFormat="1" ht="6.95" customHeight="1">
      <c r="B36" s="26"/>
      <c r="AR36" s="26"/>
    </row>
    <row r="37" spans="2:44" s="1" customFormat="1" ht="14.45" customHeight="1">
      <c r="B37" s="26"/>
      <c r="AR37" s="26"/>
    </row>
    <row r="38" spans="2:44" ht="14.45" customHeight="1">
      <c r="B38" s="17"/>
      <c r="AR38" s="17"/>
    </row>
    <row r="39" spans="2:44" ht="14.45" customHeight="1">
      <c r="B39" s="17"/>
      <c r="AR39" s="17"/>
    </row>
    <row r="40" spans="2:44" ht="14.45" customHeight="1">
      <c r="B40" s="17"/>
      <c r="AR40" s="17"/>
    </row>
    <row r="41" spans="2:44" ht="14.45" customHeight="1">
      <c r="B41" s="17"/>
      <c r="AR41" s="17"/>
    </row>
    <row r="42" spans="2:44" ht="14.45" customHeight="1">
      <c r="B42" s="17"/>
      <c r="AR42" s="17"/>
    </row>
    <row r="43" spans="2:44" ht="14.45" customHeight="1">
      <c r="B43" s="17"/>
      <c r="AR43" s="17"/>
    </row>
    <row r="44" spans="2:44" ht="14.45" customHeight="1">
      <c r="B44" s="17"/>
      <c r="AR44" s="17"/>
    </row>
    <row r="45" spans="2:44" ht="14.45" customHeight="1">
      <c r="B45" s="17"/>
      <c r="AR45" s="17"/>
    </row>
    <row r="46" spans="2:44" ht="14.45" customHeight="1">
      <c r="B46" s="17"/>
      <c r="AR46" s="17"/>
    </row>
    <row r="47" spans="2:44" ht="14.45" customHeight="1">
      <c r="B47" s="17"/>
      <c r="AR47" s="17"/>
    </row>
    <row r="48" spans="2:44" ht="14.45" customHeight="1">
      <c r="B48" s="17"/>
      <c r="AR48" s="17"/>
    </row>
    <row r="49" spans="2:44" s="1" customFormat="1" ht="14.45" customHeight="1">
      <c r="B49" s="26"/>
      <c r="D49" s="35" t="s">
        <v>46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47</v>
      </c>
      <c r="AI49" s="36"/>
      <c r="AJ49" s="36"/>
      <c r="AK49" s="36"/>
      <c r="AL49" s="36"/>
      <c r="AM49" s="36"/>
      <c r="AN49" s="36"/>
      <c r="AO49" s="36"/>
      <c r="AR49" s="2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2:44" s="1" customFormat="1" ht="12.75">
      <c r="B60" s="26"/>
      <c r="D60" s="37" t="s">
        <v>48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7" t="s">
        <v>49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7" t="s">
        <v>48</v>
      </c>
      <c r="AI60" s="28"/>
      <c r="AJ60" s="28"/>
      <c r="AK60" s="28"/>
      <c r="AL60" s="28"/>
      <c r="AM60" s="37" t="s">
        <v>49</v>
      </c>
      <c r="AN60" s="28"/>
      <c r="AO60" s="28"/>
      <c r="AR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2:44" s="1" customFormat="1" ht="12.75">
      <c r="B64" s="26"/>
      <c r="D64" s="35" t="s">
        <v>50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5" t="s">
        <v>51</v>
      </c>
      <c r="AI64" s="36"/>
      <c r="AJ64" s="36"/>
      <c r="AK64" s="36"/>
      <c r="AL64" s="36"/>
      <c r="AM64" s="36"/>
      <c r="AN64" s="36"/>
      <c r="AO64" s="36"/>
      <c r="AR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2:44" s="1" customFormat="1" ht="12.75">
      <c r="B75" s="26"/>
      <c r="D75" s="37" t="s">
        <v>48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7" t="s">
        <v>49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7" t="s">
        <v>48</v>
      </c>
      <c r="AI75" s="28"/>
      <c r="AJ75" s="28"/>
      <c r="AK75" s="28"/>
      <c r="AL75" s="28"/>
      <c r="AM75" s="37" t="s">
        <v>49</v>
      </c>
      <c r="AN75" s="28"/>
      <c r="AO75" s="28"/>
      <c r="AR75" s="26"/>
    </row>
    <row r="76" spans="2:44" s="1" customFormat="1" ht="12">
      <c r="B76" s="26"/>
      <c r="AR76" s="26"/>
    </row>
    <row r="77" spans="2:44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26"/>
    </row>
    <row r="81" spans="2:44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26"/>
    </row>
    <row r="82" spans="2:44" s="1" customFormat="1" ht="24.95" customHeight="1">
      <c r="B82" s="26"/>
      <c r="C82" s="18" t="s">
        <v>52</v>
      </c>
      <c r="AR82" s="26"/>
    </row>
    <row r="83" spans="2:44" s="1" customFormat="1" ht="6.95" customHeight="1">
      <c r="B83" s="26"/>
      <c r="AR83" s="26"/>
    </row>
    <row r="84" spans="2:44" s="3" customFormat="1" ht="12" customHeight="1">
      <c r="B84" s="42"/>
      <c r="C84" s="23" t="s">
        <v>12</v>
      </c>
      <c r="L84" s="3" t="str">
        <f>K5</f>
        <v>Urnovyhaj</v>
      </c>
      <c r="AR84" s="42"/>
    </row>
    <row r="85" spans="2:44" s="4" customFormat="1" ht="36.95" customHeight="1">
      <c r="B85" s="43"/>
      <c r="C85" s="44" t="s">
        <v>14</v>
      </c>
      <c r="L85" s="147" t="str">
        <f>K6</f>
        <v>Oprava asfaltové plochy a komunikace  před  urnovým hájem</v>
      </c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R85" s="43"/>
    </row>
    <row r="86" spans="2:44" s="1" customFormat="1" ht="6.95" customHeight="1">
      <c r="B86" s="26"/>
      <c r="AR86" s="26"/>
    </row>
    <row r="87" spans="2:44" s="1" customFormat="1" ht="12" customHeight="1">
      <c r="B87" s="26"/>
      <c r="C87" s="23" t="s">
        <v>18</v>
      </c>
      <c r="L87" s="45" t="str">
        <f>IF(K8="","",K8)</f>
        <v>Karviná</v>
      </c>
      <c r="AI87" s="23" t="s">
        <v>20</v>
      </c>
      <c r="AM87" s="149" t="str">
        <f>IF(AN8="","",AN8)</f>
        <v>8. 2. 2023</v>
      </c>
      <c r="AN87" s="149"/>
      <c r="AR87" s="26"/>
    </row>
    <row r="88" spans="2:44" s="1" customFormat="1" ht="6.95" customHeight="1">
      <c r="B88" s="26"/>
      <c r="AR88" s="26"/>
    </row>
    <row r="89" spans="2:56" s="1" customFormat="1" ht="15.2" customHeight="1">
      <c r="B89" s="26"/>
      <c r="C89" s="23" t="s">
        <v>22</v>
      </c>
      <c r="L89" s="3" t="str">
        <f>IF(E11="","",E11)</f>
        <v>Statutární město  Karviná</v>
      </c>
      <c r="AI89" s="23" t="s">
        <v>28</v>
      </c>
      <c r="AM89" s="150" t="str">
        <f>IF(E17="","",E17)</f>
        <v xml:space="preserve"> </v>
      </c>
      <c r="AN89" s="151"/>
      <c r="AO89" s="151"/>
      <c r="AP89" s="151"/>
      <c r="AR89" s="26"/>
      <c r="AS89" s="152" t="s">
        <v>53</v>
      </c>
      <c r="AT89" s="153"/>
      <c r="AU89" s="47"/>
      <c r="AV89" s="47"/>
      <c r="AW89" s="47"/>
      <c r="AX89" s="47"/>
      <c r="AY89" s="47"/>
      <c r="AZ89" s="47"/>
      <c r="BA89" s="47"/>
      <c r="BB89" s="47"/>
      <c r="BC89" s="47"/>
      <c r="BD89" s="48"/>
    </row>
    <row r="90" spans="2:56" s="1" customFormat="1" ht="15.2" customHeight="1">
      <c r="B90" s="26"/>
      <c r="C90" s="23" t="s">
        <v>26</v>
      </c>
      <c r="L90" s="3" t="str">
        <f>IF(E14="","",E14)</f>
        <v xml:space="preserve"> </v>
      </c>
      <c r="AI90" s="23" t="s">
        <v>30</v>
      </c>
      <c r="AM90" s="150" t="str">
        <f>IF(E20="","",E20)</f>
        <v>Martin Pniok</v>
      </c>
      <c r="AN90" s="151"/>
      <c r="AO90" s="151"/>
      <c r="AP90" s="151"/>
      <c r="AR90" s="26"/>
      <c r="AS90" s="154"/>
      <c r="AT90" s="155"/>
      <c r="BD90" s="49"/>
    </row>
    <row r="91" spans="2:56" s="1" customFormat="1" ht="10.9" customHeight="1">
      <c r="B91" s="26"/>
      <c r="AR91" s="26"/>
      <c r="AS91" s="154"/>
      <c r="AT91" s="155"/>
      <c r="BD91" s="49"/>
    </row>
    <row r="92" spans="2:56" s="1" customFormat="1" ht="29.25" customHeight="1">
      <c r="B92" s="26"/>
      <c r="C92" s="142" t="s">
        <v>54</v>
      </c>
      <c r="D92" s="143"/>
      <c r="E92" s="143"/>
      <c r="F92" s="143"/>
      <c r="G92" s="143"/>
      <c r="H92" s="50"/>
      <c r="I92" s="144" t="s">
        <v>55</v>
      </c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5" t="s">
        <v>56</v>
      </c>
      <c r="AH92" s="143"/>
      <c r="AI92" s="143"/>
      <c r="AJ92" s="143"/>
      <c r="AK92" s="143"/>
      <c r="AL92" s="143"/>
      <c r="AM92" s="143"/>
      <c r="AN92" s="144" t="s">
        <v>57</v>
      </c>
      <c r="AO92" s="143"/>
      <c r="AP92" s="146"/>
      <c r="AQ92" s="51" t="s">
        <v>58</v>
      </c>
      <c r="AR92" s="26"/>
      <c r="AS92" s="52" t="s">
        <v>59</v>
      </c>
      <c r="AT92" s="53" t="s">
        <v>60</v>
      </c>
      <c r="AU92" s="53" t="s">
        <v>61</v>
      </c>
      <c r="AV92" s="53" t="s">
        <v>62</v>
      </c>
      <c r="AW92" s="53" t="s">
        <v>63</v>
      </c>
      <c r="AX92" s="53" t="s">
        <v>64</v>
      </c>
      <c r="AY92" s="53" t="s">
        <v>65</v>
      </c>
      <c r="AZ92" s="53" t="s">
        <v>66</v>
      </c>
      <c r="BA92" s="53" t="s">
        <v>67</v>
      </c>
      <c r="BB92" s="53" t="s">
        <v>68</v>
      </c>
      <c r="BC92" s="53" t="s">
        <v>69</v>
      </c>
      <c r="BD92" s="54" t="s">
        <v>70</v>
      </c>
    </row>
    <row r="93" spans="2:56" s="1" customFormat="1" ht="10.9" customHeight="1">
      <c r="B93" s="26"/>
      <c r="AR93" s="26"/>
      <c r="AS93" s="55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8"/>
    </row>
    <row r="94" spans="2:90" s="5" customFormat="1" ht="32.45" customHeight="1">
      <c r="B94" s="56"/>
      <c r="C94" s="57" t="s">
        <v>71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6">
        <f>ROUND(AG95,2)</f>
        <v>0</v>
      </c>
      <c r="AH94" s="166"/>
      <c r="AI94" s="166"/>
      <c r="AJ94" s="166"/>
      <c r="AK94" s="166"/>
      <c r="AL94" s="166"/>
      <c r="AM94" s="166"/>
      <c r="AN94" s="167">
        <f>SUM(AG94,AT94)</f>
        <v>0</v>
      </c>
      <c r="AO94" s="167"/>
      <c r="AP94" s="167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 t="e">
        <f>ROUND(AU95,5)</f>
        <v>#REF!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72</v>
      </c>
      <c r="BT94" s="65" t="s">
        <v>73</v>
      </c>
      <c r="BV94" s="65" t="s">
        <v>74</v>
      </c>
      <c r="BW94" s="65" t="s">
        <v>4</v>
      </c>
      <c r="BX94" s="65" t="s">
        <v>75</v>
      </c>
      <c r="CL94" s="65" t="s">
        <v>1</v>
      </c>
    </row>
    <row r="95" spans="1:90" s="6" customFormat="1" ht="24.75" customHeight="1">
      <c r="A95" s="66" t="s">
        <v>76</v>
      </c>
      <c r="B95" s="67"/>
      <c r="C95" s="68"/>
      <c r="D95" s="165" t="s">
        <v>13</v>
      </c>
      <c r="E95" s="165"/>
      <c r="F95" s="165"/>
      <c r="G95" s="165"/>
      <c r="H95" s="165"/>
      <c r="I95" s="69"/>
      <c r="J95" s="165" t="s">
        <v>15</v>
      </c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3">
        <f>'Oprava chodníku na ul. Žižkova'!J28</f>
        <v>0</v>
      </c>
      <c r="AH95" s="164"/>
      <c r="AI95" s="164"/>
      <c r="AJ95" s="164"/>
      <c r="AK95" s="164"/>
      <c r="AL95" s="164"/>
      <c r="AM95" s="164"/>
      <c r="AN95" s="163">
        <f>SUM(AG95,AT95)</f>
        <v>0</v>
      </c>
      <c r="AO95" s="164"/>
      <c r="AP95" s="164"/>
      <c r="AQ95" s="70" t="s">
        <v>77</v>
      </c>
      <c r="AR95" s="67"/>
      <c r="AS95" s="71">
        <v>0</v>
      </c>
      <c r="AT95" s="72">
        <f>ROUND(SUM(AV95:AW95),2)</f>
        <v>0</v>
      </c>
      <c r="AU95" s="73" t="e">
        <f>'Oprava chodníku na ul. Žižkova'!P121</f>
        <v>#REF!</v>
      </c>
      <c r="AV95" s="72">
        <f>'Oprava chodníku na ul. Žižkova'!J31</f>
        <v>0</v>
      </c>
      <c r="AW95" s="72">
        <f>'Oprava chodníku na ul. Žižkova'!J32</f>
        <v>0</v>
      </c>
      <c r="AX95" s="72">
        <f>'Oprava chodníku na ul. Žižkova'!J33</f>
        <v>0</v>
      </c>
      <c r="AY95" s="72">
        <f>'Oprava chodníku na ul. Žižkova'!J34</f>
        <v>0</v>
      </c>
      <c r="AZ95" s="72">
        <f>'Oprava chodníku na ul. Žižkova'!F31</f>
        <v>0</v>
      </c>
      <c r="BA95" s="72">
        <f>'Oprava chodníku na ul. Žižkova'!F32</f>
        <v>0</v>
      </c>
      <c r="BB95" s="72">
        <f>'Oprava chodníku na ul. Žižkova'!F33</f>
        <v>0</v>
      </c>
      <c r="BC95" s="72">
        <f>'Oprava chodníku na ul. Žižkova'!F34</f>
        <v>0</v>
      </c>
      <c r="BD95" s="74">
        <f>'Oprava chodníku na ul. Žižkova'!F35</f>
        <v>0</v>
      </c>
      <c r="BT95" s="75" t="s">
        <v>78</v>
      </c>
      <c r="BU95" s="75" t="s">
        <v>79</v>
      </c>
      <c r="BV95" s="75" t="s">
        <v>74</v>
      </c>
      <c r="BW95" s="75" t="s">
        <v>4</v>
      </c>
      <c r="BX95" s="75" t="s">
        <v>75</v>
      </c>
      <c r="CL95" s="75" t="s">
        <v>1</v>
      </c>
    </row>
    <row r="96" spans="2:44" s="1" customFormat="1" ht="30" customHeight="1">
      <c r="B96" s="26"/>
      <c r="AR96" s="26"/>
    </row>
    <row r="97" spans="2:44" s="1" customFormat="1" ht="6.95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Urnovyhaj - Oprava asfal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4"/>
  <sheetViews>
    <sheetView showGridLines="0" tabSelected="1" workbookViewId="0" topLeftCell="A1">
      <selection activeCell="I153" sqref="I15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40" t="s">
        <v>5</v>
      </c>
      <c r="M2" s="141"/>
      <c r="N2" s="141"/>
      <c r="O2" s="141"/>
      <c r="P2" s="141"/>
      <c r="Q2" s="141"/>
      <c r="R2" s="141"/>
      <c r="S2" s="141"/>
      <c r="T2" s="141"/>
      <c r="U2" s="141"/>
      <c r="V2" s="141"/>
      <c r="AT2" s="14" t="s">
        <v>4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80</v>
      </c>
    </row>
    <row r="4" spans="2:46" ht="24.95" customHeight="1">
      <c r="B4" s="17"/>
      <c r="D4" s="18" t="s">
        <v>81</v>
      </c>
      <c r="L4" s="17"/>
      <c r="M4" s="76" t="s">
        <v>10</v>
      </c>
      <c r="AT4" s="14" t="s">
        <v>3</v>
      </c>
    </row>
    <row r="5" spans="2:12" ht="6.95" customHeight="1">
      <c r="B5" s="17"/>
      <c r="L5" s="17"/>
    </row>
    <row r="6" spans="2:12" s="1" customFormat="1" ht="12" customHeight="1">
      <c r="B6" s="26"/>
      <c r="D6" s="23" t="s">
        <v>14</v>
      </c>
      <c r="L6" s="26"/>
    </row>
    <row r="7" spans="2:12" s="1" customFormat="1" ht="30" customHeight="1">
      <c r="B7" s="26"/>
      <c r="E7" s="169" t="s">
        <v>199</v>
      </c>
      <c r="F7" s="175"/>
      <c r="G7" s="175"/>
      <c r="H7" s="175"/>
      <c r="L7" s="26"/>
    </row>
    <row r="8" spans="2:12" s="1" customFormat="1" ht="12">
      <c r="B8" s="26"/>
      <c r="L8" s="26"/>
    </row>
    <row r="9" spans="2:12" s="1" customFormat="1" ht="12" customHeight="1">
      <c r="B9" s="26"/>
      <c r="D9" s="23" t="s">
        <v>16</v>
      </c>
      <c r="F9" s="21" t="s">
        <v>1</v>
      </c>
      <c r="I9" s="23" t="s">
        <v>17</v>
      </c>
      <c r="J9" s="21" t="s">
        <v>1</v>
      </c>
      <c r="L9" s="26"/>
    </row>
    <row r="10" spans="2:12" s="1" customFormat="1" ht="12" customHeight="1">
      <c r="B10" s="26"/>
      <c r="D10" s="23" t="s">
        <v>18</v>
      </c>
      <c r="F10" s="21" t="s">
        <v>19</v>
      </c>
      <c r="I10" s="23" t="s">
        <v>20</v>
      </c>
      <c r="J10" s="176"/>
      <c r="L10" s="26"/>
    </row>
    <row r="11" spans="2:12" s="1" customFormat="1" ht="10.9" customHeight="1">
      <c r="B11" s="26"/>
      <c r="L11" s="26"/>
    </row>
    <row r="12" spans="2:12" s="1" customFormat="1" ht="12" customHeight="1">
      <c r="B12" s="26"/>
      <c r="D12" s="23" t="s">
        <v>22</v>
      </c>
      <c r="I12" s="23" t="s">
        <v>23</v>
      </c>
      <c r="J12" s="21" t="s">
        <v>1</v>
      </c>
      <c r="L12" s="26"/>
    </row>
    <row r="13" spans="2:12" s="1" customFormat="1" ht="18" customHeight="1">
      <c r="B13" s="26"/>
      <c r="E13" s="21" t="s">
        <v>24</v>
      </c>
      <c r="I13" s="23" t="s">
        <v>25</v>
      </c>
      <c r="J13" s="21" t="s">
        <v>1</v>
      </c>
      <c r="L13" s="26"/>
    </row>
    <row r="14" spans="2:12" s="1" customFormat="1" ht="6.95" customHeight="1">
      <c r="B14" s="26"/>
      <c r="L14" s="26"/>
    </row>
    <row r="15" spans="2:12" s="1" customFormat="1" ht="12" customHeight="1">
      <c r="B15" s="26"/>
      <c r="D15" s="23" t="s">
        <v>26</v>
      </c>
      <c r="I15" s="23" t="s">
        <v>23</v>
      </c>
      <c r="J15" s="21"/>
      <c r="L15" s="26"/>
    </row>
    <row r="16" spans="2:12" s="1" customFormat="1" ht="18" customHeight="1">
      <c r="B16" s="26"/>
      <c r="E16" s="177"/>
      <c r="F16" s="177"/>
      <c r="G16" s="177"/>
      <c r="H16" s="177"/>
      <c r="I16" s="23" t="s">
        <v>25</v>
      </c>
      <c r="J16" s="21"/>
      <c r="L16" s="26"/>
    </row>
    <row r="17" spans="2:12" s="1" customFormat="1" ht="6.95" customHeight="1">
      <c r="B17" s="26"/>
      <c r="L17" s="26"/>
    </row>
    <row r="18" spans="2:12" s="1" customFormat="1" ht="12" customHeight="1">
      <c r="B18" s="26"/>
      <c r="D18" s="23" t="s">
        <v>28</v>
      </c>
      <c r="I18" s="23" t="s">
        <v>23</v>
      </c>
      <c r="J18" s="21" t="str">
        <f>IF('Rekapitulace stavby'!AN16="","",'Rekapitulace stavby'!AN16)</f>
        <v/>
      </c>
      <c r="L18" s="26"/>
    </row>
    <row r="19" spans="2:12" s="1" customFormat="1" ht="18" customHeight="1">
      <c r="B19" s="26"/>
      <c r="E19" s="21" t="str">
        <f>IF('Rekapitulace stavby'!E17="","",'Rekapitulace stavby'!E17)</f>
        <v xml:space="preserve"> </v>
      </c>
      <c r="I19" s="23" t="s">
        <v>25</v>
      </c>
      <c r="J19" s="21" t="str">
        <f>IF('Rekapitulace stavby'!AN17="","",'Rekapitulace stavby'!AN17)</f>
        <v/>
      </c>
      <c r="L19" s="26"/>
    </row>
    <row r="20" spans="2:12" s="1" customFormat="1" ht="6.95" customHeight="1">
      <c r="B20" s="26"/>
      <c r="L20" s="26"/>
    </row>
    <row r="21" spans="2:12" s="1" customFormat="1" ht="12" customHeight="1">
      <c r="B21" s="26"/>
      <c r="D21" s="23" t="s">
        <v>30</v>
      </c>
      <c r="I21" s="23" t="s">
        <v>23</v>
      </c>
      <c r="J21" s="21" t="s">
        <v>1</v>
      </c>
      <c r="L21" s="26"/>
    </row>
    <row r="22" spans="2:12" s="1" customFormat="1" ht="18" customHeight="1">
      <c r="B22" s="26"/>
      <c r="E22" s="21"/>
      <c r="I22" s="23" t="s">
        <v>25</v>
      </c>
      <c r="J22" s="21" t="s">
        <v>1</v>
      </c>
      <c r="L22" s="26"/>
    </row>
    <row r="23" spans="2:12" s="1" customFormat="1" ht="6.95" customHeight="1">
      <c r="B23" s="26"/>
      <c r="L23" s="26"/>
    </row>
    <row r="24" spans="2:12" s="1" customFormat="1" ht="12" customHeight="1">
      <c r="B24" s="26"/>
      <c r="D24" s="23" t="s">
        <v>32</v>
      </c>
      <c r="L24" s="26"/>
    </row>
    <row r="25" spans="2:12" s="7" customFormat="1" ht="16.5" customHeight="1">
      <c r="B25" s="77"/>
      <c r="E25" s="170" t="s">
        <v>1</v>
      </c>
      <c r="F25" s="170"/>
      <c r="G25" s="170"/>
      <c r="H25" s="170"/>
      <c r="L25" s="77"/>
    </row>
    <row r="26" spans="2:12" s="1" customFormat="1" ht="6.95" customHeight="1">
      <c r="B26" s="26"/>
      <c r="L26" s="26"/>
    </row>
    <row r="27" spans="2:12" s="1" customFormat="1" ht="6.95" customHeight="1">
      <c r="B27" s="26"/>
      <c r="D27" s="47"/>
      <c r="E27" s="47"/>
      <c r="F27" s="47"/>
      <c r="G27" s="47"/>
      <c r="H27" s="47"/>
      <c r="I27" s="47"/>
      <c r="J27" s="47"/>
      <c r="K27" s="47"/>
      <c r="L27" s="26"/>
    </row>
    <row r="28" spans="2:12" s="1" customFormat="1" ht="25.35" customHeight="1">
      <c r="B28" s="26"/>
      <c r="D28" s="78" t="s">
        <v>33</v>
      </c>
      <c r="J28" s="59">
        <f>ROUND(J121,2)</f>
        <v>0</v>
      </c>
      <c r="L28" s="26"/>
    </row>
    <row r="29" spans="2:12" s="1" customFormat="1" ht="6.95" customHeight="1">
      <c r="B29" s="26"/>
      <c r="D29" s="47"/>
      <c r="E29" s="47"/>
      <c r="F29" s="47"/>
      <c r="G29" s="47"/>
      <c r="H29" s="47"/>
      <c r="I29" s="47"/>
      <c r="J29" s="47"/>
      <c r="K29" s="47"/>
      <c r="L29" s="26"/>
    </row>
    <row r="30" spans="2:12" s="1" customFormat="1" ht="14.45" customHeight="1">
      <c r="B30" s="26"/>
      <c r="F30" s="29" t="s">
        <v>35</v>
      </c>
      <c r="I30" s="29" t="s">
        <v>34</v>
      </c>
      <c r="J30" s="29" t="s">
        <v>36</v>
      </c>
      <c r="L30" s="26"/>
    </row>
    <row r="31" spans="2:12" s="1" customFormat="1" ht="14.45" customHeight="1">
      <c r="B31" s="26"/>
      <c r="D31" s="79" t="s">
        <v>37</v>
      </c>
      <c r="E31" s="23" t="s">
        <v>38</v>
      </c>
      <c r="F31" s="80">
        <f>ROUND((SUM(BE121:BE153)),2)</f>
        <v>0</v>
      </c>
      <c r="I31" s="81">
        <v>0.21</v>
      </c>
      <c r="J31" s="80">
        <f>ROUND(((SUM(BE121:BE153))*I31),2)</f>
        <v>0</v>
      </c>
      <c r="L31" s="26"/>
    </row>
    <row r="32" spans="2:12" s="1" customFormat="1" ht="14.45" customHeight="1">
      <c r="B32" s="26"/>
      <c r="E32" s="23" t="s">
        <v>39</v>
      </c>
      <c r="F32" s="80">
        <f>ROUND((SUM(BF121:BF153)),2)</f>
        <v>0</v>
      </c>
      <c r="I32" s="81">
        <v>0.15</v>
      </c>
      <c r="J32" s="80">
        <f>ROUND(((SUM(BF121:BF153))*I32),2)</f>
        <v>0</v>
      </c>
      <c r="L32" s="26"/>
    </row>
    <row r="33" spans="2:12" s="1" customFormat="1" ht="14.45" customHeight="1" hidden="1">
      <c r="B33" s="26"/>
      <c r="E33" s="23" t="s">
        <v>40</v>
      </c>
      <c r="F33" s="80">
        <f>ROUND((SUM(BG121:BG153)),2)</f>
        <v>0</v>
      </c>
      <c r="I33" s="81">
        <v>0.21</v>
      </c>
      <c r="J33" s="80">
        <f>0</f>
        <v>0</v>
      </c>
      <c r="L33" s="26"/>
    </row>
    <row r="34" spans="2:12" s="1" customFormat="1" ht="14.45" customHeight="1" hidden="1">
      <c r="B34" s="26"/>
      <c r="E34" s="23" t="s">
        <v>41</v>
      </c>
      <c r="F34" s="80">
        <f>ROUND((SUM(BH121:BH153)),2)</f>
        <v>0</v>
      </c>
      <c r="I34" s="81">
        <v>0.15</v>
      </c>
      <c r="J34" s="80">
        <f>0</f>
        <v>0</v>
      </c>
      <c r="L34" s="26"/>
    </row>
    <row r="35" spans="2:12" s="1" customFormat="1" ht="14.45" customHeight="1" hidden="1">
      <c r="B35" s="26"/>
      <c r="E35" s="23" t="s">
        <v>42</v>
      </c>
      <c r="F35" s="80">
        <f>ROUND((SUM(BI121:BI153)),2)</f>
        <v>0</v>
      </c>
      <c r="I35" s="81">
        <v>0</v>
      </c>
      <c r="J35" s="80">
        <f>0</f>
        <v>0</v>
      </c>
      <c r="L35" s="26"/>
    </row>
    <row r="36" spans="2:12" s="1" customFormat="1" ht="6.95" customHeight="1">
      <c r="B36" s="26"/>
      <c r="L36" s="26"/>
    </row>
    <row r="37" spans="2:12" s="1" customFormat="1" ht="25.35" customHeight="1">
      <c r="B37" s="26"/>
      <c r="C37" s="82"/>
      <c r="D37" s="83" t="s">
        <v>43</v>
      </c>
      <c r="E37" s="50"/>
      <c r="F37" s="50"/>
      <c r="G37" s="84" t="s">
        <v>44</v>
      </c>
      <c r="H37" s="85" t="s">
        <v>45</v>
      </c>
      <c r="I37" s="50"/>
      <c r="J37" s="86">
        <f>SUM(J28:J35)</f>
        <v>0</v>
      </c>
      <c r="K37" s="87"/>
      <c r="L37" s="26"/>
    </row>
    <row r="38" spans="2:12" s="1" customFormat="1" ht="14.45" customHeight="1">
      <c r="B38" s="26"/>
      <c r="L38" s="26"/>
    </row>
    <row r="39" spans="2:12" ht="14.45" customHeight="1">
      <c r="B39" s="17"/>
      <c r="L39" s="17"/>
    </row>
    <row r="40" spans="2:12" ht="14.45" customHeight="1">
      <c r="B40" s="17"/>
      <c r="L40" s="17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6"/>
      <c r="D50" s="35" t="s">
        <v>46</v>
      </c>
      <c r="E50" s="36"/>
      <c r="F50" s="36"/>
      <c r="G50" s="35" t="s">
        <v>47</v>
      </c>
      <c r="H50" s="36"/>
      <c r="I50" s="36"/>
      <c r="J50" s="36"/>
      <c r="K50" s="36"/>
      <c r="L50" s="2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26"/>
      <c r="D61" s="37" t="s">
        <v>48</v>
      </c>
      <c r="E61" s="28"/>
      <c r="F61" s="88" t="s">
        <v>49</v>
      </c>
      <c r="G61" s="37" t="s">
        <v>48</v>
      </c>
      <c r="H61" s="28"/>
      <c r="I61" s="28"/>
      <c r="J61" s="89" t="s">
        <v>49</v>
      </c>
      <c r="K61" s="28"/>
      <c r="L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26"/>
      <c r="D65" s="35" t="s">
        <v>50</v>
      </c>
      <c r="E65" s="36"/>
      <c r="F65" s="36"/>
      <c r="G65" s="35" t="s">
        <v>51</v>
      </c>
      <c r="H65" s="36"/>
      <c r="I65" s="36"/>
      <c r="J65" s="36"/>
      <c r="K65" s="36"/>
      <c r="L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26"/>
      <c r="D76" s="37" t="s">
        <v>48</v>
      </c>
      <c r="E76" s="28"/>
      <c r="F76" s="88" t="s">
        <v>49</v>
      </c>
      <c r="G76" s="37" t="s">
        <v>48</v>
      </c>
      <c r="H76" s="28"/>
      <c r="I76" s="28"/>
      <c r="J76" s="89" t="s">
        <v>49</v>
      </c>
      <c r="K76" s="28"/>
      <c r="L76" s="26"/>
    </row>
    <row r="77" spans="2:12" s="1" customFormat="1" ht="14.4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26"/>
    </row>
    <row r="81" spans="2:12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26"/>
    </row>
    <row r="82" spans="2:12" s="1" customFormat="1" ht="24.95" customHeight="1">
      <c r="B82" s="26"/>
      <c r="C82" s="18" t="s">
        <v>82</v>
      </c>
      <c r="L82" s="26"/>
    </row>
    <row r="83" spans="2:12" s="1" customFormat="1" ht="6.95" customHeight="1">
      <c r="B83" s="26"/>
      <c r="L83" s="26"/>
    </row>
    <row r="84" spans="2:12" s="1" customFormat="1" ht="12" customHeight="1">
      <c r="B84" s="26"/>
      <c r="C84" s="23" t="s">
        <v>14</v>
      </c>
      <c r="L84" s="26"/>
    </row>
    <row r="85" spans="2:12" s="1" customFormat="1" ht="30" customHeight="1">
      <c r="B85" s="26"/>
      <c r="E85" s="147" t="str">
        <f>E7</f>
        <v xml:space="preserve">Oprava chodníku na ul. Žižkova v Karviné - Mizerově
</v>
      </c>
      <c r="F85" s="174"/>
      <c r="G85" s="174"/>
      <c r="H85" s="174"/>
      <c r="L85" s="26"/>
    </row>
    <row r="86" spans="2:12" s="1" customFormat="1" ht="6.95" customHeight="1">
      <c r="B86" s="26"/>
      <c r="L86" s="26"/>
    </row>
    <row r="87" spans="2:12" s="1" customFormat="1" ht="12" customHeight="1">
      <c r="B87" s="26"/>
      <c r="C87" s="23" t="s">
        <v>18</v>
      </c>
      <c r="F87" s="21" t="str">
        <f>F10</f>
        <v>Karviná</v>
      </c>
      <c r="I87" s="23" t="s">
        <v>20</v>
      </c>
      <c r="J87" s="46"/>
      <c r="L87" s="26"/>
    </row>
    <row r="88" spans="2:12" s="1" customFormat="1" ht="6.95" customHeight="1">
      <c r="B88" s="26"/>
      <c r="L88" s="26"/>
    </row>
    <row r="89" spans="2:12" s="1" customFormat="1" ht="15.2" customHeight="1">
      <c r="B89" s="26"/>
      <c r="C89" s="23" t="s">
        <v>22</v>
      </c>
      <c r="F89" s="21" t="str">
        <f>E13</f>
        <v>Statutární město  Karviná</v>
      </c>
      <c r="I89" s="23" t="s">
        <v>28</v>
      </c>
      <c r="J89" s="24" t="str">
        <f>E19</f>
        <v xml:space="preserve"> </v>
      </c>
      <c r="L89" s="26"/>
    </row>
    <row r="90" spans="2:12" s="1" customFormat="1" ht="15.2" customHeight="1">
      <c r="B90" s="26"/>
      <c r="C90" s="23" t="s">
        <v>26</v>
      </c>
      <c r="F90" s="21"/>
      <c r="I90" s="23" t="s">
        <v>30</v>
      </c>
      <c r="J90" s="24">
        <f>E22</f>
        <v>0</v>
      </c>
      <c r="L90" s="26"/>
    </row>
    <row r="91" spans="2:12" s="1" customFormat="1" ht="10.35" customHeight="1">
      <c r="B91" s="26"/>
      <c r="L91" s="26"/>
    </row>
    <row r="92" spans="2:12" s="1" customFormat="1" ht="29.25" customHeight="1">
      <c r="B92" s="26"/>
      <c r="C92" s="90" t="s">
        <v>83</v>
      </c>
      <c r="D92" s="82"/>
      <c r="E92" s="82"/>
      <c r="F92" s="82"/>
      <c r="G92" s="82"/>
      <c r="H92" s="82"/>
      <c r="I92" s="82"/>
      <c r="J92" s="91" t="s">
        <v>84</v>
      </c>
      <c r="K92" s="82"/>
      <c r="L92" s="26"/>
    </row>
    <row r="93" spans="2:12" s="1" customFormat="1" ht="10.35" customHeight="1">
      <c r="B93" s="26"/>
      <c r="L93" s="26"/>
    </row>
    <row r="94" spans="2:47" s="1" customFormat="1" ht="22.9" customHeight="1">
      <c r="B94" s="26"/>
      <c r="C94" s="92" t="s">
        <v>85</v>
      </c>
      <c r="J94" s="59">
        <f>J95+J101</f>
        <v>0</v>
      </c>
      <c r="L94" s="26"/>
      <c r="AU94" s="14" t="s">
        <v>86</v>
      </c>
    </row>
    <row r="95" spans="2:12" s="8" customFormat="1" ht="24.95" customHeight="1">
      <c r="B95" s="93"/>
      <c r="D95" s="94" t="s">
        <v>87</v>
      </c>
      <c r="E95" s="95"/>
      <c r="F95" s="95"/>
      <c r="G95" s="95"/>
      <c r="H95" s="95"/>
      <c r="I95" s="95"/>
      <c r="J95" s="96">
        <f>J122</f>
        <v>0</v>
      </c>
      <c r="L95" s="93"/>
    </row>
    <row r="96" spans="2:12" s="9" customFormat="1" ht="19.9" customHeight="1">
      <c r="B96" s="97"/>
      <c r="D96" s="98" t="s">
        <v>88</v>
      </c>
      <c r="E96" s="99"/>
      <c r="F96" s="99"/>
      <c r="G96" s="99"/>
      <c r="H96" s="99"/>
      <c r="I96" s="99"/>
      <c r="J96" s="100">
        <f>J123</f>
        <v>0</v>
      </c>
      <c r="L96" s="97"/>
    </row>
    <row r="97" spans="2:12" s="9" customFormat="1" ht="19.9" customHeight="1">
      <c r="B97" s="97"/>
      <c r="D97" s="98" t="s">
        <v>89</v>
      </c>
      <c r="E97" s="99"/>
      <c r="F97" s="99"/>
      <c r="G97" s="99"/>
      <c r="H97" s="99"/>
      <c r="I97" s="99"/>
      <c r="J97" s="100">
        <f>J128</f>
        <v>0</v>
      </c>
      <c r="L97" s="97"/>
    </row>
    <row r="98" spans="2:12" s="9" customFormat="1" ht="19.9" customHeight="1">
      <c r="B98" s="97"/>
      <c r="D98" s="98" t="s">
        <v>90</v>
      </c>
      <c r="E98" s="99"/>
      <c r="F98" s="99"/>
      <c r="G98" s="99"/>
      <c r="H98" s="99"/>
      <c r="I98" s="99"/>
      <c r="J98" s="100">
        <f>J134</f>
        <v>0</v>
      </c>
      <c r="L98" s="97"/>
    </row>
    <row r="99" spans="2:12" s="9" customFormat="1" ht="19.9" customHeight="1">
      <c r="B99" s="97"/>
      <c r="D99" s="98" t="s">
        <v>91</v>
      </c>
      <c r="E99" s="99"/>
      <c r="F99" s="99"/>
      <c r="G99" s="99"/>
      <c r="H99" s="99"/>
      <c r="I99" s="99"/>
      <c r="J99" s="100">
        <f>J140</f>
        <v>0</v>
      </c>
      <c r="L99" s="97"/>
    </row>
    <row r="100" spans="2:12" s="9" customFormat="1" ht="19.9" customHeight="1">
      <c r="B100" s="97"/>
      <c r="D100" s="98" t="s">
        <v>92</v>
      </c>
      <c r="E100" s="99"/>
      <c r="F100" s="99"/>
      <c r="G100" s="99"/>
      <c r="H100" s="99"/>
      <c r="I100" s="99"/>
      <c r="J100" s="100">
        <f>J145</f>
        <v>0</v>
      </c>
      <c r="L100" s="97"/>
    </row>
    <row r="101" spans="2:12" s="8" customFormat="1" ht="24.95" customHeight="1">
      <c r="B101" s="93"/>
      <c r="D101" s="94" t="s">
        <v>93</v>
      </c>
      <c r="E101" s="95"/>
      <c r="F101" s="95"/>
      <c r="G101" s="95"/>
      <c r="H101" s="95"/>
      <c r="I101" s="95"/>
      <c r="J101" s="96">
        <f>J149</f>
        <v>0</v>
      </c>
      <c r="L101" s="93"/>
    </row>
    <row r="102" spans="2:12" s="9" customFormat="1" ht="19.9" customHeight="1">
      <c r="B102" s="97"/>
      <c r="D102" s="98" t="s">
        <v>94</v>
      </c>
      <c r="E102" s="99"/>
      <c r="F102" s="99"/>
      <c r="G102" s="99"/>
      <c r="H102" s="99"/>
      <c r="I102" s="99"/>
      <c r="J102" s="100">
        <f>J150</f>
        <v>0</v>
      </c>
      <c r="L102" s="97"/>
    </row>
    <row r="103" spans="2:12" s="9" customFormat="1" ht="19.9" customHeight="1">
      <c r="B103" s="97"/>
      <c r="D103" s="98" t="s">
        <v>95</v>
      </c>
      <c r="E103" s="99"/>
      <c r="F103" s="99"/>
      <c r="G103" s="99"/>
      <c r="H103" s="99"/>
      <c r="I103" s="99"/>
      <c r="J103" s="100">
        <f>J152</f>
        <v>0</v>
      </c>
      <c r="L103" s="97"/>
    </row>
    <row r="104" spans="2:12" s="1" customFormat="1" ht="21.75" customHeight="1">
      <c r="B104" s="26"/>
      <c r="L104" s="26"/>
    </row>
    <row r="105" spans="2:12" s="1" customFormat="1" ht="6.95" customHeigh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26"/>
    </row>
    <row r="109" spans="2:12" s="1" customFormat="1" ht="6.95" customHeight="1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26"/>
    </row>
    <row r="110" spans="2:12" s="1" customFormat="1" ht="24.95" customHeight="1">
      <c r="B110" s="26"/>
      <c r="C110" s="18" t="s">
        <v>96</v>
      </c>
      <c r="L110" s="26"/>
    </row>
    <row r="111" spans="2:12" s="1" customFormat="1" ht="6.95" customHeight="1">
      <c r="B111" s="26"/>
      <c r="L111" s="26"/>
    </row>
    <row r="112" spans="2:12" s="1" customFormat="1" ht="12" customHeight="1">
      <c r="B112" s="26"/>
      <c r="C112" s="23" t="s">
        <v>14</v>
      </c>
      <c r="L112" s="26"/>
    </row>
    <row r="113" spans="2:12" s="1" customFormat="1" ht="30" customHeight="1">
      <c r="B113" s="26"/>
      <c r="E113" s="147" t="str">
        <f>E7</f>
        <v xml:space="preserve">Oprava chodníku na ul. Žižkova v Karviné - Mizerově
</v>
      </c>
      <c r="F113" s="174"/>
      <c r="G113" s="174"/>
      <c r="H113" s="174"/>
      <c r="L113" s="26"/>
    </row>
    <row r="114" spans="2:12" s="1" customFormat="1" ht="6.95" customHeight="1">
      <c r="B114" s="26"/>
      <c r="L114" s="26"/>
    </row>
    <row r="115" spans="2:12" s="1" customFormat="1" ht="12" customHeight="1">
      <c r="B115" s="26"/>
      <c r="C115" s="23" t="s">
        <v>18</v>
      </c>
      <c r="F115" s="21" t="str">
        <f>F10</f>
        <v>Karviná</v>
      </c>
      <c r="I115" s="23" t="s">
        <v>20</v>
      </c>
      <c r="J115" s="46"/>
      <c r="L115" s="26"/>
    </row>
    <row r="116" spans="2:12" s="1" customFormat="1" ht="6.95" customHeight="1">
      <c r="B116" s="26"/>
      <c r="L116" s="26"/>
    </row>
    <row r="117" spans="2:12" s="1" customFormat="1" ht="15.2" customHeight="1">
      <c r="B117" s="26"/>
      <c r="C117" s="23" t="s">
        <v>22</v>
      </c>
      <c r="F117" s="21" t="str">
        <f>E13</f>
        <v>Statutární město  Karviná</v>
      </c>
      <c r="I117" s="23" t="s">
        <v>28</v>
      </c>
      <c r="J117" s="24" t="str">
        <f>E19</f>
        <v xml:space="preserve"> </v>
      </c>
      <c r="L117" s="26"/>
    </row>
    <row r="118" spans="2:12" s="1" customFormat="1" ht="15.2" customHeight="1">
      <c r="B118" s="26"/>
      <c r="C118" s="23" t="s">
        <v>26</v>
      </c>
      <c r="F118" s="21"/>
      <c r="I118" s="23" t="s">
        <v>30</v>
      </c>
      <c r="J118" s="24">
        <f>E22</f>
        <v>0</v>
      </c>
      <c r="L118" s="26"/>
    </row>
    <row r="119" spans="2:12" s="1" customFormat="1" ht="10.35" customHeight="1">
      <c r="B119" s="26"/>
      <c r="L119" s="26"/>
    </row>
    <row r="120" spans="2:20" s="10" customFormat="1" ht="29.25" customHeight="1">
      <c r="B120" s="101"/>
      <c r="C120" s="102" t="s">
        <v>97</v>
      </c>
      <c r="D120" s="103" t="s">
        <v>58</v>
      </c>
      <c r="E120" s="103" t="s">
        <v>54</v>
      </c>
      <c r="F120" s="103" t="s">
        <v>55</v>
      </c>
      <c r="G120" s="103" t="s">
        <v>98</v>
      </c>
      <c r="H120" s="103" t="s">
        <v>99</v>
      </c>
      <c r="I120" s="103" t="s">
        <v>100</v>
      </c>
      <c r="J120" s="103" t="s">
        <v>84</v>
      </c>
      <c r="K120" s="104" t="s">
        <v>101</v>
      </c>
      <c r="L120" s="101"/>
      <c r="M120" s="52" t="s">
        <v>1</v>
      </c>
      <c r="N120" s="53" t="s">
        <v>37</v>
      </c>
      <c r="O120" s="53" t="s">
        <v>102</v>
      </c>
      <c r="P120" s="53" t="s">
        <v>103</v>
      </c>
      <c r="Q120" s="53" t="s">
        <v>104</v>
      </c>
      <c r="R120" s="53" t="s">
        <v>105</v>
      </c>
      <c r="S120" s="53" t="s">
        <v>106</v>
      </c>
      <c r="T120" s="54" t="s">
        <v>107</v>
      </c>
    </row>
    <row r="121" spans="2:63" s="1" customFormat="1" ht="22.9" customHeight="1">
      <c r="B121" s="26"/>
      <c r="C121" s="57" t="s">
        <v>108</v>
      </c>
      <c r="J121" s="105">
        <f>J122+J149</f>
        <v>0</v>
      </c>
      <c r="L121" s="26"/>
      <c r="M121" s="55"/>
      <c r="N121" s="47"/>
      <c r="O121" s="47"/>
      <c r="P121" s="106" t="e">
        <f>P122+P149</f>
        <v>#REF!</v>
      </c>
      <c r="Q121" s="47"/>
      <c r="R121" s="106" t="e">
        <f>R122+R149</f>
        <v>#REF!</v>
      </c>
      <c r="S121" s="47"/>
      <c r="T121" s="107" t="e">
        <f>T122+T149</f>
        <v>#REF!</v>
      </c>
      <c r="AT121" s="14" t="s">
        <v>72</v>
      </c>
      <c r="AU121" s="14" t="s">
        <v>86</v>
      </c>
      <c r="BK121" s="108" t="e">
        <f>BK122+BK149</f>
        <v>#REF!</v>
      </c>
    </row>
    <row r="122" spans="2:63" s="11" customFormat="1" ht="25.9" customHeight="1">
      <c r="B122" s="109"/>
      <c r="D122" s="110" t="s">
        <v>72</v>
      </c>
      <c r="E122" s="111" t="s">
        <v>109</v>
      </c>
      <c r="F122" s="111" t="s">
        <v>110</v>
      </c>
      <c r="J122" s="112">
        <f>BK122</f>
        <v>0</v>
      </c>
      <c r="L122" s="109"/>
      <c r="M122" s="113"/>
      <c r="P122" s="114">
        <f>P123+P128+P134+P140+P145</f>
        <v>195.23925</v>
      </c>
      <c r="R122" s="114">
        <f>R123+R128+R134+R140+R145</f>
        <v>116.40129</v>
      </c>
      <c r="T122" s="115">
        <f>T123+T128+T134+T140+T145</f>
        <v>86.4</v>
      </c>
      <c r="AR122" s="110" t="s">
        <v>78</v>
      </c>
      <c r="AT122" s="116" t="s">
        <v>72</v>
      </c>
      <c r="AU122" s="116" t="s">
        <v>73</v>
      </c>
      <c r="AY122" s="110" t="s">
        <v>111</v>
      </c>
      <c r="BK122" s="117">
        <f>BK123+BK128+BK134+BK140+BK145</f>
        <v>0</v>
      </c>
    </row>
    <row r="123" spans="2:63" s="11" customFormat="1" ht="22.9" customHeight="1">
      <c r="B123" s="109"/>
      <c r="D123" s="110" t="s">
        <v>72</v>
      </c>
      <c r="E123" s="118" t="s">
        <v>78</v>
      </c>
      <c r="F123" s="118" t="s">
        <v>112</v>
      </c>
      <c r="J123" s="119">
        <f>SUM(J124:J127)</f>
        <v>0</v>
      </c>
      <c r="L123" s="109"/>
      <c r="M123" s="113"/>
      <c r="P123" s="114">
        <f>SUM(P124:P127)</f>
        <v>70.30125</v>
      </c>
      <c r="R123" s="114">
        <f>SUM(R124:R127)</f>
        <v>0.026250000000000002</v>
      </c>
      <c r="T123" s="115">
        <f>SUM(T124:T127)</f>
        <v>75</v>
      </c>
      <c r="AR123" s="110" t="s">
        <v>78</v>
      </c>
      <c r="AT123" s="116" t="s">
        <v>72</v>
      </c>
      <c r="AU123" s="116" t="s">
        <v>78</v>
      </c>
      <c r="AY123" s="110" t="s">
        <v>111</v>
      </c>
      <c r="BK123" s="117">
        <f>SUM(BK124:BK127)</f>
        <v>0</v>
      </c>
    </row>
    <row r="124" spans="2:65" s="1" customFormat="1" ht="24.2" customHeight="1">
      <c r="B124" s="120"/>
      <c r="C124" s="121" t="s">
        <v>78</v>
      </c>
      <c r="D124" s="121" t="s">
        <v>113</v>
      </c>
      <c r="E124" s="122" t="s">
        <v>114</v>
      </c>
      <c r="F124" s="123" t="s">
        <v>115</v>
      </c>
      <c r="G124" s="124" t="s">
        <v>116</v>
      </c>
      <c r="H124" s="125">
        <v>45</v>
      </c>
      <c r="I124" s="178"/>
      <c r="J124" s="126">
        <f>ROUND(I124*H124,2)</f>
        <v>0</v>
      </c>
      <c r="K124" s="123" t="s">
        <v>117</v>
      </c>
      <c r="L124" s="26"/>
      <c r="M124" s="127" t="s">
        <v>1</v>
      </c>
      <c r="N124" s="128" t="s">
        <v>38</v>
      </c>
      <c r="O124" s="129">
        <v>1.35</v>
      </c>
      <c r="P124" s="129">
        <f>O124*H124</f>
        <v>60.75000000000001</v>
      </c>
      <c r="Q124" s="129">
        <v>0</v>
      </c>
      <c r="R124" s="129">
        <f>Q124*H124</f>
        <v>0</v>
      </c>
      <c r="S124" s="129">
        <v>0.325</v>
      </c>
      <c r="T124" s="130">
        <f>S124*H124</f>
        <v>14.625</v>
      </c>
      <c r="AR124" s="131" t="s">
        <v>118</v>
      </c>
      <c r="AT124" s="131" t="s">
        <v>113</v>
      </c>
      <c r="AU124" s="131" t="s">
        <v>80</v>
      </c>
      <c r="AY124" s="14" t="s">
        <v>111</v>
      </c>
      <c r="BE124" s="132">
        <f>IF(N124="základní",J124,0)</f>
        <v>0</v>
      </c>
      <c r="BF124" s="132">
        <f>IF(N124="snížená",J124,0)</f>
        <v>0</v>
      </c>
      <c r="BG124" s="132">
        <f>IF(N124="zákl. přenesená",J124,0)</f>
        <v>0</v>
      </c>
      <c r="BH124" s="132">
        <f>IF(N124="sníž. přenesená",J124,0)</f>
        <v>0</v>
      </c>
      <c r="BI124" s="132">
        <f>IF(N124="nulová",J124,0)</f>
        <v>0</v>
      </c>
      <c r="BJ124" s="14" t="s">
        <v>78</v>
      </c>
      <c r="BK124" s="132">
        <f>ROUND(I124*H124,2)</f>
        <v>0</v>
      </c>
      <c r="BL124" s="14" t="s">
        <v>118</v>
      </c>
      <c r="BM124" s="131" t="s">
        <v>119</v>
      </c>
    </row>
    <row r="125" spans="2:65" s="1" customFormat="1" ht="33" customHeight="1">
      <c r="B125" s="120"/>
      <c r="C125" s="121">
        <v>2</v>
      </c>
      <c r="D125" s="121" t="s">
        <v>113</v>
      </c>
      <c r="E125" s="122" t="s">
        <v>120</v>
      </c>
      <c r="F125" s="123" t="s">
        <v>121</v>
      </c>
      <c r="G125" s="124" t="s">
        <v>116</v>
      </c>
      <c r="H125" s="125">
        <v>525</v>
      </c>
      <c r="I125" s="178"/>
      <c r="J125" s="126">
        <f>ROUND(I125*H125,2)</f>
        <v>0</v>
      </c>
      <c r="K125" s="123" t="s">
        <v>117</v>
      </c>
      <c r="L125" s="26"/>
      <c r="M125" s="127" t="s">
        <v>1</v>
      </c>
      <c r="N125" s="128" t="s">
        <v>38</v>
      </c>
      <c r="O125" s="129">
        <v>0.018</v>
      </c>
      <c r="P125" s="129">
        <f>O125*H125</f>
        <v>9.45</v>
      </c>
      <c r="Q125" s="129">
        <v>5E-05</v>
      </c>
      <c r="R125" s="129">
        <f>Q125*H125</f>
        <v>0.026250000000000002</v>
      </c>
      <c r="S125" s="129">
        <v>0.115</v>
      </c>
      <c r="T125" s="130">
        <f>S125*H125</f>
        <v>60.375</v>
      </c>
      <c r="AR125" s="131" t="s">
        <v>118</v>
      </c>
      <c r="AT125" s="131" t="s">
        <v>113</v>
      </c>
      <c r="AU125" s="131" t="s">
        <v>80</v>
      </c>
      <c r="AY125" s="14" t="s">
        <v>111</v>
      </c>
      <c r="BE125" s="132">
        <f>IF(N125="základní",J125,0)</f>
        <v>0</v>
      </c>
      <c r="BF125" s="132">
        <f>IF(N125="snížená",J125,0)</f>
        <v>0</v>
      </c>
      <c r="BG125" s="132">
        <f>IF(N125="zákl. přenesená",J125,0)</f>
        <v>0</v>
      </c>
      <c r="BH125" s="132">
        <f>IF(N125="sníž. přenesená",J125,0)</f>
        <v>0</v>
      </c>
      <c r="BI125" s="132">
        <f>IF(N125="nulová",J125,0)</f>
        <v>0</v>
      </c>
      <c r="BJ125" s="14" t="s">
        <v>78</v>
      </c>
      <c r="BK125" s="132">
        <f>ROUND(I125*H125,2)</f>
        <v>0</v>
      </c>
      <c r="BL125" s="14" t="s">
        <v>118</v>
      </c>
      <c r="BM125" s="131" t="s">
        <v>122</v>
      </c>
    </row>
    <row r="126" spans="2:65" s="1" customFormat="1" ht="33" customHeight="1">
      <c r="B126" s="120"/>
      <c r="C126" s="121">
        <v>3</v>
      </c>
      <c r="D126" s="121" t="s">
        <v>113</v>
      </c>
      <c r="E126" s="122" t="s">
        <v>127</v>
      </c>
      <c r="F126" s="123" t="s">
        <v>128</v>
      </c>
      <c r="G126" s="124" t="s">
        <v>129</v>
      </c>
      <c r="H126" s="125">
        <v>23</v>
      </c>
      <c r="I126" s="178"/>
      <c r="J126" s="126">
        <f>ROUND(I126*H126,2)</f>
        <v>0</v>
      </c>
      <c r="K126" s="123" t="s">
        <v>117</v>
      </c>
      <c r="L126" s="26"/>
      <c r="M126" s="127" t="s">
        <v>1</v>
      </c>
      <c r="N126" s="128" t="s">
        <v>38</v>
      </c>
      <c r="O126" s="129">
        <v>0</v>
      </c>
      <c r="P126" s="129">
        <f>O126*H126</f>
        <v>0</v>
      </c>
      <c r="Q126" s="129">
        <v>0</v>
      </c>
      <c r="R126" s="129">
        <f>Q126*H126</f>
        <v>0</v>
      </c>
      <c r="S126" s="129">
        <v>0</v>
      </c>
      <c r="T126" s="130">
        <f>S126*H126</f>
        <v>0</v>
      </c>
      <c r="AR126" s="131" t="s">
        <v>118</v>
      </c>
      <c r="AT126" s="131" t="s">
        <v>113</v>
      </c>
      <c r="AU126" s="131" t="s">
        <v>80</v>
      </c>
      <c r="AY126" s="14" t="s">
        <v>111</v>
      </c>
      <c r="BE126" s="132">
        <f>IF(N126="základní",J126,0)</f>
        <v>0</v>
      </c>
      <c r="BF126" s="132">
        <f>IF(N126="snížená",J126,0)</f>
        <v>0</v>
      </c>
      <c r="BG126" s="132">
        <f>IF(N126="zákl. přenesená",J126,0)</f>
        <v>0</v>
      </c>
      <c r="BH126" s="132">
        <f>IF(N126="sníž. přenesená",J126,0)</f>
        <v>0</v>
      </c>
      <c r="BI126" s="132">
        <f>IF(N126="nulová",J126,0)</f>
        <v>0</v>
      </c>
      <c r="BJ126" s="14" t="s">
        <v>78</v>
      </c>
      <c r="BK126" s="132">
        <f>ROUND(I126*H126,2)</f>
        <v>0</v>
      </c>
      <c r="BL126" s="14" t="s">
        <v>118</v>
      </c>
      <c r="BM126" s="131" t="s">
        <v>130</v>
      </c>
    </row>
    <row r="127" spans="2:65" s="1" customFormat="1" ht="16.5" customHeight="1">
      <c r="B127" s="120"/>
      <c r="C127" s="121">
        <v>4</v>
      </c>
      <c r="D127" s="121" t="s">
        <v>113</v>
      </c>
      <c r="E127" s="122" t="s">
        <v>131</v>
      </c>
      <c r="F127" s="123" t="s">
        <v>132</v>
      </c>
      <c r="G127" s="124" t="s">
        <v>123</v>
      </c>
      <c r="H127" s="125">
        <v>11.25</v>
      </c>
      <c r="I127" s="178"/>
      <c r="J127" s="126">
        <f>ROUND(I127*H127,2)</f>
        <v>0</v>
      </c>
      <c r="K127" s="123" t="s">
        <v>117</v>
      </c>
      <c r="L127" s="26"/>
      <c r="M127" s="127" t="s">
        <v>1</v>
      </c>
      <c r="N127" s="128" t="s">
        <v>38</v>
      </c>
      <c r="O127" s="129">
        <v>0.009</v>
      </c>
      <c r="P127" s="129">
        <f>O127*H127</f>
        <v>0.10124999999999999</v>
      </c>
      <c r="Q127" s="129">
        <v>0</v>
      </c>
      <c r="R127" s="129">
        <f>Q127*H127</f>
        <v>0</v>
      </c>
      <c r="S127" s="129">
        <v>0</v>
      </c>
      <c r="T127" s="130">
        <f>S127*H127</f>
        <v>0</v>
      </c>
      <c r="AR127" s="131" t="s">
        <v>118</v>
      </c>
      <c r="AT127" s="131" t="s">
        <v>113</v>
      </c>
      <c r="AU127" s="131" t="s">
        <v>80</v>
      </c>
      <c r="AY127" s="14" t="s">
        <v>111</v>
      </c>
      <c r="BE127" s="132">
        <f>IF(N127="základní",J127,0)</f>
        <v>0</v>
      </c>
      <c r="BF127" s="132">
        <f>IF(N127="snížená",J127,0)</f>
        <v>0</v>
      </c>
      <c r="BG127" s="132">
        <f>IF(N127="zákl. přenesená",J127,0)</f>
        <v>0</v>
      </c>
      <c r="BH127" s="132">
        <f>IF(N127="sníž. přenesená",J127,0)</f>
        <v>0</v>
      </c>
      <c r="BI127" s="132">
        <f>IF(N127="nulová",J127,0)</f>
        <v>0</v>
      </c>
      <c r="BJ127" s="14" t="s">
        <v>78</v>
      </c>
      <c r="BK127" s="132">
        <f>ROUND(I127*H127,2)</f>
        <v>0</v>
      </c>
      <c r="BL127" s="14" t="s">
        <v>118</v>
      </c>
      <c r="BM127" s="131" t="s">
        <v>133</v>
      </c>
    </row>
    <row r="128" spans="2:63" s="11" customFormat="1" ht="22.9" customHeight="1">
      <c r="B128" s="109"/>
      <c r="D128" s="110" t="s">
        <v>72</v>
      </c>
      <c r="E128" s="118" t="s">
        <v>125</v>
      </c>
      <c r="F128" s="118" t="s">
        <v>134</v>
      </c>
      <c r="J128" s="119">
        <f>SUM(J129:J133)</f>
        <v>0</v>
      </c>
      <c r="L128" s="109"/>
      <c r="M128" s="113"/>
      <c r="P128" s="114">
        <f>SUM(P129:P133)</f>
        <v>25.5</v>
      </c>
      <c r="R128" s="114">
        <f>SUM(R129:R133)</f>
        <v>116.3736</v>
      </c>
      <c r="T128" s="115">
        <f>SUM(T129:T133)</f>
        <v>0</v>
      </c>
      <c r="AR128" s="110" t="s">
        <v>78</v>
      </c>
      <c r="AT128" s="116" t="s">
        <v>72</v>
      </c>
      <c r="AU128" s="116" t="s">
        <v>78</v>
      </c>
      <c r="AY128" s="110" t="s">
        <v>111</v>
      </c>
      <c r="BK128" s="117">
        <f>SUM(BK129:BK133)</f>
        <v>0</v>
      </c>
    </row>
    <row r="129" spans="2:65" s="1" customFormat="1" ht="24.2" customHeight="1">
      <c r="B129" s="120"/>
      <c r="C129" s="121">
        <v>5</v>
      </c>
      <c r="D129" s="121" t="s">
        <v>113</v>
      </c>
      <c r="E129" s="122" t="s">
        <v>135</v>
      </c>
      <c r="F129" s="123" t="s">
        <v>200</v>
      </c>
      <c r="G129" s="124" t="s">
        <v>116</v>
      </c>
      <c r="H129" s="125">
        <v>45</v>
      </c>
      <c r="I129" s="178"/>
      <c r="J129" s="126">
        <f>ROUND(I129*H129,2)</f>
        <v>0</v>
      </c>
      <c r="K129" s="123" t="s">
        <v>117</v>
      </c>
      <c r="L129" s="26"/>
      <c r="M129" s="127" t="s">
        <v>1</v>
      </c>
      <c r="N129" s="128" t="s">
        <v>38</v>
      </c>
      <c r="O129" s="129">
        <v>0.152</v>
      </c>
      <c r="P129" s="129">
        <f>O129*H129</f>
        <v>6.84</v>
      </c>
      <c r="Q129" s="129">
        <v>0.69</v>
      </c>
      <c r="R129" s="129">
        <f>Q129*H129</f>
        <v>31.049999999999997</v>
      </c>
      <c r="S129" s="129">
        <v>0</v>
      </c>
      <c r="T129" s="130">
        <f>S129*H129</f>
        <v>0</v>
      </c>
      <c r="AR129" s="131" t="s">
        <v>118</v>
      </c>
      <c r="AT129" s="131" t="s">
        <v>113</v>
      </c>
      <c r="AU129" s="131" t="s">
        <v>80</v>
      </c>
      <c r="AY129" s="14" t="s">
        <v>111</v>
      </c>
      <c r="BE129" s="132">
        <f>IF(N129="základní",J129,0)</f>
        <v>0</v>
      </c>
      <c r="BF129" s="132">
        <f>IF(N129="snížená",J129,0)</f>
        <v>0</v>
      </c>
      <c r="BG129" s="132">
        <f>IF(N129="zákl. přenesená",J129,0)</f>
        <v>0</v>
      </c>
      <c r="BH129" s="132">
        <f>IF(N129="sníž. přenesená",J129,0)</f>
        <v>0</v>
      </c>
      <c r="BI129" s="132">
        <f>IF(N129="nulová",J129,0)</f>
        <v>0</v>
      </c>
      <c r="BJ129" s="14" t="s">
        <v>78</v>
      </c>
      <c r="BK129" s="132">
        <f>ROUND(I129*H129,2)</f>
        <v>0</v>
      </c>
      <c r="BL129" s="14" t="s">
        <v>118</v>
      </c>
      <c r="BM129" s="131" t="s">
        <v>136</v>
      </c>
    </row>
    <row r="130" spans="2:65" s="1" customFormat="1" ht="24.2" customHeight="1">
      <c r="B130" s="120"/>
      <c r="C130" s="121">
        <v>6</v>
      </c>
      <c r="D130" s="121" t="s">
        <v>113</v>
      </c>
      <c r="E130" s="122" t="s">
        <v>137</v>
      </c>
      <c r="F130" s="123" t="s">
        <v>138</v>
      </c>
      <c r="G130" s="124" t="s">
        <v>116</v>
      </c>
      <c r="H130" s="125">
        <v>105</v>
      </c>
      <c r="I130" s="178"/>
      <c r="J130" s="126">
        <f>ROUND(I130*H130,2)</f>
        <v>0</v>
      </c>
      <c r="K130" s="123" t="s">
        <v>117</v>
      </c>
      <c r="L130" s="26"/>
      <c r="M130" s="127" t="s">
        <v>1</v>
      </c>
      <c r="N130" s="128" t="s">
        <v>38</v>
      </c>
      <c r="O130" s="129">
        <v>0.08</v>
      </c>
      <c r="P130" s="129">
        <f>O130*H130</f>
        <v>8.4</v>
      </c>
      <c r="Q130" s="129">
        <v>0.10434</v>
      </c>
      <c r="R130" s="129">
        <f>Q130*H130</f>
        <v>10.9557</v>
      </c>
      <c r="S130" s="129">
        <v>0</v>
      </c>
      <c r="T130" s="130">
        <f>S130*H130</f>
        <v>0</v>
      </c>
      <c r="AR130" s="131" t="s">
        <v>118</v>
      </c>
      <c r="AT130" s="131" t="s">
        <v>113</v>
      </c>
      <c r="AU130" s="131" t="s">
        <v>80</v>
      </c>
      <c r="AY130" s="14" t="s">
        <v>111</v>
      </c>
      <c r="BE130" s="132">
        <f>IF(N130="základní",J130,0)</f>
        <v>0</v>
      </c>
      <c r="BF130" s="132">
        <f>IF(N130="snížená",J130,0)</f>
        <v>0</v>
      </c>
      <c r="BG130" s="132">
        <f>IF(N130="zákl. přenesená",J130,0)</f>
        <v>0</v>
      </c>
      <c r="BH130" s="132">
        <f>IF(N130="sníž. přenesená",J130,0)</f>
        <v>0</v>
      </c>
      <c r="BI130" s="132">
        <f>IF(N130="nulová",J130,0)</f>
        <v>0</v>
      </c>
      <c r="BJ130" s="14" t="s">
        <v>78</v>
      </c>
      <c r="BK130" s="132">
        <f>ROUND(I130*H130,2)</f>
        <v>0</v>
      </c>
      <c r="BL130" s="14" t="s">
        <v>118</v>
      </c>
      <c r="BM130" s="131" t="s">
        <v>139</v>
      </c>
    </row>
    <row r="131" spans="2:51" s="12" customFormat="1" ht="12">
      <c r="B131" s="133"/>
      <c r="D131" s="134" t="s">
        <v>124</v>
      </c>
      <c r="E131" s="135" t="s">
        <v>1</v>
      </c>
      <c r="F131" s="136" t="s">
        <v>201</v>
      </c>
      <c r="H131" s="137">
        <v>105</v>
      </c>
      <c r="L131" s="133"/>
      <c r="M131" s="138"/>
      <c r="T131" s="139"/>
      <c r="AT131" s="135" t="s">
        <v>124</v>
      </c>
      <c r="AU131" s="135" t="s">
        <v>80</v>
      </c>
      <c r="AV131" s="12" t="s">
        <v>80</v>
      </c>
      <c r="AW131" s="12" t="s">
        <v>29</v>
      </c>
      <c r="AX131" s="12" t="s">
        <v>78</v>
      </c>
      <c r="AY131" s="135" t="s">
        <v>111</v>
      </c>
    </row>
    <row r="132" spans="2:65" s="1" customFormat="1" ht="24.2" customHeight="1">
      <c r="B132" s="120"/>
      <c r="C132" s="121">
        <v>7</v>
      </c>
      <c r="D132" s="121" t="s">
        <v>113</v>
      </c>
      <c r="E132" s="122" t="s">
        <v>140</v>
      </c>
      <c r="F132" s="123" t="s">
        <v>141</v>
      </c>
      <c r="G132" s="124" t="s">
        <v>116</v>
      </c>
      <c r="H132" s="125">
        <v>570</v>
      </c>
      <c r="I132" s="178"/>
      <c r="J132" s="126">
        <f>ROUND(I132*H132,2)</f>
        <v>0</v>
      </c>
      <c r="K132" s="123" t="s">
        <v>117</v>
      </c>
      <c r="L132" s="26"/>
      <c r="M132" s="127" t="s">
        <v>1</v>
      </c>
      <c r="N132" s="128" t="s">
        <v>38</v>
      </c>
      <c r="O132" s="129">
        <v>0.002</v>
      </c>
      <c r="P132" s="129">
        <f>O132*H132</f>
        <v>1.1400000000000001</v>
      </c>
      <c r="Q132" s="129">
        <v>0.00081</v>
      </c>
      <c r="R132" s="129">
        <f>Q132*H132</f>
        <v>0.4617</v>
      </c>
      <c r="S132" s="129">
        <v>0</v>
      </c>
      <c r="T132" s="130">
        <f>S132*H132</f>
        <v>0</v>
      </c>
      <c r="AR132" s="131" t="s">
        <v>118</v>
      </c>
      <c r="AT132" s="131" t="s">
        <v>113</v>
      </c>
      <c r="AU132" s="131" t="s">
        <v>80</v>
      </c>
      <c r="AY132" s="14" t="s">
        <v>111</v>
      </c>
      <c r="BE132" s="132">
        <f>IF(N132="základní",J132,0)</f>
        <v>0</v>
      </c>
      <c r="BF132" s="132">
        <f>IF(N132="snížená",J132,0)</f>
        <v>0</v>
      </c>
      <c r="BG132" s="132">
        <f>IF(N132="zákl. přenesená",J132,0)</f>
        <v>0</v>
      </c>
      <c r="BH132" s="132">
        <f>IF(N132="sníž. přenesená",J132,0)</f>
        <v>0</v>
      </c>
      <c r="BI132" s="132">
        <f>IF(N132="nulová",J132,0)</f>
        <v>0</v>
      </c>
      <c r="BJ132" s="14" t="s">
        <v>78</v>
      </c>
      <c r="BK132" s="132">
        <f>ROUND(I132*H132,2)</f>
        <v>0</v>
      </c>
      <c r="BL132" s="14" t="s">
        <v>118</v>
      </c>
      <c r="BM132" s="131" t="s">
        <v>142</v>
      </c>
    </row>
    <row r="133" spans="2:65" s="1" customFormat="1" ht="33" customHeight="1">
      <c r="B133" s="120"/>
      <c r="C133" s="121">
        <v>8</v>
      </c>
      <c r="D133" s="121" t="s">
        <v>113</v>
      </c>
      <c r="E133" s="122" t="s">
        <v>143</v>
      </c>
      <c r="F133" s="123" t="s">
        <v>144</v>
      </c>
      <c r="G133" s="124" t="s">
        <v>116</v>
      </c>
      <c r="H133" s="125">
        <v>570</v>
      </c>
      <c r="I133" s="178"/>
      <c r="J133" s="126">
        <f>ROUND(I133*H133,2)</f>
        <v>0</v>
      </c>
      <c r="K133" s="123" t="s">
        <v>117</v>
      </c>
      <c r="L133" s="26"/>
      <c r="M133" s="127" t="s">
        <v>1</v>
      </c>
      <c r="N133" s="128" t="s">
        <v>38</v>
      </c>
      <c r="O133" s="129">
        <v>0.016</v>
      </c>
      <c r="P133" s="129">
        <f>O133*H133</f>
        <v>9.120000000000001</v>
      </c>
      <c r="Q133" s="129">
        <v>0.12966</v>
      </c>
      <c r="R133" s="129">
        <f>Q133*H133</f>
        <v>73.9062</v>
      </c>
      <c r="S133" s="129">
        <v>0</v>
      </c>
      <c r="T133" s="130">
        <f>S133*H133</f>
        <v>0</v>
      </c>
      <c r="AR133" s="131" t="s">
        <v>118</v>
      </c>
      <c r="AT133" s="131" t="s">
        <v>113</v>
      </c>
      <c r="AU133" s="131" t="s">
        <v>80</v>
      </c>
      <c r="AY133" s="14" t="s">
        <v>111</v>
      </c>
      <c r="BE133" s="132">
        <f>IF(N133="základní",J133,0)</f>
        <v>0</v>
      </c>
      <c r="BF133" s="132">
        <f>IF(N133="snížená",J133,0)</f>
        <v>0</v>
      </c>
      <c r="BG133" s="132">
        <f>IF(N133="zákl. přenesená",J133,0)</f>
        <v>0</v>
      </c>
      <c r="BH133" s="132">
        <f>IF(N133="sníž. přenesená",J133,0)</f>
        <v>0</v>
      </c>
      <c r="BI133" s="132">
        <f>IF(N133="nulová",J133,0)</f>
        <v>0</v>
      </c>
      <c r="BJ133" s="14" t="s">
        <v>78</v>
      </c>
      <c r="BK133" s="132">
        <f>ROUND(I133*H133,2)</f>
        <v>0</v>
      </c>
      <c r="BL133" s="14" t="s">
        <v>118</v>
      </c>
      <c r="BM133" s="131" t="s">
        <v>145</v>
      </c>
    </row>
    <row r="134" spans="2:63" s="11" customFormat="1" ht="22.9" customHeight="1">
      <c r="B134" s="109"/>
      <c r="D134" s="110" t="s">
        <v>72</v>
      </c>
      <c r="E134" s="118" t="s">
        <v>126</v>
      </c>
      <c r="F134" s="118" t="s">
        <v>146</v>
      </c>
      <c r="J134" s="119">
        <f>SUM(J135:J138)</f>
        <v>0</v>
      </c>
      <c r="L134" s="109"/>
      <c r="M134" s="113"/>
      <c r="P134" s="114">
        <f>SUM(P135:P139)</f>
        <v>65.151</v>
      </c>
      <c r="R134" s="114">
        <f>SUM(R135:R139)</f>
        <v>0.00144</v>
      </c>
      <c r="T134" s="115">
        <f>SUM(T135:T139)</f>
        <v>11.4</v>
      </c>
      <c r="AR134" s="110" t="s">
        <v>78</v>
      </c>
      <c r="AT134" s="116" t="s">
        <v>72</v>
      </c>
      <c r="AU134" s="116" t="s">
        <v>78</v>
      </c>
      <c r="AY134" s="110" t="s">
        <v>111</v>
      </c>
      <c r="BK134" s="117">
        <f>SUM(BK135:BK139)</f>
        <v>0</v>
      </c>
    </row>
    <row r="135" spans="2:65" s="1" customFormat="1" ht="16.5" customHeight="1">
      <c r="B135" s="120"/>
      <c r="C135" s="121">
        <v>9</v>
      </c>
      <c r="D135" s="121" t="s">
        <v>113</v>
      </c>
      <c r="E135" s="122" t="s">
        <v>148</v>
      </c>
      <c r="F135" s="123" t="s">
        <v>149</v>
      </c>
      <c r="G135" s="124" t="s">
        <v>147</v>
      </c>
      <c r="H135" s="125">
        <v>15</v>
      </c>
      <c r="I135" s="178"/>
      <c r="J135" s="126">
        <f>ROUND(I135*H135,2)</f>
        <v>0</v>
      </c>
      <c r="K135" s="123" t="s">
        <v>117</v>
      </c>
      <c r="L135" s="26"/>
      <c r="M135" s="127" t="s">
        <v>1</v>
      </c>
      <c r="N135" s="128" t="s">
        <v>38</v>
      </c>
      <c r="O135" s="129">
        <v>0.155</v>
      </c>
      <c r="P135" s="129">
        <f>O135*H135</f>
        <v>2.325</v>
      </c>
      <c r="Q135" s="129">
        <v>0</v>
      </c>
      <c r="R135" s="129">
        <f>Q135*H135</f>
        <v>0</v>
      </c>
      <c r="S135" s="129">
        <v>0</v>
      </c>
      <c r="T135" s="130">
        <f>S135*H135</f>
        <v>0</v>
      </c>
      <c r="AR135" s="131" t="s">
        <v>118</v>
      </c>
      <c r="AT135" s="131" t="s">
        <v>113</v>
      </c>
      <c r="AU135" s="131" t="s">
        <v>80</v>
      </c>
      <c r="AY135" s="14" t="s">
        <v>111</v>
      </c>
      <c r="BE135" s="132">
        <f>IF(N135="základní",J135,0)</f>
        <v>0</v>
      </c>
      <c r="BF135" s="132">
        <f>IF(N135="snížená",J135,0)</f>
        <v>0</v>
      </c>
      <c r="BG135" s="132">
        <f>IF(N135="zákl. přenesená",J135,0)</f>
        <v>0</v>
      </c>
      <c r="BH135" s="132">
        <f>IF(N135="sníž. přenesená",J135,0)</f>
        <v>0</v>
      </c>
      <c r="BI135" s="132">
        <f>IF(N135="nulová",J135,0)</f>
        <v>0</v>
      </c>
      <c r="BJ135" s="14" t="s">
        <v>78</v>
      </c>
      <c r="BK135" s="132">
        <f>ROUND(I135*H135,2)</f>
        <v>0</v>
      </c>
      <c r="BL135" s="14" t="s">
        <v>118</v>
      </c>
      <c r="BM135" s="131" t="s">
        <v>150</v>
      </c>
    </row>
    <row r="136" spans="2:65" s="1" customFormat="1" ht="24.2" customHeight="1">
      <c r="B136" s="120"/>
      <c r="C136" s="121">
        <v>10</v>
      </c>
      <c r="D136" s="121" t="s">
        <v>113</v>
      </c>
      <c r="E136" s="122" t="s">
        <v>151</v>
      </c>
      <c r="F136" s="123" t="s">
        <v>152</v>
      </c>
      <c r="G136" s="124" t="s">
        <v>147</v>
      </c>
      <c r="H136" s="125">
        <v>18</v>
      </c>
      <c r="I136" s="178"/>
      <c r="J136" s="126">
        <f>ROUND(I136*H136,2)</f>
        <v>0</v>
      </c>
      <c r="K136" s="123" t="s">
        <v>117</v>
      </c>
      <c r="L136" s="26"/>
      <c r="M136" s="127" t="s">
        <v>1</v>
      </c>
      <c r="N136" s="128" t="s">
        <v>38</v>
      </c>
      <c r="O136" s="129">
        <v>0.479</v>
      </c>
      <c r="P136" s="129">
        <f>O136*H136</f>
        <v>8.622</v>
      </c>
      <c r="Q136" s="129">
        <v>8E-05</v>
      </c>
      <c r="R136" s="129">
        <f>Q136*H136</f>
        <v>0.00144</v>
      </c>
      <c r="S136" s="129">
        <v>0</v>
      </c>
      <c r="T136" s="130">
        <f>S136*H136</f>
        <v>0</v>
      </c>
      <c r="AR136" s="131" t="s">
        <v>118</v>
      </c>
      <c r="AT136" s="131" t="s">
        <v>113</v>
      </c>
      <c r="AU136" s="131" t="s">
        <v>80</v>
      </c>
      <c r="AY136" s="14" t="s">
        <v>111</v>
      </c>
      <c r="BE136" s="132">
        <f>IF(N136="základní",J136,0)</f>
        <v>0</v>
      </c>
      <c r="BF136" s="132">
        <f>IF(N136="snížená",J136,0)</f>
        <v>0</v>
      </c>
      <c r="BG136" s="132">
        <f>IF(N136="zákl. přenesená",J136,0)</f>
        <v>0</v>
      </c>
      <c r="BH136" s="132">
        <f>IF(N136="sníž. přenesená",J136,0)</f>
        <v>0</v>
      </c>
      <c r="BI136" s="132">
        <f>IF(N136="nulová",J136,0)</f>
        <v>0</v>
      </c>
      <c r="BJ136" s="14" t="s">
        <v>78</v>
      </c>
      <c r="BK136" s="132">
        <f>ROUND(I136*H136,2)</f>
        <v>0</v>
      </c>
      <c r="BL136" s="14" t="s">
        <v>118</v>
      </c>
      <c r="BM136" s="131" t="s">
        <v>153</v>
      </c>
    </row>
    <row r="137" spans="2:65" s="1" customFormat="1" ht="24.2" customHeight="1">
      <c r="B137" s="120"/>
      <c r="C137" s="121">
        <v>11</v>
      </c>
      <c r="D137" s="121" t="s">
        <v>113</v>
      </c>
      <c r="E137" s="122" t="s">
        <v>154</v>
      </c>
      <c r="F137" s="123" t="s">
        <v>155</v>
      </c>
      <c r="G137" s="124" t="s">
        <v>116</v>
      </c>
      <c r="H137" s="125">
        <v>570</v>
      </c>
      <c r="I137" s="178"/>
      <c r="J137" s="126">
        <f>ROUND(I137*H137,2)</f>
        <v>0</v>
      </c>
      <c r="K137" s="123" t="s">
        <v>117</v>
      </c>
      <c r="L137" s="26"/>
      <c r="M137" s="127" t="s">
        <v>1</v>
      </c>
      <c r="N137" s="128" t="s">
        <v>38</v>
      </c>
      <c r="O137" s="129">
        <v>0.022</v>
      </c>
      <c r="P137" s="129">
        <f>O137*H137</f>
        <v>12.54</v>
      </c>
      <c r="Q137" s="129">
        <v>0</v>
      </c>
      <c r="R137" s="129">
        <f>Q137*H137</f>
        <v>0</v>
      </c>
      <c r="S137" s="129">
        <v>0.02</v>
      </c>
      <c r="T137" s="130">
        <f>S137*H137</f>
        <v>11.4</v>
      </c>
      <c r="AR137" s="131" t="s">
        <v>118</v>
      </c>
      <c r="AT137" s="131" t="s">
        <v>113</v>
      </c>
      <c r="AU137" s="131" t="s">
        <v>80</v>
      </c>
      <c r="AY137" s="14" t="s">
        <v>111</v>
      </c>
      <c r="BE137" s="132">
        <f>IF(N137="základní",J137,0)</f>
        <v>0</v>
      </c>
      <c r="BF137" s="132">
        <f>IF(N137="snížená",J137,0)</f>
        <v>0</v>
      </c>
      <c r="BG137" s="132">
        <f>IF(N137="zákl. přenesená",J137,0)</f>
        <v>0</v>
      </c>
      <c r="BH137" s="132">
        <f>IF(N137="sníž. přenesená",J137,0)</f>
        <v>0</v>
      </c>
      <c r="BI137" s="132">
        <f>IF(N137="nulová",J137,0)</f>
        <v>0</v>
      </c>
      <c r="BJ137" s="14" t="s">
        <v>78</v>
      </c>
      <c r="BK137" s="132">
        <f>ROUND(I137*H137,2)</f>
        <v>0</v>
      </c>
      <c r="BL137" s="14" t="s">
        <v>118</v>
      </c>
      <c r="BM137" s="131" t="s">
        <v>156</v>
      </c>
    </row>
    <row r="138" spans="2:65" s="1" customFormat="1" ht="16.5" customHeight="1">
      <c r="B138" s="120"/>
      <c r="C138" s="121">
        <v>12</v>
      </c>
      <c r="D138" s="121" t="s">
        <v>113</v>
      </c>
      <c r="E138" s="122" t="s">
        <v>157</v>
      </c>
      <c r="F138" s="123" t="s">
        <v>158</v>
      </c>
      <c r="G138" s="124" t="s">
        <v>147</v>
      </c>
      <c r="H138" s="125">
        <v>336</v>
      </c>
      <c r="I138" s="178"/>
      <c r="J138" s="126">
        <f>ROUND(I138*H138,2)</f>
        <v>0</v>
      </c>
      <c r="K138" s="123" t="s">
        <v>117</v>
      </c>
      <c r="L138" s="26"/>
      <c r="M138" s="127" t="s">
        <v>1</v>
      </c>
      <c r="N138" s="128" t="s">
        <v>38</v>
      </c>
      <c r="O138" s="129">
        <v>0.124</v>
      </c>
      <c r="P138" s="129">
        <f>O138*H138</f>
        <v>41.664</v>
      </c>
      <c r="Q138" s="129">
        <v>0</v>
      </c>
      <c r="R138" s="129">
        <f>Q138*H138</f>
        <v>0</v>
      </c>
      <c r="S138" s="129">
        <v>0</v>
      </c>
      <c r="T138" s="130">
        <f>S138*H138</f>
        <v>0</v>
      </c>
      <c r="AR138" s="131" t="s">
        <v>118</v>
      </c>
      <c r="AT138" s="131" t="s">
        <v>113</v>
      </c>
      <c r="AU138" s="131" t="s">
        <v>80</v>
      </c>
      <c r="AY138" s="14" t="s">
        <v>111</v>
      </c>
      <c r="BE138" s="132">
        <f>IF(N138="základní",J138,0)</f>
        <v>0</v>
      </c>
      <c r="BF138" s="132">
        <f>IF(N138="snížená",J138,0)</f>
        <v>0</v>
      </c>
      <c r="BG138" s="132">
        <f>IF(N138="zákl. přenesená",J138,0)</f>
        <v>0</v>
      </c>
      <c r="BH138" s="132">
        <f>IF(N138="sníž. přenesená",J138,0)</f>
        <v>0</v>
      </c>
      <c r="BI138" s="132">
        <f>IF(N138="nulová",J138,0)</f>
        <v>0</v>
      </c>
      <c r="BJ138" s="14" t="s">
        <v>78</v>
      </c>
      <c r="BK138" s="132">
        <f>ROUND(I138*H138,2)</f>
        <v>0</v>
      </c>
      <c r="BL138" s="14" t="s">
        <v>118</v>
      </c>
      <c r="BM138" s="131" t="s">
        <v>159</v>
      </c>
    </row>
    <row r="139" spans="2:51" s="12" customFormat="1" ht="12">
      <c r="B139" s="133"/>
      <c r="D139" s="134" t="s">
        <v>124</v>
      </c>
      <c r="E139" s="135" t="s">
        <v>1</v>
      </c>
      <c r="F139" s="136" t="s">
        <v>202</v>
      </c>
      <c r="H139" s="137">
        <v>336</v>
      </c>
      <c r="L139" s="133"/>
      <c r="M139" s="138"/>
      <c r="T139" s="139"/>
      <c r="AT139" s="135" t="s">
        <v>124</v>
      </c>
      <c r="AU139" s="135" t="s">
        <v>80</v>
      </c>
      <c r="AV139" s="12" t="s">
        <v>80</v>
      </c>
      <c r="AW139" s="12" t="s">
        <v>29</v>
      </c>
      <c r="AX139" s="12" t="s">
        <v>78</v>
      </c>
      <c r="AY139" s="135" t="s">
        <v>111</v>
      </c>
    </row>
    <row r="140" spans="2:63" s="11" customFormat="1" ht="22.9" customHeight="1">
      <c r="B140" s="109"/>
      <c r="D140" s="110" t="s">
        <v>72</v>
      </c>
      <c r="E140" s="118" t="s">
        <v>160</v>
      </c>
      <c r="F140" s="118" t="s">
        <v>161</v>
      </c>
      <c r="J140" s="119">
        <f>SUM(J141:J144)</f>
        <v>0</v>
      </c>
      <c r="L140" s="109"/>
      <c r="M140" s="113"/>
      <c r="P140" s="114">
        <f>SUM(P141:P144)</f>
        <v>21.436</v>
      </c>
      <c r="R140" s="114">
        <f>SUM(R141:R144)</f>
        <v>0</v>
      </c>
      <c r="T140" s="115">
        <f>SUM(T141:T144)</f>
        <v>0</v>
      </c>
      <c r="AR140" s="110" t="s">
        <v>78</v>
      </c>
      <c r="AT140" s="116" t="s">
        <v>72</v>
      </c>
      <c r="AU140" s="116" t="s">
        <v>78</v>
      </c>
      <c r="AY140" s="110" t="s">
        <v>111</v>
      </c>
      <c r="BK140" s="117">
        <f>SUM(BK141:BK144)</f>
        <v>0</v>
      </c>
    </row>
    <row r="141" spans="2:65" s="1" customFormat="1" ht="21.75" customHeight="1">
      <c r="B141" s="120"/>
      <c r="C141" s="121">
        <v>13</v>
      </c>
      <c r="D141" s="121" t="s">
        <v>113</v>
      </c>
      <c r="E141" s="122" t="s">
        <v>162</v>
      </c>
      <c r="F141" s="123" t="s">
        <v>163</v>
      </c>
      <c r="G141" s="124" t="s">
        <v>129</v>
      </c>
      <c r="H141" s="125">
        <v>92</v>
      </c>
      <c r="I141" s="178"/>
      <c r="J141" s="126">
        <f>ROUND(I141*H141,2)</f>
        <v>0</v>
      </c>
      <c r="K141" s="123" t="s">
        <v>117</v>
      </c>
      <c r="L141" s="26"/>
      <c r="M141" s="127" t="s">
        <v>1</v>
      </c>
      <c r="N141" s="128" t="s">
        <v>38</v>
      </c>
      <c r="O141" s="129">
        <v>0.032</v>
      </c>
      <c r="P141" s="129">
        <f>O141*H141</f>
        <v>2.944</v>
      </c>
      <c r="Q141" s="129">
        <v>0</v>
      </c>
      <c r="R141" s="129">
        <f>Q141*H141</f>
        <v>0</v>
      </c>
      <c r="S141" s="129">
        <v>0</v>
      </c>
      <c r="T141" s="130">
        <f>S141*H141</f>
        <v>0</v>
      </c>
      <c r="AR141" s="131" t="s">
        <v>118</v>
      </c>
      <c r="AT141" s="131" t="s">
        <v>113</v>
      </c>
      <c r="AU141" s="131" t="s">
        <v>80</v>
      </c>
      <c r="AY141" s="14" t="s">
        <v>111</v>
      </c>
      <c r="BE141" s="132">
        <f>IF(N141="základní",J141,0)</f>
        <v>0</v>
      </c>
      <c r="BF141" s="132">
        <f>IF(N141="snížená",J141,0)</f>
        <v>0</v>
      </c>
      <c r="BG141" s="132">
        <f>IF(N141="zákl. přenesená",J141,0)</f>
        <v>0</v>
      </c>
      <c r="BH141" s="132">
        <f>IF(N141="sníž. přenesená",J141,0)</f>
        <v>0</v>
      </c>
      <c r="BI141" s="132">
        <f>IF(N141="nulová",J141,0)</f>
        <v>0</v>
      </c>
      <c r="BJ141" s="14" t="s">
        <v>78</v>
      </c>
      <c r="BK141" s="132">
        <f>ROUND(I141*H141,2)</f>
        <v>0</v>
      </c>
      <c r="BL141" s="14" t="s">
        <v>118</v>
      </c>
      <c r="BM141" s="131" t="s">
        <v>164</v>
      </c>
    </row>
    <row r="142" spans="2:65" s="1" customFormat="1" ht="24.2" customHeight="1">
      <c r="B142" s="120"/>
      <c r="C142" s="121">
        <v>14</v>
      </c>
      <c r="D142" s="121" t="s">
        <v>113</v>
      </c>
      <c r="E142" s="122" t="s">
        <v>165</v>
      </c>
      <c r="F142" s="123" t="s">
        <v>166</v>
      </c>
      <c r="G142" s="124" t="s">
        <v>129</v>
      </c>
      <c r="H142" s="125">
        <v>1288</v>
      </c>
      <c r="I142" s="178"/>
      <c r="J142" s="126">
        <f>ROUND(I142*H142,2)</f>
        <v>0</v>
      </c>
      <c r="K142" s="123" t="s">
        <v>117</v>
      </c>
      <c r="L142" s="26"/>
      <c r="M142" s="127" t="s">
        <v>1</v>
      </c>
      <c r="N142" s="128" t="s">
        <v>38</v>
      </c>
      <c r="O142" s="129">
        <v>0.003</v>
      </c>
      <c r="P142" s="129">
        <f>O142*H142</f>
        <v>3.864</v>
      </c>
      <c r="Q142" s="129">
        <v>0</v>
      </c>
      <c r="R142" s="129">
        <f>Q142*H142</f>
        <v>0</v>
      </c>
      <c r="S142" s="129">
        <v>0</v>
      </c>
      <c r="T142" s="130">
        <f>S142*H142</f>
        <v>0</v>
      </c>
      <c r="AR142" s="131" t="s">
        <v>118</v>
      </c>
      <c r="AT142" s="131" t="s">
        <v>113</v>
      </c>
      <c r="AU142" s="131" t="s">
        <v>80</v>
      </c>
      <c r="AY142" s="14" t="s">
        <v>111</v>
      </c>
      <c r="BE142" s="132">
        <f>IF(N142="základní",J142,0)</f>
        <v>0</v>
      </c>
      <c r="BF142" s="132">
        <f>IF(N142="snížená",J142,0)</f>
        <v>0</v>
      </c>
      <c r="BG142" s="132">
        <f>IF(N142="zákl. přenesená",J142,0)</f>
        <v>0</v>
      </c>
      <c r="BH142" s="132">
        <f>IF(N142="sníž. přenesená",J142,0)</f>
        <v>0</v>
      </c>
      <c r="BI142" s="132">
        <f>IF(N142="nulová",J142,0)</f>
        <v>0</v>
      </c>
      <c r="BJ142" s="14" t="s">
        <v>78</v>
      </c>
      <c r="BK142" s="132">
        <f>ROUND(I142*H142,2)</f>
        <v>0</v>
      </c>
      <c r="BL142" s="14" t="s">
        <v>118</v>
      </c>
      <c r="BM142" s="131" t="s">
        <v>167</v>
      </c>
    </row>
    <row r="143" spans="2:65" s="1" customFormat="1" ht="24.2" customHeight="1">
      <c r="B143" s="120"/>
      <c r="C143" s="121">
        <v>15</v>
      </c>
      <c r="D143" s="121" t="s">
        <v>113</v>
      </c>
      <c r="E143" s="122" t="s">
        <v>168</v>
      </c>
      <c r="F143" s="123" t="s">
        <v>169</v>
      </c>
      <c r="G143" s="124" t="s">
        <v>129</v>
      </c>
      <c r="H143" s="125">
        <v>92</v>
      </c>
      <c r="I143" s="178"/>
      <c r="J143" s="126">
        <f>ROUND(I143*H143,2)</f>
        <v>0</v>
      </c>
      <c r="K143" s="123" t="s">
        <v>117</v>
      </c>
      <c r="L143" s="26"/>
      <c r="M143" s="127" t="s">
        <v>1</v>
      </c>
      <c r="N143" s="128" t="s">
        <v>38</v>
      </c>
      <c r="O143" s="129">
        <v>0.159</v>
      </c>
      <c r="P143" s="129">
        <f>O143*H143</f>
        <v>14.628</v>
      </c>
      <c r="Q143" s="129">
        <v>0</v>
      </c>
      <c r="R143" s="129">
        <f>Q143*H143</f>
        <v>0</v>
      </c>
      <c r="S143" s="129">
        <v>0</v>
      </c>
      <c r="T143" s="130">
        <f>S143*H143</f>
        <v>0</v>
      </c>
      <c r="AR143" s="131" t="s">
        <v>118</v>
      </c>
      <c r="AT143" s="131" t="s">
        <v>113</v>
      </c>
      <c r="AU143" s="131" t="s">
        <v>80</v>
      </c>
      <c r="AY143" s="14" t="s">
        <v>111</v>
      </c>
      <c r="BE143" s="132">
        <f>IF(N143="základní",J143,0)</f>
        <v>0</v>
      </c>
      <c r="BF143" s="132">
        <f>IF(N143="snížená",J143,0)</f>
        <v>0</v>
      </c>
      <c r="BG143" s="132">
        <f>IF(N143="zákl. přenesená",J143,0)</f>
        <v>0</v>
      </c>
      <c r="BH143" s="132">
        <f>IF(N143="sníž. přenesená",J143,0)</f>
        <v>0</v>
      </c>
      <c r="BI143" s="132">
        <f>IF(N143="nulová",J143,0)</f>
        <v>0</v>
      </c>
      <c r="BJ143" s="14" t="s">
        <v>78</v>
      </c>
      <c r="BK143" s="132">
        <f>ROUND(I143*H143,2)</f>
        <v>0</v>
      </c>
      <c r="BL143" s="14" t="s">
        <v>118</v>
      </c>
      <c r="BM143" s="131" t="s">
        <v>170</v>
      </c>
    </row>
    <row r="144" spans="2:65" s="1" customFormat="1" ht="44.25" customHeight="1">
      <c r="B144" s="120"/>
      <c r="C144" s="121">
        <v>16</v>
      </c>
      <c r="D144" s="121" t="s">
        <v>113</v>
      </c>
      <c r="E144" s="122" t="s">
        <v>171</v>
      </c>
      <c r="F144" s="123" t="s">
        <v>172</v>
      </c>
      <c r="G144" s="124" t="s">
        <v>129</v>
      </c>
      <c r="H144" s="125">
        <v>92</v>
      </c>
      <c r="I144" s="178"/>
      <c r="J144" s="126">
        <f>ROUND(I144*H144,2)</f>
        <v>0</v>
      </c>
      <c r="K144" s="123" t="s">
        <v>117</v>
      </c>
      <c r="L144" s="26"/>
      <c r="M144" s="127" t="s">
        <v>1</v>
      </c>
      <c r="N144" s="128" t="s">
        <v>38</v>
      </c>
      <c r="O144" s="129">
        <v>0</v>
      </c>
      <c r="P144" s="129">
        <f>O144*H144</f>
        <v>0</v>
      </c>
      <c r="Q144" s="129">
        <v>0</v>
      </c>
      <c r="R144" s="129">
        <f>Q144*H144</f>
        <v>0</v>
      </c>
      <c r="S144" s="129">
        <v>0</v>
      </c>
      <c r="T144" s="130">
        <f>S144*H144</f>
        <v>0</v>
      </c>
      <c r="AR144" s="131" t="s">
        <v>118</v>
      </c>
      <c r="AT144" s="131" t="s">
        <v>113</v>
      </c>
      <c r="AU144" s="131" t="s">
        <v>80</v>
      </c>
      <c r="AY144" s="14" t="s">
        <v>111</v>
      </c>
      <c r="BE144" s="132">
        <f>IF(N144="základní",J144,0)</f>
        <v>0</v>
      </c>
      <c r="BF144" s="132">
        <f>IF(N144="snížená",J144,0)</f>
        <v>0</v>
      </c>
      <c r="BG144" s="132">
        <f>IF(N144="zákl. přenesená",J144,0)</f>
        <v>0</v>
      </c>
      <c r="BH144" s="132">
        <f>IF(N144="sníž. přenesená",J144,0)</f>
        <v>0</v>
      </c>
      <c r="BI144" s="132">
        <f>IF(N144="nulová",J144,0)</f>
        <v>0</v>
      </c>
      <c r="BJ144" s="14" t="s">
        <v>78</v>
      </c>
      <c r="BK144" s="132">
        <f>ROUND(I144*H144,2)</f>
        <v>0</v>
      </c>
      <c r="BL144" s="14" t="s">
        <v>118</v>
      </c>
      <c r="BM144" s="131" t="s">
        <v>173</v>
      </c>
    </row>
    <row r="145" spans="2:63" s="11" customFormat="1" ht="22.9" customHeight="1">
      <c r="B145" s="109"/>
      <c r="D145" s="110" t="s">
        <v>72</v>
      </c>
      <c r="E145" s="118" t="s">
        <v>174</v>
      </c>
      <c r="F145" s="118" t="s">
        <v>175</v>
      </c>
      <c r="J145" s="119">
        <f>SUM(J146:J148)</f>
        <v>0</v>
      </c>
      <c r="L145" s="109"/>
      <c r="M145" s="113"/>
      <c r="P145" s="114">
        <f>SUM(P146:P148)</f>
        <v>12.850999999999999</v>
      </c>
      <c r="R145" s="114">
        <f>SUM(R146:R148)</f>
        <v>0</v>
      </c>
      <c r="T145" s="115">
        <f>SUM(T146:T148)</f>
        <v>0</v>
      </c>
      <c r="AR145" s="110" t="s">
        <v>78</v>
      </c>
      <c r="AT145" s="116" t="s">
        <v>72</v>
      </c>
      <c r="AU145" s="116" t="s">
        <v>78</v>
      </c>
      <c r="AY145" s="110" t="s">
        <v>111</v>
      </c>
      <c r="BK145" s="117">
        <f>SUM(BK146:BK148)</f>
        <v>0</v>
      </c>
    </row>
    <row r="146" spans="2:65" s="1" customFormat="1" ht="33" customHeight="1">
      <c r="B146" s="120"/>
      <c r="C146" s="121">
        <v>17</v>
      </c>
      <c r="D146" s="121" t="s">
        <v>113</v>
      </c>
      <c r="E146" s="122" t="s">
        <v>176</v>
      </c>
      <c r="F146" s="123" t="s">
        <v>177</v>
      </c>
      <c r="G146" s="124" t="s">
        <v>129</v>
      </c>
      <c r="H146" s="125">
        <v>71</v>
      </c>
      <c r="I146" s="178"/>
      <c r="J146" s="126">
        <f>ROUND(I146*H146,2)</f>
        <v>0</v>
      </c>
      <c r="K146" s="123" t="s">
        <v>117</v>
      </c>
      <c r="L146" s="26"/>
      <c r="M146" s="127" t="s">
        <v>1</v>
      </c>
      <c r="N146" s="128" t="s">
        <v>38</v>
      </c>
      <c r="O146" s="129">
        <v>0.066</v>
      </c>
      <c r="P146" s="129">
        <f>O146*H146</f>
        <v>4.686</v>
      </c>
      <c r="Q146" s="129">
        <v>0</v>
      </c>
      <c r="R146" s="129">
        <f>Q146*H146</f>
        <v>0</v>
      </c>
      <c r="S146" s="129">
        <v>0</v>
      </c>
      <c r="T146" s="130">
        <f>S146*H146</f>
        <v>0</v>
      </c>
      <c r="AR146" s="131" t="s">
        <v>118</v>
      </c>
      <c r="AT146" s="131" t="s">
        <v>113</v>
      </c>
      <c r="AU146" s="131" t="s">
        <v>80</v>
      </c>
      <c r="AY146" s="14" t="s">
        <v>111</v>
      </c>
      <c r="BE146" s="132">
        <f>IF(N146="základní",J146,0)</f>
        <v>0</v>
      </c>
      <c r="BF146" s="132">
        <f>IF(N146="snížená",J146,0)</f>
        <v>0</v>
      </c>
      <c r="BG146" s="132">
        <f>IF(N146="zákl. přenesená",J146,0)</f>
        <v>0</v>
      </c>
      <c r="BH146" s="132">
        <f>IF(N146="sníž. přenesená",J146,0)</f>
        <v>0</v>
      </c>
      <c r="BI146" s="132">
        <f>IF(N146="nulová",J146,0)</f>
        <v>0</v>
      </c>
      <c r="BJ146" s="14" t="s">
        <v>78</v>
      </c>
      <c r="BK146" s="132">
        <f>ROUND(I146*H146,2)</f>
        <v>0</v>
      </c>
      <c r="BL146" s="14" t="s">
        <v>118</v>
      </c>
      <c r="BM146" s="131" t="s">
        <v>178</v>
      </c>
    </row>
    <row r="147" spans="2:65" s="1" customFormat="1" ht="33" customHeight="1">
      <c r="B147" s="120"/>
      <c r="C147" s="121">
        <v>18</v>
      </c>
      <c r="D147" s="121" t="s">
        <v>113</v>
      </c>
      <c r="E147" s="122" t="s">
        <v>179</v>
      </c>
      <c r="F147" s="123" t="s">
        <v>180</v>
      </c>
      <c r="G147" s="124" t="s">
        <v>129</v>
      </c>
      <c r="H147" s="125">
        <v>71</v>
      </c>
      <c r="I147" s="178"/>
      <c r="J147" s="126">
        <f>ROUND(I147*H147,2)</f>
        <v>0</v>
      </c>
      <c r="K147" s="123" t="s">
        <v>117</v>
      </c>
      <c r="L147" s="26"/>
      <c r="M147" s="127" t="s">
        <v>1</v>
      </c>
      <c r="N147" s="128" t="s">
        <v>38</v>
      </c>
      <c r="O147" s="129">
        <v>0.02</v>
      </c>
      <c r="P147" s="129">
        <f>O147*H147</f>
        <v>1.42</v>
      </c>
      <c r="Q147" s="129">
        <v>0</v>
      </c>
      <c r="R147" s="129">
        <f>Q147*H147</f>
        <v>0</v>
      </c>
      <c r="S147" s="129">
        <v>0</v>
      </c>
      <c r="T147" s="130">
        <f>S147*H147</f>
        <v>0</v>
      </c>
      <c r="AR147" s="131" t="s">
        <v>118</v>
      </c>
      <c r="AT147" s="131" t="s">
        <v>113</v>
      </c>
      <c r="AU147" s="131" t="s">
        <v>80</v>
      </c>
      <c r="AY147" s="14" t="s">
        <v>111</v>
      </c>
      <c r="BE147" s="132">
        <f>IF(N147="základní",J147,0)</f>
        <v>0</v>
      </c>
      <c r="BF147" s="132">
        <f>IF(N147="snížená",J147,0)</f>
        <v>0</v>
      </c>
      <c r="BG147" s="132">
        <f>IF(N147="zákl. přenesená",J147,0)</f>
        <v>0</v>
      </c>
      <c r="BH147" s="132">
        <f>IF(N147="sníž. přenesená",J147,0)</f>
        <v>0</v>
      </c>
      <c r="BI147" s="132">
        <f>IF(N147="nulová",J147,0)</f>
        <v>0</v>
      </c>
      <c r="BJ147" s="14" t="s">
        <v>78</v>
      </c>
      <c r="BK147" s="132">
        <f>ROUND(I147*H147,2)</f>
        <v>0</v>
      </c>
      <c r="BL147" s="14" t="s">
        <v>118</v>
      </c>
      <c r="BM147" s="131" t="s">
        <v>181</v>
      </c>
    </row>
    <row r="148" spans="2:65" s="1" customFormat="1" ht="33" customHeight="1">
      <c r="B148" s="120"/>
      <c r="C148" s="121">
        <v>19</v>
      </c>
      <c r="D148" s="121" t="s">
        <v>113</v>
      </c>
      <c r="E148" s="122" t="s">
        <v>182</v>
      </c>
      <c r="F148" s="123" t="s">
        <v>183</v>
      </c>
      <c r="G148" s="124" t="s">
        <v>129</v>
      </c>
      <c r="H148" s="125">
        <v>355</v>
      </c>
      <c r="I148" s="178"/>
      <c r="J148" s="126">
        <f>ROUND(I148*H148,2)</f>
        <v>0</v>
      </c>
      <c r="K148" s="123" t="s">
        <v>117</v>
      </c>
      <c r="L148" s="26"/>
      <c r="M148" s="127" t="s">
        <v>1</v>
      </c>
      <c r="N148" s="128" t="s">
        <v>38</v>
      </c>
      <c r="O148" s="129">
        <v>0.019</v>
      </c>
      <c r="P148" s="129">
        <f>O148*H148</f>
        <v>6.745</v>
      </c>
      <c r="Q148" s="129">
        <v>0</v>
      </c>
      <c r="R148" s="129">
        <f>Q148*H148</f>
        <v>0</v>
      </c>
      <c r="S148" s="129">
        <v>0</v>
      </c>
      <c r="T148" s="130">
        <f>S148*H148</f>
        <v>0</v>
      </c>
      <c r="AR148" s="131" t="s">
        <v>118</v>
      </c>
      <c r="AT148" s="131" t="s">
        <v>113</v>
      </c>
      <c r="AU148" s="131" t="s">
        <v>80</v>
      </c>
      <c r="AY148" s="14" t="s">
        <v>111</v>
      </c>
      <c r="BE148" s="132">
        <f>IF(N148="základní",J148,0)</f>
        <v>0</v>
      </c>
      <c r="BF148" s="132">
        <f>IF(N148="snížená",J148,0)</f>
        <v>0</v>
      </c>
      <c r="BG148" s="132">
        <f>IF(N148="zákl. přenesená",J148,0)</f>
        <v>0</v>
      </c>
      <c r="BH148" s="132">
        <f>IF(N148="sníž. přenesená",J148,0)</f>
        <v>0</v>
      </c>
      <c r="BI148" s="132">
        <f>IF(N148="nulová",J148,0)</f>
        <v>0</v>
      </c>
      <c r="BJ148" s="14" t="s">
        <v>78</v>
      </c>
      <c r="BK148" s="132">
        <f>ROUND(I148*H148,2)</f>
        <v>0</v>
      </c>
      <c r="BL148" s="14" t="s">
        <v>118</v>
      </c>
      <c r="BM148" s="131" t="s">
        <v>184</v>
      </c>
    </row>
    <row r="149" spans="2:63" s="11" customFormat="1" ht="25.9" customHeight="1">
      <c r="B149" s="109"/>
      <c r="D149" s="110" t="s">
        <v>72</v>
      </c>
      <c r="E149" s="111" t="s">
        <v>185</v>
      </c>
      <c r="F149" s="111" t="s">
        <v>186</v>
      </c>
      <c r="J149" s="112">
        <f>J150+J152</f>
        <v>0</v>
      </c>
      <c r="L149" s="109"/>
      <c r="M149" s="113"/>
      <c r="P149" s="114" t="e">
        <f>P150+P152+#REF!</f>
        <v>#REF!</v>
      </c>
      <c r="R149" s="114" t="e">
        <f>R150+R152+#REF!</f>
        <v>#REF!</v>
      </c>
      <c r="T149" s="115" t="e">
        <f>T150+T152+#REF!</f>
        <v>#REF!</v>
      </c>
      <c r="AR149" s="110" t="s">
        <v>125</v>
      </c>
      <c r="AT149" s="116" t="s">
        <v>72</v>
      </c>
      <c r="AU149" s="116" t="s">
        <v>73</v>
      </c>
      <c r="AY149" s="110" t="s">
        <v>111</v>
      </c>
      <c r="BK149" s="117" t="e">
        <f>BK150+BK152+#REF!</f>
        <v>#REF!</v>
      </c>
    </row>
    <row r="150" spans="2:63" s="11" customFormat="1" ht="22.9" customHeight="1">
      <c r="B150" s="109"/>
      <c r="D150" s="110" t="s">
        <v>72</v>
      </c>
      <c r="E150" s="118" t="s">
        <v>187</v>
      </c>
      <c r="F150" s="118" t="s">
        <v>188</v>
      </c>
      <c r="J150" s="119">
        <f>BK150</f>
        <v>0</v>
      </c>
      <c r="L150" s="109"/>
      <c r="M150" s="113"/>
      <c r="P150" s="114">
        <f>SUM(P151:P151)</f>
        <v>0</v>
      </c>
      <c r="R150" s="114">
        <f>SUM(R151:R151)</f>
        <v>0</v>
      </c>
      <c r="T150" s="115">
        <f>SUM(T151:T151)</f>
        <v>0</v>
      </c>
      <c r="AR150" s="110" t="s">
        <v>125</v>
      </c>
      <c r="AT150" s="116" t="s">
        <v>72</v>
      </c>
      <c r="AU150" s="116" t="s">
        <v>78</v>
      </c>
      <c r="AY150" s="110" t="s">
        <v>111</v>
      </c>
      <c r="BK150" s="117">
        <f>SUM(BK151:BK151)</f>
        <v>0</v>
      </c>
    </row>
    <row r="151" spans="2:65" s="1" customFormat="1" ht="24.2" customHeight="1">
      <c r="B151" s="120"/>
      <c r="C151" s="121">
        <v>20</v>
      </c>
      <c r="D151" s="121" t="s">
        <v>113</v>
      </c>
      <c r="E151" s="122" t="s">
        <v>191</v>
      </c>
      <c r="F151" s="123" t="s">
        <v>192</v>
      </c>
      <c r="G151" s="124" t="s">
        <v>189</v>
      </c>
      <c r="H151" s="125">
        <v>1</v>
      </c>
      <c r="I151" s="178"/>
      <c r="J151" s="126">
        <f>ROUND(I151*H151,2)</f>
        <v>0</v>
      </c>
      <c r="K151" s="123" t="s">
        <v>117</v>
      </c>
      <c r="L151" s="26"/>
      <c r="M151" s="127" t="s">
        <v>1</v>
      </c>
      <c r="N151" s="128" t="s">
        <v>38</v>
      </c>
      <c r="O151" s="129">
        <v>0</v>
      </c>
      <c r="P151" s="129">
        <f>O151*H151</f>
        <v>0</v>
      </c>
      <c r="Q151" s="129">
        <v>0</v>
      </c>
      <c r="R151" s="129">
        <f>Q151*H151</f>
        <v>0</v>
      </c>
      <c r="S151" s="129">
        <v>0</v>
      </c>
      <c r="T151" s="130">
        <f>S151*H151</f>
        <v>0</v>
      </c>
      <c r="AR151" s="131" t="s">
        <v>190</v>
      </c>
      <c r="AT151" s="131" t="s">
        <v>113</v>
      </c>
      <c r="AU151" s="131" t="s">
        <v>80</v>
      </c>
      <c r="AY151" s="14" t="s">
        <v>111</v>
      </c>
      <c r="BE151" s="132">
        <f>IF(N151="základní",J151,0)</f>
        <v>0</v>
      </c>
      <c r="BF151" s="132">
        <f>IF(N151="snížená",J151,0)</f>
        <v>0</v>
      </c>
      <c r="BG151" s="132">
        <f>IF(N151="zákl. přenesená",J151,0)</f>
        <v>0</v>
      </c>
      <c r="BH151" s="132">
        <f>IF(N151="sníž. přenesená",J151,0)</f>
        <v>0</v>
      </c>
      <c r="BI151" s="132">
        <f>IF(N151="nulová",J151,0)</f>
        <v>0</v>
      </c>
      <c r="BJ151" s="14" t="s">
        <v>78</v>
      </c>
      <c r="BK151" s="132">
        <f>ROUND(I151*H151,2)</f>
        <v>0</v>
      </c>
      <c r="BL151" s="14" t="s">
        <v>190</v>
      </c>
      <c r="BM151" s="131" t="s">
        <v>193</v>
      </c>
    </row>
    <row r="152" spans="2:63" s="11" customFormat="1" ht="22.9" customHeight="1">
      <c r="B152" s="109"/>
      <c r="D152" s="110" t="s">
        <v>72</v>
      </c>
      <c r="E152" s="118" t="s">
        <v>194</v>
      </c>
      <c r="F152" s="118" t="s">
        <v>195</v>
      </c>
      <c r="J152" s="119">
        <f>BK152</f>
        <v>0</v>
      </c>
      <c r="L152" s="109"/>
      <c r="M152" s="113"/>
      <c r="P152" s="114">
        <f>P153</f>
        <v>0</v>
      </c>
      <c r="R152" s="114">
        <f>R153</f>
        <v>0</v>
      </c>
      <c r="T152" s="115">
        <f>T153</f>
        <v>0</v>
      </c>
      <c r="AR152" s="110" t="s">
        <v>125</v>
      </c>
      <c r="AT152" s="116" t="s">
        <v>72</v>
      </c>
      <c r="AU152" s="116" t="s">
        <v>78</v>
      </c>
      <c r="AY152" s="110" t="s">
        <v>111</v>
      </c>
      <c r="BK152" s="117">
        <f>BK153</f>
        <v>0</v>
      </c>
    </row>
    <row r="153" spans="2:65" s="1" customFormat="1" ht="16.5" customHeight="1">
      <c r="B153" s="120"/>
      <c r="C153" s="121">
        <v>21</v>
      </c>
      <c r="D153" s="121" t="s">
        <v>113</v>
      </c>
      <c r="E153" s="122" t="s">
        <v>196</v>
      </c>
      <c r="F153" s="123" t="s">
        <v>197</v>
      </c>
      <c r="G153" s="124" t="s">
        <v>189</v>
      </c>
      <c r="H153" s="125">
        <v>1</v>
      </c>
      <c r="I153" s="178"/>
      <c r="J153" s="126">
        <f>ROUND(I153*H153,2)</f>
        <v>0</v>
      </c>
      <c r="K153" s="123" t="s">
        <v>117</v>
      </c>
      <c r="L153" s="26"/>
      <c r="M153" s="127" t="s">
        <v>1</v>
      </c>
      <c r="N153" s="128" t="s">
        <v>38</v>
      </c>
      <c r="O153" s="129">
        <v>0</v>
      </c>
      <c r="P153" s="129">
        <f>O153*H153</f>
        <v>0</v>
      </c>
      <c r="Q153" s="129">
        <v>0</v>
      </c>
      <c r="R153" s="129">
        <f>Q153*H153</f>
        <v>0</v>
      </c>
      <c r="S153" s="129">
        <v>0</v>
      </c>
      <c r="T153" s="130">
        <f>S153*H153</f>
        <v>0</v>
      </c>
      <c r="AR153" s="131" t="s">
        <v>190</v>
      </c>
      <c r="AT153" s="131" t="s">
        <v>113</v>
      </c>
      <c r="AU153" s="131" t="s">
        <v>80</v>
      </c>
      <c r="AY153" s="14" t="s">
        <v>111</v>
      </c>
      <c r="BE153" s="132">
        <f>IF(N153="základní",J153,0)</f>
        <v>0</v>
      </c>
      <c r="BF153" s="132">
        <f>IF(N153="snížená",J153,0)</f>
        <v>0</v>
      </c>
      <c r="BG153" s="132">
        <f>IF(N153="zákl. přenesená",J153,0)</f>
        <v>0</v>
      </c>
      <c r="BH153" s="132">
        <f>IF(N153="sníž. přenesená",J153,0)</f>
        <v>0</v>
      </c>
      <c r="BI153" s="132">
        <f>IF(N153="nulová",J153,0)</f>
        <v>0</v>
      </c>
      <c r="BJ153" s="14" t="s">
        <v>78</v>
      </c>
      <c r="BK153" s="132">
        <f>ROUND(I153*H153,2)</f>
        <v>0</v>
      </c>
      <c r="BL153" s="14" t="s">
        <v>190</v>
      </c>
      <c r="BM153" s="131" t="s">
        <v>198</v>
      </c>
    </row>
    <row r="154" spans="2:12" s="1" customFormat="1" ht="6.95" customHeight="1">
      <c r="B154" s="38"/>
      <c r="C154" s="39"/>
      <c r="D154" s="39"/>
      <c r="E154" s="39"/>
      <c r="F154" s="39"/>
      <c r="G154" s="39"/>
      <c r="H154" s="39"/>
      <c r="I154" s="39"/>
      <c r="J154" s="39"/>
      <c r="K154" s="39"/>
      <c r="L154" s="26"/>
    </row>
  </sheetData>
  <autoFilter ref="C120:K153"/>
  <mergeCells count="6">
    <mergeCell ref="E113:H113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Kajzar Richard</dc:creator>
  <cp:keywords/>
  <dc:description/>
  <cp:lastModifiedBy>Kajzar Richard</cp:lastModifiedBy>
  <dcterms:created xsi:type="dcterms:W3CDTF">2023-02-08T08:20:55Z</dcterms:created>
  <dcterms:modified xsi:type="dcterms:W3CDTF">2023-11-13T12:51:52Z</dcterms:modified>
  <cp:category/>
  <cp:version/>
  <cp:contentType/>
  <cp:contentStatus/>
</cp:coreProperties>
</file>