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firstSheet="1" activeTab="1"/>
  </bookViews>
  <sheets>
    <sheet name="Rekapitulace stavby" sheetId="1" state="veryHidden" r:id="rId1"/>
    <sheet name="ChodnikSE - Oprava  chodn..." sheetId="2" r:id="rId2"/>
  </sheets>
  <definedNames>
    <definedName name="_xlnm._FilterDatabase" localSheetId="1" hidden="1">'ChodnikSE - Oprava  chodn...'!$C$121:$K$259</definedName>
    <definedName name="_xlnm.Print_Area" localSheetId="1">'ChodnikSE - Oprava  chodn...'!$C$4:$J$76,'ChodnikSE - Oprava  chodn...'!$C$82:$J$105,'ChodnikSE - Oprava  chodn...'!$C$111:$K$259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'ChodnikSE - Oprava  chodn...'!$121:$121</definedName>
  </definedNames>
  <calcPr calcId="162913"/>
</workbook>
</file>

<file path=xl/sharedStrings.xml><?xml version="1.0" encoding="utf-8"?>
<sst xmlns="http://schemas.openxmlformats.org/spreadsheetml/2006/main" count="1759" uniqueCount="395">
  <si>
    <t>Export Komplet</t>
  </si>
  <si>
    <t/>
  </si>
  <si>
    <t>2.0</t>
  </si>
  <si>
    <t>ZAMOK</t>
  </si>
  <si>
    <t>False</t>
  </si>
  <si>
    <t>{d76d5ee7-32de-4f33-9208-3dff2803be37}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</si>
  <si>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</si>
  <si>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</si>
  <si>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</si>
  <si>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</si>
  <si>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</si>
  <si>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</si>
  <si>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</si>
  <si>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</si>
  <si>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ChodnikSE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</si>
  <si>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</si>
  <si>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</si>
  <si>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 chodníku  mezi ul. Slovenskou  a ul. Einsteinova</t>
  </si>
  <si>
    <t>KSO:</t>
  </si>
  <si>
    <t>CC-CZ:</t>
  </si>
  <si>
    <t>Místo:</t>
  </si>
  <si>
    <t>Karviná -  Hranice</t>
  </si>
  <si>
    <t>Datum:</t>
  </si>
  <si>
    <t>21. 6. 2023</t>
  </si>
  <si>
    <t>Zadavatel:</t>
  </si>
  <si>
    <t>IČ:</t>
  </si>
  <si>
    <t>Statutární město  Karviná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</si>
  <si>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</si>
  <si>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</si>
  <si>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</si>
  <si>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</si>
  <si>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</si>
  <si>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</si>
  <si>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</si>
  <si>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Martin  Pniok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</si>
  <si>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</si>
  <si>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</si>
  <si>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</si>
  <si>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</si>
  <si>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</si>
  <si>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</si>
  <si>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</si>
  <si>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</si>
  <si>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</si>
  <si>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</si>
  <si>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</si>
  <si>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</si>
  <si>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</si>
  <si>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</si>
  <si>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</si>
  <si>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</si>
  <si>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</si>
  <si>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</si>
  <si>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</si>
  <si>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</si>
  <si>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</si>
  <si>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</si>
  <si>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</si>
  <si>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</si>
  <si>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</si>
  <si>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</si>
  <si>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</si>
  <si>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</si>
  <si>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</si>
  <si>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</si>
  <si>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</si>
  <si>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</si>
  <si>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</si>
  <si>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</si>
  <si>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</si>
  <si>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</si>
  <si>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</si>
  <si>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</si>
  <si>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</si>
  <si>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</si>
  <si>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</si>
  <si>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</si>
  <si>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</si>
  <si>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</si>
  <si>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</si>
  <si>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</si>
  <si>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</si>
  <si>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</si>
  <si>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</si>
  <si>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</si>
  <si>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</si>
  <si>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</si>
  <si>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</si>
  <si>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</si>
  <si>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</si>
  <si>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</si>
  <si>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</si>
  <si>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</si>
  <si>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</si>
  <si>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</si>
  <si>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</si>
  <si>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</si>
  <si>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</si>
  <si>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</si>
  <si>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</si>
  <si>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</si>
  <si>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</si>
  <si>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</si>
  <si>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</si>
  <si>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</si>
  <si>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</si>
  <si>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</si>
  <si>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</si>
  <si>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</si>
  <si>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</si>
  <si>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</si>
  <si>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</si>
  <si>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</si>
  <si>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</si>
  <si>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</si>
  <si>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</si>
  <si>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</si>
  <si>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</si>
  <si>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</si>
  <si>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z betonových nebo kamenných dlaždic komunikací pro pěší ručně</t>
  </si>
  <si>
    <t>m2</t>
  </si>
  <si>
    <t>CS ÚRS 2023 01</t>
  </si>
  <si>
    <t>4</t>
  </si>
  <si>
    <t>-926135927</t>
  </si>
  <si>
    <t>VV</t>
  </si>
  <si>
    <t>" napojení "</t>
  </si>
  <si>
    <t>(3+6+1,5+1,5+1)*1</t>
  </si>
  <si>
    <t>113107131</t>
  </si>
  <si>
    <t>Odstranění podkladu z betonu prostého tl přes 100 do 150 mm ručně</t>
  </si>
  <si>
    <t>604513611</t>
  </si>
  <si>
    <t>980,5*0,05</t>
  </si>
  <si>
    <t>3</t>
  </si>
  <si>
    <t>113107141</t>
  </si>
  <si>
    <t>Odstranění podkladu živičného tl 50 mm ručně</t>
  </si>
  <si>
    <t>-1677569429</t>
  </si>
  <si>
    <t>980,5*0,1</t>
  </si>
  <si>
    <t>113107231</t>
  </si>
  <si>
    <t>Odstranění podkladu z betonu prostého tl přes 100 do 150 mm strojně pl přes 200 m2</t>
  </si>
  <si>
    <t>596136804</t>
  </si>
  <si>
    <t>980,5</t>
  </si>
  <si>
    <t>-980,5*0,05</t>
  </si>
  <si>
    <t>Součet</t>
  </si>
  <si>
    <t>5</t>
  </si>
  <si>
    <t>113107241</t>
  </si>
  <si>
    <t>Odstranění podkladu živičného do tl 50 mm strojně pl přes 200 m2</t>
  </si>
  <si>
    <t>-430123158</t>
  </si>
  <si>
    <t>" do tl.40mm"</t>
  </si>
  <si>
    <t>"hlavní trasa "  (30+40+40+40+30+3+23)*3</t>
  </si>
  <si>
    <t>"napjení 1"  48*2,4+4,6*6*0,5</t>
  </si>
  <si>
    <t>"napojení 2"  19*3</t>
  </si>
  <si>
    <t>"napojení 3"  14*3+13,5*3</t>
  </si>
  <si>
    <t>"křižovatka  pod napojením na ul.einst"   11*1,5</t>
  </si>
  <si>
    <t>"křižovatka s napojením 1"   25*2*0,5+17,5*6*0,5</t>
  </si>
  <si>
    <t>Mezisoučet</t>
  </si>
  <si>
    <t>-980,5*0,1</t>
  </si>
  <si>
    <t>6</t>
  </si>
  <si>
    <t>113202111</t>
  </si>
  <si>
    <t>Vytrhání obrub krajníků obrubníků stojatých</t>
  </si>
  <si>
    <t>m</t>
  </si>
  <si>
    <t>1652020401</t>
  </si>
  <si>
    <t>"hlavní trasa "  (30+40+40+40+30+3+23)*2-11-3*2+2,4*2</t>
  </si>
  <si>
    <t>"napjení 1"  48*2+7</t>
  </si>
  <si>
    <t>"napojení 2"  19*2</t>
  </si>
  <si>
    <t>"napojení 3"  14*2+13,5*2+5+6</t>
  </si>
  <si>
    <t>7</t>
  </si>
  <si>
    <t>122211101</t>
  </si>
  <si>
    <t>Odkopávky a prokopávky v hornině třídy těžitelnosti I, skupiny 3 ručně</t>
  </si>
  <si>
    <t>m3</t>
  </si>
  <si>
    <t>-1630534270</t>
  </si>
  <si>
    <t>8</t>
  </si>
  <si>
    <t>122253504</t>
  </si>
  <si>
    <t>Odkopávky a prokopávky zapažené v hornině třídy těžitelnosti I skupiny 3 objem přes 100 m3 strojně v omezeném prostoru</t>
  </si>
  <si>
    <t>-1731307157</t>
  </si>
  <si>
    <t>748,56*0,21</t>
  </si>
  <si>
    <t>63,5*0,25*0,21</t>
  </si>
  <si>
    <t>588,1*0,25*0,21</t>
  </si>
  <si>
    <t>-10</t>
  </si>
  <si>
    <t>9</t>
  </si>
  <si>
    <t>162251102</t>
  </si>
  <si>
    <t>Vodorovné přemístění přes 20 do 50 m výkopku/sypaniny z horniny třídy těžitelnosti I skupiny 1 až 3</t>
  </si>
  <si>
    <t>-1440094735</t>
  </si>
  <si>
    <t>10</t>
  </si>
  <si>
    <t>162751117</t>
  </si>
  <si>
    <t>Vodorovné přemístění přes 9 000 do 10000 m výkopku/sypaniny z horniny třídy těžitelnosti I skupiny 1 až 3</t>
  </si>
  <si>
    <t>-1995863379</t>
  </si>
  <si>
    <t>11</t>
  </si>
  <si>
    <t>167151111</t>
  </si>
  <si>
    <t>Nakládání výkopku z hornin třídy těžitelnosti I skupiny 1 až 3 přes 100 m3</t>
  </si>
  <si>
    <t>-729961014</t>
  </si>
  <si>
    <t>181,407+10</t>
  </si>
  <si>
    <t>12</t>
  </si>
  <si>
    <t>167151121</t>
  </si>
  <si>
    <t>Skládání nebo překládání výkopku z horniny třídy těžitelnosti I skupiny 1 až 3</t>
  </si>
  <si>
    <t>-1888380353</t>
  </si>
  <si>
    <t>13</t>
  </si>
  <si>
    <t>171201231</t>
  </si>
  <si>
    <t>Poplatek za uložení zeminy a kamení na recyklační skládce (skládkovné) kód odpadu 17 05 04</t>
  </si>
  <si>
    <t>t</t>
  </si>
  <si>
    <t>-359169028</t>
  </si>
  <si>
    <t>191,407*1,9 'Přepočtené koeficientem množství</t>
  </si>
  <si>
    <t>14</t>
  </si>
  <si>
    <t>171251201</t>
  </si>
  <si>
    <t>Uložení sypaniny na skládky nebo meziskládky</t>
  </si>
  <si>
    <t>-733500768</t>
  </si>
  <si>
    <t>181311103</t>
  </si>
  <si>
    <t>Rozprostření ornice tl vrstvy do 200 mm v rovině nebo ve svahu do 1:5 ručně</t>
  </si>
  <si>
    <t>360476674</t>
  </si>
  <si>
    <t>980,5*1,05</t>
  </si>
  <si>
    <t>-748,56</t>
  </si>
  <si>
    <t>-63,5*0,15</t>
  </si>
  <si>
    <t>-588,1*0,1</t>
  </si>
  <si>
    <t>16</t>
  </si>
  <si>
    <t>M</t>
  </si>
  <si>
    <t>10364101</t>
  </si>
  <si>
    <t>zemina pro terénní úpravy - ornice</t>
  </si>
  <si>
    <t>-775014176</t>
  </si>
  <si>
    <t>212,63*0,2*1,6</t>
  </si>
  <si>
    <t>17</t>
  </si>
  <si>
    <t>181411131</t>
  </si>
  <si>
    <t>Založení parkového trávníku výsevem pl do 1000 m2 v rovině a ve svahu do 1:5</t>
  </si>
  <si>
    <t>1535154676</t>
  </si>
  <si>
    <t>212,63</t>
  </si>
  <si>
    <t>18</t>
  </si>
  <si>
    <t>00572420</t>
  </si>
  <si>
    <t>osivo směs travní parková okrasná</t>
  </si>
  <si>
    <t>kg</t>
  </si>
  <si>
    <t>1098399232</t>
  </si>
  <si>
    <t>212,63*0,03 'Přepočtené koeficientem množství</t>
  </si>
  <si>
    <t>19</t>
  </si>
  <si>
    <t>181912112</t>
  </si>
  <si>
    <t>Úprava pláně v hornině třídy těžitelnosti I skupiny 3 se zhutněním ručně</t>
  </si>
  <si>
    <t>110324710</t>
  </si>
  <si>
    <t>748,56</t>
  </si>
  <si>
    <t>63,5*0,25</t>
  </si>
  <si>
    <t>588,1*0,25</t>
  </si>
  <si>
    <t>20</t>
  </si>
  <si>
    <t>184818231</t>
  </si>
  <si>
    <t>Ochrana kmene průměru do 300 mm bedněním výšky do 2 m</t>
  </si>
  <si>
    <t>kus</t>
  </si>
  <si>
    <t>988003402</t>
  </si>
  <si>
    <t>184818232</t>
  </si>
  <si>
    <t>Ochrana kmene průměru přes 300 do 500 mm bedněním výšky do 2 m</t>
  </si>
  <si>
    <t>312263072</t>
  </si>
  <si>
    <t>Komunikace pozemní</t>
  </si>
  <si>
    <t>22</t>
  </si>
  <si>
    <t>564831111</t>
  </si>
  <si>
    <t>Podklad ze štěrkodrtě ŠD plochy přes 100 m2 tl 100 mm</t>
  </si>
  <si>
    <t>869557870</t>
  </si>
  <si>
    <t>23</t>
  </si>
  <si>
    <t>564861111</t>
  </si>
  <si>
    <t>Podklad ze štěrkodrtě ŠD plochy přes 100 m2 tl 200 mm</t>
  </si>
  <si>
    <t>-343522126</t>
  </si>
  <si>
    <t>24</t>
  </si>
  <si>
    <t>596211113</t>
  </si>
  <si>
    <t>Kladení zámkové dlažby komunikací pro pěší ručně tl 60 mm skupiny A pl přes 300 m2</t>
  </si>
  <si>
    <t>-1159841138</t>
  </si>
  <si>
    <t>"hlavní trasa "  (30+40+40+40+30+3+23)*2,2</t>
  </si>
  <si>
    <t>"napjení 1"  48*1,5+5,5*6*0,5</t>
  </si>
  <si>
    <t>"napojení 2"  19*2,2</t>
  </si>
  <si>
    <t>"napojení 3"  14*2,2+13,5*2,2+0,8*2,2</t>
  </si>
  <si>
    <t>"křižovatka  pod napojením na ul.einst"   11*(1,5+0,8)</t>
  </si>
  <si>
    <t>25</t>
  </si>
  <si>
    <t>59245018</t>
  </si>
  <si>
    <t>dlažba tvar obdélník betonová 200x100x60mm přírodní</t>
  </si>
  <si>
    <t>186295452</t>
  </si>
  <si>
    <t>748,56*1,01 'Přepočtené koeficientem množství</t>
  </si>
  <si>
    <t>26</t>
  </si>
  <si>
    <t>596811120</t>
  </si>
  <si>
    <t>Kladení betonové dlažby komunikací pro pěší do lože z kameniva velikosti do 0,09 m2 pl do 50 m2</t>
  </si>
  <si>
    <t>-913917983</t>
  </si>
  <si>
    <t>27</t>
  </si>
  <si>
    <t>LGB.1678220</t>
  </si>
  <si>
    <t>dlažba desková betonová 30x30x3,5cm sedá</t>
  </si>
  <si>
    <t>-2106687405</t>
  </si>
  <si>
    <t>28</t>
  </si>
  <si>
    <t>596991111</t>
  </si>
  <si>
    <t>Řezání betonové, kameninové a kamenné dlažby do oblouku tl do 60 mm</t>
  </si>
  <si>
    <t>75420184</t>
  </si>
  <si>
    <t>0,8*3,14*4</t>
  </si>
  <si>
    <t>Trubní vedení</t>
  </si>
  <si>
    <t>29</t>
  </si>
  <si>
    <t>899231111</t>
  </si>
  <si>
    <t>Výšková úprava uličního vstupu nebo vpusti do 200 mm zvýšením mříže</t>
  </si>
  <si>
    <t>-2046347861</t>
  </si>
  <si>
    <t>30</t>
  </si>
  <si>
    <t>899331111</t>
  </si>
  <si>
    <t>Výšková úprava uličního vstupu nebo vpusti do 200 mm zvýšením poklopu</t>
  </si>
  <si>
    <t>248852189</t>
  </si>
  <si>
    <t>Ostatní konstrukce a práce, bourání</t>
  </si>
  <si>
    <t>31</t>
  </si>
  <si>
    <t>916231113</t>
  </si>
  <si>
    <t>Osazení chodníkového obrubníku betonového ležatého s boční opěrou do lože z betonu prostého</t>
  </si>
  <si>
    <t>1473147955</t>
  </si>
  <si>
    <t>3+11+4+1,5+1,5+1,5+3+2,5+2,5+7+6+5+15</t>
  </si>
  <si>
    <t>32</t>
  </si>
  <si>
    <t>59217032</t>
  </si>
  <si>
    <t>obrubník betonový silniční 1000x150x150mm</t>
  </si>
  <si>
    <t>1328985464</t>
  </si>
  <si>
    <t>63,5*1,02 'Přepočtené koeficientem množství</t>
  </si>
  <si>
    <t>33</t>
  </si>
  <si>
    <t>916231213</t>
  </si>
  <si>
    <t>Osazení chodníkového obrubníku betonového stojatého s boční opěrou do lože z betonu prostého</t>
  </si>
  <si>
    <t>-1438580608</t>
  </si>
  <si>
    <t>"hlavní trasa "  (30+40+40+40+30+3+23)*2-11-4-1,5*3-1,5-2,5-2*2</t>
  </si>
  <si>
    <t>"napjení 1"  48*2+2*2+2*2+2*2</t>
  </si>
  <si>
    <t>"napojení 2"  19*2+1</t>
  </si>
  <si>
    <t>"napojení 3"  14*2+13,5*2+0,8*2</t>
  </si>
  <si>
    <t>34</t>
  </si>
  <si>
    <t>59217017</t>
  </si>
  <si>
    <t>obrubník betonový chodníkový 1000x100x250mm</t>
  </si>
  <si>
    <t>1723096171</t>
  </si>
  <si>
    <t>35</t>
  </si>
  <si>
    <t>916991121</t>
  </si>
  <si>
    <t>Lože pod obrubníky, krajníky nebo obruby z dlažebních kostek z betonu prostého</t>
  </si>
  <si>
    <t>-586941764</t>
  </si>
  <si>
    <t>63,5*0,25*0,2</t>
  </si>
  <si>
    <t>588,1*0,25*0,2</t>
  </si>
  <si>
    <t>36</t>
  </si>
  <si>
    <t>919735111</t>
  </si>
  <si>
    <t>Řezání stávajícího živičného krytu hl do 50 mm</t>
  </si>
  <si>
    <t>315018236</t>
  </si>
  <si>
    <t>3+4+11</t>
  </si>
  <si>
    <t>1,5+4+1,5+1,2</t>
  </si>
  <si>
    <t>7+2,4+2,4</t>
  </si>
  <si>
    <t>5+3+3</t>
  </si>
  <si>
    <t>37</t>
  </si>
  <si>
    <t>919735123</t>
  </si>
  <si>
    <t>Řezání stávajícího betonového krytu hl přes 100 do 150 mm</t>
  </si>
  <si>
    <t>-343611018</t>
  </si>
  <si>
    <t>38</t>
  </si>
  <si>
    <t>979054441</t>
  </si>
  <si>
    <t>Očištění vybouraných z desek nebo dlaždic s původním spárováním z kameniva těženého</t>
  </si>
  <si>
    <t>-249088764</t>
  </si>
  <si>
    <t>997</t>
  </si>
  <si>
    <t>Přesun sutě</t>
  </si>
  <si>
    <t>39</t>
  </si>
  <si>
    <t>997221561</t>
  </si>
  <si>
    <t>Vodorovná doprava suti z kusových materiálů do 1 km</t>
  </si>
  <si>
    <t>1360954368</t>
  </si>
  <si>
    <t>40</t>
  </si>
  <si>
    <t>997221569</t>
  </si>
  <si>
    <t>Příplatek ZKD 1 km u vodorovné dopravy suti z kusových materiálů</t>
  </si>
  <si>
    <t>1222740248</t>
  </si>
  <si>
    <t>486,715*14 'Přepočtené koeficientem množství</t>
  </si>
  <si>
    <t>41</t>
  </si>
  <si>
    <t>997221611</t>
  </si>
  <si>
    <t>Nakládání suti na dopravní prostředky pro vodorovnou dopravu</t>
  </si>
  <si>
    <t>-2142053245</t>
  </si>
  <si>
    <t>42</t>
  </si>
  <si>
    <t>997013869</t>
  </si>
  <si>
    <t>Poplatek za uložení stavebního odpadu na recyklační skládce (skládkovné) ze směsí betonu</t>
  </si>
  <si>
    <t>116410349</t>
  </si>
  <si>
    <t>486,715</t>
  </si>
  <si>
    <t>-87,265</t>
  </si>
  <si>
    <t>43</t>
  </si>
  <si>
    <t>997221875</t>
  </si>
  <si>
    <t>Poplatek za uložení stavebního odpadu na recyklační skládce (skládkovné) asfaltového bez obsahu dehtu zatříděného do Katalogu odpadů pod kódem 17 03 02</t>
  </si>
  <si>
    <t>-1664777486</t>
  </si>
  <si>
    <t>998</t>
  </si>
  <si>
    <t>Přesun hmot</t>
  </si>
  <si>
    <t>44</t>
  </si>
  <si>
    <t>998223011</t>
  </si>
  <si>
    <t>Přesun hmot pro pozemní komunikace s krytem dlážděným</t>
  </si>
  <si>
    <t>70124985</t>
  </si>
  <si>
    <t>VRN</t>
  </si>
  <si>
    <t>Vedlejší rozpočtové náklady</t>
  </si>
  <si>
    <t>VRN1</t>
  </si>
  <si>
    <t>Průzkumné, geodetické a projektové práce</t>
  </si>
  <si>
    <t>45</t>
  </si>
  <si>
    <t>012103000</t>
  </si>
  <si>
    <t>Geodetické práce před výstavbou - vytýčení stávajících sítí</t>
  </si>
  <si>
    <t>kpl</t>
  </si>
  <si>
    <t>1024</t>
  </si>
  <si>
    <t>168214147</t>
  </si>
  <si>
    <t>46</t>
  </si>
  <si>
    <t>012203000</t>
  </si>
  <si>
    <t>Geodetické práce při provádění stavby</t>
  </si>
  <si>
    <t>-1151554394</t>
  </si>
  <si>
    <t>47</t>
  </si>
  <si>
    <t>012303000</t>
  </si>
  <si>
    <t>Geodetické práce po výstavbě -zaměření skutečného provedení</t>
  </si>
  <si>
    <t>-2127585039</t>
  </si>
  <si>
    <t>VRN3</t>
  </si>
  <si>
    <t>Zařízení staveniště</t>
  </si>
  <si>
    <t>48</t>
  </si>
  <si>
    <t>030001000</t>
  </si>
  <si>
    <t>-642449463</t>
  </si>
  <si>
    <t>49</t>
  </si>
  <si>
    <t>034303000</t>
  </si>
  <si>
    <t>Dopravní značení na staveništi</t>
  </si>
  <si>
    <t>-2085016030</t>
  </si>
  <si>
    <t>50</t>
  </si>
  <si>
    <t>034503000</t>
  </si>
  <si>
    <t>Informační tabule na staveništi</t>
  </si>
  <si>
    <t>1619221561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</si>
</sst>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0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57" t="s">
        <v>14</v>
      </c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3"/>
      <c r="AQ5" s="23"/>
      <c r="AR5" s="21"/>
      <c r="BE5" s="254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59" t="s">
        <v>17</v>
      </c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3"/>
      <c r="AQ6" s="23"/>
      <c r="AR6" s="21"/>
      <c r="BE6" s="255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255"/>
      <c r="BS7" s="18" t="s">
        <v>6</v>
      </c>
    </row>
    <row r="8" spans="2:71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23</v>
      </c>
      <c r="AO8" s="23"/>
      <c r="AP8" s="23"/>
      <c r="AQ8" s="23"/>
      <c r="AR8" s="21"/>
      <c r="BE8" s="255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55"/>
      <c r="BS9" s="18" t="s">
        <v>6</v>
      </c>
    </row>
    <row r="10" spans="2:71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255"/>
      <c r="BS10" s="18" t="s">
        <v>6</v>
      </c>
    </row>
    <row r="11" spans="2:71" s="1" customFormat="1" ht="18.4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255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55"/>
      <c r="BS12" s="18" t="s">
        <v>6</v>
      </c>
    </row>
    <row r="13" spans="2:71" s="1" customFormat="1" ht="12" customHeight="1">
      <c r="B13" s="22"/>
      <c r="C13" s="23"/>
      <c r="D13" s="30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29</v>
      </c>
      <c r="AO13" s="23"/>
      <c r="AP13" s="23"/>
      <c r="AQ13" s="23"/>
      <c r="AR13" s="21"/>
      <c r="BE13" s="255"/>
      <c r="BS13" s="18" t="s">
        <v>6</v>
      </c>
    </row>
    <row r="14" spans="2:71" ht="12.75">
      <c r="B14" s="22"/>
      <c r="C14" s="23"/>
      <c r="D14" s="23"/>
      <c r="E14" s="260" t="s">
        <v>29</v>
      </c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30" t="s">
        <v>27</v>
      </c>
      <c r="AL14" s="23"/>
      <c r="AM14" s="23"/>
      <c r="AN14" s="32" t="s">
        <v>29</v>
      </c>
      <c r="AO14" s="23"/>
      <c r="AP14" s="23"/>
      <c r="AQ14" s="23"/>
      <c r="AR14" s="21"/>
      <c r="BE14" s="255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55"/>
      <c r="BS15" s="18" t="s">
        <v>4</v>
      </c>
    </row>
    <row r="16" spans="2:71" s="1" customFormat="1" ht="12" customHeight="1">
      <c r="B16" s="22"/>
      <c r="C16" s="23"/>
      <c r="D16" s="30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255"/>
      <c r="BS16" s="18" t="s">
        <v>4</v>
      </c>
    </row>
    <row r="17" spans="2:71" s="1" customFormat="1" ht="18.4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255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55"/>
      <c r="BS18" s="18" t="s">
        <v>6</v>
      </c>
    </row>
    <row r="19" spans="2:71" s="1" customFormat="1" ht="12" customHeight="1">
      <c r="B19" s="22"/>
      <c r="C19" s="23"/>
      <c r="D19" s="30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255"/>
      <c r="BS19" s="18" t="s">
        <v>6</v>
      </c>
    </row>
    <row r="20" spans="2:71" s="1" customFormat="1" ht="18.4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255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55"/>
    </row>
    <row r="22" spans="2:57" s="1" customFormat="1" ht="12" customHeight="1">
      <c r="B22" s="22"/>
      <c r="C22" s="23"/>
      <c r="D22" s="30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55"/>
    </row>
    <row r="23" spans="2:57" s="1" customFormat="1" ht="16.5" customHeight="1">
      <c r="B23" s="22"/>
      <c r="C23" s="23"/>
      <c r="D23" s="23"/>
      <c r="E23" s="262" t="s">
        <v>1</v>
      </c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3"/>
      <c r="AP23" s="23"/>
      <c r="AQ23" s="23"/>
      <c r="AR23" s="21"/>
      <c r="BE23" s="255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55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55"/>
    </row>
    <row r="26" spans="1:57" s="2" customFormat="1" ht="25.9" customHeight="1">
      <c r="A26" s="35"/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63">
        <f>ROUND(AG94,2)</f>
        <v>0</v>
      </c>
      <c r="AL26" s="264"/>
      <c r="AM26" s="264"/>
      <c r="AN26" s="264"/>
      <c r="AO26" s="264"/>
      <c r="AP26" s="37"/>
      <c r="AQ26" s="37"/>
      <c r="AR26" s="40"/>
      <c r="BE26" s="255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55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265" t="s">
        <v>37</v>
      </c>
      <c r="M28" s="265"/>
      <c r="N28" s="265"/>
      <c r="O28" s="265"/>
      <c r="P28" s="265"/>
      <c r="Q28" s="37"/>
      <c r="R28" s="37"/>
      <c r="S28" s="37"/>
      <c r="T28" s="37"/>
      <c r="U28" s="37"/>
      <c r="V28" s="37"/>
      <c r="W28" s="265" t="s">
        <v>38</v>
      </c>
      <c r="X28" s="265"/>
      <c r="Y28" s="265"/>
      <c r="Z28" s="265"/>
      <c r="AA28" s="265"/>
      <c r="AB28" s="265"/>
      <c r="AC28" s="265"/>
      <c r="AD28" s="265"/>
      <c r="AE28" s="265"/>
      <c r="AF28" s="37"/>
      <c r="AG28" s="37"/>
      <c r="AH28" s="37"/>
      <c r="AI28" s="37"/>
      <c r="AJ28" s="37"/>
      <c r="AK28" s="265" t="s">
        <v>39</v>
      </c>
      <c r="AL28" s="265"/>
      <c r="AM28" s="265"/>
      <c r="AN28" s="265"/>
      <c r="AO28" s="265"/>
      <c r="AP28" s="37"/>
      <c r="AQ28" s="37"/>
      <c r="AR28" s="40"/>
      <c r="BE28" s="255"/>
    </row>
    <row r="29" spans="2:57" s="3" customFormat="1" ht="14.45" customHeight="1">
      <c r="B29" s="41"/>
      <c r="C29" s="42"/>
      <c r="D29" s="30" t="s">
        <v>40</v>
      </c>
      <c r="E29" s="42"/>
      <c r="F29" s="30" t="s">
        <v>41</v>
      </c>
      <c r="G29" s="42"/>
      <c r="H29" s="42"/>
      <c r="I29" s="42"/>
      <c r="J29" s="42"/>
      <c r="K29" s="42"/>
      <c r="L29" s="268">
        <v>0.21</v>
      </c>
      <c r="M29" s="267"/>
      <c r="N29" s="267"/>
      <c r="O29" s="267"/>
      <c r="P29" s="267"/>
      <c r="Q29" s="42"/>
      <c r="R29" s="42"/>
      <c r="S29" s="42"/>
      <c r="T29" s="42"/>
      <c r="U29" s="42"/>
      <c r="V29" s="42"/>
      <c r="W29" s="266">
        <f>ROUND(AZ94,2)</f>
        <v>0</v>
      </c>
      <c r="X29" s="267"/>
      <c r="Y29" s="267"/>
      <c r="Z29" s="267"/>
      <c r="AA29" s="267"/>
      <c r="AB29" s="267"/>
      <c r="AC29" s="267"/>
      <c r="AD29" s="267"/>
      <c r="AE29" s="267"/>
      <c r="AF29" s="42"/>
      <c r="AG29" s="42"/>
      <c r="AH29" s="42"/>
      <c r="AI29" s="42"/>
      <c r="AJ29" s="42"/>
      <c r="AK29" s="266">
        <f>ROUND(AV94,2)</f>
        <v>0</v>
      </c>
      <c r="AL29" s="267"/>
      <c r="AM29" s="267"/>
      <c r="AN29" s="267"/>
      <c r="AO29" s="267"/>
      <c r="AP29" s="42"/>
      <c r="AQ29" s="42"/>
      <c r="AR29" s="43"/>
      <c r="BE29" s="256"/>
    </row>
    <row r="30" spans="2:57" s="3" customFormat="1" ht="14.45" customHeight="1">
      <c r="B30" s="41"/>
      <c r="C30" s="42"/>
      <c r="D30" s="42"/>
      <c r="E30" s="42"/>
      <c r="F30" s="30" t="s">
        <v>42</v>
      </c>
      <c r="G30" s="42"/>
      <c r="H30" s="42"/>
      <c r="I30" s="42"/>
      <c r="J30" s="42"/>
      <c r="K30" s="42"/>
      <c r="L30" s="268">
        <v>0.15</v>
      </c>
      <c r="M30" s="267"/>
      <c r="N30" s="267"/>
      <c r="O30" s="267"/>
      <c r="P30" s="267"/>
      <c r="Q30" s="42"/>
      <c r="R30" s="42"/>
      <c r="S30" s="42"/>
      <c r="T30" s="42"/>
      <c r="U30" s="42"/>
      <c r="V30" s="42"/>
      <c r="W30" s="266">
        <f>ROUND(BA94,2)</f>
        <v>0</v>
      </c>
      <c r="X30" s="267"/>
      <c r="Y30" s="267"/>
      <c r="Z30" s="267"/>
      <c r="AA30" s="267"/>
      <c r="AB30" s="267"/>
      <c r="AC30" s="267"/>
      <c r="AD30" s="267"/>
      <c r="AE30" s="267"/>
      <c r="AF30" s="42"/>
      <c r="AG30" s="42"/>
      <c r="AH30" s="42"/>
      <c r="AI30" s="42"/>
      <c r="AJ30" s="42"/>
      <c r="AK30" s="266">
        <f>ROUND(AW94,2)</f>
        <v>0</v>
      </c>
      <c r="AL30" s="267"/>
      <c r="AM30" s="267"/>
      <c r="AN30" s="267"/>
      <c r="AO30" s="267"/>
      <c r="AP30" s="42"/>
      <c r="AQ30" s="42"/>
      <c r="AR30" s="43"/>
      <c r="BE30" s="256"/>
    </row>
    <row r="31" spans="2:57" s="3" customFormat="1" ht="14.45" customHeight="1" hidden="1">
      <c r="B31" s="41"/>
      <c r="C31" s="42"/>
      <c r="D31" s="42"/>
      <c r="E31" s="42"/>
      <c r="F31" s="30" t="s">
        <v>43</v>
      </c>
      <c r="G31" s="42"/>
      <c r="H31" s="42"/>
      <c r="I31" s="42"/>
      <c r="J31" s="42"/>
      <c r="K31" s="42"/>
      <c r="L31" s="268">
        <v>0.21</v>
      </c>
      <c r="M31" s="267"/>
      <c r="N31" s="267"/>
      <c r="O31" s="267"/>
      <c r="P31" s="267"/>
      <c r="Q31" s="42"/>
      <c r="R31" s="42"/>
      <c r="S31" s="42"/>
      <c r="T31" s="42"/>
      <c r="U31" s="42"/>
      <c r="V31" s="42"/>
      <c r="W31" s="266">
        <f>ROUND(BB94,2)</f>
        <v>0</v>
      </c>
      <c r="X31" s="267"/>
      <c r="Y31" s="267"/>
      <c r="Z31" s="267"/>
      <c r="AA31" s="267"/>
      <c r="AB31" s="267"/>
      <c r="AC31" s="267"/>
      <c r="AD31" s="267"/>
      <c r="AE31" s="267"/>
      <c r="AF31" s="42"/>
      <c r="AG31" s="42"/>
      <c r="AH31" s="42"/>
      <c r="AI31" s="42"/>
      <c r="AJ31" s="42"/>
      <c r="AK31" s="266">
        <v>0</v>
      </c>
      <c r="AL31" s="267"/>
      <c r="AM31" s="267"/>
      <c r="AN31" s="267"/>
      <c r="AO31" s="267"/>
      <c r="AP31" s="42"/>
      <c r="AQ31" s="42"/>
      <c r="AR31" s="43"/>
      <c r="BE31" s="256"/>
    </row>
    <row r="32" spans="2:57" s="3" customFormat="1" ht="14.45" customHeight="1" hidden="1">
      <c r="B32" s="41"/>
      <c r="C32" s="42"/>
      <c r="D32" s="42"/>
      <c r="E32" s="42"/>
      <c r="F32" s="30" t="s">
        <v>44</v>
      </c>
      <c r="G32" s="42"/>
      <c r="H32" s="42"/>
      <c r="I32" s="42"/>
      <c r="J32" s="42"/>
      <c r="K32" s="42"/>
      <c r="L32" s="268">
        <v>0.15</v>
      </c>
      <c r="M32" s="267"/>
      <c r="N32" s="267"/>
      <c r="O32" s="267"/>
      <c r="P32" s="267"/>
      <c r="Q32" s="42"/>
      <c r="R32" s="42"/>
      <c r="S32" s="42"/>
      <c r="T32" s="42"/>
      <c r="U32" s="42"/>
      <c r="V32" s="42"/>
      <c r="W32" s="266">
        <f>ROUND(BC94,2)</f>
        <v>0</v>
      </c>
      <c r="X32" s="267"/>
      <c r="Y32" s="267"/>
      <c r="Z32" s="267"/>
      <c r="AA32" s="267"/>
      <c r="AB32" s="267"/>
      <c r="AC32" s="267"/>
      <c r="AD32" s="267"/>
      <c r="AE32" s="267"/>
      <c r="AF32" s="42"/>
      <c r="AG32" s="42"/>
      <c r="AH32" s="42"/>
      <c r="AI32" s="42"/>
      <c r="AJ32" s="42"/>
      <c r="AK32" s="266">
        <v>0</v>
      </c>
      <c r="AL32" s="267"/>
      <c r="AM32" s="267"/>
      <c r="AN32" s="267"/>
      <c r="AO32" s="267"/>
      <c r="AP32" s="42"/>
      <c r="AQ32" s="42"/>
      <c r="AR32" s="43"/>
      <c r="BE32" s="256"/>
    </row>
    <row r="33" spans="2:57" s="3" customFormat="1" ht="14.45" customHeight="1" hidden="1">
      <c r="B33" s="41"/>
      <c r="C33" s="42"/>
      <c r="D33" s="42"/>
      <c r="E33" s="42"/>
      <c r="F33" s="30" t="s">
        <v>45</v>
      </c>
      <c r="G33" s="42"/>
      <c r="H33" s="42"/>
      <c r="I33" s="42"/>
      <c r="J33" s="42"/>
      <c r="K33" s="42"/>
      <c r="L33" s="268">
        <v>0</v>
      </c>
      <c r="M33" s="267"/>
      <c r="N33" s="267"/>
      <c r="O33" s="267"/>
      <c r="P33" s="267"/>
      <c r="Q33" s="42"/>
      <c r="R33" s="42"/>
      <c r="S33" s="42"/>
      <c r="T33" s="42"/>
      <c r="U33" s="42"/>
      <c r="V33" s="42"/>
      <c r="W33" s="266">
        <f>ROUND(BD94,2)</f>
        <v>0</v>
      </c>
      <c r="X33" s="267"/>
      <c r="Y33" s="267"/>
      <c r="Z33" s="267"/>
      <c r="AA33" s="267"/>
      <c r="AB33" s="267"/>
      <c r="AC33" s="267"/>
      <c r="AD33" s="267"/>
      <c r="AE33" s="267"/>
      <c r="AF33" s="42"/>
      <c r="AG33" s="42"/>
      <c r="AH33" s="42"/>
      <c r="AI33" s="42"/>
      <c r="AJ33" s="42"/>
      <c r="AK33" s="266">
        <v>0</v>
      </c>
      <c r="AL33" s="267"/>
      <c r="AM33" s="267"/>
      <c r="AN33" s="267"/>
      <c r="AO33" s="267"/>
      <c r="AP33" s="42"/>
      <c r="AQ33" s="42"/>
      <c r="AR33" s="43"/>
      <c r="BE33" s="256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55"/>
    </row>
    <row r="35" spans="1:57" s="2" customFormat="1" ht="25.9" customHeight="1">
      <c r="A35" s="35"/>
      <c r="B35" s="36"/>
      <c r="C35" s="44"/>
      <c r="D35" s="45" t="s">
        <v>46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47</v>
      </c>
      <c r="U35" s="46"/>
      <c r="V35" s="46"/>
      <c r="W35" s="46"/>
      <c r="X35" s="269" t="s">
        <v>48</v>
      </c>
      <c r="Y35" s="270"/>
      <c r="Z35" s="270"/>
      <c r="AA35" s="270"/>
      <c r="AB35" s="270"/>
      <c r="AC35" s="46"/>
      <c r="AD35" s="46"/>
      <c r="AE35" s="46"/>
      <c r="AF35" s="46"/>
      <c r="AG35" s="46"/>
      <c r="AH35" s="46"/>
      <c r="AI35" s="46"/>
      <c r="AJ35" s="46"/>
      <c r="AK35" s="271">
        <f>SUM(AK26:AK33)</f>
        <v>0</v>
      </c>
      <c r="AL35" s="270"/>
      <c r="AM35" s="270"/>
      <c r="AN35" s="270"/>
      <c r="AO35" s="272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2:44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5" customHeight="1">
      <c r="B49" s="48"/>
      <c r="C49" s="49"/>
      <c r="D49" s="50" t="s">
        <v>49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50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1.25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1.25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1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1.2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1.25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1.2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1.25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1.25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1.25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1.2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3" t="s">
        <v>51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52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51</v>
      </c>
      <c r="AI60" s="39"/>
      <c r="AJ60" s="39"/>
      <c r="AK60" s="39"/>
      <c r="AL60" s="39"/>
      <c r="AM60" s="53" t="s">
        <v>52</v>
      </c>
      <c r="AN60" s="39"/>
      <c r="AO60" s="39"/>
      <c r="AP60" s="37"/>
      <c r="AQ60" s="37"/>
      <c r="AR60" s="40"/>
      <c r="BE60" s="35"/>
    </row>
    <row r="61" spans="2:44" ht="11.25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1.25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1.25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0" t="s">
        <v>53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54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2:44" ht="11.2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1.25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1.25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1.25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1.25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1.25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1.25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1.25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1.25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1.25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3" t="s">
        <v>51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52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51</v>
      </c>
      <c r="AI75" s="39"/>
      <c r="AJ75" s="39"/>
      <c r="AK75" s="39"/>
      <c r="AL75" s="39"/>
      <c r="AM75" s="53" t="s">
        <v>52</v>
      </c>
      <c r="AN75" s="39"/>
      <c r="AO75" s="39"/>
      <c r="AP75" s="37"/>
      <c r="AQ75" s="37"/>
      <c r="AR75" s="40"/>
      <c r="BE75" s="35"/>
    </row>
    <row r="76" spans="1:57" s="2" customFormat="1" ht="11.25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57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57" s="2" customFormat="1" ht="24.95" customHeight="1">
      <c r="A82" s="35"/>
      <c r="B82" s="36"/>
      <c r="C82" s="24" t="s">
        <v>55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2:44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ChodnikSE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6.95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73" t="str">
        <f>K6</f>
        <v>Oprava  chodníku  mezi ul. Slovenskou  a ul. Einsteinova</v>
      </c>
      <c r="M85" s="274"/>
      <c r="N85" s="274"/>
      <c r="O85" s="274"/>
      <c r="P85" s="274"/>
      <c r="Q85" s="274"/>
      <c r="R85" s="274"/>
      <c r="S85" s="274"/>
      <c r="T85" s="274"/>
      <c r="U85" s="274"/>
      <c r="V85" s="274"/>
      <c r="W85" s="274"/>
      <c r="X85" s="274"/>
      <c r="Y85" s="274"/>
      <c r="Z85" s="274"/>
      <c r="AA85" s="274"/>
      <c r="AB85" s="274"/>
      <c r="AC85" s="274"/>
      <c r="AD85" s="274"/>
      <c r="AE85" s="274"/>
      <c r="AF85" s="274"/>
      <c r="AG85" s="274"/>
      <c r="AH85" s="274"/>
      <c r="AI85" s="274"/>
      <c r="AJ85" s="274"/>
      <c r="AK85" s="274"/>
      <c r="AL85" s="274"/>
      <c r="AM85" s="274"/>
      <c r="AN85" s="274"/>
      <c r="AO85" s="274"/>
      <c r="AP85" s="64"/>
      <c r="AQ85" s="64"/>
      <c r="AR85" s="6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57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>Karviná -  Hranice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275" t="str">
        <f>IF(AN8="","",AN8)</f>
        <v>21. 6. 2023</v>
      </c>
      <c r="AN87" s="275"/>
      <c r="AO87" s="37"/>
      <c r="AP87" s="37"/>
      <c r="AQ87" s="37"/>
      <c r="AR87" s="40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57" s="2" customFormat="1" ht="15.2" customHeight="1">
      <c r="A89" s="35"/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0" t="str">
        <f>IF(E11="","",E11)</f>
        <v>Statutární město  Karviná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30</v>
      </c>
      <c r="AJ89" s="37"/>
      <c r="AK89" s="37"/>
      <c r="AL89" s="37"/>
      <c r="AM89" s="276" t="str">
        <f>IF(E17="","",E17)</f>
        <v xml:space="preserve"> </v>
      </c>
      <c r="AN89" s="277"/>
      <c r="AO89" s="277"/>
      <c r="AP89" s="277"/>
      <c r="AQ89" s="37"/>
      <c r="AR89" s="40"/>
      <c r="AS89" s="278" t="s">
        <v>56</v>
      </c>
      <c r="AT89" s="279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57" s="2" customFormat="1" ht="15.2" customHeight="1">
      <c r="A90" s="35"/>
      <c r="B90" s="36"/>
      <c r="C90" s="30" t="s">
        <v>28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33</v>
      </c>
      <c r="AJ90" s="37"/>
      <c r="AK90" s="37"/>
      <c r="AL90" s="37"/>
      <c r="AM90" s="276" t="str">
        <f>IF(E20="","",E20)</f>
        <v>Martin  Pniok</v>
      </c>
      <c r="AN90" s="277"/>
      <c r="AO90" s="277"/>
      <c r="AP90" s="277"/>
      <c r="AQ90" s="37"/>
      <c r="AR90" s="40"/>
      <c r="AS90" s="280"/>
      <c r="AT90" s="281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57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282"/>
      <c r="AT91" s="283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57" s="2" customFormat="1" ht="29.25" customHeight="1">
      <c r="A92" s="35"/>
      <c r="B92" s="36"/>
      <c r="C92" s="284" t="s">
        <v>57</v>
      </c>
      <c r="D92" s="285"/>
      <c r="E92" s="285"/>
      <c r="F92" s="285"/>
      <c r="G92" s="285"/>
      <c r="H92" s="74"/>
      <c r="I92" s="286" t="s">
        <v>58</v>
      </c>
      <c r="J92" s="285"/>
      <c r="K92" s="285"/>
      <c r="L92" s="285"/>
      <c r="M92" s="285"/>
      <c r="N92" s="285"/>
      <c r="O92" s="285"/>
      <c r="P92" s="285"/>
      <c r="Q92" s="285"/>
      <c r="R92" s="285"/>
      <c r="S92" s="285"/>
      <c r="T92" s="285"/>
      <c r="U92" s="285"/>
      <c r="V92" s="285"/>
      <c r="W92" s="285"/>
      <c r="X92" s="285"/>
      <c r="Y92" s="285"/>
      <c r="Z92" s="285"/>
      <c r="AA92" s="285"/>
      <c r="AB92" s="285"/>
      <c r="AC92" s="285"/>
      <c r="AD92" s="285"/>
      <c r="AE92" s="285"/>
      <c r="AF92" s="285"/>
      <c r="AG92" s="287" t="s">
        <v>59</v>
      </c>
      <c r="AH92" s="285"/>
      <c r="AI92" s="285"/>
      <c r="AJ92" s="285"/>
      <c r="AK92" s="285"/>
      <c r="AL92" s="285"/>
      <c r="AM92" s="285"/>
      <c r="AN92" s="286" t="s">
        <v>60</v>
      </c>
      <c r="AO92" s="285"/>
      <c r="AP92" s="288"/>
      <c r="AQ92" s="75" t="s">
        <v>61</v>
      </c>
      <c r="AR92" s="40"/>
      <c r="AS92" s="76" t="s">
        <v>62</v>
      </c>
      <c r="AT92" s="77" t="s">
        <v>63</v>
      </c>
      <c r="AU92" s="77" t="s">
        <v>64</v>
      </c>
      <c r="AV92" s="77" t="s">
        <v>65</v>
      </c>
      <c r="AW92" s="77" t="s">
        <v>66</v>
      </c>
      <c r="AX92" s="77" t="s">
        <v>67</v>
      </c>
      <c r="AY92" s="77" t="s">
        <v>68</v>
      </c>
      <c r="AZ92" s="77" t="s">
        <v>69</v>
      </c>
      <c r="BA92" s="77" t="s">
        <v>70</v>
      </c>
      <c r="BB92" s="77" t="s">
        <v>71</v>
      </c>
      <c r="BC92" s="77" t="s">
        <v>72</v>
      </c>
      <c r="BD92" s="78" t="s">
        <v>73</v>
      </c>
      <c r="BE92" s="35"/>
    </row>
    <row r="93" spans="1:57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2:90" s="6" customFormat="1" ht="32.45" customHeight="1">
      <c r="B94" s="82"/>
      <c r="C94" s="83" t="s">
        <v>74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292">
        <f>ROUND(AG95,2)</f>
        <v>0</v>
      </c>
      <c r="AH94" s="292"/>
      <c r="AI94" s="292"/>
      <c r="AJ94" s="292"/>
      <c r="AK94" s="292"/>
      <c r="AL94" s="292"/>
      <c r="AM94" s="292"/>
      <c r="AN94" s="293">
        <f>SUM(AG94,AT94)</f>
        <v>0</v>
      </c>
      <c r="AO94" s="293"/>
      <c r="AP94" s="293"/>
      <c r="AQ94" s="86" t="s">
        <v>1</v>
      </c>
      <c r="AR94" s="87"/>
      <c r="AS94" s="88">
        <f>ROUND(AS95,2)</f>
        <v>0</v>
      </c>
      <c r="AT94" s="89">
        <f>ROUND(SUM(AV94:AW94),2)</f>
        <v>0</v>
      </c>
      <c r="AU94" s="90">
        <f>ROUND(AU95,5)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ROUND(AZ95,2)</f>
        <v>0</v>
      </c>
      <c r="BA94" s="89">
        <f>ROUND(BA95,2)</f>
        <v>0</v>
      </c>
      <c r="BB94" s="89">
        <f>ROUND(BB95,2)</f>
        <v>0</v>
      </c>
      <c r="BC94" s="89">
        <f>ROUND(BC95,2)</f>
        <v>0</v>
      </c>
      <c r="BD94" s="91">
        <f>ROUND(BD95,2)</f>
        <v>0</v>
      </c>
      <c r="BS94" s="92" t="s">
        <v>75</v>
      </c>
      <c r="BT94" s="92" t="s">
        <v>76</v>
      </c>
      <c r="BV94" s="92" t="s">
        <v>77</v>
      </c>
      <c r="BW94" s="92" t="s">
        <v>5</v>
      </c>
      <c r="BX94" s="92" t="s">
        <v>78</v>
      </c>
      <c r="CL94" s="92" t="s">
        <v>1</v>
      </c>
    </row>
    <row r="95" spans="1:90" s="7" customFormat="1" ht="24.75" customHeight="1">
      <c r="A95" s="93" t="s">
        <v>79</v>
      </c>
      <c r="B95" s="94"/>
      <c r="C95" s="95"/>
      <c r="D95" s="291" t="s">
        <v>14</v>
      </c>
      <c r="E95" s="291"/>
      <c r="F95" s="291"/>
      <c r="G95" s="291"/>
      <c r="H95" s="291"/>
      <c r="I95" s="96"/>
      <c r="J95" s="291" t="s">
        <v>17</v>
      </c>
      <c r="K95" s="291"/>
      <c r="L95" s="291"/>
      <c r="M95" s="291"/>
      <c r="N95" s="291"/>
      <c r="O95" s="291"/>
      <c r="P95" s="291"/>
      <c r="Q95" s="291"/>
      <c r="R95" s="291"/>
      <c r="S95" s="291"/>
      <c r="T95" s="291"/>
      <c r="U95" s="291"/>
      <c r="V95" s="291"/>
      <c r="W95" s="291"/>
      <c r="X95" s="291"/>
      <c r="Y95" s="291"/>
      <c r="Z95" s="291"/>
      <c r="AA95" s="291"/>
      <c r="AB95" s="291"/>
      <c r="AC95" s="291"/>
      <c r="AD95" s="291"/>
      <c r="AE95" s="291"/>
      <c r="AF95" s="291"/>
      <c r="AG95" s="289">
        <f>'ChodnikSE - Oprava  chodn...'!J28</f>
        <v>0</v>
      </c>
      <c r="AH95" s="290"/>
      <c r="AI95" s="290"/>
      <c r="AJ95" s="290"/>
      <c r="AK95" s="290"/>
      <c r="AL95" s="290"/>
      <c r="AM95" s="290"/>
      <c r="AN95" s="289">
        <f>SUM(AG95,AT95)</f>
        <v>0</v>
      </c>
      <c r="AO95" s="290"/>
      <c r="AP95" s="290"/>
      <c r="AQ95" s="97" t="s">
        <v>80</v>
      </c>
      <c r="AR95" s="98"/>
      <c r="AS95" s="99">
        <v>0</v>
      </c>
      <c r="AT95" s="100">
        <f>ROUND(SUM(AV95:AW95),2)</f>
        <v>0</v>
      </c>
      <c r="AU95" s="101">
        <f>'ChodnikSE - Oprava  chodn...'!P122</f>
        <v>0</v>
      </c>
      <c r="AV95" s="100">
        <f>'ChodnikSE - Oprava  chodn...'!J31</f>
        <v>0</v>
      </c>
      <c r="AW95" s="100">
        <f>'ChodnikSE - Oprava  chodn...'!J32</f>
        <v>0</v>
      </c>
      <c r="AX95" s="100">
        <f>'ChodnikSE - Oprava  chodn...'!J33</f>
        <v>0</v>
      </c>
      <c r="AY95" s="100">
        <f>'ChodnikSE - Oprava  chodn...'!J34</f>
        <v>0</v>
      </c>
      <c r="AZ95" s="100">
        <f>'ChodnikSE - Oprava  chodn...'!F31</f>
        <v>0</v>
      </c>
      <c r="BA95" s="100">
        <f>'ChodnikSE - Oprava  chodn...'!F32</f>
        <v>0</v>
      </c>
      <c r="BB95" s="100">
        <f>'ChodnikSE - Oprava  chodn...'!F33</f>
        <v>0</v>
      </c>
      <c r="BC95" s="100">
        <f>'ChodnikSE - Oprava  chodn...'!F34</f>
        <v>0</v>
      </c>
      <c r="BD95" s="102">
        <f>'ChodnikSE - Oprava  chodn...'!F35</f>
        <v>0</v>
      </c>
      <c r="BT95" s="103" t="s">
        <v>81</v>
      </c>
      <c r="BU95" s="103" t="s">
        <v>82</v>
      </c>
      <c r="BV95" s="103" t="s">
        <v>77</v>
      </c>
      <c r="BW95" s="103" t="s">
        <v>5</v>
      </c>
      <c r="BX95" s="103" t="s">
        <v>78</v>
      </c>
      <c r="CL95" s="103" t="s">
        <v>1</v>
      </c>
    </row>
    <row r="96" spans="1:57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0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40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algorithmName="SHA-512" hashValue="RbpRmZO1wcDp6JaPtzCHxyNPWL8Yz176LdZd/Bt4jZtiGJS+KEGS+9ocIHoTujQHqeJKU+vyXYPyYH1x8xvPSw==" saltValue="O/AFsWtoqy0EV2DNYBoUPN6geORFuVMj6KPDouyHpoFxhfCOO5ofhqHRBEBqD7ARPL9NZLfHG1p9op2f00s6xw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ChodnikSE - Oprava  chod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5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1"/>
      <c r="AT3" s="18" t="s">
        <v>83</v>
      </c>
    </row>
    <row r="4" spans="2:46" s="1" customFormat="1" ht="24.95" customHeight="1">
      <c r="B4" s="21"/>
      <c r="D4" s="106" t="s">
        <v>84</v>
      </c>
      <c r="L4" s="21"/>
      <c r="M4" s="107" t="s">
        <v>10</v>
      </c>
      <c r="AT4" s="18" t="s">
        <v>4</v>
      </c>
    </row>
    <row r="5" spans="2:12" s="1" customFormat="1" ht="6.95" customHeight="1">
      <c r="B5" s="21"/>
      <c r="L5" s="21"/>
    </row>
    <row r="6" spans="1:31" s="2" customFormat="1" ht="12" customHeight="1">
      <c r="A6" s="35"/>
      <c r="B6" s="40"/>
      <c r="C6" s="35"/>
      <c r="D6" s="108" t="s">
        <v>16</v>
      </c>
      <c r="E6" s="35"/>
      <c r="F6" s="35"/>
      <c r="G6" s="35"/>
      <c r="H6" s="35"/>
      <c r="I6" s="35"/>
      <c r="J6" s="35"/>
      <c r="K6" s="35"/>
      <c r="L6" s="52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s="2" customFormat="1" ht="16.5" customHeight="1">
      <c r="A7" s="35"/>
      <c r="B7" s="40"/>
      <c r="C7" s="35"/>
      <c r="D7" s="35"/>
      <c r="E7" s="295" t="s">
        <v>17</v>
      </c>
      <c r="F7" s="296"/>
      <c r="G7" s="296"/>
      <c r="H7" s="296"/>
      <c r="I7" s="35"/>
      <c r="J7" s="35"/>
      <c r="K7" s="35"/>
      <c r="L7" s="52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2" customFormat="1" ht="11.25">
      <c r="A8" s="35"/>
      <c r="B8" s="40"/>
      <c r="C8" s="35"/>
      <c r="D8" s="35"/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2" customHeight="1">
      <c r="A9" s="35"/>
      <c r="B9" s="40"/>
      <c r="C9" s="35"/>
      <c r="D9" s="108" t="s">
        <v>18</v>
      </c>
      <c r="E9" s="35"/>
      <c r="F9" s="109" t="s">
        <v>1</v>
      </c>
      <c r="G9" s="35"/>
      <c r="H9" s="35"/>
      <c r="I9" s="108" t="s">
        <v>19</v>
      </c>
      <c r="J9" s="109" t="s">
        <v>1</v>
      </c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08" t="s">
        <v>20</v>
      </c>
      <c r="E10" s="35"/>
      <c r="F10" s="109" t="s">
        <v>21</v>
      </c>
      <c r="G10" s="35"/>
      <c r="H10" s="35"/>
      <c r="I10" s="108" t="s">
        <v>22</v>
      </c>
      <c r="J10" s="110" t="str">
        <f>'Rekapitulace stavby'!AN8</f>
        <v>21. 6. 2023</v>
      </c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0.9" customHeight="1">
      <c r="A11" s="35"/>
      <c r="B11" s="40"/>
      <c r="C11" s="35"/>
      <c r="D11" s="35"/>
      <c r="E11" s="35"/>
      <c r="F11" s="35"/>
      <c r="G11" s="35"/>
      <c r="H11" s="35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8" t="s">
        <v>24</v>
      </c>
      <c r="E12" s="35"/>
      <c r="F12" s="35"/>
      <c r="G12" s="35"/>
      <c r="H12" s="35"/>
      <c r="I12" s="108" t="s">
        <v>25</v>
      </c>
      <c r="J12" s="109" t="s">
        <v>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8" customHeight="1">
      <c r="A13" s="35"/>
      <c r="B13" s="40"/>
      <c r="C13" s="35"/>
      <c r="D13" s="35"/>
      <c r="E13" s="109" t="s">
        <v>26</v>
      </c>
      <c r="F13" s="35"/>
      <c r="G13" s="35"/>
      <c r="H13" s="35"/>
      <c r="I13" s="108" t="s">
        <v>27</v>
      </c>
      <c r="J13" s="109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6.95" customHeight="1">
      <c r="A14" s="35"/>
      <c r="B14" s="40"/>
      <c r="C14" s="35"/>
      <c r="D14" s="35"/>
      <c r="E14" s="35"/>
      <c r="F14" s="35"/>
      <c r="G14" s="35"/>
      <c r="H14" s="35"/>
      <c r="I14" s="35"/>
      <c r="J14" s="35"/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40"/>
      <c r="C15" s="35"/>
      <c r="D15" s="108" t="s">
        <v>28</v>
      </c>
      <c r="E15" s="35"/>
      <c r="F15" s="35"/>
      <c r="G15" s="35"/>
      <c r="H15" s="35"/>
      <c r="I15" s="108" t="s">
        <v>25</v>
      </c>
      <c r="J15" s="31" t="str">
        <f>'Rekapitulace stavby'!AN13</f>
        <v>Vyplň údaj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8" customHeight="1">
      <c r="A16" s="35"/>
      <c r="B16" s="40"/>
      <c r="C16" s="35"/>
      <c r="D16" s="35"/>
      <c r="E16" s="297" t="str">
        <f>'Rekapitulace stavby'!E14</f>
        <v>Vyplň údaj</v>
      </c>
      <c r="F16" s="298"/>
      <c r="G16" s="298"/>
      <c r="H16" s="298"/>
      <c r="I16" s="108" t="s">
        <v>27</v>
      </c>
      <c r="J16" s="31" t="str">
        <f>'Rekapitulace stavby'!AN14</f>
        <v>Vyplň údaj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5" customHeight="1">
      <c r="A17" s="35"/>
      <c r="B17" s="40"/>
      <c r="C17" s="35"/>
      <c r="D17" s="35"/>
      <c r="E17" s="35"/>
      <c r="F17" s="35"/>
      <c r="G17" s="35"/>
      <c r="H17" s="35"/>
      <c r="I17" s="35"/>
      <c r="J17" s="35"/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0"/>
      <c r="C18" s="35"/>
      <c r="D18" s="108" t="s">
        <v>30</v>
      </c>
      <c r="E18" s="35"/>
      <c r="F18" s="35"/>
      <c r="G18" s="35"/>
      <c r="H18" s="35"/>
      <c r="I18" s="108" t="s">
        <v>25</v>
      </c>
      <c r="J18" s="109" t="str">
        <f>IF('Rekapitulace stavby'!AN16="","",'Rekapitulace stavby'!AN16)</f>
        <v/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0"/>
      <c r="C19" s="35"/>
      <c r="D19" s="35"/>
      <c r="E19" s="109" t="str">
        <f>IF('Rekapitulace stavby'!E17="","",'Rekapitulace stavby'!E17)</f>
        <v xml:space="preserve"> </v>
      </c>
      <c r="F19" s="35"/>
      <c r="G19" s="35"/>
      <c r="H19" s="35"/>
      <c r="I19" s="108" t="s">
        <v>27</v>
      </c>
      <c r="J19" s="109" t="str">
        <f>IF('Rekapitulace stavby'!AN17="","",'Rekapitulace stavby'!AN17)</f>
        <v/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0"/>
      <c r="C20" s="35"/>
      <c r="D20" s="35"/>
      <c r="E20" s="35"/>
      <c r="F20" s="35"/>
      <c r="G20" s="35"/>
      <c r="H20" s="35"/>
      <c r="I20" s="35"/>
      <c r="J20" s="35"/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0"/>
      <c r="C21" s="35"/>
      <c r="D21" s="108" t="s">
        <v>33</v>
      </c>
      <c r="E21" s="35"/>
      <c r="F21" s="35"/>
      <c r="G21" s="35"/>
      <c r="H21" s="35"/>
      <c r="I21" s="108" t="s">
        <v>25</v>
      </c>
      <c r="J21" s="109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0"/>
      <c r="C22" s="35"/>
      <c r="D22" s="35"/>
      <c r="E22" s="109" t="s">
        <v>34</v>
      </c>
      <c r="F22" s="35"/>
      <c r="G22" s="35"/>
      <c r="H22" s="35"/>
      <c r="I22" s="108" t="s">
        <v>27</v>
      </c>
      <c r="J22" s="109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0"/>
      <c r="C23" s="35"/>
      <c r="D23" s="35"/>
      <c r="E23" s="35"/>
      <c r="F23" s="35"/>
      <c r="G23" s="35"/>
      <c r="H23" s="35"/>
      <c r="I23" s="35"/>
      <c r="J23" s="35"/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0"/>
      <c r="C24" s="35"/>
      <c r="D24" s="108" t="s">
        <v>35</v>
      </c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16.5" customHeight="1">
      <c r="A25" s="111"/>
      <c r="B25" s="112"/>
      <c r="C25" s="111"/>
      <c r="D25" s="111"/>
      <c r="E25" s="299" t="s">
        <v>1</v>
      </c>
      <c r="F25" s="299"/>
      <c r="G25" s="299"/>
      <c r="H25" s="299"/>
      <c r="I25" s="111"/>
      <c r="J25" s="111"/>
      <c r="K25" s="111"/>
      <c r="L25" s="113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</row>
    <row r="26" spans="1:31" s="2" customFormat="1" ht="6.95" customHeight="1">
      <c r="A26" s="35"/>
      <c r="B26" s="40"/>
      <c r="C26" s="35"/>
      <c r="D26" s="35"/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114"/>
      <c r="E27" s="114"/>
      <c r="F27" s="114"/>
      <c r="G27" s="114"/>
      <c r="H27" s="114"/>
      <c r="I27" s="114"/>
      <c r="J27" s="114"/>
      <c r="K27" s="114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35" customHeight="1">
      <c r="A28" s="35"/>
      <c r="B28" s="40"/>
      <c r="C28" s="35"/>
      <c r="D28" s="115" t="s">
        <v>36</v>
      </c>
      <c r="E28" s="35"/>
      <c r="F28" s="35"/>
      <c r="G28" s="35"/>
      <c r="H28" s="35"/>
      <c r="I28" s="35"/>
      <c r="J28" s="116">
        <f>ROUND(J122,2)</f>
        <v>0</v>
      </c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4"/>
      <c r="E29" s="114"/>
      <c r="F29" s="114"/>
      <c r="G29" s="114"/>
      <c r="H29" s="114"/>
      <c r="I29" s="114"/>
      <c r="J29" s="114"/>
      <c r="K29" s="11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40"/>
      <c r="C30" s="35"/>
      <c r="D30" s="35"/>
      <c r="E30" s="35"/>
      <c r="F30" s="117" t="s">
        <v>38</v>
      </c>
      <c r="G30" s="35"/>
      <c r="H30" s="35"/>
      <c r="I30" s="117" t="s">
        <v>37</v>
      </c>
      <c r="J30" s="117" t="s">
        <v>39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40"/>
      <c r="C31" s="35"/>
      <c r="D31" s="118" t="s">
        <v>40</v>
      </c>
      <c r="E31" s="108" t="s">
        <v>41</v>
      </c>
      <c r="F31" s="119">
        <f>ROUND((SUM(BE122:BE259)),2)</f>
        <v>0</v>
      </c>
      <c r="G31" s="35"/>
      <c r="H31" s="35"/>
      <c r="I31" s="120">
        <v>0.21</v>
      </c>
      <c r="J31" s="119">
        <f>ROUND(((SUM(BE122:BE259))*I31),2)</f>
        <v>0</v>
      </c>
      <c r="K31" s="3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108" t="s">
        <v>42</v>
      </c>
      <c r="F32" s="119">
        <f>ROUND((SUM(BF122:BF259)),2)</f>
        <v>0</v>
      </c>
      <c r="G32" s="35"/>
      <c r="H32" s="35"/>
      <c r="I32" s="120">
        <v>0.15</v>
      </c>
      <c r="J32" s="119">
        <f>ROUND(((SUM(BF122:BF259))*I32),2)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 hidden="1">
      <c r="A33" s="35"/>
      <c r="B33" s="40"/>
      <c r="C33" s="35"/>
      <c r="D33" s="35"/>
      <c r="E33" s="108" t="s">
        <v>43</v>
      </c>
      <c r="F33" s="119">
        <f>ROUND((SUM(BG122:BG259)),2)</f>
        <v>0</v>
      </c>
      <c r="G33" s="35"/>
      <c r="H33" s="35"/>
      <c r="I33" s="120">
        <v>0.21</v>
      </c>
      <c r="J33" s="119">
        <f>0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 hidden="1">
      <c r="A34" s="35"/>
      <c r="B34" s="40"/>
      <c r="C34" s="35"/>
      <c r="D34" s="35"/>
      <c r="E34" s="108" t="s">
        <v>44</v>
      </c>
      <c r="F34" s="119">
        <f>ROUND((SUM(BH122:BH259)),2)</f>
        <v>0</v>
      </c>
      <c r="G34" s="35"/>
      <c r="H34" s="35"/>
      <c r="I34" s="120">
        <v>0.15</v>
      </c>
      <c r="J34" s="119">
        <f>0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8" t="s">
        <v>45</v>
      </c>
      <c r="F35" s="119">
        <f>ROUND((SUM(BI122:BI259)),2)</f>
        <v>0</v>
      </c>
      <c r="G35" s="35"/>
      <c r="H35" s="35"/>
      <c r="I35" s="120">
        <v>0</v>
      </c>
      <c r="J35" s="119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5" customHeight="1">
      <c r="A36" s="35"/>
      <c r="B36" s="40"/>
      <c r="C36" s="35"/>
      <c r="D36" s="35"/>
      <c r="E36" s="35"/>
      <c r="F36" s="35"/>
      <c r="G36" s="35"/>
      <c r="H36" s="35"/>
      <c r="I36" s="35"/>
      <c r="J36" s="35"/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35" customHeight="1">
      <c r="A37" s="35"/>
      <c r="B37" s="40"/>
      <c r="C37" s="121"/>
      <c r="D37" s="122" t="s">
        <v>46</v>
      </c>
      <c r="E37" s="123"/>
      <c r="F37" s="123"/>
      <c r="G37" s="124" t="s">
        <v>47</v>
      </c>
      <c r="H37" s="125" t="s">
        <v>48</v>
      </c>
      <c r="I37" s="123"/>
      <c r="J37" s="126">
        <f>SUM(J28:J35)</f>
        <v>0</v>
      </c>
      <c r="K37" s="127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2:12" s="1" customFormat="1" ht="14.45" customHeight="1">
      <c r="B39" s="21"/>
      <c r="L39" s="21"/>
    </row>
    <row r="40" spans="2:12" s="1" customFormat="1" ht="14.45" customHeight="1">
      <c r="B40" s="21"/>
      <c r="L40" s="21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28" t="s">
        <v>49</v>
      </c>
      <c r="E50" s="129"/>
      <c r="F50" s="129"/>
      <c r="G50" s="128" t="s">
        <v>50</v>
      </c>
      <c r="H50" s="129"/>
      <c r="I50" s="129"/>
      <c r="J50" s="129"/>
      <c r="K50" s="129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30" t="s">
        <v>51</v>
      </c>
      <c r="E61" s="131"/>
      <c r="F61" s="132" t="s">
        <v>52</v>
      </c>
      <c r="G61" s="130" t="s">
        <v>51</v>
      </c>
      <c r="H61" s="131"/>
      <c r="I61" s="131"/>
      <c r="J61" s="133" t="s">
        <v>52</v>
      </c>
      <c r="K61" s="131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28" t="s">
        <v>53</v>
      </c>
      <c r="E65" s="134"/>
      <c r="F65" s="134"/>
      <c r="G65" s="128" t="s">
        <v>54</v>
      </c>
      <c r="H65" s="134"/>
      <c r="I65" s="134"/>
      <c r="J65" s="134"/>
      <c r="K65" s="134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30" t="s">
        <v>51</v>
      </c>
      <c r="E76" s="131"/>
      <c r="F76" s="132" t="s">
        <v>52</v>
      </c>
      <c r="G76" s="130" t="s">
        <v>51</v>
      </c>
      <c r="H76" s="131"/>
      <c r="I76" s="131"/>
      <c r="J76" s="133" t="s">
        <v>52</v>
      </c>
      <c r="K76" s="131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85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273" t="str">
        <f>E7</f>
        <v>Oprava  chodníku  mezi ul. Slovenskou  a ul. Einsteinova</v>
      </c>
      <c r="F85" s="300"/>
      <c r="G85" s="300"/>
      <c r="H85" s="300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30" t="s">
        <v>20</v>
      </c>
      <c r="D87" s="37"/>
      <c r="E87" s="37"/>
      <c r="F87" s="28" t="str">
        <f>F10</f>
        <v>Karviná -  Hranice</v>
      </c>
      <c r="G87" s="37"/>
      <c r="H87" s="37"/>
      <c r="I87" s="30" t="s">
        <v>22</v>
      </c>
      <c r="J87" s="67" t="str">
        <f>IF(J10="","",J10)</f>
        <v>21. 6. 2023</v>
      </c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5.2" customHeight="1">
      <c r="A89" s="35"/>
      <c r="B89" s="36"/>
      <c r="C89" s="30" t="s">
        <v>24</v>
      </c>
      <c r="D89" s="37"/>
      <c r="E89" s="37"/>
      <c r="F89" s="28" t="str">
        <f>E13</f>
        <v>Statutární město  Karviná</v>
      </c>
      <c r="G89" s="37"/>
      <c r="H89" s="37"/>
      <c r="I89" s="30" t="s">
        <v>30</v>
      </c>
      <c r="J89" s="33" t="str">
        <f>E19</f>
        <v xml:space="preserve"> 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5.2" customHeight="1">
      <c r="A90" s="35"/>
      <c r="B90" s="36"/>
      <c r="C90" s="30" t="s">
        <v>28</v>
      </c>
      <c r="D90" s="37"/>
      <c r="E90" s="37"/>
      <c r="F90" s="28" t="str">
        <f>IF(E16="","",E16)</f>
        <v>Vyplň údaj</v>
      </c>
      <c r="G90" s="37"/>
      <c r="H90" s="37"/>
      <c r="I90" s="30" t="s">
        <v>33</v>
      </c>
      <c r="J90" s="33" t="str">
        <f>E22</f>
        <v>Martin  Pniok</v>
      </c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0.35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9.25" customHeight="1">
      <c r="A92" s="35"/>
      <c r="B92" s="36"/>
      <c r="C92" s="139" t="s">
        <v>86</v>
      </c>
      <c r="D92" s="140"/>
      <c r="E92" s="140"/>
      <c r="F92" s="140"/>
      <c r="G92" s="140"/>
      <c r="H92" s="140"/>
      <c r="I92" s="140"/>
      <c r="J92" s="141" t="s">
        <v>87</v>
      </c>
      <c r="K92" s="140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2.9" customHeight="1">
      <c r="A94" s="35"/>
      <c r="B94" s="36"/>
      <c r="C94" s="142" t="s">
        <v>88</v>
      </c>
      <c r="D94" s="37"/>
      <c r="E94" s="37"/>
      <c r="F94" s="37"/>
      <c r="G94" s="37"/>
      <c r="H94" s="37"/>
      <c r="I94" s="37"/>
      <c r="J94" s="85">
        <f>J122</f>
        <v>0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8" t="s">
        <v>89</v>
      </c>
    </row>
    <row r="95" spans="2:12" s="9" customFormat="1" ht="24.95" customHeight="1">
      <c r="B95" s="143"/>
      <c r="C95" s="144"/>
      <c r="D95" s="145" t="s">
        <v>90</v>
      </c>
      <c r="E95" s="146"/>
      <c r="F95" s="146"/>
      <c r="G95" s="146"/>
      <c r="H95" s="146"/>
      <c r="I95" s="146"/>
      <c r="J95" s="147">
        <f>J123</f>
        <v>0</v>
      </c>
      <c r="K95" s="144"/>
      <c r="L95" s="148"/>
    </row>
    <row r="96" spans="2:12" s="10" customFormat="1" ht="19.9" customHeight="1">
      <c r="B96" s="149"/>
      <c r="C96" s="150"/>
      <c r="D96" s="151" t="s">
        <v>91</v>
      </c>
      <c r="E96" s="152"/>
      <c r="F96" s="152"/>
      <c r="G96" s="152"/>
      <c r="H96" s="152"/>
      <c r="I96" s="152"/>
      <c r="J96" s="153">
        <f>J124</f>
        <v>0</v>
      </c>
      <c r="K96" s="150"/>
      <c r="L96" s="154"/>
    </row>
    <row r="97" spans="2:12" s="10" customFormat="1" ht="19.9" customHeight="1">
      <c r="B97" s="149"/>
      <c r="C97" s="150"/>
      <c r="D97" s="151" t="s">
        <v>92</v>
      </c>
      <c r="E97" s="152"/>
      <c r="F97" s="152"/>
      <c r="G97" s="152"/>
      <c r="H97" s="152"/>
      <c r="I97" s="152"/>
      <c r="J97" s="153">
        <f>J189</f>
        <v>0</v>
      </c>
      <c r="K97" s="150"/>
      <c r="L97" s="154"/>
    </row>
    <row r="98" spans="2:12" s="10" customFormat="1" ht="19.9" customHeight="1">
      <c r="B98" s="149"/>
      <c r="C98" s="150"/>
      <c r="D98" s="151" t="s">
        <v>93</v>
      </c>
      <c r="E98" s="152"/>
      <c r="F98" s="152"/>
      <c r="G98" s="152"/>
      <c r="H98" s="152"/>
      <c r="I98" s="152"/>
      <c r="J98" s="153">
        <f>J211</f>
        <v>0</v>
      </c>
      <c r="K98" s="150"/>
      <c r="L98" s="154"/>
    </row>
    <row r="99" spans="2:12" s="10" customFormat="1" ht="19.9" customHeight="1">
      <c r="B99" s="149"/>
      <c r="C99" s="150"/>
      <c r="D99" s="151" t="s">
        <v>94</v>
      </c>
      <c r="E99" s="152"/>
      <c r="F99" s="152"/>
      <c r="G99" s="152"/>
      <c r="H99" s="152"/>
      <c r="I99" s="152"/>
      <c r="J99" s="153">
        <f>J214</f>
        <v>0</v>
      </c>
      <c r="K99" s="150"/>
      <c r="L99" s="154"/>
    </row>
    <row r="100" spans="2:12" s="10" customFormat="1" ht="19.9" customHeight="1">
      <c r="B100" s="149"/>
      <c r="C100" s="150"/>
      <c r="D100" s="151" t="s">
        <v>95</v>
      </c>
      <c r="E100" s="152"/>
      <c r="F100" s="152"/>
      <c r="G100" s="152"/>
      <c r="H100" s="152"/>
      <c r="I100" s="152"/>
      <c r="J100" s="153">
        <f>J239</f>
        <v>0</v>
      </c>
      <c r="K100" s="150"/>
      <c r="L100" s="154"/>
    </row>
    <row r="101" spans="2:12" s="10" customFormat="1" ht="19.9" customHeight="1">
      <c r="B101" s="149"/>
      <c r="C101" s="150"/>
      <c r="D101" s="151" t="s">
        <v>96</v>
      </c>
      <c r="E101" s="152"/>
      <c r="F101" s="152"/>
      <c r="G101" s="152"/>
      <c r="H101" s="152"/>
      <c r="I101" s="152"/>
      <c r="J101" s="153">
        <f>J249</f>
        <v>0</v>
      </c>
      <c r="K101" s="150"/>
      <c r="L101" s="154"/>
    </row>
    <row r="102" spans="2:12" s="9" customFormat="1" ht="24.95" customHeight="1">
      <c r="B102" s="143"/>
      <c r="C102" s="144"/>
      <c r="D102" s="145" t="s">
        <v>97</v>
      </c>
      <c r="E102" s="146"/>
      <c r="F102" s="146"/>
      <c r="G102" s="146"/>
      <c r="H102" s="146"/>
      <c r="I102" s="146"/>
      <c r="J102" s="147">
        <f>J251</f>
        <v>0</v>
      </c>
      <c r="K102" s="144"/>
      <c r="L102" s="148"/>
    </row>
    <row r="103" spans="2:12" s="10" customFormat="1" ht="19.9" customHeight="1">
      <c r="B103" s="149"/>
      <c r="C103" s="150"/>
      <c r="D103" s="151" t="s">
        <v>98</v>
      </c>
      <c r="E103" s="152"/>
      <c r="F103" s="152"/>
      <c r="G103" s="152"/>
      <c r="H103" s="152"/>
      <c r="I103" s="152"/>
      <c r="J103" s="153">
        <f>J252</f>
        <v>0</v>
      </c>
      <c r="K103" s="150"/>
      <c r="L103" s="154"/>
    </row>
    <row r="104" spans="2:12" s="10" customFormat="1" ht="19.9" customHeight="1">
      <c r="B104" s="149"/>
      <c r="C104" s="150"/>
      <c r="D104" s="151" t="s">
        <v>99</v>
      </c>
      <c r="E104" s="152"/>
      <c r="F104" s="152"/>
      <c r="G104" s="152"/>
      <c r="H104" s="152"/>
      <c r="I104" s="152"/>
      <c r="J104" s="153">
        <f>J256</f>
        <v>0</v>
      </c>
      <c r="K104" s="150"/>
      <c r="L104" s="154"/>
    </row>
    <row r="105" spans="1:31" s="2" customFormat="1" ht="21.7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5" customHeight="1">
      <c r="A110" s="35"/>
      <c r="B110" s="57"/>
      <c r="C110" s="58"/>
      <c r="D110" s="58"/>
      <c r="E110" s="58"/>
      <c r="F110" s="58"/>
      <c r="G110" s="58"/>
      <c r="H110" s="58"/>
      <c r="I110" s="58"/>
      <c r="J110" s="58"/>
      <c r="K110" s="58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5" customHeight="1">
      <c r="A111" s="35"/>
      <c r="B111" s="36"/>
      <c r="C111" s="24" t="s">
        <v>100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30" t="s">
        <v>16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273" t="str">
        <f>E7</f>
        <v>Oprava  chodníku  mezi ul. Slovenskou  a ul. Einsteinova</v>
      </c>
      <c r="F114" s="300"/>
      <c r="G114" s="300"/>
      <c r="H114" s="300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20</v>
      </c>
      <c r="D116" s="37"/>
      <c r="E116" s="37"/>
      <c r="F116" s="28" t="str">
        <f>F10</f>
        <v>Karviná -  Hranice</v>
      </c>
      <c r="G116" s="37"/>
      <c r="H116" s="37"/>
      <c r="I116" s="30" t="s">
        <v>22</v>
      </c>
      <c r="J116" s="67" t="str">
        <f>IF(J10="","",J10)</f>
        <v>21. 6. 2023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2" customHeight="1">
      <c r="A118" s="35"/>
      <c r="B118" s="36"/>
      <c r="C118" s="30" t="s">
        <v>24</v>
      </c>
      <c r="D118" s="37"/>
      <c r="E118" s="37"/>
      <c r="F118" s="28" t="str">
        <f>E13</f>
        <v>Statutární město  Karviná</v>
      </c>
      <c r="G118" s="37"/>
      <c r="H118" s="37"/>
      <c r="I118" s="30" t="s">
        <v>30</v>
      </c>
      <c r="J118" s="33" t="str">
        <f>E19</f>
        <v xml:space="preserve"> 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2" customHeight="1">
      <c r="A119" s="35"/>
      <c r="B119" s="36"/>
      <c r="C119" s="30" t="s">
        <v>28</v>
      </c>
      <c r="D119" s="37"/>
      <c r="E119" s="37"/>
      <c r="F119" s="28" t="str">
        <f>IF(E16="","",E16)</f>
        <v>Vyplň údaj</v>
      </c>
      <c r="G119" s="37"/>
      <c r="H119" s="37"/>
      <c r="I119" s="30" t="s">
        <v>33</v>
      </c>
      <c r="J119" s="33" t="str">
        <f>E22</f>
        <v>Martin  Pniok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0.3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11" customFormat="1" ht="29.25" customHeight="1">
      <c r="A121" s="155"/>
      <c r="B121" s="156"/>
      <c r="C121" s="157" t="s">
        <v>101</v>
      </c>
      <c r="D121" s="158" t="s">
        <v>61</v>
      </c>
      <c r="E121" s="158" t="s">
        <v>57</v>
      </c>
      <c r="F121" s="158" t="s">
        <v>58</v>
      </c>
      <c r="G121" s="158" t="s">
        <v>102</v>
      </c>
      <c r="H121" s="158" t="s">
        <v>103</v>
      </c>
      <c r="I121" s="158" t="s">
        <v>104</v>
      </c>
      <c r="J121" s="158" t="s">
        <v>87</v>
      </c>
      <c r="K121" s="159" t="s">
        <v>105</v>
      </c>
      <c r="L121" s="160"/>
      <c r="M121" s="76" t="s">
        <v>1</v>
      </c>
      <c r="N121" s="77" t="s">
        <v>40</v>
      </c>
      <c r="O121" s="77" t="s">
        <v>106</v>
      </c>
      <c r="P121" s="77" t="s">
        <v>107</v>
      </c>
      <c r="Q121" s="77" t="s">
        <v>108</v>
      </c>
      <c r="R121" s="77" t="s">
        <v>109</v>
      </c>
      <c r="S121" s="77" t="s">
        <v>110</v>
      </c>
      <c r="T121" s="78" t="s">
        <v>111</v>
      </c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</row>
    <row r="122" spans="1:63" s="2" customFormat="1" ht="22.9" customHeight="1">
      <c r="A122" s="35"/>
      <c r="B122" s="36"/>
      <c r="C122" s="83" t="s">
        <v>112</v>
      </c>
      <c r="D122" s="37"/>
      <c r="E122" s="37"/>
      <c r="F122" s="37"/>
      <c r="G122" s="37"/>
      <c r="H122" s="37"/>
      <c r="I122" s="37"/>
      <c r="J122" s="161">
        <f>BK122</f>
        <v>0</v>
      </c>
      <c r="K122" s="37"/>
      <c r="L122" s="40"/>
      <c r="M122" s="79"/>
      <c r="N122" s="162"/>
      <c r="O122" s="80"/>
      <c r="P122" s="163">
        <f>P123+P251</f>
        <v>0</v>
      </c>
      <c r="Q122" s="80"/>
      <c r="R122" s="163">
        <f>R123+R251</f>
        <v>988.27792088</v>
      </c>
      <c r="S122" s="80"/>
      <c r="T122" s="164">
        <f>T123+T251</f>
        <v>486.715375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75</v>
      </c>
      <c r="AU122" s="18" t="s">
        <v>89</v>
      </c>
      <c r="BK122" s="165">
        <f>BK123+BK251</f>
        <v>0</v>
      </c>
    </row>
    <row r="123" spans="2:63" s="12" customFormat="1" ht="25.9" customHeight="1">
      <c r="B123" s="166"/>
      <c r="C123" s="167"/>
      <c r="D123" s="168" t="s">
        <v>75</v>
      </c>
      <c r="E123" s="169" t="s">
        <v>113</v>
      </c>
      <c r="F123" s="169" t="s">
        <v>114</v>
      </c>
      <c r="G123" s="167"/>
      <c r="H123" s="167"/>
      <c r="I123" s="170"/>
      <c r="J123" s="171">
        <f>BK123</f>
        <v>0</v>
      </c>
      <c r="K123" s="167"/>
      <c r="L123" s="172"/>
      <c r="M123" s="173"/>
      <c r="N123" s="174"/>
      <c r="O123" s="174"/>
      <c r="P123" s="175">
        <f>P124+P189+P211+P214+P239+P249</f>
        <v>0</v>
      </c>
      <c r="Q123" s="174"/>
      <c r="R123" s="175">
        <f>R124+R189+R211+R214+R239+R249</f>
        <v>988.27792088</v>
      </c>
      <c r="S123" s="174"/>
      <c r="T123" s="176">
        <f>T124+T189+T211+T214+T239+T249</f>
        <v>486.715375</v>
      </c>
      <c r="AR123" s="177" t="s">
        <v>81</v>
      </c>
      <c r="AT123" s="178" t="s">
        <v>75</v>
      </c>
      <c r="AU123" s="178" t="s">
        <v>76</v>
      </c>
      <c r="AY123" s="177" t="s">
        <v>115</v>
      </c>
      <c r="BK123" s="179">
        <f>BK124+BK189+BK211+BK214+BK239+BK249</f>
        <v>0</v>
      </c>
    </row>
    <row r="124" spans="2:63" s="12" customFormat="1" ht="22.9" customHeight="1">
      <c r="B124" s="166"/>
      <c r="C124" s="167"/>
      <c r="D124" s="168" t="s">
        <v>75</v>
      </c>
      <c r="E124" s="180" t="s">
        <v>81</v>
      </c>
      <c r="F124" s="180" t="s">
        <v>116</v>
      </c>
      <c r="G124" s="167"/>
      <c r="H124" s="167"/>
      <c r="I124" s="170"/>
      <c r="J124" s="181">
        <f>BK124</f>
        <v>0</v>
      </c>
      <c r="K124" s="167"/>
      <c r="L124" s="172"/>
      <c r="M124" s="173"/>
      <c r="N124" s="174"/>
      <c r="O124" s="174"/>
      <c r="P124" s="175">
        <f>SUM(P125:P188)</f>
        <v>0</v>
      </c>
      <c r="Q124" s="174"/>
      <c r="R124" s="175">
        <f>SUM(R125:R188)</f>
        <v>68.202099</v>
      </c>
      <c r="S124" s="174"/>
      <c r="T124" s="176">
        <f>SUM(T125:T188)</f>
        <v>486.715375</v>
      </c>
      <c r="AR124" s="177" t="s">
        <v>81</v>
      </c>
      <c r="AT124" s="178" t="s">
        <v>75</v>
      </c>
      <c r="AU124" s="178" t="s">
        <v>81</v>
      </c>
      <c r="AY124" s="177" t="s">
        <v>115</v>
      </c>
      <c r="BK124" s="179">
        <f>SUM(BK125:BK188)</f>
        <v>0</v>
      </c>
    </row>
    <row r="125" spans="1:65" s="2" customFormat="1" ht="24.2" customHeight="1">
      <c r="A125" s="35"/>
      <c r="B125" s="36"/>
      <c r="C125" s="182" t="s">
        <v>81</v>
      </c>
      <c r="D125" s="182" t="s">
        <v>117</v>
      </c>
      <c r="E125" s="183" t="s">
        <v>118</v>
      </c>
      <c r="F125" s="184" t="s">
        <v>119</v>
      </c>
      <c r="G125" s="185" t="s">
        <v>120</v>
      </c>
      <c r="H125" s="186">
        <v>13</v>
      </c>
      <c r="I125" s="187"/>
      <c r="J125" s="188">
        <f>ROUND(I125*H125,2)</f>
        <v>0</v>
      </c>
      <c r="K125" s="184" t="s">
        <v>121</v>
      </c>
      <c r="L125" s="40"/>
      <c r="M125" s="189" t="s">
        <v>1</v>
      </c>
      <c r="N125" s="190" t="s">
        <v>41</v>
      </c>
      <c r="O125" s="72"/>
      <c r="P125" s="191">
        <f>O125*H125</f>
        <v>0</v>
      </c>
      <c r="Q125" s="191">
        <v>0</v>
      </c>
      <c r="R125" s="191">
        <f>Q125*H125</f>
        <v>0</v>
      </c>
      <c r="S125" s="191">
        <v>0.255</v>
      </c>
      <c r="T125" s="192">
        <f>S125*H125</f>
        <v>3.315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3" t="s">
        <v>122</v>
      </c>
      <c r="AT125" s="193" t="s">
        <v>117</v>
      </c>
      <c r="AU125" s="193" t="s">
        <v>83</v>
      </c>
      <c r="AY125" s="18" t="s">
        <v>115</v>
      </c>
      <c r="BE125" s="194">
        <f>IF(N125="základní",J125,0)</f>
        <v>0</v>
      </c>
      <c r="BF125" s="194">
        <f>IF(N125="snížená",J125,0)</f>
        <v>0</v>
      </c>
      <c r="BG125" s="194">
        <f>IF(N125="zákl. přenesená",J125,0)</f>
        <v>0</v>
      </c>
      <c r="BH125" s="194">
        <f>IF(N125="sníž. přenesená",J125,0)</f>
        <v>0</v>
      </c>
      <c r="BI125" s="194">
        <f>IF(N125="nulová",J125,0)</f>
        <v>0</v>
      </c>
      <c r="BJ125" s="18" t="s">
        <v>81</v>
      </c>
      <c r="BK125" s="194">
        <f>ROUND(I125*H125,2)</f>
        <v>0</v>
      </c>
      <c r="BL125" s="18" t="s">
        <v>122</v>
      </c>
      <c r="BM125" s="193" t="s">
        <v>123</v>
      </c>
    </row>
    <row r="126" spans="2:51" s="13" customFormat="1" ht="11.25">
      <c r="B126" s="195"/>
      <c r="C126" s="196"/>
      <c r="D126" s="197" t="s">
        <v>124</v>
      </c>
      <c r="E126" s="198" t="s">
        <v>1</v>
      </c>
      <c r="F126" s="199" t="s">
        <v>125</v>
      </c>
      <c r="G126" s="196"/>
      <c r="H126" s="198" t="s">
        <v>1</v>
      </c>
      <c r="I126" s="200"/>
      <c r="J126" s="196"/>
      <c r="K126" s="196"/>
      <c r="L126" s="201"/>
      <c r="M126" s="202"/>
      <c r="N126" s="203"/>
      <c r="O126" s="203"/>
      <c r="P126" s="203"/>
      <c r="Q126" s="203"/>
      <c r="R126" s="203"/>
      <c r="S126" s="203"/>
      <c r="T126" s="204"/>
      <c r="AT126" s="205" t="s">
        <v>124</v>
      </c>
      <c r="AU126" s="205" t="s">
        <v>83</v>
      </c>
      <c r="AV126" s="13" t="s">
        <v>81</v>
      </c>
      <c r="AW126" s="13" t="s">
        <v>32</v>
      </c>
      <c r="AX126" s="13" t="s">
        <v>76</v>
      </c>
      <c r="AY126" s="205" t="s">
        <v>115</v>
      </c>
    </row>
    <row r="127" spans="2:51" s="14" customFormat="1" ht="11.25">
      <c r="B127" s="206"/>
      <c r="C127" s="207"/>
      <c r="D127" s="197" t="s">
        <v>124</v>
      </c>
      <c r="E127" s="208" t="s">
        <v>1</v>
      </c>
      <c r="F127" s="209" t="s">
        <v>126</v>
      </c>
      <c r="G127" s="207"/>
      <c r="H127" s="210">
        <v>13</v>
      </c>
      <c r="I127" s="211"/>
      <c r="J127" s="207"/>
      <c r="K127" s="207"/>
      <c r="L127" s="212"/>
      <c r="M127" s="213"/>
      <c r="N127" s="214"/>
      <c r="O127" s="214"/>
      <c r="P127" s="214"/>
      <c r="Q127" s="214"/>
      <c r="R127" s="214"/>
      <c r="S127" s="214"/>
      <c r="T127" s="215"/>
      <c r="AT127" s="216" t="s">
        <v>124</v>
      </c>
      <c r="AU127" s="216" t="s">
        <v>83</v>
      </c>
      <c r="AV127" s="14" t="s">
        <v>83</v>
      </c>
      <c r="AW127" s="14" t="s">
        <v>32</v>
      </c>
      <c r="AX127" s="14" t="s">
        <v>81</v>
      </c>
      <c r="AY127" s="216" t="s">
        <v>115</v>
      </c>
    </row>
    <row r="128" spans="1:65" s="2" customFormat="1" ht="24.2" customHeight="1">
      <c r="A128" s="35"/>
      <c r="B128" s="36"/>
      <c r="C128" s="182" t="s">
        <v>83</v>
      </c>
      <c r="D128" s="182" t="s">
        <v>117</v>
      </c>
      <c r="E128" s="183" t="s">
        <v>127</v>
      </c>
      <c r="F128" s="184" t="s">
        <v>128</v>
      </c>
      <c r="G128" s="185" t="s">
        <v>120</v>
      </c>
      <c r="H128" s="186">
        <v>49.025</v>
      </c>
      <c r="I128" s="187"/>
      <c r="J128" s="188">
        <f>ROUND(I128*H128,2)</f>
        <v>0</v>
      </c>
      <c r="K128" s="184" t="s">
        <v>121</v>
      </c>
      <c r="L128" s="40"/>
      <c r="M128" s="189" t="s">
        <v>1</v>
      </c>
      <c r="N128" s="190" t="s">
        <v>41</v>
      </c>
      <c r="O128" s="72"/>
      <c r="P128" s="191">
        <f>O128*H128</f>
        <v>0</v>
      </c>
      <c r="Q128" s="191">
        <v>0</v>
      </c>
      <c r="R128" s="191">
        <f>Q128*H128</f>
        <v>0</v>
      </c>
      <c r="S128" s="191">
        <v>0.325</v>
      </c>
      <c r="T128" s="192">
        <f>S128*H128</f>
        <v>15.933125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3" t="s">
        <v>122</v>
      </c>
      <c r="AT128" s="193" t="s">
        <v>117</v>
      </c>
      <c r="AU128" s="193" t="s">
        <v>83</v>
      </c>
      <c r="AY128" s="18" t="s">
        <v>115</v>
      </c>
      <c r="BE128" s="194">
        <f>IF(N128="základní",J128,0)</f>
        <v>0</v>
      </c>
      <c r="BF128" s="194">
        <f>IF(N128="snížená",J128,0)</f>
        <v>0</v>
      </c>
      <c r="BG128" s="194">
        <f>IF(N128="zákl. přenesená",J128,0)</f>
        <v>0</v>
      </c>
      <c r="BH128" s="194">
        <f>IF(N128="sníž. přenesená",J128,0)</f>
        <v>0</v>
      </c>
      <c r="BI128" s="194">
        <f>IF(N128="nulová",J128,0)</f>
        <v>0</v>
      </c>
      <c r="BJ128" s="18" t="s">
        <v>81</v>
      </c>
      <c r="BK128" s="194">
        <f>ROUND(I128*H128,2)</f>
        <v>0</v>
      </c>
      <c r="BL128" s="18" t="s">
        <v>122</v>
      </c>
      <c r="BM128" s="193" t="s">
        <v>129</v>
      </c>
    </row>
    <row r="129" spans="2:51" s="14" customFormat="1" ht="11.25">
      <c r="B129" s="206"/>
      <c r="C129" s="207"/>
      <c r="D129" s="197" t="s">
        <v>124</v>
      </c>
      <c r="E129" s="208" t="s">
        <v>1</v>
      </c>
      <c r="F129" s="209" t="s">
        <v>130</v>
      </c>
      <c r="G129" s="207"/>
      <c r="H129" s="210">
        <v>49.025</v>
      </c>
      <c r="I129" s="211"/>
      <c r="J129" s="207"/>
      <c r="K129" s="207"/>
      <c r="L129" s="212"/>
      <c r="M129" s="213"/>
      <c r="N129" s="214"/>
      <c r="O129" s="214"/>
      <c r="P129" s="214"/>
      <c r="Q129" s="214"/>
      <c r="R129" s="214"/>
      <c r="S129" s="214"/>
      <c r="T129" s="215"/>
      <c r="AT129" s="216" t="s">
        <v>124</v>
      </c>
      <c r="AU129" s="216" t="s">
        <v>83</v>
      </c>
      <c r="AV129" s="14" t="s">
        <v>83</v>
      </c>
      <c r="AW129" s="14" t="s">
        <v>32</v>
      </c>
      <c r="AX129" s="14" t="s">
        <v>81</v>
      </c>
      <c r="AY129" s="216" t="s">
        <v>115</v>
      </c>
    </row>
    <row r="130" spans="1:65" s="2" customFormat="1" ht="16.5" customHeight="1">
      <c r="A130" s="35"/>
      <c r="B130" s="36"/>
      <c r="C130" s="182" t="s">
        <v>131</v>
      </c>
      <c r="D130" s="182" t="s">
        <v>117</v>
      </c>
      <c r="E130" s="183" t="s">
        <v>132</v>
      </c>
      <c r="F130" s="184" t="s">
        <v>133</v>
      </c>
      <c r="G130" s="185" t="s">
        <v>120</v>
      </c>
      <c r="H130" s="186">
        <v>98.05</v>
      </c>
      <c r="I130" s="187"/>
      <c r="J130" s="188">
        <f>ROUND(I130*H130,2)</f>
        <v>0</v>
      </c>
      <c r="K130" s="184" t="s">
        <v>121</v>
      </c>
      <c r="L130" s="40"/>
      <c r="M130" s="189" t="s">
        <v>1</v>
      </c>
      <c r="N130" s="190" t="s">
        <v>41</v>
      </c>
      <c r="O130" s="72"/>
      <c r="P130" s="191">
        <f>O130*H130</f>
        <v>0</v>
      </c>
      <c r="Q130" s="191">
        <v>0</v>
      </c>
      <c r="R130" s="191">
        <f>Q130*H130</f>
        <v>0</v>
      </c>
      <c r="S130" s="191">
        <v>0.098</v>
      </c>
      <c r="T130" s="192">
        <f>S130*H130</f>
        <v>9.6089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3" t="s">
        <v>122</v>
      </c>
      <c r="AT130" s="193" t="s">
        <v>117</v>
      </c>
      <c r="AU130" s="193" t="s">
        <v>83</v>
      </c>
      <c r="AY130" s="18" t="s">
        <v>115</v>
      </c>
      <c r="BE130" s="194">
        <f>IF(N130="základní",J130,0)</f>
        <v>0</v>
      </c>
      <c r="BF130" s="194">
        <f>IF(N130="snížená",J130,0)</f>
        <v>0</v>
      </c>
      <c r="BG130" s="194">
        <f>IF(N130="zákl. přenesená",J130,0)</f>
        <v>0</v>
      </c>
      <c r="BH130" s="194">
        <f>IF(N130="sníž. přenesená",J130,0)</f>
        <v>0</v>
      </c>
      <c r="BI130" s="194">
        <f>IF(N130="nulová",J130,0)</f>
        <v>0</v>
      </c>
      <c r="BJ130" s="18" t="s">
        <v>81</v>
      </c>
      <c r="BK130" s="194">
        <f>ROUND(I130*H130,2)</f>
        <v>0</v>
      </c>
      <c r="BL130" s="18" t="s">
        <v>122</v>
      </c>
      <c r="BM130" s="193" t="s">
        <v>134</v>
      </c>
    </row>
    <row r="131" spans="2:51" s="14" customFormat="1" ht="11.25">
      <c r="B131" s="206"/>
      <c r="C131" s="207"/>
      <c r="D131" s="197" t="s">
        <v>124</v>
      </c>
      <c r="E131" s="208" t="s">
        <v>1</v>
      </c>
      <c r="F131" s="209" t="s">
        <v>135</v>
      </c>
      <c r="G131" s="207"/>
      <c r="H131" s="210">
        <v>98.05</v>
      </c>
      <c r="I131" s="211"/>
      <c r="J131" s="207"/>
      <c r="K131" s="207"/>
      <c r="L131" s="212"/>
      <c r="M131" s="213"/>
      <c r="N131" s="214"/>
      <c r="O131" s="214"/>
      <c r="P131" s="214"/>
      <c r="Q131" s="214"/>
      <c r="R131" s="214"/>
      <c r="S131" s="214"/>
      <c r="T131" s="215"/>
      <c r="AT131" s="216" t="s">
        <v>124</v>
      </c>
      <c r="AU131" s="216" t="s">
        <v>83</v>
      </c>
      <c r="AV131" s="14" t="s">
        <v>83</v>
      </c>
      <c r="AW131" s="14" t="s">
        <v>32</v>
      </c>
      <c r="AX131" s="14" t="s">
        <v>81</v>
      </c>
      <c r="AY131" s="216" t="s">
        <v>115</v>
      </c>
    </row>
    <row r="132" spans="1:65" s="2" customFormat="1" ht="24.2" customHeight="1">
      <c r="A132" s="35"/>
      <c r="B132" s="36"/>
      <c r="C132" s="182" t="s">
        <v>122</v>
      </c>
      <c r="D132" s="182" t="s">
        <v>117</v>
      </c>
      <c r="E132" s="183" t="s">
        <v>136</v>
      </c>
      <c r="F132" s="184" t="s">
        <v>137</v>
      </c>
      <c r="G132" s="185" t="s">
        <v>120</v>
      </c>
      <c r="H132" s="186">
        <v>931.475</v>
      </c>
      <c r="I132" s="187"/>
      <c r="J132" s="188">
        <f>ROUND(I132*H132,2)</f>
        <v>0</v>
      </c>
      <c r="K132" s="184" t="s">
        <v>121</v>
      </c>
      <c r="L132" s="40"/>
      <c r="M132" s="189" t="s">
        <v>1</v>
      </c>
      <c r="N132" s="190" t="s">
        <v>41</v>
      </c>
      <c r="O132" s="72"/>
      <c r="P132" s="191">
        <f>O132*H132</f>
        <v>0</v>
      </c>
      <c r="Q132" s="191">
        <v>0</v>
      </c>
      <c r="R132" s="191">
        <f>Q132*H132</f>
        <v>0</v>
      </c>
      <c r="S132" s="191">
        <v>0.33</v>
      </c>
      <c r="T132" s="192">
        <f>S132*H132</f>
        <v>307.38675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3" t="s">
        <v>122</v>
      </c>
      <c r="AT132" s="193" t="s">
        <v>117</v>
      </c>
      <c r="AU132" s="193" t="s">
        <v>83</v>
      </c>
      <c r="AY132" s="18" t="s">
        <v>115</v>
      </c>
      <c r="BE132" s="194">
        <f>IF(N132="základní",J132,0)</f>
        <v>0</v>
      </c>
      <c r="BF132" s="194">
        <f>IF(N132="snížená",J132,0)</f>
        <v>0</v>
      </c>
      <c r="BG132" s="194">
        <f>IF(N132="zákl. přenesená",J132,0)</f>
        <v>0</v>
      </c>
      <c r="BH132" s="194">
        <f>IF(N132="sníž. přenesená",J132,0)</f>
        <v>0</v>
      </c>
      <c r="BI132" s="194">
        <f>IF(N132="nulová",J132,0)</f>
        <v>0</v>
      </c>
      <c r="BJ132" s="18" t="s">
        <v>81</v>
      </c>
      <c r="BK132" s="194">
        <f>ROUND(I132*H132,2)</f>
        <v>0</v>
      </c>
      <c r="BL132" s="18" t="s">
        <v>122</v>
      </c>
      <c r="BM132" s="193" t="s">
        <v>138</v>
      </c>
    </row>
    <row r="133" spans="2:51" s="14" customFormat="1" ht="11.25">
      <c r="B133" s="206"/>
      <c r="C133" s="207"/>
      <c r="D133" s="197" t="s">
        <v>124</v>
      </c>
      <c r="E133" s="208" t="s">
        <v>1</v>
      </c>
      <c r="F133" s="209" t="s">
        <v>139</v>
      </c>
      <c r="G133" s="207"/>
      <c r="H133" s="210">
        <v>980.5</v>
      </c>
      <c r="I133" s="211"/>
      <c r="J133" s="207"/>
      <c r="K133" s="207"/>
      <c r="L133" s="212"/>
      <c r="M133" s="213"/>
      <c r="N133" s="214"/>
      <c r="O133" s="214"/>
      <c r="P133" s="214"/>
      <c r="Q133" s="214"/>
      <c r="R133" s="214"/>
      <c r="S133" s="214"/>
      <c r="T133" s="215"/>
      <c r="AT133" s="216" t="s">
        <v>124</v>
      </c>
      <c r="AU133" s="216" t="s">
        <v>83</v>
      </c>
      <c r="AV133" s="14" t="s">
        <v>83</v>
      </c>
      <c r="AW133" s="14" t="s">
        <v>32</v>
      </c>
      <c r="AX133" s="14" t="s">
        <v>76</v>
      </c>
      <c r="AY133" s="216" t="s">
        <v>115</v>
      </c>
    </row>
    <row r="134" spans="2:51" s="14" customFormat="1" ht="11.25">
      <c r="B134" s="206"/>
      <c r="C134" s="207"/>
      <c r="D134" s="197" t="s">
        <v>124</v>
      </c>
      <c r="E134" s="208" t="s">
        <v>1</v>
      </c>
      <c r="F134" s="209" t="s">
        <v>140</v>
      </c>
      <c r="G134" s="207"/>
      <c r="H134" s="210">
        <v>-49.025</v>
      </c>
      <c r="I134" s="211"/>
      <c r="J134" s="207"/>
      <c r="K134" s="207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124</v>
      </c>
      <c r="AU134" s="216" t="s">
        <v>83</v>
      </c>
      <c r="AV134" s="14" t="s">
        <v>83</v>
      </c>
      <c r="AW134" s="14" t="s">
        <v>32</v>
      </c>
      <c r="AX134" s="14" t="s">
        <v>76</v>
      </c>
      <c r="AY134" s="216" t="s">
        <v>115</v>
      </c>
    </row>
    <row r="135" spans="2:51" s="15" customFormat="1" ht="11.25">
      <c r="B135" s="217"/>
      <c r="C135" s="218"/>
      <c r="D135" s="197" t="s">
        <v>124</v>
      </c>
      <c r="E135" s="219" t="s">
        <v>1</v>
      </c>
      <c r="F135" s="220" t="s">
        <v>141</v>
      </c>
      <c r="G135" s="218"/>
      <c r="H135" s="221">
        <v>931.475</v>
      </c>
      <c r="I135" s="222"/>
      <c r="J135" s="218"/>
      <c r="K135" s="218"/>
      <c r="L135" s="223"/>
      <c r="M135" s="224"/>
      <c r="N135" s="225"/>
      <c r="O135" s="225"/>
      <c r="P135" s="225"/>
      <c r="Q135" s="225"/>
      <c r="R135" s="225"/>
      <c r="S135" s="225"/>
      <c r="T135" s="226"/>
      <c r="AT135" s="227" t="s">
        <v>124</v>
      </c>
      <c r="AU135" s="227" t="s">
        <v>83</v>
      </c>
      <c r="AV135" s="15" t="s">
        <v>122</v>
      </c>
      <c r="AW135" s="15" t="s">
        <v>32</v>
      </c>
      <c r="AX135" s="15" t="s">
        <v>81</v>
      </c>
      <c r="AY135" s="227" t="s">
        <v>115</v>
      </c>
    </row>
    <row r="136" spans="1:65" s="2" customFormat="1" ht="24.2" customHeight="1">
      <c r="A136" s="35"/>
      <c r="B136" s="36"/>
      <c r="C136" s="182" t="s">
        <v>142</v>
      </c>
      <c r="D136" s="182" t="s">
        <v>117</v>
      </c>
      <c r="E136" s="183" t="s">
        <v>143</v>
      </c>
      <c r="F136" s="184" t="s">
        <v>144</v>
      </c>
      <c r="G136" s="185" t="s">
        <v>120</v>
      </c>
      <c r="H136" s="186">
        <v>882.45</v>
      </c>
      <c r="I136" s="187"/>
      <c r="J136" s="188">
        <f>ROUND(I136*H136,2)</f>
        <v>0</v>
      </c>
      <c r="K136" s="184" t="s">
        <v>121</v>
      </c>
      <c r="L136" s="40"/>
      <c r="M136" s="189" t="s">
        <v>1</v>
      </c>
      <c r="N136" s="190" t="s">
        <v>41</v>
      </c>
      <c r="O136" s="72"/>
      <c r="P136" s="191">
        <f>O136*H136</f>
        <v>0</v>
      </c>
      <c r="Q136" s="191">
        <v>0</v>
      </c>
      <c r="R136" s="191">
        <f>Q136*H136</f>
        <v>0</v>
      </c>
      <c r="S136" s="191">
        <v>0.088</v>
      </c>
      <c r="T136" s="192">
        <f>S136*H136</f>
        <v>77.65559999999999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3" t="s">
        <v>122</v>
      </c>
      <c r="AT136" s="193" t="s">
        <v>117</v>
      </c>
      <c r="AU136" s="193" t="s">
        <v>83</v>
      </c>
      <c r="AY136" s="18" t="s">
        <v>115</v>
      </c>
      <c r="BE136" s="194">
        <f>IF(N136="základní",J136,0)</f>
        <v>0</v>
      </c>
      <c r="BF136" s="194">
        <f>IF(N136="snížená",J136,0)</f>
        <v>0</v>
      </c>
      <c r="BG136" s="194">
        <f>IF(N136="zákl. přenesená",J136,0)</f>
        <v>0</v>
      </c>
      <c r="BH136" s="194">
        <f>IF(N136="sníž. přenesená",J136,0)</f>
        <v>0</v>
      </c>
      <c r="BI136" s="194">
        <f>IF(N136="nulová",J136,0)</f>
        <v>0</v>
      </c>
      <c r="BJ136" s="18" t="s">
        <v>81</v>
      </c>
      <c r="BK136" s="194">
        <f>ROUND(I136*H136,2)</f>
        <v>0</v>
      </c>
      <c r="BL136" s="18" t="s">
        <v>122</v>
      </c>
      <c r="BM136" s="193" t="s">
        <v>145</v>
      </c>
    </row>
    <row r="137" spans="2:51" s="13" customFormat="1" ht="11.25">
      <c r="B137" s="195"/>
      <c r="C137" s="196"/>
      <c r="D137" s="197" t="s">
        <v>124</v>
      </c>
      <c r="E137" s="198" t="s">
        <v>1</v>
      </c>
      <c r="F137" s="199" t="s">
        <v>146</v>
      </c>
      <c r="G137" s="196"/>
      <c r="H137" s="198" t="s">
        <v>1</v>
      </c>
      <c r="I137" s="200"/>
      <c r="J137" s="196"/>
      <c r="K137" s="196"/>
      <c r="L137" s="201"/>
      <c r="M137" s="202"/>
      <c r="N137" s="203"/>
      <c r="O137" s="203"/>
      <c r="P137" s="203"/>
      <c r="Q137" s="203"/>
      <c r="R137" s="203"/>
      <c r="S137" s="203"/>
      <c r="T137" s="204"/>
      <c r="AT137" s="205" t="s">
        <v>124</v>
      </c>
      <c r="AU137" s="205" t="s">
        <v>83</v>
      </c>
      <c r="AV137" s="13" t="s">
        <v>81</v>
      </c>
      <c r="AW137" s="13" t="s">
        <v>32</v>
      </c>
      <c r="AX137" s="13" t="s">
        <v>76</v>
      </c>
      <c r="AY137" s="205" t="s">
        <v>115</v>
      </c>
    </row>
    <row r="138" spans="2:51" s="14" customFormat="1" ht="11.25">
      <c r="B138" s="206"/>
      <c r="C138" s="207"/>
      <c r="D138" s="197" t="s">
        <v>124</v>
      </c>
      <c r="E138" s="208" t="s">
        <v>1</v>
      </c>
      <c r="F138" s="209" t="s">
        <v>147</v>
      </c>
      <c r="G138" s="207"/>
      <c r="H138" s="210">
        <v>618</v>
      </c>
      <c r="I138" s="211"/>
      <c r="J138" s="207"/>
      <c r="K138" s="207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124</v>
      </c>
      <c r="AU138" s="216" t="s">
        <v>83</v>
      </c>
      <c r="AV138" s="14" t="s">
        <v>83</v>
      </c>
      <c r="AW138" s="14" t="s">
        <v>32</v>
      </c>
      <c r="AX138" s="14" t="s">
        <v>76</v>
      </c>
      <c r="AY138" s="216" t="s">
        <v>115</v>
      </c>
    </row>
    <row r="139" spans="2:51" s="14" customFormat="1" ht="11.25">
      <c r="B139" s="206"/>
      <c r="C139" s="207"/>
      <c r="D139" s="197" t="s">
        <v>124</v>
      </c>
      <c r="E139" s="208" t="s">
        <v>1</v>
      </c>
      <c r="F139" s="209" t="s">
        <v>148</v>
      </c>
      <c r="G139" s="207"/>
      <c r="H139" s="210">
        <v>129</v>
      </c>
      <c r="I139" s="211"/>
      <c r="J139" s="207"/>
      <c r="K139" s="207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124</v>
      </c>
      <c r="AU139" s="216" t="s">
        <v>83</v>
      </c>
      <c r="AV139" s="14" t="s">
        <v>83</v>
      </c>
      <c r="AW139" s="14" t="s">
        <v>32</v>
      </c>
      <c r="AX139" s="14" t="s">
        <v>76</v>
      </c>
      <c r="AY139" s="216" t="s">
        <v>115</v>
      </c>
    </row>
    <row r="140" spans="2:51" s="14" customFormat="1" ht="11.25">
      <c r="B140" s="206"/>
      <c r="C140" s="207"/>
      <c r="D140" s="197" t="s">
        <v>124</v>
      </c>
      <c r="E140" s="208" t="s">
        <v>1</v>
      </c>
      <c r="F140" s="209" t="s">
        <v>149</v>
      </c>
      <c r="G140" s="207"/>
      <c r="H140" s="210">
        <v>57</v>
      </c>
      <c r="I140" s="211"/>
      <c r="J140" s="207"/>
      <c r="K140" s="207"/>
      <c r="L140" s="212"/>
      <c r="M140" s="213"/>
      <c r="N140" s="214"/>
      <c r="O140" s="214"/>
      <c r="P140" s="214"/>
      <c r="Q140" s="214"/>
      <c r="R140" s="214"/>
      <c r="S140" s="214"/>
      <c r="T140" s="215"/>
      <c r="AT140" s="216" t="s">
        <v>124</v>
      </c>
      <c r="AU140" s="216" t="s">
        <v>83</v>
      </c>
      <c r="AV140" s="14" t="s">
        <v>83</v>
      </c>
      <c r="AW140" s="14" t="s">
        <v>32</v>
      </c>
      <c r="AX140" s="14" t="s">
        <v>76</v>
      </c>
      <c r="AY140" s="216" t="s">
        <v>115</v>
      </c>
    </row>
    <row r="141" spans="2:51" s="14" customFormat="1" ht="11.25">
      <c r="B141" s="206"/>
      <c r="C141" s="207"/>
      <c r="D141" s="197" t="s">
        <v>124</v>
      </c>
      <c r="E141" s="208" t="s">
        <v>1</v>
      </c>
      <c r="F141" s="209" t="s">
        <v>150</v>
      </c>
      <c r="G141" s="207"/>
      <c r="H141" s="210">
        <v>82.5</v>
      </c>
      <c r="I141" s="211"/>
      <c r="J141" s="207"/>
      <c r="K141" s="207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124</v>
      </c>
      <c r="AU141" s="216" t="s">
        <v>83</v>
      </c>
      <c r="AV141" s="14" t="s">
        <v>83</v>
      </c>
      <c r="AW141" s="14" t="s">
        <v>32</v>
      </c>
      <c r="AX141" s="14" t="s">
        <v>76</v>
      </c>
      <c r="AY141" s="216" t="s">
        <v>115</v>
      </c>
    </row>
    <row r="142" spans="2:51" s="14" customFormat="1" ht="11.25">
      <c r="B142" s="206"/>
      <c r="C142" s="207"/>
      <c r="D142" s="197" t="s">
        <v>124</v>
      </c>
      <c r="E142" s="208" t="s">
        <v>1</v>
      </c>
      <c r="F142" s="209" t="s">
        <v>151</v>
      </c>
      <c r="G142" s="207"/>
      <c r="H142" s="210">
        <v>16.5</v>
      </c>
      <c r="I142" s="211"/>
      <c r="J142" s="207"/>
      <c r="K142" s="207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124</v>
      </c>
      <c r="AU142" s="216" t="s">
        <v>83</v>
      </c>
      <c r="AV142" s="14" t="s">
        <v>83</v>
      </c>
      <c r="AW142" s="14" t="s">
        <v>32</v>
      </c>
      <c r="AX142" s="14" t="s">
        <v>76</v>
      </c>
      <c r="AY142" s="216" t="s">
        <v>115</v>
      </c>
    </row>
    <row r="143" spans="2:51" s="14" customFormat="1" ht="11.25">
      <c r="B143" s="206"/>
      <c r="C143" s="207"/>
      <c r="D143" s="197" t="s">
        <v>124</v>
      </c>
      <c r="E143" s="208" t="s">
        <v>1</v>
      </c>
      <c r="F143" s="209" t="s">
        <v>152</v>
      </c>
      <c r="G143" s="207"/>
      <c r="H143" s="210">
        <v>77.5</v>
      </c>
      <c r="I143" s="211"/>
      <c r="J143" s="207"/>
      <c r="K143" s="207"/>
      <c r="L143" s="212"/>
      <c r="M143" s="213"/>
      <c r="N143" s="214"/>
      <c r="O143" s="214"/>
      <c r="P143" s="214"/>
      <c r="Q143" s="214"/>
      <c r="R143" s="214"/>
      <c r="S143" s="214"/>
      <c r="T143" s="215"/>
      <c r="AT143" s="216" t="s">
        <v>124</v>
      </c>
      <c r="AU143" s="216" t="s">
        <v>83</v>
      </c>
      <c r="AV143" s="14" t="s">
        <v>83</v>
      </c>
      <c r="AW143" s="14" t="s">
        <v>32</v>
      </c>
      <c r="AX143" s="14" t="s">
        <v>76</v>
      </c>
      <c r="AY143" s="216" t="s">
        <v>115</v>
      </c>
    </row>
    <row r="144" spans="2:51" s="16" customFormat="1" ht="11.25">
      <c r="B144" s="228"/>
      <c r="C144" s="229"/>
      <c r="D144" s="197" t="s">
        <v>124</v>
      </c>
      <c r="E144" s="230" t="s">
        <v>1</v>
      </c>
      <c r="F144" s="231" t="s">
        <v>153</v>
      </c>
      <c r="G144" s="229"/>
      <c r="H144" s="232">
        <v>980.5</v>
      </c>
      <c r="I144" s="233"/>
      <c r="J144" s="229"/>
      <c r="K144" s="229"/>
      <c r="L144" s="234"/>
      <c r="M144" s="235"/>
      <c r="N144" s="236"/>
      <c r="O144" s="236"/>
      <c r="P144" s="236"/>
      <c r="Q144" s="236"/>
      <c r="R144" s="236"/>
      <c r="S144" s="236"/>
      <c r="T144" s="237"/>
      <c r="AT144" s="238" t="s">
        <v>124</v>
      </c>
      <c r="AU144" s="238" t="s">
        <v>83</v>
      </c>
      <c r="AV144" s="16" t="s">
        <v>131</v>
      </c>
      <c r="AW144" s="16" t="s">
        <v>32</v>
      </c>
      <c r="AX144" s="16" t="s">
        <v>76</v>
      </c>
      <c r="AY144" s="238" t="s">
        <v>115</v>
      </c>
    </row>
    <row r="145" spans="2:51" s="14" customFormat="1" ht="11.25">
      <c r="B145" s="206"/>
      <c r="C145" s="207"/>
      <c r="D145" s="197" t="s">
        <v>124</v>
      </c>
      <c r="E145" s="208" t="s">
        <v>1</v>
      </c>
      <c r="F145" s="209" t="s">
        <v>154</v>
      </c>
      <c r="G145" s="207"/>
      <c r="H145" s="210">
        <v>-98.05</v>
      </c>
      <c r="I145" s="211"/>
      <c r="J145" s="207"/>
      <c r="K145" s="207"/>
      <c r="L145" s="212"/>
      <c r="M145" s="213"/>
      <c r="N145" s="214"/>
      <c r="O145" s="214"/>
      <c r="P145" s="214"/>
      <c r="Q145" s="214"/>
      <c r="R145" s="214"/>
      <c r="S145" s="214"/>
      <c r="T145" s="215"/>
      <c r="AT145" s="216" t="s">
        <v>124</v>
      </c>
      <c r="AU145" s="216" t="s">
        <v>83</v>
      </c>
      <c r="AV145" s="14" t="s">
        <v>83</v>
      </c>
      <c r="AW145" s="14" t="s">
        <v>32</v>
      </c>
      <c r="AX145" s="14" t="s">
        <v>76</v>
      </c>
      <c r="AY145" s="216" t="s">
        <v>115</v>
      </c>
    </row>
    <row r="146" spans="2:51" s="16" customFormat="1" ht="11.25">
      <c r="B146" s="228"/>
      <c r="C146" s="229"/>
      <c r="D146" s="197" t="s">
        <v>124</v>
      </c>
      <c r="E146" s="230" t="s">
        <v>1</v>
      </c>
      <c r="F146" s="231" t="s">
        <v>153</v>
      </c>
      <c r="G146" s="229"/>
      <c r="H146" s="232">
        <v>-98.05</v>
      </c>
      <c r="I146" s="233"/>
      <c r="J146" s="229"/>
      <c r="K146" s="229"/>
      <c r="L146" s="234"/>
      <c r="M146" s="235"/>
      <c r="N146" s="236"/>
      <c r="O146" s="236"/>
      <c r="P146" s="236"/>
      <c r="Q146" s="236"/>
      <c r="R146" s="236"/>
      <c r="S146" s="236"/>
      <c r="T146" s="237"/>
      <c r="AT146" s="238" t="s">
        <v>124</v>
      </c>
      <c r="AU146" s="238" t="s">
        <v>83</v>
      </c>
      <c r="AV146" s="16" t="s">
        <v>131</v>
      </c>
      <c r="AW146" s="16" t="s">
        <v>32</v>
      </c>
      <c r="AX146" s="16" t="s">
        <v>76</v>
      </c>
      <c r="AY146" s="238" t="s">
        <v>115</v>
      </c>
    </row>
    <row r="147" spans="2:51" s="15" customFormat="1" ht="11.25">
      <c r="B147" s="217"/>
      <c r="C147" s="218"/>
      <c r="D147" s="197" t="s">
        <v>124</v>
      </c>
      <c r="E147" s="219" t="s">
        <v>1</v>
      </c>
      <c r="F147" s="220" t="s">
        <v>141</v>
      </c>
      <c r="G147" s="218"/>
      <c r="H147" s="221">
        <v>882.45</v>
      </c>
      <c r="I147" s="222"/>
      <c r="J147" s="218"/>
      <c r="K147" s="218"/>
      <c r="L147" s="223"/>
      <c r="M147" s="224"/>
      <c r="N147" s="225"/>
      <c r="O147" s="225"/>
      <c r="P147" s="225"/>
      <c r="Q147" s="225"/>
      <c r="R147" s="225"/>
      <c r="S147" s="225"/>
      <c r="T147" s="226"/>
      <c r="AT147" s="227" t="s">
        <v>124</v>
      </c>
      <c r="AU147" s="227" t="s">
        <v>83</v>
      </c>
      <c r="AV147" s="15" t="s">
        <v>122</v>
      </c>
      <c r="AW147" s="15" t="s">
        <v>32</v>
      </c>
      <c r="AX147" s="15" t="s">
        <v>81</v>
      </c>
      <c r="AY147" s="227" t="s">
        <v>115</v>
      </c>
    </row>
    <row r="148" spans="1:65" s="2" customFormat="1" ht="16.5" customHeight="1">
      <c r="A148" s="35"/>
      <c r="B148" s="36"/>
      <c r="C148" s="182" t="s">
        <v>155</v>
      </c>
      <c r="D148" s="182" t="s">
        <v>117</v>
      </c>
      <c r="E148" s="183" t="s">
        <v>156</v>
      </c>
      <c r="F148" s="184" t="s">
        <v>157</v>
      </c>
      <c r="G148" s="185" t="s">
        <v>158</v>
      </c>
      <c r="H148" s="186">
        <v>606.8</v>
      </c>
      <c r="I148" s="187"/>
      <c r="J148" s="188">
        <f>ROUND(I148*H148,2)</f>
        <v>0</v>
      </c>
      <c r="K148" s="184" t="s">
        <v>121</v>
      </c>
      <c r="L148" s="40"/>
      <c r="M148" s="189" t="s">
        <v>1</v>
      </c>
      <c r="N148" s="190" t="s">
        <v>41</v>
      </c>
      <c r="O148" s="72"/>
      <c r="P148" s="191">
        <f>O148*H148</f>
        <v>0</v>
      </c>
      <c r="Q148" s="191">
        <v>0</v>
      </c>
      <c r="R148" s="191">
        <f>Q148*H148</f>
        <v>0</v>
      </c>
      <c r="S148" s="191">
        <v>0.12</v>
      </c>
      <c r="T148" s="192">
        <f>S148*H148</f>
        <v>72.81599999999999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3" t="s">
        <v>122</v>
      </c>
      <c r="AT148" s="193" t="s">
        <v>117</v>
      </c>
      <c r="AU148" s="193" t="s">
        <v>83</v>
      </c>
      <c r="AY148" s="18" t="s">
        <v>115</v>
      </c>
      <c r="BE148" s="194">
        <f>IF(N148="základní",J148,0)</f>
        <v>0</v>
      </c>
      <c r="BF148" s="194">
        <f>IF(N148="snížená",J148,0)</f>
        <v>0</v>
      </c>
      <c r="BG148" s="194">
        <f>IF(N148="zákl. přenesená",J148,0)</f>
        <v>0</v>
      </c>
      <c r="BH148" s="194">
        <f>IF(N148="sníž. přenesená",J148,0)</f>
        <v>0</v>
      </c>
      <c r="BI148" s="194">
        <f>IF(N148="nulová",J148,0)</f>
        <v>0</v>
      </c>
      <c r="BJ148" s="18" t="s">
        <v>81</v>
      </c>
      <c r="BK148" s="194">
        <f>ROUND(I148*H148,2)</f>
        <v>0</v>
      </c>
      <c r="BL148" s="18" t="s">
        <v>122</v>
      </c>
      <c r="BM148" s="193" t="s">
        <v>159</v>
      </c>
    </row>
    <row r="149" spans="2:51" s="14" customFormat="1" ht="11.25">
      <c r="B149" s="206"/>
      <c r="C149" s="207"/>
      <c r="D149" s="197" t="s">
        <v>124</v>
      </c>
      <c r="E149" s="208" t="s">
        <v>1</v>
      </c>
      <c r="F149" s="209" t="s">
        <v>160</v>
      </c>
      <c r="G149" s="207"/>
      <c r="H149" s="210">
        <v>399.8</v>
      </c>
      <c r="I149" s="211"/>
      <c r="J149" s="207"/>
      <c r="K149" s="207"/>
      <c r="L149" s="212"/>
      <c r="M149" s="213"/>
      <c r="N149" s="214"/>
      <c r="O149" s="214"/>
      <c r="P149" s="214"/>
      <c r="Q149" s="214"/>
      <c r="R149" s="214"/>
      <c r="S149" s="214"/>
      <c r="T149" s="215"/>
      <c r="AT149" s="216" t="s">
        <v>124</v>
      </c>
      <c r="AU149" s="216" t="s">
        <v>83</v>
      </c>
      <c r="AV149" s="14" t="s">
        <v>83</v>
      </c>
      <c r="AW149" s="14" t="s">
        <v>32</v>
      </c>
      <c r="AX149" s="14" t="s">
        <v>76</v>
      </c>
      <c r="AY149" s="216" t="s">
        <v>115</v>
      </c>
    </row>
    <row r="150" spans="2:51" s="14" customFormat="1" ht="11.25">
      <c r="B150" s="206"/>
      <c r="C150" s="207"/>
      <c r="D150" s="197" t="s">
        <v>124</v>
      </c>
      <c r="E150" s="208" t="s">
        <v>1</v>
      </c>
      <c r="F150" s="209" t="s">
        <v>161</v>
      </c>
      <c r="G150" s="207"/>
      <c r="H150" s="210">
        <v>103</v>
      </c>
      <c r="I150" s="211"/>
      <c r="J150" s="207"/>
      <c r="K150" s="207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124</v>
      </c>
      <c r="AU150" s="216" t="s">
        <v>83</v>
      </c>
      <c r="AV150" s="14" t="s">
        <v>83</v>
      </c>
      <c r="AW150" s="14" t="s">
        <v>32</v>
      </c>
      <c r="AX150" s="14" t="s">
        <v>76</v>
      </c>
      <c r="AY150" s="216" t="s">
        <v>115</v>
      </c>
    </row>
    <row r="151" spans="2:51" s="14" customFormat="1" ht="11.25">
      <c r="B151" s="206"/>
      <c r="C151" s="207"/>
      <c r="D151" s="197" t="s">
        <v>124</v>
      </c>
      <c r="E151" s="208" t="s">
        <v>1</v>
      </c>
      <c r="F151" s="209" t="s">
        <v>162</v>
      </c>
      <c r="G151" s="207"/>
      <c r="H151" s="210">
        <v>38</v>
      </c>
      <c r="I151" s="211"/>
      <c r="J151" s="207"/>
      <c r="K151" s="207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124</v>
      </c>
      <c r="AU151" s="216" t="s">
        <v>83</v>
      </c>
      <c r="AV151" s="14" t="s">
        <v>83</v>
      </c>
      <c r="AW151" s="14" t="s">
        <v>32</v>
      </c>
      <c r="AX151" s="14" t="s">
        <v>76</v>
      </c>
      <c r="AY151" s="216" t="s">
        <v>115</v>
      </c>
    </row>
    <row r="152" spans="2:51" s="14" customFormat="1" ht="11.25">
      <c r="B152" s="206"/>
      <c r="C152" s="207"/>
      <c r="D152" s="197" t="s">
        <v>124</v>
      </c>
      <c r="E152" s="208" t="s">
        <v>1</v>
      </c>
      <c r="F152" s="209" t="s">
        <v>163</v>
      </c>
      <c r="G152" s="207"/>
      <c r="H152" s="210">
        <v>66</v>
      </c>
      <c r="I152" s="211"/>
      <c r="J152" s="207"/>
      <c r="K152" s="207"/>
      <c r="L152" s="212"/>
      <c r="M152" s="213"/>
      <c r="N152" s="214"/>
      <c r="O152" s="214"/>
      <c r="P152" s="214"/>
      <c r="Q152" s="214"/>
      <c r="R152" s="214"/>
      <c r="S152" s="214"/>
      <c r="T152" s="215"/>
      <c r="AT152" s="216" t="s">
        <v>124</v>
      </c>
      <c r="AU152" s="216" t="s">
        <v>83</v>
      </c>
      <c r="AV152" s="14" t="s">
        <v>83</v>
      </c>
      <c r="AW152" s="14" t="s">
        <v>32</v>
      </c>
      <c r="AX152" s="14" t="s">
        <v>76</v>
      </c>
      <c r="AY152" s="216" t="s">
        <v>115</v>
      </c>
    </row>
    <row r="153" spans="2:51" s="15" customFormat="1" ht="11.25">
      <c r="B153" s="217"/>
      <c r="C153" s="218"/>
      <c r="D153" s="197" t="s">
        <v>124</v>
      </c>
      <c r="E153" s="219" t="s">
        <v>1</v>
      </c>
      <c r="F153" s="220" t="s">
        <v>141</v>
      </c>
      <c r="G153" s="218"/>
      <c r="H153" s="221">
        <v>606.8</v>
      </c>
      <c r="I153" s="222"/>
      <c r="J153" s="218"/>
      <c r="K153" s="218"/>
      <c r="L153" s="223"/>
      <c r="M153" s="224"/>
      <c r="N153" s="225"/>
      <c r="O153" s="225"/>
      <c r="P153" s="225"/>
      <c r="Q153" s="225"/>
      <c r="R153" s="225"/>
      <c r="S153" s="225"/>
      <c r="T153" s="226"/>
      <c r="AT153" s="227" t="s">
        <v>124</v>
      </c>
      <c r="AU153" s="227" t="s">
        <v>83</v>
      </c>
      <c r="AV153" s="15" t="s">
        <v>122</v>
      </c>
      <c r="AW153" s="15" t="s">
        <v>32</v>
      </c>
      <c r="AX153" s="15" t="s">
        <v>81</v>
      </c>
      <c r="AY153" s="227" t="s">
        <v>115</v>
      </c>
    </row>
    <row r="154" spans="1:65" s="2" customFormat="1" ht="24.2" customHeight="1">
      <c r="A154" s="35"/>
      <c r="B154" s="36"/>
      <c r="C154" s="182" t="s">
        <v>164</v>
      </c>
      <c r="D154" s="182" t="s">
        <v>117</v>
      </c>
      <c r="E154" s="183" t="s">
        <v>165</v>
      </c>
      <c r="F154" s="184" t="s">
        <v>166</v>
      </c>
      <c r="G154" s="185" t="s">
        <v>167</v>
      </c>
      <c r="H154" s="186">
        <v>10</v>
      </c>
      <c r="I154" s="187"/>
      <c r="J154" s="188">
        <f>ROUND(I154*H154,2)</f>
        <v>0</v>
      </c>
      <c r="K154" s="184" t="s">
        <v>121</v>
      </c>
      <c r="L154" s="40"/>
      <c r="M154" s="189" t="s">
        <v>1</v>
      </c>
      <c r="N154" s="190" t="s">
        <v>41</v>
      </c>
      <c r="O154" s="72"/>
      <c r="P154" s="191">
        <f>O154*H154</f>
        <v>0</v>
      </c>
      <c r="Q154" s="191">
        <v>0</v>
      </c>
      <c r="R154" s="191">
        <f>Q154*H154</f>
        <v>0</v>
      </c>
      <c r="S154" s="191">
        <v>0</v>
      </c>
      <c r="T154" s="192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3" t="s">
        <v>122</v>
      </c>
      <c r="AT154" s="193" t="s">
        <v>117</v>
      </c>
      <c r="AU154" s="193" t="s">
        <v>83</v>
      </c>
      <c r="AY154" s="18" t="s">
        <v>115</v>
      </c>
      <c r="BE154" s="194">
        <f>IF(N154="základní",J154,0)</f>
        <v>0</v>
      </c>
      <c r="BF154" s="194">
        <f>IF(N154="snížená",J154,0)</f>
        <v>0</v>
      </c>
      <c r="BG154" s="194">
        <f>IF(N154="zákl. přenesená",J154,0)</f>
        <v>0</v>
      </c>
      <c r="BH154" s="194">
        <f>IF(N154="sníž. přenesená",J154,0)</f>
        <v>0</v>
      </c>
      <c r="BI154" s="194">
        <f>IF(N154="nulová",J154,0)</f>
        <v>0</v>
      </c>
      <c r="BJ154" s="18" t="s">
        <v>81</v>
      </c>
      <c r="BK154" s="194">
        <f>ROUND(I154*H154,2)</f>
        <v>0</v>
      </c>
      <c r="BL154" s="18" t="s">
        <v>122</v>
      </c>
      <c r="BM154" s="193" t="s">
        <v>168</v>
      </c>
    </row>
    <row r="155" spans="1:65" s="2" customFormat="1" ht="37.9" customHeight="1">
      <c r="A155" s="35"/>
      <c r="B155" s="36"/>
      <c r="C155" s="182" t="s">
        <v>169</v>
      </c>
      <c r="D155" s="182" t="s">
        <v>117</v>
      </c>
      <c r="E155" s="183" t="s">
        <v>170</v>
      </c>
      <c r="F155" s="184" t="s">
        <v>171</v>
      </c>
      <c r="G155" s="185" t="s">
        <v>167</v>
      </c>
      <c r="H155" s="186">
        <v>181.407</v>
      </c>
      <c r="I155" s="187"/>
      <c r="J155" s="188">
        <f>ROUND(I155*H155,2)</f>
        <v>0</v>
      </c>
      <c r="K155" s="184" t="s">
        <v>121</v>
      </c>
      <c r="L155" s="40"/>
      <c r="M155" s="189" t="s">
        <v>1</v>
      </c>
      <c r="N155" s="190" t="s">
        <v>41</v>
      </c>
      <c r="O155" s="72"/>
      <c r="P155" s="191">
        <f>O155*H155</f>
        <v>0</v>
      </c>
      <c r="Q155" s="191">
        <v>0</v>
      </c>
      <c r="R155" s="191">
        <f>Q155*H155</f>
        <v>0</v>
      </c>
      <c r="S155" s="191">
        <v>0</v>
      </c>
      <c r="T155" s="192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3" t="s">
        <v>122</v>
      </c>
      <c r="AT155" s="193" t="s">
        <v>117</v>
      </c>
      <c r="AU155" s="193" t="s">
        <v>83</v>
      </c>
      <c r="AY155" s="18" t="s">
        <v>115</v>
      </c>
      <c r="BE155" s="194">
        <f>IF(N155="základní",J155,0)</f>
        <v>0</v>
      </c>
      <c r="BF155" s="194">
        <f>IF(N155="snížená",J155,0)</f>
        <v>0</v>
      </c>
      <c r="BG155" s="194">
        <f>IF(N155="zákl. přenesená",J155,0)</f>
        <v>0</v>
      </c>
      <c r="BH155" s="194">
        <f>IF(N155="sníž. přenesená",J155,0)</f>
        <v>0</v>
      </c>
      <c r="BI155" s="194">
        <f>IF(N155="nulová",J155,0)</f>
        <v>0</v>
      </c>
      <c r="BJ155" s="18" t="s">
        <v>81</v>
      </c>
      <c r="BK155" s="194">
        <f>ROUND(I155*H155,2)</f>
        <v>0</v>
      </c>
      <c r="BL155" s="18" t="s">
        <v>122</v>
      </c>
      <c r="BM155" s="193" t="s">
        <v>172</v>
      </c>
    </row>
    <row r="156" spans="2:51" s="14" customFormat="1" ht="11.25">
      <c r="B156" s="206"/>
      <c r="C156" s="207"/>
      <c r="D156" s="197" t="s">
        <v>124</v>
      </c>
      <c r="E156" s="208" t="s">
        <v>1</v>
      </c>
      <c r="F156" s="209" t="s">
        <v>173</v>
      </c>
      <c r="G156" s="207"/>
      <c r="H156" s="210">
        <v>157.198</v>
      </c>
      <c r="I156" s="211"/>
      <c r="J156" s="207"/>
      <c r="K156" s="207"/>
      <c r="L156" s="212"/>
      <c r="M156" s="213"/>
      <c r="N156" s="214"/>
      <c r="O156" s="214"/>
      <c r="P156" s="214"/>
      <c r="Q156" s="214"/>
      <c r="R156" s="214"/>
      <c r="S156" s="214"/>
      <c r="T156" s="215"/>
      <c r="AT156" s="216" t="s">
        <v>124</v>
      </c>
      <c r="AU156" s="216" t="s">
        <v>83</v>
      </c>
      <c r="AV156" s="14" t="s">
        <v>83</v>
      </c>
      <c r="AW156" s="14" t="s">
        <v>32</v>
      </c>
      <c r="AX156" s="14" t="s">
        <v>76</v>
      </c>
      <c r="AY156" s="216" t="s">
        <v>115</v>
      </c>
    </row>
    <row r="157" spans="2:51" s="14" customFormat="1" ht="11.25">
      <c r="B157" s="206"/>
      <c r="C157" s="207"/>
      <c r="D157" s="197" t="s">
        <v>124</v>
      </c>
      <c r="E157" s="208" t="s">
        <v>1</v>
      </c>
      <c r="F157" s="209" t="s">
        <v>174</v>
      </c>
      <c r="G157" s="207"/>
      <c r="H157" s="210">
        <v>3.334</v>
      </c>
      <c r="I157" s="211"/>
      <c r="J157" s="207"/>
      <c r="K157" s="207"/>
      <c r="L157" s="212"/>
      <c r="M157" s="213"/>
      <c r="N157" s="214"/>
      <c r="O157" s="214"/>
      <c r="P157" s="214"/>
      <c r="Q157" s="214"/>
      <c r="R157" s="214"/>
      <c r="S157" s="214"/>
      <c r="T157" s="215"/>
      <c r="AT157" s="216" t="s">
        <v>124</v>
      </c>
      <c r="AU157" s="216" t="s">
        <v>83</v>
      </c>
      <c r="AV157" s="14" t="s">
        <v>83</v>
      </c>
      <c r="AW157" s="14" t="s">
        <v>32</v>
      </c>
      <c r="AX157" s="14" t="s">
        <v>76</v>
      </c>
      <c r="AY157" s="216" t="s">
        <v>115</v>
      </c>
    </row>
    <row r="158" spans="2:51" s="14" customFormat="1" ht="11.25">
      <c r="B158" s="206"/>
      <c r="C158" s="207"/>
      <c r="D158" s="197" t="s">
        <v>124</v>
      </c>
      <c r="E158" s="208" t="s">
        <v>1</v>
      </c>
      <c r="F158" s="209" t="s">
        <v>175</v>
      </c>
      <c r="G158" s="207"/>
      <c r="H158" s="210">
        <v>30.875</v>
      </c>
      <c r="I158" s="211"/>
      <c r="J158" s="207"/>
      <c r="K158" s="207"/>
      <c r="L158" s="212"/>
      <c r="M158" s="213"/>
      <c r="N158" s="214"/>
      <c r="O158" s="214"/>
      <c r="P158" s="214"/>
      <c r="Q158" s="214"/>
      <c r="R158" s="214"/>
      <c r="S158" s="214"/>
      <c r="T158" s="215"/>
      <c r="AT158" s="216" t="s">
        <v>124</v>
      </c>
      <c r="AU158" s="216" t="s">
        <v>83</v>
      </c>
      <c r="AV158" s="14" t="s">
        <v>83</v>
      </c>
      <c r="AW158" s="14" t="s">
        <v>32</v>
      </c>
      <c r="AX158" s="14" t="s">
        <v>76</v>
      </c>
      <c r="AY158" s="216" t="s">
        <v>115</v>
      </c>
    </row>
    <row r="159" spans="2:51" s="16" customFormat="1" ht="11.25">
      <c r="B159" s="228"/>
      <c r="C159" s="229"/>
      <c r="D159" s="197" t="s">
        <v>124</v>
      </c>
      <c r="E159" s="230" t="s">
        <v>1</v>
      </c>
      <c r="F159" s="231" t="s">
        <v>153</v>
      </c>
      <c r="G159" s="229"/>
      <c r="H159" s="232">
        <v>191.407</v>
      </c>
      <c r="I159" s="233"/>
      <c r="J159" s="229"/>
      <c r="K159" s="229"/>
      <c r="L159" s="234"/>
      <c r="M159" s="235"/>
      <c r="N159" s="236"/>
      <c r="O159" s="236"/>
      <c r="P159" s="236"/>
      <c r="Q159" s="236"/>
      <c r="R159" s="236"/>
      <c r="S159" s="236"/>
      <c r="T159" s="237"/>
      <c r="AT159" s="238" t="s">
        <v>124</v>
      </c>
      <c r="AU159" s="238" t="s">
        <v>83</v>
      </c>
      <c r="AV159" s="16" t="s">
        <v>131</v>
      </c>
      <c r="AW159" s="16" t="s">
        <v>32</v>
      </c>
      <c r="AX159" s="16" t="s">
        <v>76</v>
      </c>
      <c r="AY159" s="238" t="s">
        <v>115</v>
      </c>
    </row>
    <row r="160" spans="2:51" s="14" customFormat="1" ht="11.25">
      <c r="B160" s="206"/>
      <c r="C160" s="207"/>
      <c r="D160" s="197" t="s">
        <v>124</v>
      </c>
      <c r="E160" s="208" t="s">
        <v>1</v>
      </c>
      <c r="F160" s="209" t="s">
        <v>176</v>
      </c>
      <c r="G160" s="207"/>
      <c r="H160" s="210">
        <v>-10</v>
      </c>
      <c r="I160" s="211"/>
      <c r="J160" s="207"/>
      <c r="K160" s="207"/>
      <c r="L160" s="212"/>
      <c r="M160" s="213"/>
      <c r="N160" s="214"/>
      <c r="O160" s="214"/>
      <c r="P160" s="214"/>
      <c r="Q160" s="214"/>
      <c r="R160" s="214"/>
      <c r="S160" s="214"/>
      <c r="T160" s="215"/>
      <c r="AT160" s="216" t="s">
        <v>124</v>
      </c>
      <c r="AU160" s="216" t="s">
        <v>83</v>
      </c>
      <c r="AV160" s="14" t="s">
        <v>83</v>
      </c>
      <c r="AW160" s="14" t="s">
        <v>32</v>
      </c>
      <c r="AX160" s="14" t="s">
        <v>76</v>
      </c>
      <c r="AY160" s="216" t="s">
        <v>115</v>
      </c>
    </row>
    <row r="161" spans="2:51" s="15" customFormat="1" ht="11.25">
      <c r="B161" s="217"/>
      <c r="C161" s="218"/>
      <c r="D161" s="197" t="s">
        <v>124</v>
      </c>
      <c r="E161" s="219" t="s">
        <v>1</v>
      </c>
      <c r="F161" s="220" t="s">
        <v>141</v>
      </c>
      <c r="G161" s="218"/>
      <c r="H161" s="221">
        <v>181.407</v>
      </c>
      <c r="I161" s="222"/>
      <c r="J161" s="218"/>
      <c r="K161" s="218"/>
      <c r="L161" s="223"/>
      <c r="M161" s="224"/>
      <c r="N161" s="225"/>
      <c r="O161" s="225"/>
      <c r="P161" s="225"/>
      <c r="Q161" s="225"/>
      <c r="R161" s="225"/>
      <c r="S161" s="225"/>
      <c r="T161" s="226"/>
      <c r="AT161" s="227" t="s">
        <v>124</v>
      </c>
      <c r="AU161" s="227" t="s">
        <v>83</v>
      </c>
      <c r="AV161" s="15" t="s">
        <v>122</v>
      </c>
      <c r="AW161" s="15" t="s">
        <v>32</v>
      </c>
      <c r="AX161" s="15" t="s">
        <v>81</v>
      </c>
      <c r="AY161" s="227" t="s">
        <v>115</v>
      </c>
    </row>
    <row r="162" spans="1:65" s="2" customFormat="1" ht="37.9" customHeight="1">
      <c r="A162" s="35"/>
      <c r="B162" s="36"/>
      <c r="C162" s="182" t="s">
        <v>177</v>
      </c>
      <c r="D162" s="182" t="s">
        <v>117</v>
      </c>
      <c r="E162" s="183" t="s">
        <v>178</v>
      </c>
      <c r="F162" s="184" t="s">
        <v>179</v>
      </c>
      <c r="G162" s="185" t="s">
        <v>167</v>
      </c>
      <c r="H162" s="186">
        <v>191.407</v>
      </c>
      <c r="I162" s="187"/>
      <c r="J162" s="188">
        <f>ROUND(I162*H162,2)</f>
        <v>0</v>
      </c>
      <c r="K162" s="184" t="s">
        <v>121</v>
      </c>
      <c r="L162" s="40"/>
      <c r="M162" s="189" t="s">
        <v>1</v>
      </c>
      <c r="N162" s="190" t="s">
        <v>41</v>
      </c>
      <c r="O162" s="72"/>
      <c r="P162" s="191">
        <f>O162*H162</f>
        <v>0</v>
      </c>
      <c r="Q162" s="191">
        <v>0</v>
      </c>
      <c r="R162" s="191">
        <f>Q162*H162</f>
        <v>0</v>
      </c>
      <c r="S162" s="191">
        <v>0</v>
      </c>
      <c r="T162" s="192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3" t="s">
        <v>122</v>
      </c>
      <c r="AT162" s="193" t="s">
        <v>117</v>
      </c>
      <c r="AU162" s="193" t="s">
        <v>83</v>
      </c>
      <c r="AY162" s="18" t="s">
        <v>115</v>
      </c>
      <c r="BE162" s="194">
        <f>IF(N162="základní",J162,0)</f>
        <v>0</v>
      </c>
      <c r="BF162" s="194">
        <f>IF(N162="snížená",J162,0)</f>
        <v>0</v>
      </c>
      <c r="BG162" s="194">
        <f>IF(N162="zákl. přenesená",J162,0)</f>
        <v>0</v>
      </c>
      <c r="BH162" s="194">
        <f>IF(N162="sníž. přenesená",J162,0)</f>
        <v>0</v>
      </c>
      <c r="BI162" s="194">
        <f>IF(N162="nulová",J162,0)</f>
        <v>0</v>
      </c>
      <c r="BJ162" s="18" t="s">
        <v>81</v>
      </c>
      <c r="BK162" s="194">
        <f>ROUND(I162*H162,2)</f>
        <v>0</v>
      </c>
      <c r="BL162" s="18" t="s">
        <v>122</v>
      </c>
      <c r="BM162" s="193" t="s">
        <v>180</v>
      </c>
    </row>
    <row r="163" spans="1:65" s="2" customFormat="1" ht="37.9" customHeight="1">
      <c r="A163" s="35"/>
      <c r="B163" s="36"/>
      <c r="C163" s="182" t="s">
        <v>181</v>
      </c>
      <c r="D163" s="182" t="s">
        <v>117</v>
      </c>
      <c r="E163" s="183" t="s">
        <v>182</v>
      </c>
      <c r="F163" s="184" t="s">
        <v>183</v>
      </c>
      <c r="G163" s="185" t="s">
        <v>167</v>
      </c>
      <c r="H163" s="186">
        <v>191.407</v>
      </c>
      <c r="I163" s="187"/>
      <c r="J163" s="188">
        <f>ROUND(I163*H163,2)</f>
        <v>0</v>
      </c>
      <c r="K163" s="184" t="s">
        <v>121</v>
      </c>
      <c r="L163" s="40"/>
      <c r="M163" s="189" t="s">
        <v>1</v>
      </c>
      <c r="N163" s="190" t="s">
        <v>41</v>
      </c>
      <c r="O163" s="72"/>
      <c r="P163" s="191">
        <f>O163*H163</f>
        <v>0</v>
      </c>
      <c r="Q163" s="191">
        <v>0</v>
      </c>
      <c r="R163" s="191">
        <f>Q163*H163</f>
        <v>0</v>
      </c>
      <c r="S163" s="191">
        <v>0</v>
      </c>
      <c r="T163" s="192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3" t="s">
        <v>122</v>
      </c>
      <c r="AT163" s="193" t="s">
        <v>117</v>
      </c>
      <c r="AU163" s="193" t="s">
        <v>83</v>
      </c>
      <c r="AY163" s="18" t="s">
        <v>115</v>
      </c>
      <c r="BE163" s="194">
        <f>IF(N163="základní",J163,0)</f>
        <v>0</v>
      </c>
      <c r="BF163" s="194">
        <f>IF(N163="snížená",J163,0)</f>
        <v>0</v>
      </c>
      <c r="BG163" s="194">
        <f>IF(N163="zákl. přenesená",J163,0)</f>
        <v>0</v>
      </c>
      <c r="BH163" s="194">
        <f>IF(N163="sníž. přenesená",J163,0)</f>
        <v>0</v>
      </c>
      <c r="BI163" s="194">
        <f>IF(N163="nulová",J163,0)</f>
        <v>0</v>
      </c>
      <c r="BJ163" s="18" t="s">
        <v>81</v>
      </c>
      <c r="BK163" s="194">
        <f>ROUND(I163*H163,2)</f>
        <v>0</v>
      </c>
      <c r="BL163" s="18" t="s">
        <v>122</v>
      </c>
      <c r="BM163" s="193" t="s">
        <v>184</v>
      </c>
    </row>
    <row r="164" spans="1:65" s="2" customFormat="1" ht="24.2" customHeight="1">
      <c r="A164" s="35"/>
      <c r="B164" s="36"/>
      <c r="C164" s="182" t="s">
        <v>185</v>
      </c>
      <c r="D164" s="182" t="s">
        <v>117</v>
      </c>
      <c r="E164" s="183" t="s">
        <v>186</v>
      </c>
      <c r="F164" s="184" t="s">
        <v>187</v>
      </c>
      <c r="G164" s="185" t="s">
        <v>167</v>
      </c>
      <c r="H164" s="186">
        <v>191.407</v>
      </c>
      <c r="I164" s="187"/>
      <c r="J164" s="188">
        <f>ROUND(I164*H164,2)</f>
        <v>0</v>
      </c>
      <c r="K164" s="184" t="s">
        <v>121</v>
      </c>
      <c r="L164" s="40"/>
      <c r="M164" s="189" t="s">
        <v>1</v>
      </c>
      <c r="N164" s="190" t="s">
        <v>41</v>
      </c>
      <c r="O164" s="72"/>
      <c r="P164" s="191">
        <f>O164*H164</f>
        <v>0</v>
      </c>
      <c r="Q164" s="191">
        <v>0</v>
      </c>
      <c r="R164" s="191">
        <f>Q164*H164</f>
        <v>0</v>
      </c>
      <c r="S164" s="191">
        <v>0</v>
      </c>
      <c r="T164" s="192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3" t="s">
        <v>122</v>
      </c>
      <c r="AT164" s="193" t="s">
        <v>117</v>
      </c>
      <c r="AU164" s="193" t="s">
        <v>83</v>
      </c>
      <c r="AY164" s="18" t="s">
        <v>115</v>
      </c>
      <c r="BE164" s="194">
        <f>IF(N164="základní",J164,0)</f>
        <v>0</v>
      </c>
      <c r="BF164" s="194">
        <f>IF(N164="snížená",J164,0)</f>
        <v>0</v>
      </c>
      <c r="BG164" s="194">
        <f>IF(N164="zákl. přenesená",J164,0)</f>
        <v>0</v>
      </c>
      <c r="BH164" s="194">
        <f>IF(N164="sníž. přenesená",J164,0)</f>
        <v>0</v>
      </c>
      <c r="BI164" s="194">
        <f>IF(N164="nulová",J164,0)</f>
        <v>0</v>
      </c>
      <c r="BJ164" s="18" t="s">
        <v>81</v>
      </c>
      <c r="BK164" s="194">
        <f>ROUND(I164*H164,2)</f>
        <v>0</v>
      </c>
      <c r="BL164" s="18" t="s">
        <v>122</v>
      </c>
      <c r="BM164" s="193" t="s">
        <v>188</v>
      </c>
    </row>
    <row r="165" spans="2:51" s="14" customFormat="1" ht="11.25">
      <c r="B165" s="206"/>
      <c r="C165" s="207"/>
      <c r="D165" s="197" t="s">
        <v>124</v>
      </c>
      <c r="E165" s="208" t="s">
        <v>1</v>
      </c>
      <c r="F165" s="209" t="s">
        <v>189</v>
      </c>
      <c r="G165" s="207"/>
      <c r="H165" s="210">
        <v>191.407</v>
      </c>
      <c r="I165" s="211"/>
      <c r="J165" s="207"/>
      <c r="K165" s="207"/>
      <c r="L165" s="212"/>
      <c r="M165" s="213"/>
      <c r="N165" s="214"/>
      <c r="O165" s="214"/>
      <c r="P165" s="214"/>
      <c r="Q165" s="214"/>
      <c r="R165" s="214"/>
      <c r="S165" s="214"/>
      <c r="T165" s="215"/>
      <c r="AT165" s="216" t="s">
        <v>124</v>
      </c>
      <c r="AU165" s="216" t="s">
        <v>83</v>
      </c>
      <c r="AV165" s="14" t="s">
        <v>83</v>
      </c>
      <c r="AW165" s="14" t="s">
        <v>32</v>
      </c>
      <c r="AX165" s="14" t="s">
        <v>81</v>
      </c>
      <c r="AY165" s="216" t="s">
        <v>115</v>
      </c>
    </row>
    <row r="166" spans="1:65" s="2" customFormat="1" ht="24.2" customHeight="1">
      <c r="A166" s="35"/>
      <c r="B166" s="36"/>
      <c r="C166" s="182" t="s">
        <v>190</v>
      </c>
      <c r="D166" s="182" t="s">
        <v>117</v>
      </c>
      <c r="E166" s="183" t="s">
        <v>191</v>
      </c>
      <c r="F166" s="184" t="s">
        <v>192</v>
      </c>
      <c r="G166" s="185" t="s">
        <v>167</v>
      </c>
      <c r="H166" s="186">
        <v>191.407</v>
      </c>
      <c r="I166" s="187"/>
      <c r="J166" s="188">
        <f>ROUND(I166*H166,2)</f>
        <v>0</v>
      </c>
      <c r="K166" s="184" t="s">
        <v>121</v>
      </c>
      <c r="L166" s="40"/>
      <c r="M166" s="189" t="s">
        <v>1</v>
      </c>
      <c r="N166" s="190" t="s">
        <v>41</v>
      </c>
      <c r="O166" s="72"/>
      <c r="P166" s="191">
        <f>O166*H166</f>
        <v>0</v>
      </c>
      <c r="Q166" s="191">
        <v>0</v>
      </c>
      <c r="R166" s="191">
        <f>Q166*H166</f>
        <v>0</v>
      </c>
      <c r="S166" s="191">
        <v>0</v>
      </c>
      <c r="T166" s="192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93" t="s">
        <v>122</v>
      </c>
      <c r="AT166" s="193" t="s">
        <v>117</v>
      </c>
      <c r="AU166" s="193" t="s">
        <v>83</v>
      </c>
      <c r="AY166" s="18" t="s">
        <v>115</v>
      </c>
      <c r="BE166" s="194">
        <f>IF(N166="základní",J166,0)</f>
        <v>0</v>
      </c>
      <c r="BF166" s="194">
        <f>IF(N166="snížená",J166,0)</f>
        <v>0</v>
      </c>
      <c r="BG166" s="194">
        <f>IF(N166="zákl. přenesená",J166,0)</f>
        <v>0</v>
      </c>
      <c r="BH166" s="194">
        <f>IF(N166="sníž. přenesená",J166,0)</f>
        <v>0</v>
      </c>
      <c r="BI166" s="194">
        <f>IF(N166="nulová",J166,0)</f>
        <v>0</v>
      </c>
      <c r="BJ166" s="18" t="s">
        <v>81</v>
      </c>
      <c r="BK166" s="194">
        <f>ROUND(I166*H166,2)</f>
        <v>0</v>
      </c>
      <c r="BL166" s="18" t="s">
        <v>122</v>
      </c>
      <c r="BM166" s="193" t="s">
        <v>193</v>
      </c>
    </row>
    <row r="167" spans="1:65" s="2" customFormat="1" ht="33" customHeight="1">
      <c r="A167" s="35"/>
      <c r="B167" s="36"/>
      <c r="C167" s="182" t="s">
        <v>194</v>
      </c>
      <c r="D167" s="182" t="s">
        <v>117</v>
      </c>
      <c r="E167" s="183" t="s">
        <v>195</v>
      </c>
      <c r="F167" s="184" t="s">
        <v>196</v>
      </c>
      <c r="G167" s="185" t="s">
        <v>197</v>
      </c>
      <c r="H167" s="186">
        <v>363.673</v>
      </c>
      <c r="I167" s="187"/>
      <c r="J167" s="188">
        <f>ROUND(I167*H167,2)</f>
        <v>0</v>
      </c>
      <c r="K167" s="184" t="s">
        <v>121</v>
      </c>
      <c r="L167" s="40"/>
      <c r="M167" s="189" t="s">
        <v>1</v>
      </c>
      <c r="N167" s="190" t="s">
        <v>41</v>
      </c>
      <c r="O167" s="72"/>
      <c r="P167" s="191">
        <f>O167*H167</f>
        <v>0</v>
      </c>
      <c r="Q167" s="191">
        <v>0</v>
      </c>
      <c r="R167" s="191">
        <f>Q167*H167</f>
        <v>0</v>
      </c>
      <c r="S167" s="191">
        <v>0</v>
      </c>
      <c r="T167" s="192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3" t="s">
        <v>122</v>
      </c>
      <c r="AT167" s="193" t="s">
        <v>117</v>
      </c>
      <c r="AU167" s="193" t="s">
        <v>83</v>
      </c>
      <c r="AY167" s="18" t="s">
        <v>115</v>
      </c>
      <c r="BE167" s="194">
        <f>IF(N167="základní",J167,0)</f>
        <v>0</v>
      </c>
      <c r="BF167" s="194">
        <f>IF(N167="snížená",J167,0)</f>
        <v>0</v>
      </c>
      <c r="BG167" s="194">
        <f>IF(N167="zákl. přenesená",J167,0)</f>
        <v>0</v>
      </c>
      <c r="BH167" s="194">
        <f>IF(N167="sníž. přenesená",J167,0)</f>
        <v>0</v>
      </c>
      <c r="BI167" s="194">
        <f>IF(N167="nulová",J167,0)</f>
        <v>0</v>
      </c>
      <c r="BJ167" s="18" t="s">
        <v>81</v>
      </c>
      <c r="BK167" s="194">
        <f>ROUND(I167*H167,2)</f>
        <v>0</v>
      </c>
      <c r="BL167" s="18" t="s">
        <v>122</v>
      </c>
      <c r="BM167" s="193" t="s">
        <v>198</v>
      </c>
    </row>
    <row r="168" spans="2:51" s="14" customFormat="1" ht="11.25">
      <c r="B168" s="206"/>
      <c r="C168" s="207"/>
      <c r="D168" s="197" t="s">
        <v>124</v>
      </c>
      <c r="E168" s="207"/>
      <c r="F168" s="209" t="s">
        <v>199</v>
      </c>
      <c r="G168" s="207"/>
      <c r="H168" s="210">
        <v>363.673</v>
      </c>
      <c r="I168" s="211"/>
      <c r="J168" s="207"/>
      <c r="K168" s="207"/>
      <c r="L168" s="212"/>
      <c r="M168" s="213"/>
      <c r="N168" s="214"/>
      <c r="O168" s="214"/>
      <c r="P168" s="214"/>
      <c r="Q168" s="214"/>
      <c r="R168" s="214"/>
      <c r="S168" s="214"/>
      <c r="T168" s="215"/>
      <c r="AT168" s="216" t="s">
        <v>124</v>
      </c>
      <c r="AU168" s="216" t="s">
        <v>83</v>
      </c>
      <c r="AV168" s="14" t="s">
        <v>83</v>
      </c>
      <c r="AW168" s="14" t="s">
        <v>4</v>
      </c>
      <c r="AX168" s="14" t="s">
        <v>81</v>
      </c>
      <c r="AY168" s="216" t="s">
        <v>115</v>
      </c>
    </row>
    <row r="169" spans="1:65" s="2" customFormat="1" ht="16.5" customHeight="1">
      <c r="A169" s="35"/>
      <c r="B169" s="36"/>
      <c r="C169" s="182" t="s">
        <v>200</v>
      </c>
      <c r="D169" s="182" t="s">
        <v>117</v>
      </c>
      <c r="E169" s="183" t="s">
        <v>201</v>
      </c>
      <c r="F169" s="184" t="s">
        <v>202</v>
      </c>
      <c r="G169" s="185" t="s">
        <v>167</v>
      </c>
      <c r="H169" s="186">
        <v>191.407</v>
      </c>
      <c r="I169" s="187"/>
      <c r="J169" s="188">
        <f>ROUND(I169*H169,2)</f>
        <v>0</v>
      </c>
      <c r="K169" s="184" t="s">
        <v>121</v>
      </c>
      <c r="L169" s="40"/>
      <c r="M169" s="189" t="s">
        <v>1</v>
      </c>
      <c r="N169" s="190" t="s">
        <v>41</v>
      </c>
      <c r="O169" s="72"/>
      <c r="P169" s="191">
        <f>O169*H169</f>
        <v>0</v>
      </c>
      <c r="Q169" s="191">
        <v>0</v>
      </c>
      <c r="R169" s="191">
        <f>Q169*H169</f>
        <v>0</v>
      </c>
      <c r="S169" s="191">
        <v>0</v>
      </c>
      <c r="T169" s="192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3" t="s">
        <v>122</v>
      </c>
      <c r="AT169" s="193" t="s">
        <v>117</v>
      </c>
      <c r="AU169" s="193" t="s">
        <v>83</v>
      </c>
      <c r="AY169" s="18" t="s">
        <v>115</v>
      </c>
      <c r="BE169" s="194">
        <f>IF(N169="základní",J169,0)</f>
        <v>0</v>
      </c>
      <c r="BF169" s="194">
        <f>IF(N169="snížená",J169,0)</f>
        <v>0</v>
      </c>
      <c r="BG169" s="194">
        <f>IF(N169="zákl. přenesená",J169,0)</f>
        <v>0</v>
      </c>
      <c r="BH169" s="194">
        <f>IF(N169="sníž. přenesená",J169,0)</f>
        <v>0</v>
      </c>
      <c r="BI169" s="194">
        <f>IF(N169="nulová",J169,0)</f>
        <v>0</v>
      </c>
      <c r="BJ169" s="18" t="s">
        <v>81</v>
      </c>
      <c r="BK169" s="194">
        <f>ROUND(I169*H169,2)</f>
        <v>0</v>
      </c>
      <c r="BL169" s="18" t="s">
        <v>122</v>
      </c>
      <c r="BM169" s="193" t="s">
        <v>203</v>
      </c>
    </row>
    <row r="170" spans="1:65" s="2" customFormat="1" ht="24.2" customHeight="1">
      <c r="A170" s="35"/>
      <c r="B170" s="36"/>
      <c r="C170" s="182" t="s">
        <v>8</v>
      </c>
      <c r="D170" s="182" t="s">
        <v>117</v>
      </c>
      <c r="E170" s="183" t="s">
        <v>204</v>
      </c>
      <c r="F170" s="184" t="s">
        <v>205</v>
      </c>
      <c r="G170" s="185" t="s">
        <v>120</v>
      </c>
      <c r="H170" s="186">
        <v>212.63</v>
      </c>
      <c r="I170" s="187"/>
      <c r="J170" s="188">
        <f>ROUND(I170*H170,2)</f>
        <v>0</v>
      </c>
      <c r="K170" s="184" t="s">
        <v>121</v>
      </c>
      <c r="L170" s="40"/>
      <c r="M170" s="189" t="s">
        <v>1</v>
      </c>
      <c r="N170" s="190" t="s">
        <v>41</v>
      </c>
      <c r="O170" s="72"/>
      <c r="P170" s="191">
        <f>O170*H170</f>
        <v>0</v>
      </c>
      <c r="Q170" s="191">
        <v>0</v>
      </c>
      <c r="R170" s="191">
        <f>Q170*H170</f>
        <v>0</v>
      </c>
      <c r="S170" s="191">
        <v>0</v>
      </c>
      <c r="T170" s="192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3" t="s">
        <v>122</v>
      </c>
      <c r="AT170" s="193" t="s">
        <v>117</v>
      </c>
      <c r="AU170" s="193" t="s">
        <v>83</v>
      </c>
      <c r="AY170" s="18" t="s">
        <v>115</v>
      </c>
      <c r="BE170" s="194">
        <f>IF(N170="základní",J170,0)</f>
        <v>0</v>
      </c>
      <c r="BF170" s="194">
        <f>IF(N170="snížená",J170,0)</f>
        <v>0</v>
      </c>
      <c r="BG170" s="194">
        <f>IF(N170="zákl. přenesená",J170,0)</f>
        <v>0</v>
      </c>
      <c r="BH170" s="194">
        <f>IF(N170="sníž. přenesená",J170,0)</f>
        <v>0</v>
      </c>
      <c r="BI170" s="194">
        <f>IF(N170="nulová",J170,0)</f>
        <v>0</v>
      </c>
      <c r="BJ170" s="18" t="s">
        <v>81</v>
      </c>
      <c r="BK170" s="194">
        <f>ROUND(I170*H170,2)</f>
        <v>0</v>
      </c>
      <c r="BL170" s="18" t="s">
        <v>122</v>
      </c>
      <c r="BM170" s="193" t="s">
        <v>206</v>
      </c>
    </row>
    <row r="171" spans="2:51" s="14" customFormat="1" ht="11.25">
      <c r="B171" s="206"/>
      <c r="C171" s="207"/>
      <c r="D171" s="197" t="s">
        <v>124</v>
      </c>
      <c r="E171" s="208" t="s">
        <v>1</v>
      </c>
      <c r="F171" s="209" t="s">
        <v>207</v>
      </c>
      <c r="G171" s="207"/>
      <c r="H171" s="210">
        <v>1029.525</v>
      </c>
      <c r="I171" s="211"/>
      <c r="J171" s="207"/>
      <c r="K171" s="207"/>
      <c r="L171" s="212"/>
      <c r="M171" s="213"/>
      <c r="N171" s="214"/>
      <c r="O171" s="214"/>
      <c r="P171" s="214"/>
      <c r="Q171" s="214"/>
      <c r="R171" s="214"/>
      <c r="S171" s="214"/>
      <c r="T171" s="215"/>
      <c r="AT171" s="216" t="s">
        <v>124</v>
      </c>
      <c r="AU171" s="216" t="s">
        <v>83</v>
      </c>
      <c r="AV171" s="14" t="s">
        <v>83</v>
      </c>
      <c r="AW171" s="14" t="s">
        <v>32</v>
      </c>
      <c r="AX171" s="14" t="s">
        <v>76</v>
      </c>
      <c r="AY171" s="216" t="s">
        <v>115</v>
      </c>
    </row>
    <row r="172" spans="2:51" s="14" customFormat="1" ht="11.25">
      <c r="B172" s="206"/>
      <c r="C172" s="207"/>
      <c r="D172" s="197" t="s">
        <v>124</v>
      </c>
      <c r="E172" s="208" t="s">
        <v>1</v>
      </c>
      <c r="F172" s="209" t="s">
        <v>208</v>
      </c>
      <c r="G172" s="207"/>
      <c r="H172" s="210">
        <v>-748.56</v>
      </c>
      <c r="I172" s="211"/>
      <c r="J172" s="207"/>
      <c r="K172" s="207"/>
      <c r="L172" s="212"/>
      <c r="M172" s="213"/>
      <c r="N172" s="214"/>
      <c r="O172" s="214"/>
      <c r="P172" s="214"/>
      <c r="Q172" s="214"/>
      <c r="R172" s="214"/>
      <c r="S172" s="214"/>
      <c r="T172" s="215"/>
      <c r="AT172" s="216" t="s">
        <v>124</v>
      </c>
      <c r="AU172" s="216" t="s">
        <v>83</v>
      </c>
      <c r="AV172" s="14" t="s">
        <v>83</v>
      </c>
      <c r="AW172" s="14" t="s">
        <v>32</v>
      </c>
      <c r="AX172" s="14" t="s">
        <v>76</v>
      </c>
      <c r="AY172" s="216" t="s">
        <v>115</v>
      </c>
    </row>
    <row r="173" spans="2:51" s="14" customFormat="1" ht="11.25">
      <c r="B173" s="206"/>
      <c r="C173" s="207"/>
      <c r="D173" s="197" t="s">
        <v>124</v>
      </c>
      <c r="E173" s="208" t="s">
        <v>1</v>
      </c>
      <c r="F173" s="209" t="s">
        <v>209</v>
      </c>
      <c r="G173" s="207"/>
      <c r="H173" s="210">
        <v>-9.525</v>
      </c>
      <c r="I173" s="211"/>
      <c r="J173" s="207"/>
      <c r="K173" s="207"/>
      <c r="L173" s="212"/>
      <c r="M173" s="213"/>
      <c r="N173" s="214"/>
      <c r="O173" s="214"/>
      <c r="P173" s="214"/>
      <c r="Q173" s="214"/>
      <c r="R173" s="214"/>
      <c r="S173" s="214"/>
      <c r="T173" s="215"/>
      <c r="AT173" s="216" t="s">
        <v>124</v>
      </c>
      <c r="AU173" s="216" t="s">
        <v>83</v>
      </c>
      <c r="AV173" s="14" t="s">
        <v>83</v>
      </c>
      <c r="AW173" s="14" t="s">
        <v>32</v>
      </c>
      <c r="AX173" s="14" t="s">
        <v>76</v>
      </c>
      <c r="AY173" s="216" t="s">
        <v>115</v>
      </c>
    </row>
    <row r="174" spans="2:51" s="14" customFormat="1" ht="11.25">
      <c r="B174" s="206"/>
      <c r="C174" s="207"/>
      <c r="D174" s="197" t="s">
        <v>124</v>
      </c>
      <c r="E174" s="208" t="s">
        <v>1</v>
      </c>
      <c r="F174" s="209" t="s">
        <v>210</v>
      </c>
      <c r="G174" s="207"/>
      <c r="H174" s="210">
        <v>-58.81</v>
      </c>
      <c r="I174" s="211"/>
      <c r="J174" s="207"/>
      <c r="K174" s="207"/>
      <c r="L174" s="212"/>
      <c r="M174" s="213"/>
      <c r="N174" s="214"/>
      <c r="O174" s="214"/>
      <c r="P174" s="214"/>
      <c r="Q174" s="214"/>
      <c r="R174" s="214"/>
      <c r="S174" s="214"/>
      <c r="T174" s="215"/>
      <c r="AT174" s="216" t="s">
        <v>124</v>
      </c>
      <c r="AU174" s="216" t="s">
        <v>83</v>
      </c>
      <c r="AV174" s="14" t="s">
        <v>83</v>
      </c>
      <c r="AW174" s="14" t="s">
        <v>32</v>
      </c>
      <c r="AX174" s="14" t="s">
        <v>76</v>
      </c>
      <c r="AY174" s="216" t="s">
        <v>115</v>
      </c>
    </row>
    <row r="175" spans="2:51" s="15" customFormat="1" ht="11.25">
      <c r="B175" s="217"/>
      <c r="C175" s="218"/>
      <c r="D175" s="197" t="s">
        <v>124</v>
      </c>
      <c r="E175" s="219" t="s">
        <v>1</v>
      </c>
      <c r="F175" s="220" t="s">
        <v>141</v>
      </c>
      <c r="G175" s="218"/>
      <c r="H175" s="221">
        <v>212.63000000000017</v>
      </c>
      <c r="I175" s="222"/>
      <c r="J175" s="218"/>
      <c r="K175" s="218"/>
      <c r="L175" s="223"/>
      <c r="M175" s="224"/>
      <c r="N175" s="225"/>
      <c r="O175" s="225"/>
      <c r="P175" s="225"/>
      <c r="Q175" s="225"/>
      <c r="R175" s="225"/>
      <c r="S175" s="225"/>
      <c r="T175" s="226"/>
      <c r="AT175" s="227" t="s">
        <v>124</v>
      </c>
      <c r="AU175" s="227" t="s">
        <v>83</v>
      </c>
      <c r="AV175" s="15" t="s">
        <v>122</v>
      </c>
      <c r="AW175" s="15" t="s">
        <v>32</v>
      </c>
      <c r="AX175" s="15" t="s">
        <v>81</v>
      </c>
      <c r="AY175" s="227" t="s">
        <v>115</v>
      </c>
    </row>
    <row r="176" spans="1:65" s="2" customFormat="1" ht="16.5" customHeight="1">
      <c r="A176" s="35"/>
      <c r="B176" s="36"/>
      <c r="C176" s="239" t="s">
        <v>211</v>
      </c>
      <c r="D176" s="239" t="s">
        <v>212</v>
      </c>
      <c r="E176" s="240" t="s">
        <v>213</v>
      </c>
      <c r="F176" s="241" t="s">
        <v>214</v>
      </c>
      <c r="G176" s="242" t="s">
        <v>197</v>
      </c>
      <c r="H176" s="243">
        <v>68.042</v>
      </c>
      <c r="I176" s="244"/>
      <c r="J176" s="245">
        <f>ROUND(I176*H176,2)</f>
        <v>0</v>
      </c>
      <c r="K176" s="241" t="s">
        <v>121</v>
      </c>
      <c r="L176" s="246"/>
      <c r="M176" s="247" t="s">
        <v>1</v>
      </c>
      <c r="N176" s="248" t="s">
        <v>41</v>
      </c>
      <c r="O176" s="72"/>
      <c r="P176" s="191">
        <f>O176*H176</f>
        <v>0</v>
      </c>
      <c r="Q176" s="191">
        <v>1</v>
      </c>
      <c r="R176" s="191">
        <f>Q176*H176</f>
        <v>68.042</v>
      </c>
      <c r="S176" s="191">
        <v>0</v>
      </c>
      <c r="T176" s="192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3" t="s">
        <v>169</v>
      </c>
      <c r="AT176" s="193" t="s">
        <v>212</v>
      </c>
      <c r="AU176" s="193" t="s">
        <v>83</v>
      </c>
      <c r="AY176" s="18" t="s">
        <v>115</v>
      </c>
      <c r="BE176" s="194">
        <f>IF(N176="základní",J176,0)</f>
        <v>0</v>
      </c>
      <c r="BF176" s="194">
        <f>IF(N176="snížená",J176,0)</f>
        <v>0</v>
      </c>
      <c r="BG176" s="194">
        <f>IF(N176="zákl. přenesená",J176,0)</f>
        <v>0</v>
      </c>
      <c r="BH176" s="194">
        <f>IF(N176="sníž. přenesená",J176,0)</f>
        <v>0</v>
      </c>
      <c r="BI176" s="194">
        <f>IF(N176="nulová",J176,0)</f>
        <v>0</v>
      </c>
      <c r="BJ176" s="18" t="s">
        <v>81</v>
      </c>
      <c r="BK176" s="194">
        <f>ROUND(I176*H176,2)</f>
        <v>0</v>
      </c>
      <c r="BL176" s="18" t="s">
        <v>122</v>
      </c>
      <c r="BM176" s="193" t="s">
        <v>215</v>
      </c>
    </row>
    <row r="177" spans="2:51" s="14" customFormat="1" ht="11.25">
      <c r="B177" s="206"/>
      <c r="C177" s="207"/>
      <c r="D177" s="197" t="s">
        <v>124</v>
      </c>
      <c r="E177" s="208" t="s">
        <v>1</v>
      </c>
      <c r="F177" s="209" t="s">
        <v>216</v>
      </c>
      <c r="G177" s="207"/>
      <c r="H177" s="210">
        <v>68.042</v>
      </c>
      <c r="I177" s="211"/>
      <c r="J177" s="207"/>
      <c r="K177" s="207"/>
      <c r="L177" s="212"/>
      <c r="M177" s="213"/>
      <c r="N177" s="214"/>
      <c r="O177" s="214"/>
      <c r="P177" s="214"/>
      <c r="Q177" s="214"/>
      <c r="R177" s="214"/>
      <c r="S177" s="214"/>
      <c r="T177" s="215"/>
      <c r="AT177" s="216" t="s">
        <v>124</v>
      </c>
      <c r="AU177" s="216" t="s">
        <v>83</v>
      </c>
      <c r="AV177" s="14" t="s">
        <v>83</v>
      </c>
      <c r="AW177" s="14" t="s">
        <v>32</v>
      </c>
      <c r="AX177" s="14" t="s">
        <v>81</v>
      </c>
      <c r="AY177" s="216" t="s">
        <v>115</v>
      </c>
    </row>
    <row r="178" spans="1:65" s="2" customFormat="1" ht="24.2" customHeight="1">
      <c r="A178" s="35"/>
      <c r="B178" s="36"/>
      <c r="C178" s="182" t="s">
        <v>217</v>
      </c>
      <c r="D178" s="182" t="s">
        <v>117</v>
      </c>
      <c r="E178" s="183" t="s">
        <v>218</v>
      </c>
      <c r="F178" s="184" t="s">
        <v>219</v>
      </c>
      <c r="G178" s="185" t="s">
        <v>120</v>
      </c>
      <c r="H178" s="186">
        <v>212.63</v>
      </c>
      <c r="I178" s="187"/>
      <c r="J178" s="188">
        <f>ROUND(I178*H178,2)</f>
        <v>0</v>
      </c>
      <c r="K178" s="184" t="s">
        <v>121</v>
      </c>
      <c r="L178" s="40"/>
      <c r="M178" s="189" t="s">
        <v>1</v>
      </c>
      <c r="N178" s="190" t="s">
        <v>41</v>
      </c>
      <c r="O178" s="72"/>
      <c r="P178" s="191">
        <f>O178*H178</f>
        <v>0</v>
      </c>
      <c r="Q178" s="191">
        <v>0</v>
      </c>
      <c r="R178" s="191">
        <f>Q178*H178</f>
        <v>0</v>
      </c>
      <c r="S178" s="191">
        <v>0</v>
      </c>
      <c r="T178" s="192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3" t="s">
        <v>122</v>
      </c>
      <c r="AT178" s="193" t="s">
        <v>117</v>
      </c>
      <c r="AU178" s="193" t="s">
        <v>83</v>
      </c>
      <c r="AY178" s="18" t="s">
        <v>115</v>
      </c>
      <c r="BE178" s="194">
        <f>IF(N178="základní",J178,0)</f>
        <v>0</v>
      </c>
      <c r="BF178" s="194">
        <f>IF(N178="snížená",J178,0)</f>
        <v>0</v>
      </c>
      <c r="BG178" s="194">
        <f>IF(N178="zákl. přenesená",J178,0)</f>
        <v>0</v>
      </c>
      <c r="BH178" s="194">
        <f>IF(N178="sníž. přenesená",J178,0)</f>
        <v>0</v>
      </c>
      <c r="BI178" s="194">
        <f>IF(N178="nulová",J178,0)</f>
        <v>0</v>
      </c>
      <c r="BJ178" s="18" t="s">
        <v>81</v>
      </c>
      <c r="BK178" s="194">
        <f>ROUND(I178*H178,2)</f>
        <v>0</v>
      </c>
      <c r="BL178" s="18" t="s">
        <v>122</v>
      </c>
      <c r="BM178" s="193" t="s">
        <v>220</v>
      </c>
    </row>
    <row r="179" spans="2:51" s="14" customFormat="1" ht="11.25">
      <c r="B179" s="206"/>
      <c r="C179" s="207"/>
      <c r="D179" s="197" t="s">
        <v>124</v>
      </c>
      <c r="E179" s="208" t="s">
        <v>1</v>
      </c>
      <c r="F179" s="209" t="s">
        <v>221</v>
      </c>
      <c r="G179" s="207"/>
      <c r="H179" s="210">
        <v>212.63</v>
      </c>
      <c r="I179" s="211"/>
      <c r="J179" s="207"/>
      <c r="K179" s="207"/>
      <c r="L179" s="212"/>
      <c r="M179" s="213"/>
      <c r="N179" s="214"/>
      <c r="O179" s="214"/>
      <c r="P179" s="214"/>
      <c r="Q179" s="214"/>
      <c r="R179" s="214"/>
      <c r="S179" s="214"/>
      <c r="T179" s="215"/>
      <c r="AT179" s="216" t="s">
        <v>124</v>
      </c>
      <c r="AU179" s="216" t="s">
        <v>83</v>
      </c>
      <c r="AV179" s="14" t="s">
        <v>83</v>
      </c>
      <c r="AW179" s="14" t="s">
        <v>32</v>
      </c>
      <c r="AX179" s="14" t="s">
        <v>81</v>
      </c>
      <c r="AY179" s="216" t="s">
        <v>115</v>
      </c>
    </row>
    <row r="180" spans="1:65" s="2" customFormat="1" ht="16.5" customHeight="1">
      <c r="A180" s="35"/>
      <c r="B180" s="36"/>
      <c r="C180" s="239" t="s">
        <v>222</v>
      </c>
      <c r="D180" s="239" t="s">
        <v>212</v>
      </c>
      <c r="E180" s="240" t="s">
        <v>223</v>
      </c>
      <c r="F180" s="241" t="s">
        <v>224</v>
      </c>
      <c r="G180" s="242" t="s">
        <v>225</v>
      </c>
      <c r="H180" s="243">
        <v>6.379</v>
      </c>
      <c r="I180" s="244"/>
      <c r="J180" s="245">
        <f>ROUND(I180*H180,2)</f>
        <v>0</v>
      </c>
      <c r="K180" s="241" t="s">
        <v>121</v>
      </c>
      <c r="L180" s="246"/>
      <c r="M180" s="247" t="s">
        <v>1</v>
      </c>
      <c r="N180" s="248" t="s">
        <v>41</v>
      </c>
      <c r="O180" s="72"/>
      <c r="P180" s="191">
        <f>O180*H180</f>
        <v>0</v>
      </c>
      <c r="Q180" s="191">
        <v>0.001</v>
      </c>
      <c r="R180" s="191">
        <f>Q180*H180</f>
        <v>0.006379</v>
      </c>
      <c r="S180" s="191">
        <v>0</v>
      </c>
      <c r="T180" s="192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3" t="s">
        <v>169</v>
      </c>
      <c r="AT180" s="193" t="s">
        <v>212</v>
      </c>
      <c r="AU180" s="193" t="s">
        <v>83</v>
      </c>
      <c r="AY180" s="18" t="s">
        <v>115</v>
      </c>
      <c r="BE180" s="194">
        <f>IF(N180="základní",J180,0)</f>
        <v>0</v>
      </c>
      <c r="BF180" s="194">
        <f>IF(N180="snížená",J180,0)</f>
        <v>0</v>
      </c>
      <c r="BG180" s="194">
        <f>IF(N180="zákl. přenesená",J180,0)</f>
        <v>0</v>
      </c>
      <c r="BH180" s="194">
        <f>IF(N180="sníž. přenesená",J180,0)</f>
        <v>0</v>
      </c>
      <c r="BI180" s="194">
        <f>IF(N180="nulová",J180,0)</f>
        <v>0</v>
      </c>
      <c r="BJ180" s="18" t="s">
        <v>81</v>
      </c>
      <c r="BK180" s="194">
        <f>ROUND(I180*H180,2)</f>
        <v>0</v>
      </c>
      <c r="BL180" s="18" t="s">
        <v>122</v>
      </c>
      <c r="BM180" s="193" t="s">
        <v>226</v>
      </c>
    </row>
    <row r="181" spans="2:51" s="14" customFormat="1" ht="11.25">
      <c r="B181" s="206"/>
      <c r="C181" s="207"/>
      <c r="D181" s="197" t="s">
        <v>124</v>
      </c>
      <c r="E181" s="207"/>
      <c r="F181" s="209" t="s">
        <v>227</v>
      </c>
      <c r="G181" s="207"/>
      <c r="H181" s="210">
        <v>6.379</v>
      </c>
      <c r="I181" s="211"/>
      <c r="J181" s="207"/>
      <c r="K181" s="207"/>
      <c r="L181" s="212"/>
      <c r="M181" s="213"/>
      <c r="N181" s="214"/>
      <c r="O181" s="214"/>
      <c r="P181" s="214"/>
      <c r="Q181" s="214"/>
      <c r="R181" s="214"/>
      <c r="S181" s="214"/>
      <c r="T181" s="215"/>
      <c r="AT181" s="216" t="s">
        <v>124</v>
      </c>
      <c r="AU181" s="216" t="s">
        <v>83</v>
      </c>
      <c r="AV181" s="14" t="s">
        <v>83</v>
      </c>
      <c r="AW181" s="14" t="s">
        <v>4</v>
      </c>
      <c r="AX181" s="14" t="s">
        <v>81</v>
      </c>
      <c r="AY181" s="216" t="s">
        <v>115</v>
      </c>
    </row>
    <row r="182" spans="1:65" s="2" customFormat="1" ht="24.2" customHeight="1">
      <c r="A182" s="35"/>
      <c r="B182" s="36"/>
      <c r="C182" s="182" t="s">
        <v>228</v>
      </c>
      <c r="D182" s="182" t="s">
        <v>117</v>
      </c>
      <c r="E182" s="183" t="s">
        <v>229</v>
      </c>
      <c r="F182" s="184" t="s">
        <v>230</v>
      </c>
      <c r="G182" s="185" t="s">
        <v>120</v>
      </c>
      <c r="H182" s="186">
        <v>911.46</v>
      </c>
      <c r="I182" s="187"/>
      <c r="J182" s="188">
        <f>ROUND(I182*H182,2)</f>
        <v>0</v>
      </c>
      <c r="K182" s="184" t="s">
        <v>121</v>
      </c>
      <c r="L182" s="40"/>
      <c r="M182" s="189" t="s">
        <v>1</v>
      </c>
      <c r="N182" s="190" t="s">
        <v>41</v>
      </c>
      <c r="O182" s="72"/>
      <c r="P182" s="191">
        <f>O182*H182</f>
        <v>0</v>
      </c>
      <c r="Q182" s="191">
        <v>0</v>
      </c>
      <c r="R182" s="191">
        <f>Q182*H182</f>
        <v>0</v>
      </c>
      <c r="S182" s="191">
        <v>0</v>
      </c>
      <c r="T182" s="192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3" t="s">
        <v>122</v>
      </c>
      <c r="AT182" s="193" t="s">
        <v>117</v>
      </c>
      <c r="AU182" s="193" t="s">
        <v>83</v>
      </c>
      <c r="AY182" s="18" t="s">
        <v>115</v>
      </c>
      <c r="BE182" s="194">
        <f>IF(N182="základní",J182,0)</f>
        <v>0</v>
      </c>
      <c r="BF182" s="194">
        <f>IF(N182="snížená",J182,0)</f>
        <v>0</v>
      </c>
      <c r="BG182" s="194">
        <f>IF(N182="zákl. přenesená",J182,0)</f>
        <v>0</v>
      </c>
      <c r="BH182" s="194">
        <f>IF(N182="sníž. přenesená",J182,0)</f>
        <v>0</v>
      </c>
      <c r="BI182" s="194">
        <f>IF(N182="nulová",J182,0)</f>
        <v>0</v>
      </c>
      <c r="BJ182" s="18" t="s">
        <v>81</v>
      </c>
      <c r="BK182" s="194">
        <f>ROUND(I182*H182,2)</f>
        <v>0</v>
      </c>
      <c r="BL182" s="18" t="s">
        <v>122</v>
      </c>
      <c r="BM182" s="193" t="s">
        <v>231</v>
      </c>
    </row>
    <row r="183" spans="2:51" s="14" customFormat="1" ht="11.25">
      <c r="B183" s="206"/>
      <c r="C183" s="207"/>
      <c r="D183" s="197" t="s">
        <v>124</v>
      </c>
      <c r="E183" s="208" t="s">
        <v>1</v>
      </c>
      <c r="F183" s="209" t="s">
        <v>232</v>
      </c>
      <c r="G183" s="207"/>
      <c r="H183" s="210">
        <v>748.56</v>
      </c>
      <c r="I183" s="211"/>
      <c r="J183" s="207"/>
      <c r="K183" s="207"/>
      <c r="L183" s="212"/>
      <c r="M183" s="213"/>
      <c r="N183" s="214"/>
      <c r="O183" s="214"/>
      <c r="P183" s="214"/>
      <c r="Q183" s="214"/>
      <c r="R183" s="214"/>
      <c r="S183" s="214"/>
      <c r="T183" s="215"/>
      <c r="AT183" s="216" t="s">
        <v>124</v>
      </c>
      <c r="AU183" s="216" t="s">
        <v>83</v>
      </c>
      <c r="AV183" s="14" t="s">
        <v>83</v>
      </c>
      <c r="AW183" s="14" t="s">
        <v>32</v>
      </c>
      <c r="AX183" s="14" t="s">
        <v>76</v>
      </c>
      <c r="AY183" s="216" t="s">
        <v>115</v>
      </c>
    </row>
    <row r="184" spans="2:51" s="14" customFormat="1" ht="11.25">
      <c r="B184" s="206"/>
      <c r="C184" s="207"/>
      <c r="D184" s="197" t="s">
        <v>124</v>
      </c>
      <c r="E184" s="208" t="s">
        <v>1</v>
      </c>
      <c r="F184" s="209" t="s">
        <v>233</v>
      </c>
      <c r="G184" s="207"/>
      <c r="H184" s="210">
        <v>15.875</v>
      </c>
      <c r="I184" s="211"/>
      <c r="J184" s="207"/>
      <c r="K184" s="207"/>
      <c r="L184" s="212"/>
      <c r="M184" s="213"/>
      <c r="N184" s="214"/>
      <c r="O184" s="214"/>
      <c r="P184" s="214"/>
      <c r="Q184" s="214"/>
      <c r="R184" s="214"/>
      <c r="S184" s="214"/>
      <c r="T184" s="215"/>
      <c r="AT184" s="216" t="s">
        <v>124</v>
      </c>
      <c r="AU184" s="216" t="s">
        <v>83</v>
      </c>
      <c r="AV184" s="14" t="s">
        <v>83</v>
      </c>
      <c r="AW184" s="14" t="s">
        <v>32</v>
      </c>
      <c r="AX184" s="14" t="s">
        <v>76</v>
      </c>
      <c r="AY184" s="216" t="s">
        <v>115</v>
      </c>
    </row>
    <row r="185" spans="2:51" s="14" customFormat="1" ht="11.25">
      <c r="B185" s="206"/>
      <c r="C185" s="207"/>
      <c r="D185" s="197" t="s">
        <v>124</v>
      </c>
      <c r="E185" s="208" t="s">
        <v>1</v>
      </c>
      <c r="F185" s="209" t="s">
        <v>234</v>
      </c>
      <c r="G185" s="207"/>
      <c r="H185" s="210">
        <v>147.025</v>
      </c>
      <c r="I185" s="211"/>
      <c r="J185" s="207"/>
      <c r="K185" s="207"/>
      <c r="L185" s="212"/>
      <c r="M185" s="213"/>
      <c r="N185" s="214"/>
      <c r="O185" s="214"/>
      <c r="P185" s="214"/>
      <c r="Q185" s="214"/>
      <c r="R185" s="214"/>
      <c r="S185" s="214"/>
      <c r="T185" s="215"/>
      <c r="AT185" s="216" t="s">
        <v>124</v>
      </c>
      <c r="AU185" s="216" t="s">
        <v>83</v>
      </c>
      <c r="AV185" s="14" t="s">
        <v>83</v>
      </c>
      <c r="AW185" s="14" t="s">
        <v>32</v>
      </c>
      <c r="AX185" s="14" t="s">
        <v>76</v>
      </c>
      <c r="AY185" s="216" t="s">
        <v>115</v>
      </c>
    </row>
    <row r="186" spans="2:51" s="15" customFormat="1" ht="11.25">
      <c r="B186" s="217"/>
      <c r="C186" s="218"/>
      <c r="D186" s="197" t="s">
        <v>124</v>
      </c>
      <c r="E186" s="219" t="s">
        <v>1</v>
      </c>
      <c r="F186" s="220" t="s">
        <v>141</v>
      </c>
      <c r="G186" s="218"/>
      <c r="H186" s="221">
        <v>911.4599999999999</v>
      </c>
      <c r="I186" s="222"/>
      <c r="J186" s="218"/>
      <c r="K186" s="218"/>
      <c r="L186" s="223"/>
      <c r="M186" s="224"/>
      <c r="N186" s="225"/>
      <c r="O186" s="225"/>
      <c r="P186" s="225"/>
      <c r="Q186" s="225"/>
      <c r="R186" s="225"/>
      <c r="S186" s="225"/>
      <c r="T186" s="226"/>
      <c r="AT186" s="227" t="s">
        <v>124</v>
      </c>
      <c r="AU186" s="227" t="s">
        <v>83</v>
      </c>
      <c r="AV186" s="15" t="s">
        <v>122</v>
      </c>
      <c r="AW186" s="15" t="s">
        <v>32</v>
      </c>
      <c r="AX186" s="15" t="s">
        <v>81</v>
      </c>
      <c r="AY186" s="227" t="s">
        <v>115</v>
      </c>
    </row>
    <row r="187" spans="1:65" s="2" customFormat="1" ht="24.2" customHeight="1">
      <c r="A187" s="35"/>
      <c r="B187" s="36"/>
      <c r="C187" s="182" t="s">
        <v>235</v>
      </c>
      <c r="D187" s="182" t="s">
        <v>117</v>
      </c>
      <c r="E187" s="183" t="s">
        <v>236</v>
      </c>
      <c r="F187" s="184" t="s">
        <v>237</v>
      </c>
      <c r="G187" s="185" t="s">
        <v>238</v>
      </c>
      <c r="H187" s="186">
        <v>2</v>
      </c>
      <c r="I187" s="187"/>
      <c r="J187" s="188">
        <f>ROUND(I187*H187,2)</f>
        <v>0</v>
      </c>
      <c r="K187" s="184" t="s">
        <v>121</v>
      </c>
      <c r="L187" s="40"/>
      <c r="M187" s="189" t="s">
        <v>1</v>
      </c>
      <c r="N187" s="190" t="s">
        <v>41</v>
      </c>
      <c r="O187" s="72"/>
      <c r="P187" s="191">
        <f>O187*H187</f>
        <v>0</v>
      </c>
      <c r="Q187" s="191">
        <v>0.01281</v>
      </c>
      <c r="R187" s="191">
        <f>Q187*H187</f>
        <v>0.02562</v>
      </c>
      <c r="S187" s="191">
        <v>0</v>
      </c>
      <c r="T187" s="192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93" t="s">
        <v>122</v>
      </c>
      <c r="AT187" s="193" t="s">
        <v>117</v>
      </c>
      <c r="AU187" s="193" t="s">
        <v>83</v>
      </c>
      <c r="AY187" s="18" t="s">
        <v>115</v>
      </c>
      <c r="BE187" s="194">
        <f>IF(N187="základní",J187,0)</f>
        <v>0</v>
      </c>
      <c r="BF187" s="194">
        <f>IF(N187="snížená",J187,0)</f>
        <v>0</v>
      </c>
      <c r="BG187" s="194">
        <f>IF(N187="zákl. přenesená",J187,0)</f>
        <v>0</v>
      </c>
      <c r="BH187" s="194">
        <f>IF(N187="sníž. přenesená",J187,0)</f>
        <v>0</v>
      </c>
      <c r="BI187" s="194">
        <f>IF(N187="nulová",J187,0)</f>
        <v>0</v>
      </c>
      <c r="BJ187" s="18" t="s">
        <v>81</v>
      </c>
      <c r="BK187" s="194">
        <f>ROUND(I187*H187,2)</f>
        <v>0</v>
      </c>
      <c r="BL187" s="18" t="s">
        <v>122</v>
      </c>
      <c r="BM187" s="193" t="s">
        <v>239</v>
      </c>
    </row>
    <row r="188" spans="1:65" s="2" customFormat="1" ht="24.2" customHeight="1">
      <c r="A188" s="35"/>
      <c r="B188" s="36"/>
      <c r="C188" s="182" t="s">
        <v>7</v>
      </c>
      <c r="D188" s="182" t="s">
        <v>117</v>
      </c>
      <c r="E188" s="183" t="s">
        <v>240</v>
      </c>
      <c r="F188" s="184" t="s">
        <v>241</v>
      </c>
      <c r="G188" s="185" t="s">
        <v>238</v>
      </c>
      <c r="H188" s="186">
        <v>6</v>
      </c>
      <c r="I188" s="187"/>
      <c r="J188" s="188">
        <f>ROUND(I188*H188,2)</f>
        <v>0</v>
      </c>
      <c r="K188" s="184" t="s">
        <v>121</v>
      </c>
      <c r="L188" s="40"/>
      <c r="M188" s="189" t="s">
        <v>1</v>
      </c>
      <c r="N188" s="190" t="s">
        <v>41</v>
      </c>
      <c r="O188" s="72"/>
      <c r="P188" s="191">
        <f>O188*H188</f>
        <v>0</v>
      </c>
      <c r="Q188" s="191">
        <v>0.02135</v>
      </c>
      <c r="R188" s="191">
        <f>Q188*H188</f>
        <v>0.1281</v>
      </c>
      <c r="S188" s="191">
        <v>0</v>
      </c>
      <c r="T188" s="192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93" t="s">
        <v>122</v>
      </c>
      <c r="AT188" s="193" t="s">
        <v>117</v>
      </c>
      <c r="AU188" s="193" t="s">
        <v>83</v>
      </c>
      <c r="AY188" s="18" t="s">
        <v>115</v>
      </c>
      <c r="BE188" s="194">
        <f>IF(N188="základní",J188,0)</f>
        <v>0</v>
      </c>
      <c r="BF188" s="194">
        <f>IF(N188="snížená",J188,0)</f>
        <v>0</v>
      </c>
      <c r="BG188" s="194">
        <f>IF(N188="zákl. přenesená",J188,0)</f>
        <v>0</v>
      </c>
      <c r="BH188" s="194">
        <f>IF(N188="sníž. přenesená",J188,0)</f>
        <v>0</v>
      </c>
      <c r="BI188" s="194">
        <f>IF(N188="nulová",J188,0)</f>
        <v>0</v>
      </c>
      <c r="BJ188" s="18" t="s">
        <v>81</v>
      </c>
      <c r="BK188" s="194">
        <f>ROUND(I188*H188,2)</f>
        <v>0</v>
      </c>
      <c r="BL188" s="18" t="s">
        <v>122</v>
      </c>
      <c r="BM188" s="193" t="s">
        <v>242</v>
      </c>
    </row>
    <row r="189" spans="2:63" s="12" customFormat="1" ht="22.9" customHeight="1">
      <c r="B189" s="166"/>
      <c r="C189" s="167"/>
      <c r="D189" s="168" t="s">
        <v>75</v>
      </c>
      <c r="E189" s="180" t="s">
        <v>142</v>
      </c>
      <c r="F189" s="180" t="s">
        <v>243</v>
      </c>
      <c r="G189" s="167"/>
      <c r="H189" s="167"/>
      <c r="I189" s="170"/>
      <c r="J189" s="181">
        <f>BK189</f>
        <v>0</v>
      </c>
      <c r="K189" s="167"/>
      <c r="L189" s="172"/>
      <c r="M189" s="173"/>
      <c r="N189" s="174"/>
      <c r="O189" s="174"/>
      <c r="P189" s="175">
        <f>SUM(P190:P210)</f>
        <v>0</v>
      </c>
      <c r="Q189" s="174"/>
      <c r="R189" s="175">
        <f>SUM(R190:R210)</f>
        <v>721.3450496800001</v>
      </c>
      <c r="S189" s="174"/>
      <c r="T189" s="176">
        <f>SUM(T190:T210)</f>
        <v>0</v>
      </c>
      <c r="AR189" s="177" t="s">
        <v>81</v>
      </c>
      <c r="AT189" s="178" t="s">
        <v>75</v>
      </c>
      <c r="AU189" s="178" t="s">
        <v>81</v>
      </c>
      <c r="AY189" s="177" t="s">
        <v>115</v>
      </c>
      <c r="BK189" s="179">
        <f>SUM(BK190:BK210)</f>
        <v>0</v>
      </c>
    </row>
    <row r="190" spans="1:65" s="2" customFormat="1" ht="24.2" customHeight="1">
      <c r="A190" s="35"/>
      <c r="B190" s="36"/>
      <c r="C190" s="182" t="s">
        <v>244</v>
      </c>
      <c r="D190" s="182" t="s">
        <v>117</v>
      </c>
      <c r="E190" s="183" t="s">
        <v>245</v>
      </c>
      <c r="F190" s="184" t="s">
        <v>246</v>
      </c>
      <c r="G190" s="185" t="s">
        <v>120</v>
      </c>
      <c r="H190" s="186">
        <v>911.46</v>
      </c>
      <c r="I190" s="187"/>
      <c r="J190" s="188">
        <f>ROUND(I190*H190,2)</f>
        <v>0</v>
      </c>
      <c r="K190" s="184" t="s">
        <v>121</v>
      </c>
      <c r="L190" s="40"/>
      <c r="M190" s="189" t="s">
        <v>1</v>
      </c>
      <c r="N190" s="190" t="s">
        <v>41</v>
      </c>
      <c r="O190" s="72"/>
      <c r="P190" s="191">
        <f>O190*H190</f>
        <v>0</v>
      </c>
      <c r="Q190" s="191">
        <v>0.23</v>
      </c>
      <c r="R190" s="191">
        <f>Q190*H190</f>
        <v>209.63580000000002</v>
      </c>
      <c r="S190" s="191">
        <v>0</v>
      </c>
      <c r="T190" s="192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93" t="s">
        <v>122</v>
      </c>
      <c r="AT190" s="193" t="s">
        <v>117</v>
      </c>
      <c r="AU190" s="193" t="s">
        <v>83</v>
      </c>
      <c r="AY190" s="18" t="s">
        <v>115</v>
      </c>
      <c r="BE190" s="194">
        <f>IF(N190="základní",J190,0)</f>
        <v>0</v>
      </c>
      <c r="BF190" s="194">
        <f>IF(N190="snížená",J190,0)</f>
        <v>0</v>
      </c>
      <c r="BG190" s="194">
        <f>IF(N190="zákl. přenesená",J190,0)</f>
        <v>0</v>
      </c>
      <c r="BH190" s="194">
        <f>IF(N190="sníž. přenesená",J190,0)</f>
        <v>0</v>
      </c>
      <c r="BI190" s="194">
        <f>IF(N190="nulová",J190,0)</f>
        <v>0</v>
      </c>
      <c r="BJ190" s="18" t="s">
        <v>81</v>
      </c>
      <c r="BK190" s="194">
        <f>ROUND(I190*H190,2)</f>
        <v>0</v>
      </c>
      <c r="BL190" s="18" t="s">
        <v>122</v>
      </c>
      <c r="BM190" s="193" t="s">
        <v>247</v>
      </c>
    </row>
    <row r="191" spans="2:51" s="14" customFormat="1" ht="11.25">
      <c r="B191" s="206"/>
      <c r="C191" s="207"/>
      <c r="D191" s="197" t="s">
        <v>124</v>
      </c>
      <c r="E191" s="208" t="s">
        <v>1</v>
      </c>
      <c r="F191" s="209" t="s">
        <v>232</v>
      </c>
      <c r="G191" s="207"/>
      <c r="H191" s="210">
        <v>748.56</v>
      </c>
      <c r="I191" s="211"/>
      <c r="J191" s="207"/>
      <c r="K191" s="207"/>
      <c r="L191" s="212"/>
      <c r="M191" s="213"/>
      <c r="N191" s="214"/>
      <c r="O191" s="214"/>
      <c r="P191" s="214"/>
      <c r="Q191" s="214"/>
      <c r="R191" s="214"/>
      <c r="S191" s="214"/>
      <c r="T191" s="215"/>
      <c r="AT191" s="216" t="s">
        <v>124</v>
      </c>
      <c r="AU191" s="216" t="s">
        <v>83</v>
      </c>
      <c r="AV191" s="14" t="s">
        <v>83</v>
      </c>
      <c r="AW191" s="14" t="s">
        <v>32</v>
      </c>
      <c r="AX191" s="14" t="s">
        <v>76</v>
      </c>
      <c r="AY191" s="216" t="s">
        <v>115</v>
      </c>
    </row>
    <row r="192" spans="2:51" s="14" customFormat="1" ht="11.25">
      <c r="B192" s="206"/>
      <c r="C192" s="207"/>
      <c r="D192" s="197" t="s">
        <v>124</v>
      </c>
      <c r="E192" s="208" t="s">
        <v>1</v>
      </c>
      <c r="F192" s="209" t="s">
        <v>233</v>
      </c>
      <c r="G192" s="207"/>
      <c r="H192" s="210">
        <v>15.875</v>
      </c>
      <c r="I192" s="211"/>
      <c r="J192" s="207"/>
      <c r="K192" s="207"/>
      <c r="L192" s="212"/>
      <c r="M192" s="213"/>
      <c r="N192" s="214"/>
      <c r="O192" s="214"/>
      <c r="P192" s="214"/>
      <c r="Q192" s="214"/>
      <c r="R192" s="214"/>
      <c r="S192" s="214"/>
      <c r="T192" s="215"/>
      <c r="AT192" s="216" t="s">
        <v>124</v>
      </c>
      <c r="AU192" s="216" t="s">
        <v>83</v>
      </c>
      <c r="AV192" s="14" t="s">
        <v>83</v>
      </c>
      <c r="AW192" s="14" t="s">
        <v>32</v>
      </c>
      <c r="AX192" s="14" t="s">
        <v>76</v>
      </c>
      <c r="AY192" s="216" t="s">
        <v>115</v>
      </c>
    </row>
    <row r="193" spans="2:51" s="14" customFormat="1" ht="11.25">
      <c r="B193" s="206"/>
      <c r="C193" s="207"/>
      <c r="D193" s="197" t="s">
        <v>124</v>
      </c>
      <c r="E193" s="208" t="s">
        <v>1</v>
      </c>
      <c r="F193" s="209" t="s">
        <v>234</v>
      </c>
      <c r="G193" s="207"/>
      <c r="H193" s="210">
        <v>147.025</v>
      </c>
      <c r="I193" s="211"/>
      <c r="J193" s="207"/>
      <c r="K193" s="207"/>
      <c r="L193" s="212"/>
      <c r="M193" s="213"/>
      <c r="N193" s="214"/>
      <c r="O193" s="214"/>
      <c r="P193" s="214"/>
      <c r="Q193" s="214"/>
      <c r="R193" s="214"/>
      <c r="S193" s="214"/>
      <c r="T193" s="215"/>
      <c r="AT193" s="216" t="s">
        <v>124</v>
      </c>
      <c r="AU193" s="216" t="s">
        <v>83</v>
      </c>
      <c r="AV193" s="14" t="s">
        <v>83</v>
      </c>
      <c r="AW193" s="14" t="s">
        <v>32</v>
      </c>
      <c r="AX193" s="14" t="s">
        <v>76</v>
      </c>
      <c r="AY193" s="216" t="s">
        <v>115</v>
      </c>
    </row>
    <row r="194" spans="2:51" s="15" customFormat="1" ht="11.25">
      <c r="B194" s="217"/>
      <c r="C194" s="218"/>
      <c r="D194" s="197" t="s">
        <v>124</v>
      </c>
      <c r="E194" s="219" t="s">
        <v>1</v>
      </c>
      <c r="F194" s="220" t="s">
        <v>141</v>
      </c>
      <c r="G194" s="218"/>
      <c r="H194" s="221">
        <v>911.4599999999999</v>
      </c>
      <c r="I194" s="222"/>
      <c r="J194" s="218"/>
      <c r="K194" s="218"/>
      <c r="L194" s="223"/>
      <c r="M194" s="224"/>
      <c r="N194" s="225"/>
      <c r="O194" s="225"/>
      <c r="P194" s="225"/>
      <c r="Q194" s="225"/>
      <c r="R194" s="225"/>
      <c r="S194" s="225"/>
      <c r="T194" s="226"/>
      <c r="AT194" s="227" t="s">
        <v>124</v>
      </c>
      <c r="AU194" s="227" t="s">
        <v>83</v>
      </c>
      <c r="AV194" s="15" t="s">
        <v>122</v>
      </c>
      <c r="AW194" s="15" t="s">
        <v>32</v>
      </c>
      <c r="AX194" s="15" t="s">
        <v>81</v>
      </c>
      <c r="AY194" s="227" t="s">
        <v>115</v>
      </c>
    </row>
    <row r="195" spans="1:65" s="2" customFormat="1" ht="24.2" customHeight="1">
      <c r="A195" s="35"/>
      <c r="B195" s="36"/>
      <c r="C195" s="182" t="s">
        <v>248</v>
      </c>
      <c r="D195" s="182" t="s">
        <v>117</v>
      </c>
      <c r="E195" s="183" t="s">
        <v>249</v>
      </c>
      <c r="F195" s="184" t="s">
        <v>250</v>
      </c>
      <c r="G195" s="185" t="s">
        <v>120</v>
      </c>
      <c r="H195" s="186">
        <v>748.56</v>
      </c>
      <c r="I195" s="187"/>
      <c r="J195" s="188">
        <f>ROUND(I195*H195,2)</f>
        <v>0</v>
      </c>
      <c r="K195" s="184" t="s">
        <v>121</v>
      </c>
      <c r="L195" s="40"/>
      <c r="M195" s="189" t="s">
        <v>1</v>
      </c>
      <c r="N195" s="190" t="s">
        <v>41</v>
      </c>
      <c r="O195" s="72"/>
      <c r="P195" s="191">
        <f>O195*H195</f>
        <v>0</v>
      </c>
      <c r="Q195" s="191">
        <v>0.46</v>
      </c>
      <c r="R195" s="191">
        <f>Q195*H195</f>
        <v>344.3376</v>
      </c>
      <c r="S195" s="191">
        <v>0</v>
      </c>
      <c r="T195" s="192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93" t="s">
        <v>122</v>
      </c>
      <c r="AT195" s="193" t="s">
        <v>117</v>
      </c>
      <c r="AU195" s="193" t="s">
        <v>83</v>
      </c>
      <c r="AY195" s="18" t="s">
        <v>115</v>
      </c>
      <c r="BE195" s="194">
        <f>IF(N195="základní",J195,0)</f>
        <v>0</v>
      </c>
      <c r="BF195" s="194">
        <f>IF(N195="snížená",J195,0)</f>
        <v>0</v>
      </c>
      <c r="BG195" s="194">
        <f>IF(N195="zákl. přenesená",J195,0)</f>
        <v>0</v>
      </c>
      <c r="BH195" s="194">
        <f>IF(N195="sníž. přenesená",J195,0)</f>
        <v>0</v>
      </c>
      <c r="BI195" s="194">
        <f>IF(N195="nulová",J195,0)</f>
        <v>0</v>
      </c>
      <c r="BJ195" s="18" t="s">
        <v>81</v>
      </c>
      <c r="BK195" s="194">
        <f>ROUND(I195*H195,2)</f>
        <v>0</v>
      </c>
      <c r="BL195" s="18" t="s">
        <v>122</v>
      </c>
      <c r="BM195" s="193" t="s">
        <v>251</v>
      </c>
    </row>
    <row r="196" spans="2:51" s="14" customFormat="1" ht="11.25">
      <c r="B196" s="206"/>
      <c r="C196" s="207"/>
      <c r="D196" s="197" t="s">
        <v>124</v>
      </c>
      <c r="E196" s="208" t="s">
        <v>1</v>
      </c>
      <c r="F196" s="209" t="s">
        <v>232</v>
      </c>
      <c r="G196" s="207"/>
      <c r="H196" s="210">
        <v>748.56</v>
      </c>
      <c r="I196" s="211"/>
      <c r="J196" s="207"/>
      <c r="K196" s="207"/>
      <c r="L196" s="212"/>
      <c r="M196" s="213"/>
      <c r="N196" s="214"/>
      <c r="O196" s="214"/>
      <c r="P196" s="214"/>
      <c r="Q196" s="214"/>
      <c r="R196" s="214"/>
      <c r="S196" s="214"/>
      <c r="T196" s="215"/>
      <c r="AT196" s="216" t="s">
        <v>124</v>
      </c>
      <c r="AU196" s="216" t="s">
        <v>83</v>
      </c>
      <c r="AV196" s="14" t="s">
        <v>83</v>
      </c>
      <c r="AW196" s="14" t="s">
        <v>32</v>
      </c>
      <c r="AX196" s="14" t="s">
        <v>81</v>
      </c>
      <c r="AY196" s="216" t="s">
        <v>115</v>
      </c>
    </row>
    <row r="197" spans="1:65" s="2" customFormat="1" ht="24.2" customHeight="1">
      <c r="A197" s="35"/>
      <c r="B197" s="36"/>
      <c r="C197" s="182" t="s">
        <v>252</v>
      </c>
      <c r="D197" s="182" t="s">
        <v>117</v>
      </c>
      <c r="E197" s="183" t="s">
        <v>253</v>
      </c>
      <c r="F197" s="184" t="s">
        <v>254</v>
      </c>
      <c r="G197" s="185" t="s">
        <v>120</v>
      </c>
      <c r="H197" s="186">
        <v>748.56</v>
      </c>
      <c r="I197" s="187"/>
      <c r="J197" s="188">
        <f>ROUND(I197*H197,2)</f>
        <v>0</v>
      </c>
      <c r="K197" s="184" t="s">
        <v>121</v>
      </c>
      <c r="L197" s="40"/>
      <c r="M197" s="189" t="s">
        <v>1</v>
      </c>
      <c r="N197" s="190" t="s">
        <v>41</v>
      </c>
      <c r="O197" s="72"/>
      <c r="P197" s="191">
        <f>O197*H197</f>
        <v>0</v>
      </c>
      <c r="Q197" s="191">
        <v>0.08922</v>
      </c>
      <c r="R197" s="191">
        <f>Q197*H197</f>
        <v>66.78652319999999</v>
      </c>
      <c r="S197" s="191">
        <v>0</v>
      </c>
      <c r="T197" s="192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93" t="s">
        <v>122</v>
      </c>
      <c r="AT197" s="193" t="s">
        <v>117</v>
      </c>
      <c r="AU197" s="193" t="s">
        <v>83</v>
      </c>
      <c r="AY197" s="18" t="s">
        <v>115</v>
      </c>
      <c r="BE197" s="194">
        <f>IF(N197="základní",J197,0)</f>
        <v>0</v>
      </c>
      <c r="BF197" s="194">
        <f>IF(N197="snížená",J197,0)</f>
        <v>0</v>
      </c>
      <c r="BG197" s="194">
        <f>IF(N197="zákl. přenesená",J197,0)</f>
        <v>0</v>
      </c>
      <c r="BH197" s="194">
        <f>IF(N197="sníž. přenesená",J197,0)</f>
        <v>0</v>
      </c>
      <c r="BI197" s="194">
        <f>IF(N197="nulová",J197,0)</f>
        <v>0</v>
      </c>
      <c r="BJ197" s="18" t="s">
        <v>81</v>
      </c>
      <c r="BK197" s="194">
        <f>ROUND(I197*H197,2)</f>
        <v>0</v>
      </c>
      <c r="BL197" s="18" t="s">
        <v>122</v>
      </c>
      <c r="BM197" s="193" t="s">
        <v>255</v>
      </c>
    </row>
    <row r="198" spans="2:51" s="14" customFormat="1" ht="11.25">
      <c r="B198" s="206"/>
      <c r="C198" s="207"/>
      <c r="D198" s="197" t="s">
        <v>124</v>
      </c>
      <c r="E198" s="208" t="s">
        <v>1</v>
      </c>
      <c r="F198" s="209" t="s">
        <v>256</v>
      </c>
      <c r="G198" s="207"/>
      <c r="H198" s="210">
        <v>453.2</v>
      </c>
      <c r="I198" s="211"/>
      <c r="J198" s="207"/>
      <c r="K198" s="207"/>
      <c r="L198" s="212"/>
      <c r="M198" s="213"/>
      <c r="N198" s="214"/>
      <c r="O198" s="214"/>
      <c r="P198" s="214"/>
      <c r="Q198" s="214"/>
      <c r="R198" s="214"/>
      <c r="S198" s="214"/>
      <c r="T198" s="215"/>
      <c r="AT198" s="216" t="s">
        <v>124</v>
      </c>
      <c r="AU198" s="216" t="s">
        <v>83</v>
      </c>
      <c r="AV198" s="14" t="s">
        <v>83</v>
      </c>
      <c r="AW198" s="14" t="s">
        <v>32</v>
      </c>
      <c r="AX198" s="14" t="s">
        <v>76</v>
      </c>
      <c r="AY198" s="216" t="s">
        <v>115</v>
      </c>
    </row>
    <row r="199" spans="2:51" s="14" customFormat="1" ht="11.25">
      <c r="B199" s="206"/>
      <c r="C199" s="207"/>
      <c r="D199" s="197" t="s">
        <v>124</v>
      </c>
      <c r="E199" s="208" t="s">
        <v>1</v>
      </c>
      <c r="F199" s="209" t="s">
        <v>257</v>
      </c>
      <c r="G199" s="207"/>
      <c r="H199" s="210">
        <v>88.5</v>
      </c>
      <c r="I199" s="211"/>
      <c r="J199" s="207"/>
      <c r="K199" s="207"/>
      <c r="L199" s="212"/>
      <c r="M199" s="213"/>
      <c r="N199" s="214"/>
      <c r="O199" s="214"/>
      <c r="P199" s="214"/>
      <c r="Q199" s="214"/>
      <c r="R199" s="214"/>
      <c r="S199" s="214"/>
      <c r="T199" s="215"/>
      <c r="AT199" s="216" t="s">
        <v>124</v>
      </c>
      <c r="AU199" s="216" t="s">
        <v>83</v>
      </c>
      <c r="AV199" s="14" t="s">
        <v>83</v>
      </c>
      <c r="AW199" s="14" t="s">
        <v>32</v>
      </c>
      <c r="AX199" s="14" t="s">
        <v>76</v>
      </c>
      <c r="AY199" s="216" t="s">
        <v>115</v>
      </c>
    </row>
    <row r="200" spans="2:51" s="14" customFormat="1" ht="11.25">
      <c r="B200" s="206"/>
      <c r="C200" s="207"/>
      <c r="D200" s="197" t="s">
        <v>124</v>
      </c>
      <c r="E200" s="208" t="s">
        <v>1</v>
      </c>
      <c r="F200" s="209" t="s">
        <v>258</v>
      </c>
      <c r="G200" s="207"/>
      <c r="H200" s="210">
        <v>41.8</v>
      </c>
      <c r="I200" s="211"/>
      <c r="J200" s="207"/>
      <c r="K200" s="207"/>
      <c r="L200" s="212"/>
      <c r="M200" s="213"/>
      <c r="N200" s="214"/>
      <c r="O200" s="214"/>
      <c r="P200" s="214"/>
      <c r="Q200" s="214"/>
      <c r="R200" s="214"/>
      <c r="S200" s="214"/>
      <c r="T200" s="215"/>
      <c r="AT200" s="216" t="s">
        <v>124</v>
      </c>
      <c r="AU200" s="216" t="s">
        <v>83</v>
      </c>
      <c r="AV200" s="14" t="s">
        <v>83</v>
      </c>
      <c r="AW200" s="14" t="s">
        <v>32</v>
      </c>
      <c r="AX200" s="14" t="s">
        <v>76</v>
      </c>
      <c r="AY200" s="216" t="s">
        <v>115</v>
      </c>
    </row>
    <row r="201" spans="2:51" s="14" customFormat="1" ht="11.25">
      <c r="B201" s="206"/>
      <c r="C201" s="207"/>
      <c r="D201" s="197" t="s">
        <v>124</v>
      </c>
      <c r="E201" s="208" t="s">
        <v>1</v>
      </c>
      <c r="F201" s="209" t="s">
        <v>259</v>
      </c>
      <c r="G201" s="207"/>
      <c r="H201" s="210">
        <v>62.26</v>
      </c>
      <c r="I201" s="211"/>
      <c r="J201" s="207"/>
      <c r="K201" s="207"/>
      <c r="L201" s="212"/>
      <c r="M201" s="213"/>
      <c r="N201" s="214"/>
      <c r="O201" s="214"/>
      <c r="P201" s="214"/>
      <c r="Q201" s="214"/>
      <c r="R201" s="214"/>
      <c r="S201" s="214"/>
      <c r="T201" s="215"/>
      <c r="AT201" s="216" t="s">
        <v>124</v>
      </c>
      <c r="AU201" s="216" t="s">
        <v>83</v>
      </c>
      <c r="AV201" s="14" t="s">
        <v>83</v>
      </c>
      <c r="AW201" s="14" t="s">
        <v>32</v>
      </c>
      <c r="AX201" s="14" t="s">
        <v>76</v>
      </c>
      <c r="AY201" s="216" t="s">
        <v>115</v>
      </c>
    </row>
    <row r="202" spans="2:51" s="14" customFormat="1" ht="11.25">
      <c r="B202" s="206"/>
      <c r="C202" s="207"/>
      <c r="D202" s="197" t="s">
        <v>124</v>
      </c>
      <c r="E202" s="208" t="s">
        <v>1</v>
      </c>
      <c r="F202" s="209" t="s">
        <v>260</v>
      </c>
      <c r="G202" s="207"/>
      <c r="H202" s="210">
        <v>25.3</v>
      </c>
      <c r="I202" s="211"/>
      <c r="J202" s="207"/>
      <c r="K202" s="207"/>
      <c r="L202" s="212"/>
      <c r="M202" s="213"/>
      <c r="N202" s="214"/>
      <c r="O202" s="214"/>
      <c r="P202" s="214"/>
      <c r="Q202" s="214"/>
      <c r="R202" s="214"/>
      <c r="S202" s="214"/>
      <c r="T202" s="215"/>
      <c r="AT202" s="216" t="s">
        <v>124</v>
      </c>
      <c r="AU202" s="216" t="s">
        <v>83</v>
      </c>
      <c r="AV202" s="14" t="s">
        <v>83</v>
      </c>
      <c r="AW202" s="14" t="s">
        <v>32</v>
      </c>
      <c r="AX202" s="14" t="s">
        <v>76</v>
      </c>
      <c r="AY202" s="216" t="s">
        <v>115</v>
      </c>
    </row>
    <row r="203" spans="2:51" s="14" customFormat="1" ht="11.25">
      <c r="B203" s="206"/>
      <c r="C203" s="207"/>
      <c r="D203" s="197" t="s">
        <v>124</v>
      </c>
      <c r="E203" s="208" t="s">
        <v>1</v>
      </c>
      <c r="F203" s="209" t="s">
        <v>152</v>
      </c>
      <c r="G203" s="207"/>
      <c r="H203" s="210">
        <v>77.5</v>
      </c>
      <c r="I203" s="211"/>
      <c r="J203" s="207"/>
      <c r="K203" s="207"/>
      <c r="L203" s="212"/>
      <c r="M203" s="213"/>
      <c r="N203" s="214"/>
      <c r="O203" s="214"/>
      <c r="P203" s="214"/>
      <c r="Q203" s="214"/>
      <c r="R203" s="214"/>
      <c r="S203" s="214"/>
      <c r="T203" s="215"/>
      <c r="AT203" s="216" t="s">
        <v>124</v>
      </c>
      <c r="AU203" s="216" t="s">
        <v>83</v>
      </c>
      <c r="AV203" s="14" t="s">
        <v>83</v>
      </c>
      <c r="AW203" s="14" t="s">
        <v>32</v>
      </c>
      <c r="AX203" s="14" t="s">
        <v>76</v>
      </c>
      <c r="AY203" s="216" t="s">
        <v>115</v>
      </c>
    </row>
    <row r="204" spans="2:51" s="15" customFormat="1" ht="11.25">
      <c r="B204" s="217"/>
      <c r="C204" s="218"/>
      <c r="D204" s="197" t="s">
        <v>124</v>
      </c>
      <c r="E204" s="219" t="s">
        <v>1</v>
      </c>
      <c r="F204" s="220" t="s">
        <v>141</v>
      </c>
      <c r="G204" s="218"/>
      <c r="H204" s="221">
        <v>748.56</v>
      </c>
      <c r="I204" s="222"/>
      <c r="J204" s="218"/>
      <c r="K204" s="218"/>
      <c r="L204" s="223"/>
      <c r="M204" s="224"/>
      <c r="N204" s="225"/>
      <c r="O204" s="225"/>
      <c r="P204" s="225"/>
      <c r="Q204" s="225"/>
      <c r="R204" s="225"/>
      <c r="S204" s="225"/>
      <c r="T204" s="226"/>
      <c r="AT204" s="227" t="s">
        <v>124</v>
      </c>
      <c r="AU204" s="227" t="s">
        <v>83</v>
      </c>
      <c r="AV204" s="15" t="s">
        <v>122</v>
      </c>
      <c r="AW204" s="15" t="s">
        <v>32</v>
      </c>
      <c r="AX204" s="15" t="s">
        <v>81</v>
      </c>
      <c r="AY204" s="227" t="s">
        <v>115</v>
      </c>
    </row>
    <row r="205" spans="1:65" s="2" customFormat="1" ht="21.75" customHeight="1">
      <c r="A205" s="35"/>
      <c r="B205" s="36"/>
      <c r="C205" s="239" t="s">
        <v>261</v>
      </c>
      <c r="D205" s="239" t="s">
        <v>212</v>
      </c>
      <c r="E205" s="240" t="s">
        <v>262</v>
      </c>
      <c r="F205" s="241" t="s">
        <v>263</v>
      </c>
      <c r="G205" s="242" t="s">
        <v>120</v>
      </c>
      <c r="H205" s="243">
        <v>756.046</v>
      </c>
      <c r="I205" s="244"/>
      <c r="J205" s="245">
        <f>ROUND(I205*H205,2)</f>
        <v>0</v>
      </c>
      <c r="K205" s="241" t="s">
        <v>121</v>
      </c>
      <c r="L205" s="246"/>
      <c r="M205" s="247" t="s">
        <v>1</v>
      </c>
      <c r="N205" s="248" t="s">
        <v>41</v>
      </c>
      <c r="O205" s="72"/>
      <c r="P205" s="191">
        <f>O205*H205</f>
        <v>0</v>
      </c>
      <c r="Q205" s="191">
        <v>0.131</v>
      </c>
      <c r="R205" s="191">
        <f>Q205*H205</f>
        <v>99.042026</v>
      </c>
      <c r="S205" s="191">
        <v>0</v>
      </c>
      <c r="T205" s="192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93" t="s">
        <v>169</v>
      </c>
      <c r="AT205" s="193" t="s">
        <v>212</v>
      </c>
      <c r="AU205" s="193" t="s">
        <v>83</v>
      </c>
      <c r="AY205" s="18" t="s">
        <v>115</v>
      </c>
      <c r="BE205" s="194">
        <f>IF(N205="základní",J205,0)</f>
        <v>0</v>
      </c>
      <c r="BF205" s="194">
        <f>IF(N205="snížená",J205,0)</f>
        <v>0</v>
      </c>
      <c r="BG205" s="194">
        <f>IF(N205="zákl. přenesená",J205,0)</f>
        <v>0</v>
      </c>
      <c r="BH205" s="194">
        <f>IF(N205="sníž. přenesená",J205,0)</f>
        <v>0</v>
      </c>
      <c r="BI205" s="194">
        <f>IF(N205="nulová",J205,0)</f>
        <v>0</v>
      </c>
      <c r="BJ205" s="18" t="s">
        <v>81</v>
      </c>
      <c r="BK205" s="194">
        <f>ROUND(I205*H205,2)</f>
        <v>0</v>
      </c>
      <c r="BL205" s="18" t="s">
        <v>122</v>
      </c>
      <c r="BM205" s="193" t="s">
        <v>264</v>
      </c>
    </row>
    <row r="206" spans="2:51" s="14" customFormat="1" ht="11.25">
      <c r="B206" s="206"/>
      <c r="C206" s="207"/>
      <c r="D206" s="197" t="s">
        <v>124</v>
      </c>
      <c r="E206" s="207"/>
      <c r="F206" s="209" t="s">
        <v>265</v>
      </c>
      <c r="G206" s="207"/>
      <c r="H206" s="210">
        <v>756.046</v>
      </c>
      <c r="I206" s="211"/>
      <c r="J206" s="207"/>
      <c r="K206" s="207"/>
      <c r="L206" s="212"/>
      <c r="M206" s="213"/>
      <c r="N206" s="214"/>
      <c r="O206" s="214"/>
      <c r="P206" s="214"/>
      <c r="Q206" s="214"/>
      <c r="R206" s="214"/>
      <c r="S206" s="214"/>
      <c r="T206" s="215"/>
      <c r="AT206" s="216" t="s">
        <v>124</v>
      </c>
      <c r="AU206" s="216" t="s">
        <v>83</v>
      </c>
      <c r="AV206" s="14" t="s">
        <v>83</v>
      </c>
      <c r="AW206" s="14" t="s">
        <v>4</v>
      </c>
      <c r="AX206" s="14" t="s">
        <v>81</v>
      </c>
      <c r="AY206" s="216" t="s">
        <v>115</v>
      </c>
    </row>
    <row r="207" spans="1:65" s="2" customFormat="1" ht="33" customHeight="1">
      <c r="A207" s="35"/>
      <c r="B207" s="36"/>
      <c r="C207" s="182" t="s">
        <v>266</v>
      </c>
      <c r="D207" s="182" t="s">
        <v>117</v>
      </c>
      <c r="E207" s="183" t="s">
        <v>267</v>
      </c>
      <c r="F207" s="184" t="s">
        <v>268</v>
      </c>
      <c r="G207" s="185" t="s">
        <v>120</v>
      </c>
      <c r="H207" s="186">
        <v>13</v>
      </c>
      <c r="I207" s="187"/>
      <c r="J207" s="188">
        <f>ROUND(I207*H207,2)</f>
        <v>0</v>
      </c>
      <c r="K207" s="184" t="s">
        <v>121</v>
      </c>
      <c r="L207" s="40"/>
      <c r="M207" s="189" t="s">
        <v>1</v>
      </c>
      <c r="N207" s="190" t="s">
        <v>41</v>
      </c>
      <c r="O207" s="72"/>
      <c r="P207" s="191">
        <f>O207*H207</f>
        <v>0</v>
      </c>
      <c r="Q207" s="191">
        <v>0.101</v>
      </c>
      <c r="R207" s="191">
        <f>Q207*H207</f>
        <v>1.3130000000000002</v>
      </c>
      <c r="S207" s="191">
        <v>0</v>
      </c>
      <c r="T207" s="192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93" t="s">
        <v>122</v>
      </c>
      <c r="AT207" s="193" t="s">
        <v>117</v>
      </c>
      <c r="AU207" s="193" t="s">
        <v>83</v>
      </c>
      <c r="AY207" s="18" t="s">
        <v>115</v>
      </c>
      <c r="BE207" s="194">
        <f>IF(N207="základní",J207,0)</f>
        <v>0</v>
      </c>
      <c r="BF207" s="194">
        <f>IF(N207="snížená",J207,0)</f>
        <v>0</v>
      </c>
      <c r="BG207" s="194">
        <f>IF(N207="zákl. přenesená",J207,0)</f>
        <v>0</v>
      </c>
      <c r="BH207" s="194">
        <f>IF(N207="sníž. přenesená",J207,0)</f>
        <v>0</v>
      </c>
      <c r="BI207" s="194">
        <f>IF(N207="nulová",J207,0)</f>
        <v>0</v>
      </c>
      <c r="BJ207" s="18" t="s">
        <v>81</v>
      </c>
      <c r="BK207" s="194">
        <f>ROUND(I207*H207,2)</f>
        <v>0</v>
      </c>
      <c r="BL207" s="18" t="s">
        <v>122</v>
      </c>
      <c r="BM207" s="193" t="s">
        <v>269</v>
      </c>
    </row>
    <row r="208" spans="1:65" s="2" customFormat="1" ht="16.5" customHeight="1">
      <c r="A208" s="35"/>
      <c r="B208" s="36"/>
      <c r="C208" s="239" t="s">
        <v>270</v>
      </c>
      <c r="D208" s="239" t="s">
        <v>212</v>
      </c>
      <c r="E208" s="240" t="s">
        <v>271</v>
      </c>
      <c r="F208" s="241" t="s">
        <v>272</v>
      </c>
      <c r="G208" s="242" t="s">
        <v>120</v>
      </c>
      <c r="H208" s="243">
        <v>2</v>
      </c>
      <c r="I208" s="244"/>
      <c r="J208" s="245">
        <f>ROUND(I208*H208,2)</f>
        <v>0</v>
      </c>
      <c r="K208" s="241" t="s">
        <v>1</v>
      </c>
      <c r="L208" s="246"/>
      <c r="M208" s="247" t="s">
        <v>1</v>
      </c>
      <c r="N208" s="248" t="s">
        <v>41</v>
      </c>
      <c r="O208" s="72"/>
      <c r="P208" s="191">
        <f>O208*H208</f>
        <v>0</v>
      </c>
      <c r="Q208" s="191">
        <v>0.115</v>
      </c>
      <c r="R208" s="191">
        <f>Q208*H208</f>
        <v>0.23</v>
      </c>
      <c r="S208" s="191">
        <v>0</v>
      </c>
      <c r="T208" s="192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93" t="s">
        <v>169</v>
      </c>
      <c r="AT208" s="193" t="s">
        <v>212</v>
      </c>
      <c r="AU208" s="193" t="s">
        <v>83</v>
      </c>
      <c r="AY208" s="18" t="s">
        <v>115</v>
      </c>
      <c r="BE208" s="194">
        <f>IF(N208="základní",J208,0)</f>
        <v>0</v>
      </c>
      <c r="BF208" s="194">
        <f>IF(N208="snížená",J208,0)</f>
        <v>0</v>
      </c>
      <c r="BG208" s="194">
        <f>IF(N208="zákl. přenesená",J208,0)</f>
        <v>0</v>
      </c>
      <c r="BH208" s="194">
        <f>IF(N208="sníž. přenesená",J208,0)</f>
        <v>0</v>
      </c>
      <c r="BI208" s="194">
        <f>IF(N208="nulová",J208,0)</f>
        <v>0</v>
      </c>
      <c r="BJ208" s="18" t="s">
        <v>81</v>
      </c>
      <c r="BK208" s="194">
        <f>ROUND(I208*H208,2)</f>
        <v>0</v>
      </c>
      <c r="BL208" s="18" t="s">
        <v>122</v>
      </c>
      <c r="BM208" s="193" t="s">
        <v>273</v>
      </c>
    </row>
    <row r="209" spans="1:65" s="2" customFormat="1" ht="24.2" customHeight="1">
      <c r="A209" s="35"/>
      <c r="B209" s="36"/>
      <c r="C209" s="182" t="s">
        <v>274</v>
      </c>
      <c r="D209" s="182" t="s">
        <v>117</v>
      </c>
      <c r="E209" s="183" t="s">
        <v>275</v>
      </c>
      <c r="F209" s="184" t="s">
        <v>276</v>
      </c>
      <c r="G209" s="185" t="s">
        <v>158</v>
      </c>
      <c r="H209" s="186">
        <v>10.048</v>
      </c>
      <c r="I209" s="187"/>
      <c r="J209" s="188">
        <f>ROUND(I209*H209,2)</f>
        <v>0</v>
      </c>
      <c r="K209" s="184" t="s">
        <v>121</v>
      </c>
      <c r="L209" s="40"/>
      <c r="M209" s="189" t="s">
        <v>1</v>
      </c>
      <c r="N209" s="190" t="s">
        <v>41</v>
      </c>
      <c r="O209" s="72"/>
      <c r="P209" s="191">
        <f>O209*H209</f>
        <v>0</v>
      </c>
      <c r="Q209" s="191">
        <v>1E-05</v>
      </c>
      <c r="R209" s="191">
        <f>Q209*H209</f>
        <v>0.00010048000000000001</v>
      </c>
      <c r="S209" s="191">
        <v>0</v>
      </c>
      <c r="T209" s="192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93" t="s">
        <v>122</v>
      </c>
      <c r="AT209" s="193" t="s">
        <v>117</v>
      </c>
      <c r="AU209" s="193" t="s">
        <v>83</v>
      </c>
      <c r="AY209" s="18" t="s">
        <v>115</v>
      </c>
      <c r="BE209" s="194">
        <f>IF(N209="základní",J209,0)</f>
        <v>0</v>
      </c>
      <c r="BF209" s="194">
        <f>IF(N209="snížená",J209,0)</f>
        <v>0</v>
      </c>
      <c r="BG209" s="194">
        <f>IF(N209="zákl. přenesená",J209,0)</f>
        <v>0</v>
      </c>
      <c r="BH209" s="194">
        <f>IF(N209="sníž. přenesená",J209,0)</f>
        <v>0</v>
      </c>
      <c r="BI209" s="194">
        <f>IF(N209="nulová",J209,0)</f>
        <v>0</v>
      </c>
      <c r="BJ209" s="18" t="s">
        <v>81</v>
      </c>
      <c r="BK209" s="194">
        <f>ROUND(I209*H209,2)</f>
        <v>0</v>
      </c>
      <c r="BL209" s="18" t="s">
        <v>122</v>
      </c>
      <c r="BM209" s="193" t="s">
        <v>277</v>
      </c>
    </row>
    <row r="210" spans="2:51" s="14" customFormat="1" ht="11.25">
      <c r="B210" s="206"/>
      <c r="C210" s="207"/>
      <c r="D210" s="197" t="s">
        <v>124</v>
      </c>
      <c r="E210" s="208" t="s">
        <v>1</v>
      </c>
      <c r="F210" s="209" t="s">
        <v>278</v>
      </c>
      <c r="G210" s="207"/>
      <c r="H210" s="210">
        <v>10.048</v>
      </c>
      <c r="I210" s="211"/>
      <c r="J210" s="207"/>
      <c r="K210" s="207"/>
      <c r="L210" s="212"/>
      <c r="M210" s="213"/>
      <c r="N210" s="214"/>
      <c r="O210" s="214"/>
      <c r="P210" s="214"/>
      <c r="Q210" s="214"/>
      <c r="R210" s="214"/>
      <c r="S210" s="214"/>
      <c r="T210" s="215"/>
      <c r="AT210" s="216" t="s">
        <v>124</v>
      </c>
      <c r="AU210" s="216" t="s">
        <v>83</v>
      </c>
      <c r="AV210" s="14" t="s">
        <v>83</v>
      </c>
      <c r="AW210" s="14" t="s">
        <v>32</v>
      </c>
      <c r="AX210" s="14" t="s">
        <v>81</v>
      </c>
      <c r="AY210" s="216" t="s">
        <v>115</v>
      </c>
    </row>
    <row r="211" spans="2:63" s="12" customFormat="1" ht="22.9" customHeight="1">
      <c r="B211" s="166"/>
      <c r="C211" s="167"/>
      <c r="D211" s="168" t="s">
        <v>75</v>
      </c>
      <c r="E211" s="180" t="s">
        <v>169</v>
      </c>
      <c r="F211" s="180" t="s">
        <v>279</v>
      </c>
      <c r="G211" s="167"/>
      <c r="H211" s="167"/>
      <c r="I211" s="170"/>
      <c r="J211" s="181">
        <f>BK211</f>
        <v>0</v>
      </c>
      <c r="K211" s="167"/>
      <c r="L211" s="172"/>
      <c r="M211" s="173"/>
      <c r="N211" s="174"/>
      <c r="O211" s="174"/>
      <c r="P211" s="175">
        <f>SUM(P212:P213)</f>
        <v>0</v>
      </c>
      <c r="Q211" s="174"/>
      <c r="R211" s="175">
        <f>SUM(R212:R213)</f>
        <v>1.68608</v>
      </c>
      <c r="S211" s="174"/>
      <c r="T211" s="176">
        <f>SUM(T212:T213)</f>
        <v>0</v>
      </c>
      <c r="AR211" s="177" t="s">
        <v>81</v>
      </c>
      <c r="AT211" s="178" t="s">
        <v>75</v>
      </c>
      <c r="AU211" s="178" t="s">
        <v>81</v>
      </c>
      <c r="AY211" s="177" t="s">
        <v>115</v>
      </c>
      <c r="BK211" s="179">
        <f>SUM(BK212:BK213)</f>
        <v>0</v>
      </c>
    </row>
    <row r="212" spans="1:65" s="2" customFormat="1" ht="24.2" customHeight="1">
      <c r="A212" s="35"/>
      <c r="B212" s="36"/>
      <c r="C212" s="182" t="s">
        <v>280</v>
      </c>
      <c r="D212" s="182" t="s">
        <v>117</v>
      </c>
      <c r="E212" s="183" t="s">
        <v>281</v>
      </c>
      <c r="F212" s="184" t="s">
        <v>282</v>
      </c>
      <c r="G212" s="185" t="s">
        <v>238</v>
      </c>
      <c r="H212" s="186">
        <v>1</v>
      </c>
      <c r="I212" s="187"/>
      <c r="J212" s="188">
        <f>ROUND(I212*H212,2)</f>
        <v>0</v>
      </c>
      <c r="K212" s="184" t="s">
        <v>121</v>
      </c>
      <c r="L212" s="40"/>
      <c r="M212" s="189" t="s">
        <v>1</v>
      </c>
      <c r="N212" s="190" t="s">
        <v>41</v>
      </c>
      <c r="O212" s="72"/>
      <c r="P212" s="191">
        <f>O212*H212</f>
        <v>0</v>
      </c>
      <c r="Q212" s="191">
        <v>0.42368</v>
      </c>
      <c r="R212" s="191">
        <f>Q212*H212</f>
        <v>0.42368</v>
      </c>
      <c r="S212" s="191">
        <v>0</v>
      </c>
      <c r="T212" s="192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93" t="s">
        <v>122</v>
      </c>
      <c r="AT212" s="193" t="s">
        <v>117</v>
      </c>
      <c r="AU212" s="193" t="s">
        <v>83</v>
      </c>
      <c r="AY212" s="18" t="s">
        <v>115</v>
      </c>
      <c r="BE212" s="194">
        <f>IF(N212="základní",J212,0)</f>
        <v>0</v>
      </c>
      <c r="BF212" s="194">
        <f>IF(N212="snížená",J212,0)</f>
        <v>0</v>
      </c>
      <c r="BG212" s="194">
        <f>IF(N212="zákl. přenesená",J212,0)</f>
        <v>0</v>
      </c>
      <c r="BH212" s="194">
        <f>IF(N212="sníž. přenesená",J212,0)</f>
        <v>0</v>
      </c>
      <c r="BI212" s="194">
        <f>IF(N212="nulová",J212,0)</f>
        <v>0</v>
      </c>
      <c r="BJ212" s="18" t="s">
        <v>81</v>
      </c>
      <c r="BK212" s="194">
        <f>ROUND(I212*H212,2)</f>
        <v>0</v>
      </c>
      <c r="BL212" s="18" t="s">
        <v>122</v>
      </c>
      <c r="BM212" s="193" t="s">
        <v>283</v>
      </c>
    </row>
    <row r="213" spans="1:65" s="2" customFormat="1" ht="24.2" customHeight="1">
      <c r="A213" s="35"/>
      <c r="B213" s="36"/>
      <c r="C213" s="182" t="s">
        <v>284</v>
      </c>
      <c r="D213" s="182" t="s">
        <v>117</v>
      </c>
      <c r="E213" s="183" t="s">
        <v>285</v>
      </c>
      <c r="F213" s="184" t="s">
        <v>286</v>
      </c>
      <c r="G213" s="185" t="s">
        <v>238</v>
      </c>
      <c r="H213" s="186">
        <v>3</v>
      </c>
      <c r="I213" s="187"/>
      <c r="J213" s="188">
        <f>ROUND(I213*H213,2)</f>
        <v>0</v>
      </c>
      <c r="K213" s="184" t="s">
        <v>121</v>
      </c>
      <c r="L213" s="40"/>
      <c r="M213" s="189" t="s">
        <v>1</v>
      </c>
      <c r="N213" s="190" t="s">
        <v>41</v>
      </c>
      <c r="O213" s="72"/>
      <c r="P213" s="191">
        <f>O213*H213</f>
        <v>0</v>
      </c>
      <c r="Q213" s="191">
        <v>0.4208</v>
      </c>
      <c r="R213" s="191">
        <f>Q213*H213</f>
        <v>1.2624</v>
      </c>
      <c r="S213" s="191">
        <v>0</v>
      </c>
      <c r="T213" s="192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93" t="s">
        <v>122</v>
      </c>
      <c r="AT213" s="193" t="s">
        <v>117</v>
      </c>
      <c r="AU213" s="193" t="s">
        <v>83</v>
      </c>
      <c r="AY213" s="18" t="s">
        <v>115</v>
      </c>
      <c r="BE213" s="194">
        <f>IF(N213="základní",J213,0)</f>
        <v>0</v>
      </c>
      <c r="BF213" s="194">
        <f>IF(N213="snížená",J213,0)</f>
        <v>0</v>
      </c>
      <c r="BG213" s="194">
        <f>IF(N213="zákl. přenesená",J213,0)</f>
        <v>0</v>
      </c>
      <c r="BH213" s="194">
        <f>IF(N213="sníž. přenesená",J213,0)</f>
        <v>0</v>
      </c>
      <c r="BI213" s="194">
        <f>IF(N213="nulová",J213,0)</f>
        <v>0</v>
      </c>
      <c r="BJ213" s="18" t="s">
        <v>81</v>
      </c>
      <c r="BK213" s="194">
        <f>ROUND(I213*H213,2)</f>
        <v>0</v>
      </c>
      <c r="BL213" s="18" t="s">
        <v>122</v>
      </c>
      <c r="BM213" s="193" t="s">
        <v>287</v>
      </c>
    </row>
    <row r="214" spans="2:63" s="12" customFormat="1" ht="22.9" customHeight="1">
      <c r="B214" s="166"/>
      <c r="C214" s="167"/>
      <c r="D214" s="168" t="s">
        <v>75</v>
      </c>
      <c r="E214" s="180" t="s">
        <v>177</v>
      </c>
      <c r="F214" s="180" t="s">
        <v>288</v>
      </c>
      <c r="G214" s="167"/>
      <c r="H214" s="167"/>
      <c r="I214" s="170"/>
      <c r="J214" s="181">
        <f>BK214</f>
        <v>0</v>
      </c>
      <c r="K214" s="167"/>
      <c r="L214" s="172"/>
      <c r="M214" s="173"/>
      <c r="N214" s="174"/>
      <c r="O214" s="174"/>
      <c r="P214" s="175">
        <f>SUM(P215:P238)</f>
        <v>0</v>
      </c>
      <c r="Q214" s="174"/>
      <c r="R214" s="175">
        <f>SUM(R215:R238)</f>
        <v>197.04469220000001</v>
      </c>
      <c r="S214" s="174"/>
      <c r="T214" s="176">
        <f>SUM(T215:T238)</f>
        <v>0</v>
      </c>
      <c r="AR214" s="177" t="s">
        <v>81</v>
      </c>
      <c r="AT214" s="178" t="s">
        <v>75</v>
      </c>
      <c r="AU214" s="178" t="s">
        <v>81</v>
      </c>
      <c r="AY214" s="177" t="s">
        <v>115</v>
      </c>
      <c r="BK214" s="179">
        <f>SUM(BK215:BK238)</f>
        <v>0</v>
      </c>
    </row>
    <row r="215" spans="1:65" s="2" customFormat="1" ht="33" customHeight="1">
      <c r="A215" s="35"/>
      <c r="B215" s="36"/>
      <c r="C215" s="182" t="s">
        <v>289</v>
      </c>
      <c r="D215" s="182" t="s">
        <v>117</v>
      </c>
      <c r="E215" s="183" t="s">
        <v>290</v>
      </c>
      <c r="F215" s="184" t="s">
        <v>291</v>
      </c>
      <c r="G215" s="185" t="s">
        <v>158</v>
      </c>
      <c r="H215" s="186">
        <v>63.5</v>
      </c>
      <c r="I215" s="187"/>
      <c r="J215" s="188">
        <f>ROUND(I215*H215,2)</f>
        <v>0</v>
      </c>
      <c r="K215" s="184" t="s">
        <v>121</v>
      </c>
      <c r="L215" s="40"/>
      <c r="M215" s="189" t="s">
        <v>1</v>
      </c>
      <c r="N215" s="190" t="s">
        <v>41</v>
      </c>
      <c r="O215" s="72"/>
      <c r="P215" s="191">
        <f>O215*H215</f>
        <v>0</v>
      </c>
      <c r="Q215" s="191">
        <v>0.16849</v>
      </c>
      <c r="R215" s="191">
        <f>Q215*H215</f>
        <v>10.699115</v>
      </c>
      <c r="S215" s="191">
        <v>0</v>
      </c>
      <c r="T215" s="192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93" t="s">
        <v>122</v>
      </c>
      <c r="AT215" s="193" t="s">
        <v>117</v>
      </c>
      <c r="AU215" s="193" t="s">
        <v>83</v>
      </c>
      <c r="AY215" s="18" t="s">
        <v>115</v>
      </c>
      <c r="BE215" s="194">
        <f>IF(N215="základní",J215,0)</f>
        <v>0</v>
      </c>
      <c r="BF215" s="194">
        <f>IF(N215="snížená",J215,0)</f>
        <v>0</v>
      </c>
      <c r="BG215" s="194">
        <f>IF(N215="zákl. přenesená",J215,0)</f>
        <v>0</v>
      </c>
      <c r="BH215" s="194">
        <f>IF(N215="sníž. přenesená",J215,0)</f>
        <v>0</v>
      </c>
      <c r="BI215" s="194">
        <f>IF(N215="nulová",J215,0)</f>
        <v>0</v>
      </c>
      <c r="BJ215" s="18" t="s">
        <v>81</v>
      </c>
      <c r="BK215" s="194">
        <f>ROUND(I215*H215,2)</f>
        <v>0</v>
      </c>
      <c r="BL215" s="18" t="s">
        <v>122</v>
      </c>
      <c r="BM215" s="193" t="s">
        <v>292</v>
      </c>
    </row>
    <row r="216" spans="2:51" s="14" customFormat="1" ht="11.25">
      <c r="B216" s="206"/>
      <c r="C216" s="207"/>
      <c r="D216" s="197" t="s">
        <v>124</v>
      </c>
      <c r="E216" s="208" t="s">
        <v>1</v>
      </c>
      <c r="F216" s="209" t="s">
        <v>293</v>
      </c>
      <c r="G216" s="207"/>
      <c r="H216" s="210">
        <v>63.5</v>
      </c>
      <c r="I216" s="211"/>
      <c r="J216" s="207"/>
      <c r="K216" s="207"/>
      <c r="L216" s="212"/>
      <c r="M216" s="213"/>
      <c r="N216" s="214"/>
      <c r="O216" s="214"/>
      <c r="P216" s="214"/>
      <c r="Q216" s="214"/>
      <c r="R216" s="214"/>
      <c r="S216" s="214"/>
      <c r="T216" s="215"/>
      <c r="AT216" s="216" t="s">
        <v>124</v>
      </c>
      <c r="AU216" s="216" t="s">
        <v>83</v>
      </c>
      <c r="AV216" s="14" t="s">
        <v>83</v>
      </c>
      <c r="AW216" s="14" t="s">
        <v>32</v>
      </c>
      <c r="AX216" s="14" t="s">
        <v>81</v>
      </c>
      <c r="AY216" s="216" t="s">
        <v>115</v>
      </c>
    </row>
    <row r="217" spans="1:65" s="2" customFormat="1" ht="16.5" customHeight="1">
      <c r="A217" s="35"/>
      <c r="B217" s="36"/>
      <c r="C217" s="239" t="s">
        <v>294</v>
      </c>
      <c r="D217" s="239" t="s">
        <v>212</v>
      </c>
      <c r="E217" s="240" t="s">
        <v>295</v>
      </c>
      <c r="F217" s="241" t="s">
        <v>296</v>
      </c>
      <c r="G217" s="242" t="s">
        <v>158</v>
      </c>
      <c r="H217" s="243">
        <v>64.77</v>
      </c>
      <c r="I217" s="244"/>
      <c r="J217" s="245">
        <f>ROUND(I217*H217,2)</f>
        <v>0</v>
      </c>
      <c r="K217" s="241" t="s">
        <v>121</v>
      </c>
      <c r="L217" s="246"/>
      <c r="M217" s="247" t="s">
        <v>1</v>
      </c>
      <c r="N217" s="248" t="s">
        <v>41</v>
      </c>
      <c r="O217" s="72"/>
      <c r="P217" s="191">
        <f>O217*H217</f>
        <v>0</v>
      </c>
      <c r="Q217" s="191">
        <v>0.055</v>
      </c>
      <c r="R217" s="191">
        <f>Q217*H217</f>
        <v>3.56235</v>
      </c>
      <c r="S217" s="191">
        <v>0</v>
      </c>
      <c r="T217" s="192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93" t="s">
        <v>169</v>
      </c>
      <c r="AT217" s="193" t="s">
        <v>212</v>
      </c>
      <c r="AU217" s="193" t="s">
        <v>83</v>
      </c>
      <c r="AY217" s="18" t="s">
        <v>115</v>
      </c>
      <c r="BE217" s="194">
        <f>IF(N217="základní",J217,0)</f>
        <v>0</v>
      </c>
      <c r="BF217" s="194">
        <f>IF(N217="snížená",J217,0)</f>
        <v>0</v>
      </c>
      <c r="BG217" s="194">
        <f>IF(N217="zákl. přenesená",J217,0)</f>
        <v>0</v>
      </c>
      <c r="BH217" s="194">
        <f>IF(N217="sníž. přenesená",J217,0)</f>
        <v>0</v>
      </c>
      <c r="BI217" s="194">
        <f>IF(N217="nulová",J217,0)</f>
        <v>0</v>
      </c>
      <c r="BJ217" s="18" t="s">
        <v>81</v>
      </c>
      <c r="BK217" s="194">
        <f>ROUND(I217*H217,2)</f>
        <v>0</v>
      </c>
      <c r="BL217" s="18" t="s">
        <v>122</v>
      </c>
      <c r="BM217" s="193" t="s">
        <v>297</v>
      </c>
    </row>
    <row r="218" spans="2:51" s="14" customFormat="1" ht="11.25">
      <c r="B218" s="206"/>
      <c r="C218" s="207"/>
      <c r="D218" s="197" t="s">
        <v>124</v>
      </c>
      <c r="E218" s="207"/>
      <c r="F218" s="209" t="s">
        <v>298</v>
      </c>
      <c r="G218" s="207"/>
      <c r="H218" s="210">
        <v>64.77</v>
      </c>
      <c r="I218" s="211"/>
      <c r="J218" s="207"/>
      <c r="K218" s="207"/>
      <c r="L218" s="212"/>
      <c r="M218" s="213"/>
      <c r="N218" s="214"/>
      <c r="O218" s="214"/>
      <c r="P218" s="214"/>
      <c r="Q218" s="214"/>
      <c r="R218" s="214"/>
      <c r="S218" s="214"/>
      <c r="T218" s="215"/>
      <c r="AT218" s="216" t="s">
        <v>124</v>
      </c>
      <c r="AU218" s="216" t="s">
        <v>83</v>
      </c>
      <c r="AV218" s="14" t="s">
        <v>83</v>
      </c>
      <c r="AW218" s="14" t="s">
        <v>4</v>
      </c>
      <c r="AX218" s="14" t="s">
        <v>81</v>
      </c>
      <c r="AY218" s="216" t="s">
        <v>115</v>
      </c>
    </row>
    <row r="219" spans="1:65" s="2" customFormat="1" ht="33" customHeight="1">
      <c r="A219" s="35"/>
      <c r="B219" s="36"/>
      <c r="C219" s="182" t="s">
        <v>299</v>
      </c>
      <c r="D219" s="182" t="s">
        <v>117</v>
      </c>
      <c r="E219" s="183" t="s">
        <v>300</v>
      </c>
      <c r="F219" s="184" t="s">
        <v>301</v>
      </c>
      <c r="G219" s="185" t="s">
        <v>158</v>
      </c>
      <c r="H219" s="186">
        <v>588.1</v>
      </c>
      <c r="I219" s="187"/>
      <c r="J219" s="188">
        <f>ROUND(I219*H219,2)</f>
        <v>0</v>
      </c>
      <c r="K219" s="184" t="s">
        <v>121</v>
      </c>
      <c r="L219" s="40"/>
      <c r="M219" s="189" t="s">
        <v>1</v>
      </c>
      <c r="N219" s="190" t="s">
        <v>41</v>
      </c>
      <c r="O219" s="72"/>
      <c r="P219" s="191">
        <f>O219*H219</f>
        <v>0</v>
      </c>
      <c r="Q219" s="191">
        <v>0.1295</v>
      </c>
      <c r="R219" s="191">
        <f>Q219*H219</f>
        <v>76.15895</v>
      </c>
      <c r="S219" s="191">
        <v>0</v>
      </c>
      <c r="T219" s="192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93" t="s">
        <v>122</v>
      </c>
      <c r="AT219" s="193" t="s">
        <v>117</v>
      </c>
      <c r="AU219" s="193" t="s">
        <v>83</v>
      </c>
      <c r="AY219" s="18" t="s">
        <v>115</v>
      </c>
      <c r="BE219" s="194">
        <f>IF(N219="základní",J219,0)</f>
        <v>0</v>
      </c>
      <c r="BF219" s="194">
        <f>IF(N219="snížená",J219,0)</f>
        <v>0</v>
      </c>
      <c r="BG219" s="194">
        <f>IF(N219="zákl. přenesená",J219,0)</f>
        <v>0</v>
      </c>
      <c r="BH219" s="194">
        <f>IF(N219="sníž. přenesená",J219,0)</f>
        <v>0</v>
      </c>
      <c r="BI219" s="194">
        <f>IF(N219="nulová",J219,0)</f>
        <v>0</v>
      </c>
      <c r="BJ219" s="18" t="s">
        <v>81</v>
      </c>
      <c r="BK219" s="194">
        <f>ROUND(I219*H219,2)</f>
        <v>0</v>
      </c>
      <c r="BL219" s="18" t="s">
        <v>122</v>
      </c>
      <c r="BM219" s="193" t="s">
        <v>302</v>
      </c>
    </row>
    <row r="220" spans="2:51" s="14" customFormat="1" ht="22.5">
      <c r="B220" s="206"/>
      <c r="C220" s="207"/>
      <c r="D220" s="197" t="s">
        <v>124</v>
      </c>
      <c r="E220" s="208" t="s">
        <v>1</v>
      </c>
      <c r="F220" s="209" t="s">
        <v>303</v>
      </c>
      <c r="G220" s="207"/>
      <c r="H220" s="210">
        <v>384.5</v>
      </c>
      <c r="I220" s="211"/>
      <c r="J220" s="207"/>
      <c r="K220" s="207"/>
      <c r="L220" s="212"/>
      <c r="M220" s="213"/>
      <c r="N220" s="214"/>
      <c r="O220" s="214"/>
      <c r="P220" s="214"/>
      <c r="Q220" s="214"/>
      <c r="R220" s="214"/>
      <c r="S220" s="214"/>
      <c r="T220" s="215"/>
      <c r="AT220" s="216" t="s">
        <v>124</v>
      </c>
      <c r="AU220" s="216" t="s">
        <v>83</v>
      </c>
      <c r="AV220" s="14" t="s">
        <v>83</v>
      </c>
      <c r="AW220" s="14" t="s">
        <v>32</v>
      </c>
      <c r="AX220" s="14" t="s">
        <v>76</v>
      </c>
      <c r="AY220" s="216" t="s">
        <v>115</v>
      </c>
    </row>
    <row r="221" spans="2:51" s="14" customFormat="1" ht="11.25">
      <c r="B221" s="206"/>
      <c r="C221" s="207"/>
      <c r="D221" s="197" t="s">
        <v>124</v>
      </c>
      <c r="E221" s="208" t="s">
        <v>1</v>
      </c>
      <c r="F221" s="209" t="s">
        <v>304</v>
      </c>
      <c r="G221" s="207"/>
      <c r="H221" s="210">
        <v>108</v>
      </c>
      <c r="I221" s="211"/>
      <c r="J221" s="207"/>
      <c r="K221" s="207"/>
      <c r="L221" s="212"/>
      <c r="M221" s="213"/>
      <c r="N221" s="214"/>
      <c r="O221" s="214"/>
      <c r="P221" s="214"/>
      <c r="Q221" s="214"/>
      <c r="R221" s="214"/>
      <c r="S221" s="214"/>
      <c r="T221" s="215"/>
      <c r="AT221" s="216" t="s">
        <v>124</v>
      </c>
      <c r="AU221" s="216" t="s">
        <v>83</v>
      </c>
      <c r="AV221" s="14" t="s">
        <v>83</v>
      </c>
      <c r="AW221" s="14" t="s">
        <v>32</v>
      </c>
      <c r="AX221" s="14" t="s">
        <v>76</v>
      </c>
      <c r="AY221" s="216" t="s">
        <v>115</v>
      </c>
    </row>
    <row r="222" spans="2:51" s="14" customFormat="1" ht="11.25">
      <c r="B222" s="206"/>
      <c r="C222" s="207"/>
      <c r="D222" s="197" t="s">
        <v>124</v>
      </c>
      <c r="E222" s="208" t="s">
        <v>1</v>
      </c>
      <c r="F222" s="209" t="s">
        <v>305</v>
      </c>
      <c r="G222" s="207"/>
      <c r="H222" s="210">
        <v>39</v>
      </c>
      <c r="I222" s="211"/>
      <c r="J222" s="207"/>
      <c r="K222" s="207"/>
      <c r="L222" s="212"/>
      <c r="M222" s="213"/>
      <c r="N222" s="214"/>
      <c r="O222" s="214"/>
      <c r="P222" s="214"/>
      <c r="Q222" s="214"/>
      <c r="R222" s="214"/>
      <c r="S222" s="214"/>
      <c r="T222" s="215"/>
      <c r="AT222" s="216" t="s">
        <v>124</v>
      </c>
      <c r="AU222" s="216" t="s">
        <v>83</v>
      </c>
      <c r="AV222" s="14" t="s">
        <v>83</v>
      </c>
      <c r="AW222" s="14" t="s">
        <v>32</v>
      </c>
      <c r="AX222" s="14" t="s">
        <v>76</v>
      </c>
      <c r="AY222" s="216" t="s">
        <v>115</v>
      </c>
    </row>
    <row r="223" spans="2:51" s="14" customFormat="1" ht="11.25">
      <c r="B223" s="206"/>
      <c r="C223" s="207"/>
      <c r="D223" s="197" t="s">
        <v>124</v>
      </c>
      <c r="E223" s="208" t="s">
        <v>1</v>
      </c>
      <c r="F223" s="209" t="s">
        <v>306</v>
      </c>
      <c r="G223" s="207"/>
      <c r="H223" s="210">
        <v>56.6</v>
      </c>
      <c r="I223" s="211"/>
      <c r="J223" s="207"/>
      <c r="K223" s="207"/>
      <c r="L223" s="212"/>
      <c r="M223" s="213"/>
      <c r="N223" s="214"/>
      <c r="O223" s="214"/>
      <c r="P223" s="214"/>
      <c r="Q223" s="214"/>
      <c r="R223" s="214"/>
      <c r="S223" s="214"/>
      <c r="T223" s="215"/>
      <c r="AT223" s="216" t="s">
        <v>124</v>
      </c>
      <c r="AU223" s="216" t="s">
        <v>83</v>
      </c>
      <c r="AV223" s="14" t="s">
        <v>83</v>
      </c>
      <c r="AW223" s="14" t="s">
        <v>32</v>
      </c>
      <c r="AX223" s="14" t="s">
        <v>76</v>
      </c>
      <c r="AY223" s="216" t="s">
        <v>115</v>
      </c>
    </row>
    <row r="224" spans="2:51" s="15" customFormat="1" ht="11.25">
      <c r="B224" s="217"/>
      <c r="C224" s="218"/>
      <c r="D224" s="197" t="s">
        <v>124</v>
      </c>
      <c r="E224" s="219" t="s">
        <v>1</v>
      </c>
      <c r="F224" s="220" t="s">
        <v>141</v>
      </c>
      <c r="G224" s="218"/>
      <c r="H224" s="221">
        <v>588.1</v>
      </c>
      <c r="I224" s="222"/>
      <c r="J224" s="218"/>
      <c r="K224" s="218"/>
      <c r="L224" s="223"/>
      <c r="M224" s="224"/>
      <c r="N224" s="225"/>
      <c r="O224" s="225"/>
      <c r="P224" s="225"/>
      <c r="Q224" s="225"/>
      <c r="R224" s="225"/>
      <c r="S224" s="225"/>
      <c r="T224" s="226"/>
      <c r="AT224" s="227" t="s">
        <v>124</v>
      </c>
      <c r="AU224" s="227" t="s">
        <v>83</v>
      </c>
      <c r="AV224" s="15" t="s">
        <v>122</v>
      </c>
      <c r="AW224" s="15" t="s">
        <v>32</v>
      </c>
      <c r="AX224" s="15" t="s">
        <v>81</v>
      </c>
      <c r="AY224" s="227" t="s">
        <v>115</v>
      </c>
    </row>
    <row r="225" spans="1:65" s="2" customFormat="1" ht="16.5" customHeight="1">
      <c r="A225" s="35"/>
      <c r="B225" s="36"/>
      <c r="C225" s="239" t="s">
        <v>307</v>
      </c>
      <c r="D225" s="239" t="s">
        <v>212</v>
      </c>
      <c r="E225" s="240" t="s">
        <v>308</v>
      </c>
      <c r="F225" s="241" t="s">
        <v>309</v>
      </c>
      <c r="G225" s="242" t="s">
        <v>158</v>
      </c>
      <c r="H225" s="243">
        <v>590</v>
      </c>
      <c r="I225" s="244"/>
      <c r="J225" s="245">
        <f>ROUND(I225*H225,2)</f>
        <v>0</v>
      </c>
      <c r="K225" s="241" t="s">
        <v>121</v>
      </c>
      <c r="L225" s="246"/>
      <c r="M225" s="247" t="s">
        <v>1</v>
      </c>
      <c r="N225" s="248" t="s">
        <v>41</v>
      </c>
      <c r="O225" s="72"/>
      <c r="P225" s="191">
        <f>O225*H225</f>
        <v>0</v>
      </c>
      <c r="Q225" s="191">
        <v>0.05612</v>
      </c>
      <c r="R225" s="191">
        <f>Q225*H225</f>
        <v>33.110800000000005</v>
      </c>
      <c r="S225" s="191">
        <v>0</v>
      </c>
      <c r="T225" s="192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93" t="s">
        <v>169</v>
      </c>
      <c r="AT225" s="193" t="s">
        <v>212</v>
      </c>
      <c r="AU225" s="193" t="s">
        <v>83</v>
      </c>
      <c r="AY225" s="18" t="s">
        <v>115</v>
      </c>
      <c r="BE225" s="194">
        <f>IF(N225="základní",J225,0)</f>
        <v>0</v>
      </c>
      <c r="BF225" s="194">
        <f>IF(N225="snížená",J225,0)</f>
        <v>0</v>
      </c>
      <c r="BG225" s="194">
        <f>IF(N225="zákl. přenesená",J225,0)</f>
        <v>0</v>
      </c>
      <c r="BH225" s="194">
        <f>IF(N225="sníž. přenesená",J225,0)</f>
        <v>0</v>
      </c>
      <c r="BI225" s="194">
        <f>IF(N225="nulová",J225,0)</f>
        <v>0</v>
      </c>
      <c r="BJ225" s="18" t="s">
        <v>81</v>
      </c>
      <c r="BK225" s="194">
        <f>ROUND(I225*H225,2)</f>
        <v>0</v>
      </c>
      <c r="BL225" s="18" t="s">
        <v>122</v>
      </c>
      <c r="BM225" s="193" t="s">
        <v>310</v>
      </c>
    </row>
    <row r="226" spans="1:65" s="2" customFormat="1" ht="24.2" customHeight="1">
      <c r="A226" s="35"/>
      <c r="B226" s="36"/>
      <c r="C226" s="182" t="s">
        <v>311</v>
      </c>
      <c r="D226" s="182" t="s">
        <v>117</v>
      </c>
      <c r="E226" s="183" t="s">
        <v>312</v>
      </c>
      <c r="F226" s="184" t="s">
        <v>313</v>
      </c>
      <c r="G226" s="185" t="s">
        <v>167</v>
      </c>
      <c r="H226" s="186">
        <v>32.58</v>
      </c>
      <c r="I226" s="187"/>
      <c r="J226" s="188">
        <f>ROUND(I226*H226,2)</f>
        <v>0</v>
      </c>
      <c r="K226" s="184" t="s">
        <v>121</v>
      </c>
      <c r="L226" s="40"/>
      <c r="M226" s="189" t="s">
        <v>1</v>
      </c>
      <c r="N226" s="190" t="s">
        <v>41</v>
      </c>
      <c r="O226" s="72"/>
      <c r="P226" s="191">
        <f>O226*H226</f>
        <v>0</v>
      </c>
      <c r="Q226" s="191">
        <v>2.25634</v>
      </c>
      <c r="R226" s="191">
        <f>Q226*H226</f>
        <v>73.51155719999998</v>
      </c>
      <c r="S226" s="191">
        <v>0</v>
      </c>
      <c r="T226" s="192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93" t="s">
        <v>122</v>
      </c>
      <c r="AT226" s="193" t="s">
        <v>117</v>
      </c>
      <c r="AU226" s="193" t="s">
        <v>83</v>
      </c>
      <c r="AY226" s="18" t="s">
        <v>115</v>
      </c>
      <c r="BE226" s="194">
        <f>IF(N226="základní",J226,0)</f>
        <v>0</v>
      </c>
      <c r="BF226" s="194">
        <f>IF(N226="snížená",J226,0)</f>
        <v>0</v>
      </c>
      <c r="BG226" s="194">
        <f>IF(N226="zákl. přenesená",J226,0)</f>
        <v>0</v>
      </c>
      <c r="BH226" s="194">
        <f>IF(N226="sníž. přenesená",J226,0)</f>
        <v>0</v>
      </c>
      <c r="BI226" s="194">
        <f>IF(N226="nulová",J226,0)</f>
        <v>0</v>
      </c>
      <c r="BJ226" s="18" t="s">
        <v>81</v>
      </c>
      <c r="BK226" s="194">
        <f>ROUND(I226*H226,2)</f>
        <v>0</v>
      </c>
      <c r="BL226" s="18" t="s">
        <v>122</v>
      </c>
      <c r="BM226" s="193" t="s">
        <v>314</v>
      </c>
    </row>
    <row r="227" spans="2:51" s="14" customFormat="1" ht="11.25">
      <c r="B227" s="206"/>
      <c r="C227" s="207"/>
      <c r="D227" s="197" t="s">
        <v>124</v>
      </c>
      <c r="E227" s="208" t="s">
        <v>1</v>
      </c>
      <c r="F227" s="209" t="s">
        <v>315</v>
      </c>
      <c r="G227" s="207"/>
      <c r="H227" s="210">
        <v>3.175</v>
      </c>
      <c r="I227" s="211"/>
      <c r="J227" s="207"/>
      <c r="K227" s="207"/>
      <c r="L227" s="212"/>
      <c r="M227" s="213"/>
      <c r="N227" s="214"/>
      <c r="O227" s="214"/>
      <c r="P227" s="214"/>
      <c r="Q227" s="214"/>
      <c r="R227" s="214"/>
      <c r="S227" s="214"/>
      <c r="T227" s="215"/>
      <c r="AT227" s="216" t="s">
        <v>124</v>
      </c>
      <c r="AU227" s="216" t="s">
        <v>83</v>
      </c>
      <c r="AV227" s="14" t="s">
        <v>83</v>
      </c>
      <c r="AW227" s="14" t="s">
        <v>32</v>
      </c>
      <c r="AX227" s="14" t="s">
        <v>76</v>
      </c>
      <c r="AY227" s="216" t="s">
        <v>115</v>
      </c>
    </row>
    <row r="228" spans="2:51" s="14" customFormat="1" ht="11.25">
      <c r="B228" s="206"/>
      <c r="C228" s="207"/>
      <c r="D228" s="197" t="s">
        <v>124</v>
      </c>
      <c r="E228" s="208" t="s">
        <v>1</v>
      </c>
      <c r="F228" s="209" t="s">
        <v>316</v>
      </c>
      <c r="G228" s="207"/>
      <c r="H228" s="210">
        <v>29.405</v>
      </c>
      <c r="I228" s="211"/>
      <c r="J228" s="207"/>
      <c r="K228" s="207"/>
      <c r="L228" s="212"/>
      <c r="M228" s="213"/>
      <c r="N228" s="214"/>
      <c r="O228" s="214"/>
      <c r="P228" s="214"/>
      <c r="Q228" s="214"/>
      <c r="R228" s="214"/>
      <c r="S228" s="214"/>
      <c r="T228" s="215"/>
      <c r="AT228" s="216" t="s">
        <v>124</v>
      </c>
      <c r="AU228" s="216" t="s">
        <v>83</v>
      </c>
      <c r="AV228" s="14" t="s">
        <v>83</v>
      </c>
      <c r="AW228" s="14" t="s">
        <v>32</v>
      </c>
      <c r="AX228" s="14" t="s">
        <v>76</v>
      </c>
      <c r="AY228" s="216" t="s">
        <v>115</v>
      </c>
    </row>
    <row r="229" spans="2:51" s="15" customFormat="1" ht="11.25">
      <c r="B229" s="217"/>
      <c r="C229" s="218"/>
      <c r="D229" s="197" t="s">
        <v>124</v>
      </c>
      <c r="E229" s="219" t="s">
        <v>1</v>
      </c>
      <c r="F229" s="220" t="s">
        <v>141</v>
      </c>
      <c r="G229" s="218"/>
      <c r="H229" s="221">
        <v>32.58</v>
      </c>
      <c r="I229" s="222"/>
      <c r="J229" s="218"/>
      <c r="K229" s="218"/>
      <c r="L229" s="223"/>
      <c r="M229" s="224"/>
      <c r="N229" s="225"/>
      <c r="O229" s="225"/>
      <c r="P229" s="225"/>
      <c r="Q229" s="225"/>
      <c r="R229" s="225"/>
      <c r="S229" s="225"/>
      <c r="T229" s="226"/>
      <c r="AT229" s="227" t="s">
        <v>124</v>
      </c>
      <c r="AU229" s="227" t="s">
        <v>83</v>
      </c>
      <c r="AV229" s="15" t="s">
        <v>122</v>
      </c>
      <c r="AW229" s="15" t="s">
        <v>32</v>
      </c>
      <c r="AX229" s="15" t="s">
        <v>81</v>
      </c>
      <c r="AY229" s="227" t="s">
        <v>115</v>
      </c>
    </row>
    <row r="230" spans="1:65" s="2" customFormat="1" ht="16.5" customHeight="1">
      <c r="A230" s="35"/>
      <c r="B230" s="36"/>
      <c r="C230" s="182" t="s">
        <v>317</v>
      </c>
      <c r="D230" s="182" t="s">
        <v>117</v>
      </c>
      <c r="E230" s="183" t="s">
        <v>318</v>
      </c>
      <c r="F230" s="184" t="s">
        <v>319</v>
      </c>
      <c r="G230" s="185" t="s">
        <v>158</v>
      </c>
      <c r="H230" s="186">
        <v>64</v>
      </c>
      <c r="I230" s="187"/>
      <c r="J230" s="188">
        <f>ROUND(I230*H230,2)</f>
        <v>0</v>
      </c>
      <c r="K230" s="184" t="s">
        <v>121</v>
      </c>
      <c r="L230" s="40"/>
      <c r="M230" s="189" t="s">
        <v>1</v>
      </c>
      <c r="N230" s="190" t="s">
        <v>41</v>
      </c>
      <c r="O230" s="72"/>
      <c r="P230" s="191">
        <f>O230*H230</f>
        <v>0</v>
      </c>
      <c r="Q230" s="191">
        <v>0</v>
      </c>
      <c r="R230" s="191">
        <f>Q230*H230</f>
        <v>0</v>
      </c>
      <c r="S230" s="191">
        <v>0</v>
      </c>
      <c r="T230" s="192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93" t="s">
        <v>122</v>
      </c>
      <c r="AT230" s="193" t="s">
        <v>117</v>
      </c>
      <c r="AU230" s="193" t="s">
        <v>83</v>
      </c>
      <c r="AY230" s="18" t="s">
        <v>115</v>
      </c>
      <c r="BE230" s="194">
        <f>IF(N230="základní",J230,0)</f>
        <v>0</v>
      </c>
      <c r="BF230" s="194">
        <f>IF(N230="snížená",J230,0)</f>
        <v>0</v>
      </c>
      <c r="BG230" s="194">
        <f>IF(N230="zákl. přenesená",J230,0)</f>
        <v>0</v>
      </c>
      <c r="BH230" s="194">
        <f>IF(N230="sníž. přenesená",J230,0)</f>
        <v>0</v>
      </c>
      <c r="BI230" s="194">
        <f>IF(N230="nulová",J230,0)</f>
        <v>0</v>
      </c>
      <c r="BJ230" s="18" t="s">
        <v>81</v>
      </c>
      <c r="BK230" s="194">
        <f>ROUND(I230*H230,2)</f>
        <v>0</v>
      </c>
      <c r="BL230" s="18" t="s">
        <v>122</v>
      </c>
      <c r="BM230" s="193" t="s">
        <v>320</v>
      </c>
    </row>
    <row r="231" spans="2:51" s="14" customFormat="1" ht="11.25">
      <c r="B231" s="206"/>
      <c r="C231" s="207"/>
      <c r="D231" s="197" t="s">
        <v>124</v>
      </c>
      <c r="E231" s="208" t="s">
        <v>1</v>
      </c>
      <c r="F231" s="209" t="s">
        <v>321</v>
      </c>
      <c r="G231" s="207"/>
      <c r="H231" s="210">
        <v>18</v>
      </c>
      <c r="I231" s="211"/>
      <c r="J231" s="207"/>
      <c r="K231" s="207"/>
      <c r="L231" s="212"/>
      <c r="M231" s="213"/>
      <c r="N231" s="214"/>
      <c r="O231" s="214"/>
      <c r="P231" s="214"/>
      <c r="Q231" s="214"/>
      <c r="R231" s="214"/>
      <c r="S231" s="214"/>
      <c r="T231" s="215"/>
      <c r="AT231" s="216" t="s">
        <v>124</v>
      </c>
      <c r="AU231" s="216" t="s">
        <v>83</v>
      </c>
      <c r="AV231" s="14" t="s">
        <v>83</v>
      </c>
      <c r="AW231" s="14" t="s">
        <v>32</v>
      </c>
      <c r="AX231" s="14" t="s">
        <v>76</v>
      </c>
      <c r="AY231" s="216" t="s">
        <v>115</v>
      </c>
    </row>
    <row r="232" spans="2:51" s="14" customFormat="1" ht="11.25">
      <c r="B232" s="206"/>
      <c r="C232" s="207"/>
      <c r="D232" s="197" t="s">
        <v>124</v>
      </c>
      <c r="E232" s="208" t="s">
        <v>1</v>
      </c>
      <c r="F232" s="209" t="s">
        <v>322</v>
      </c>
      <c r="G232" s="207"/>
      <c r="H232" s="210">
        <v>8.2</v>
      </c>
      <c r="I232" s="211"/>
      <c r="J232" s="207"/>
      <c r="K232" s="207"/>
      <c r="L232" s="212"/>
      <c r="M232" s="213"/>
      <c r="N232" s="214"/>
      <c r="O232" s="214"/>
      <c r="P232" s="214"/>
      <c r="Q232" s="214"/>
      <c r="R232" s="214"/>
      <c r="S232" s="214"/>
      <c r="T232" s="215"/>
      <c r="AT232" s="216" t="s">
        <v>124</v>
      </c>
      <c r="AU232" s="216" t="s">
        <v>83</v>
      </c>
      <c r="AV232" s="14" t="s">
        <v>83</v>
      </c>
      <c r="AW232" s="14" t="s">
        <v>32</v>
      </c>
      <c r="AX232" s="14" t="s">
        <v>76</v>
      </c>
      <c r="AY232" s="216" t="s">
        <v>115</v>
      </c>
    </row>
    <row r="233" spans="2:51" s="14" customFormat="1" ht="11.25">
      <c r="B233" s="206"/>
      <c r="C233" s="207"/>
      <c r="D233" s="197" t="s">
        <v>124</v>
      </c>
      <c r="E233" s="208" t="s">
        <v>1</v>
      </c>
      <c r="F233" s="209" t="s">
        <v>323</v>
      </c>
      <c r="G233" s="207"/>
      <c r="H233" s="210">
        <v>11.8</v>
      </c>
      <c r="I233" s="211"/>
      <c r="J233" s="207"/>
      <c r="K233" s="207"/>
      <c r="L233" s="212"/>
      <c r="M233" s="213"/>
      <c r="N233" s="214"/>
      <c r="O233" s="214"/>
      <c r="P233" s="214"/>
      <c r="Q233" s="214"/>
      <c r="R233" s="214"/>
      <c r="S233" s="214"/>
      <c r="T233" s="215"/>
      <c r="AT233" s="216" t="s">
        <v>124</v>
      </c>
      <c r="AU233" s="216" t="s">
        <v>83</v>
      </c>
      <c r="AV233" s="14" t="s">
        <v>83</v>
      </c>
      <c r="AW233" s="14" t="s">
        <v>32</v>
      </c>
      <c r="AX233" s="14" t="s">
        <v>76</v>
      </c>
      <c r="AY233" s="216" t="s">
        <v>115</v>
      </c>
    </row>
    <row r="234" spans="2:51" s="14" customFormat="1" ht="11.25">
      <c r="B234" s="206"/>
      <c r="C234" s="207"/>
      <c r="D234" s="197" t="s">
        <v>124</v>
      </c>
      <c r="E234" s="208" t="s">
        <v>1</v>
      </c>
      <c r="F234" s="209" t="s">
        <v>324</v>
      </c>
      <c r="G234" s="207"/>
      <c r="H234" s="210">
        <v>11</v>
      </c>
      <c r="I234" s="211"/>
      <c r="J234" s="207"/>
      <c r="K234" s="207"/>
      <c r="L234" s="212"/>
      <c r="M234" s="213"/>
      <c r="N234" s="214"/>
      <c r="O234" s="214"/>
      <c r="P234" s="214"/>
      <c r="Q234" s="214"/>
      <c r="R234" s="214"/>
      <c r="S234" s="214"/>
      <c r="T234" s="215"/>
      <c r="AT234" s="216" t="s">
        <v>124</v>
      </c>
      <c r="AU234" s="216" t="s">
        <v>83</v>
      </c>
      <c r="AV234" s="14" t="s">
        <v>83</v>
      </c>
      <c r="AW234" s="14" t="s">
        <v>32</v>
      </c>
      <c r="AX234" s="14" t="s">
        <v>76</v>
      </c>
      <c r="AY234" s="216" t="s">
        <v>115</v>
      </c>
    </row>
    <row r="235" spans="2:51" s="14" customFormat="1" ht="11.25">
      <c r="B235" s="206"/>
      <c r="C235" s="207"/>
      <c r="D235" s="197" t="s">
        <v>124</v>
      </c>
      <c r="E235" s="208" t="s">
        <v>1</v>
      </c>
      <c r="F235" s="209" t="s">
        <v>8</v>
      </c>
      <c r="G235" s="207"/>
      <c r="H235" s="210">
        <v>15</v>
      </c>
      <c r="I235" s="211"/>
      <c r="J235" s="207"/>
      <c r="K235" s="207"/>
      <c r="L235" s="212"/>
      <c r="M235" s="213"/>
      <c r="N235" s="214"/>
      <c r="O235" s="214"/>
      <c r="P235" s="214"/>
      <c r="Q235" s="214"/>
      <c r="R235" s="214"/>
      <c r="S235" s="214"/>
      <c r="T235" s="215"/>
      <c r="AT235" s="216" t="s">
        <v>124</v>
      </c>
      <c r="AU235" s="216" t="s">
        <v>83</v>
      </c>
      <c r="AV235" s="14" t="s">
        <v>83</v>
      </c>
      <c r="AW235" s="14" t="s">
        <v>32</v>
      </c>
      <c r="AX235" s="14" t="s">
        <v>76</v>
      </c>
      <c r="AY235" s="216" t="s">
        <v>115</v>
      </c>
    </row>
    <row r="236" spans="2:51" s="15" customFormat="1" ht="11.25">
      <c r="B236" s="217"/>
      <c r="C236" s="218"/>
      <c r="D236" s="197" t="s">
        <v>124</v>
      </c>
      <c r="E236" s="219" t="s">
        <v>1</v>
      </c>
      <c r="F236" s="220" t="s">
        <v>141</v>
      </c>
      <c r="G236" s="218"/>
      <c r="H236" s="221">
        <v>64</v>
      </c>
      <c r="I236" s="222"/>
      <c r="J236" s="218"/>
      <c r="K236" s="218"/>
      <c r="L236" s="223"/>
      <c r="M236" s="224"/>
      <c r="N236" s="225"/>
      <c r="O236" s="225"/>
      <c r="P236" s="225"/>
      <c r="Q236" s="225"/>
      <c r="R236" s="225"/>
      <c r="S236" s="225"/>
      <c r="T236" s="226"/>
      <c r="AT236" s="227" t="s">
        <v>124</v>
      </c>
      <c r="AU236" s="227" t="s">
        <v>83</v>
      </c>
      <c r="AV236" s="15" t="s">
        <v>122</v>
      </c>
      <c r="AW236" s="15" t="s">
        <v>32</v>
      </c>
      <c r="AX236" s="15" t="s">
        <v>81</v>
      </c>
      <c r="AY236" s="227" t="s">
        <v>115</v>
      </c>
    </row>
    <row r="237" spans="1:65" s="2" customFormat="1" ht="24.2" customHeight="1">
      <c r="A237" s="35"/>
      <c r="B237" s="36"/>
      <c r="C237" s="182" t="s">
        <v>325</v>
      </c>
      <c r="D237" s="182" t="s">
        <v>117</v>
      </c>
      <c r="E237" s="183" t="s">
        <v>326</v>
      </c>
      <c r="F237" s="184" t="s">
        <v>327</v>
      </c>
      <c r="G237" s="185" t="s">
        <v>158</v>
      </c>
      <c r="H237" s="186">
        <v>64</v>
      </c>
      <c r="I237" s="187"/>
      <c r="J237" s="188">
        <f>ROUND(I237*H237,2)</f>
        <v>0</v>
      </c>
      <c r="K237" s="184" t="s">
        <v>121</v>
      </c>
      <c r="L237" s="40"/>
      <c r="M237" s="189" t="s">
        <v>1</v>
      </c>
      <c r="N237" s="190" t="s">
        <v>41</v>
      </c>
      <c r="O237" s="72"/>
      <c r="P237" s="191">
        <f>O237*H237</f>
        <v>0</v>
      </c>
      <c r="Q237" s="191">
        <v>3E-05</v>
      </c>
      <c r="R237" s="191">
        <f>Q237*H237</f>
        <v>0.00192</v>
      </c>
      <c r="S237" s="191">
        <v>0</v>
      </c>
      <c r="T237" s="192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93" t="s">
        <v>122</v>
      </c>
      <c r="AT237" s="193" t="s">
        <v>117</v>
      </c>
      <c r="AU237" s="193" t="s">
        <v>83</v>
      </c>
      <c r="AY237" s="18" t="s">
        <v>115</v>
      </c>
      <c r="BE237" s="194">
        <f>IF(N237="základní",J237,0)</f>
        <v>0</v>
      </c>
      <c r="BF237" s="194">
        <f>IF(N237="snížená",J237,0)</f>
        <v>0</v>
      </c>
      <c r="BG237" s="194">
        <f>IF(N237="zákl. přenesená",J237,0)</f>
        <v>0</v>
      </c>
      <c r="BH237" s="194">
        <f>IF(N237="sníž. přenesená",J237,0)</f>
        <v>0</v>
      </c>
      <c r="BI237" s="194">
        <f>IF(N237="nulová",J237,0)</f>
        <v>0</v>
      </c>
      <c r="BJ237" s="18" t="s">
        <v>81</v>
      </c>
      <c r="BK237" s="194">
        <f>ROUND(I237*H237,2)</f>
        <v>0</v>
      </c>
      <c r="BL237" s="18" t="s">
        <v>122</v>
      </c>
      <c r="BM237" s="193" t="s">
        <v>328</v>
      </c>
    </row>
    <row r="238" spans="1:65" s="2" customFormat="1" ht="24.2" customHeight="1">
      <c r="A238" s="35"/>
      <c r="B238" s="36"/>
      <c r="C238" s="182" t="s">
        <v>329</v>
      </c>
      <c r="D238" s="182" t="s">
        <v>117</v>
      </c>
      <c r="E238" s="183" t="s">
        <v>330</v>
      </c>
      <c r="F238" s="184" t="s">
        <v>331</v>
      </c>
      <c r="G238" s="185" t="s">
        <v>120</v>
      </c>
      <c r="H238" s="186">
        <v>13</v>
      </c>
      <c r="I238" s="187"/>
      <c r="J238" s="188">
        <f>ROUND(I238*H238,2)</f>
        <v>0</v>
      </c>
      <c r="K238" s="184" t="s">
        <v>121</v>
      </c>
      <c r="L238" s="40"/>
      <c r="M238" s="189" t="s">
        <v>1</v>
      </c>
      <c r="N238" s="190" t="s">
        <v>41</v>
      </c>
      <c r="O238" s="72"/>
      <c r="P238" s="191">
        <f>O238*H238</f>
        <v>0</v>
      </c>
      <c r="Q238" s="191">
        <v>0</v>
      </c>
      <c r="R238" s="191">
        <f>Q238*H238</f>
        <v>0</v>
      </c>
      <c r="S238" s="191">
        <v>0</v>
      </c>
      <c r="T238" s="192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193" t="s">
        <v>122</v>
      </c>
      <c r="AT238" s="193" t="s">
        <v>117</v>
      </c>
      <c r="AU238" s="193" t="s">
        <v>83</v>
      </c>
      <c r="AY238" s="18" t="s">
        <v>115</v>
      </c>
      <c r="BE238" s="194">
        <f>IF(N238="základní",J238,0)</f>
        <v>0</v>
      </c>
      <c r="BF238" s="194">
        <f>IF(N238="snížená",J238,0)</f>
        <v>0</v>
      </c>
      <c r="BG238" s="194">
        <f>IF(N238="zákl. přenesená",J238,0)</f>
        <v>0</v>
      </c>
      <c r="BH238" s="194">
        <f>IF(N238="sníž. přenesená",J238,0)</f>
        <v>0</v>
      </c>
      <c r="BI238" s="194">
        <f>IF(N238="nulová",J238,0)</f>
        <v>0</v>
      </c>
      <c r="BJ238" s="18" t="s">
        <v>81</v>
      </c>
      <c r="BK238" s="194">
        <f>ROUND(I238*H238,2)</f>
        <v>0</v>
      </c>
      <c r="BL238" s="18" t="s">
        <v>122</v>
      </c>
      <c r="BM238" s="193" t="s">
        <v>332</v>
      </c>
    </row>
    <row r="239" spans="2:63" s="12" customFormat="1" ht="22.9" customHeight="1">
      <c r="B239" s="166"/>
      <c r="C239" s="167"/>
      <c r="D239" s="168" t="s">
        <v>75</v>
      </c>
      <c r="E239" s="180" t="s">
        <v>333</v>
      </c>
      <c r="F239" s="180" t="s">
        <v>334</v>
      </c>
      <c r="G239" s="167"/>
      <c r="H239" s="167"/>
      <c r="I239" s="170"/>
      <c r="J239" s="181">
        <f>BK239</f>
        <v>0</v>
      </c>
      <c r="K239" s="167"/>
      <c r="L239" s="172"/>
      <c r="M239" s="173"/>
      <c r="N239" s="174"/>
      <c r="O239" s="174"/>
      <c r="P239" s="175">
        <f>SUM(P240:P248)</f>
        <v>0</v>
      </c>
      <c r="Q239" s="174"/>
      <c r="R239" s="175">
        <f>SUM(R240:R248)</f>
        <v>0</v>
      </c>
      <c r="S239" s="174"/>
      <c r="T239" s="176">
        <f>SUM(T240:T248)</f>
        <v>0</v>
      </c>
      <c r="AR239" s="177" t="s">
        <v>81</v>
      </c>
      <c r="AT239" s="178" t="s">
        <v>75</v>
      </c>
      <c r="AU239" s="178" t="s">
        <v>81</v>
      </c>
      <c r="AY239" s="177" t="s">
        <v>115</v>
      </c>
      <c r="BK239" s="179">
        <f>SUM(BK240:BK248)</f>
        <v>0</v>
      </c>
    </row>
    <row r="240" spans="1:65" s="2" customFormat="1" ht="21.75" customHeight="1">
      <c r="A240" s="35"/>
      <c r="B240" s="36"/>
      <c r="C240" s="182" t="s">
        <v>335</v>
      </c>
      <c r="D240" s="182" t="s">
        <v>117</v>
      </c>
      <c r="E240" s="183" t="s">
        <v>336</v>
      </c>
      <c r="F240" s="184" t="s">
        <v>337</v>
      </c>
      <c r="G240" s="185" t="s">
        <v>197</v>
      </c>
      <c r="H240" s="186">
        <v>486.715</v>
      </c>
      <c r="I240" s="187"/>
      <c r="J240" s="188">
        <f>ROUND(I240*H240,2)</f>
        <v>0</v>
      </c>
      <c r="K240" s="184" t="s">
        <v>121</v>
      </c>
      <c r="L240" s="40"/>
      <c r="M240" s="189" t="s">
        <v>1</v>
      </c>
      <c r="N240" s="190" t="s">
        <v>41</v>
      </c>
      <c r="O240" s="72"/>
      <c r="P240" s="191">
        <f>O240*H240</f>
        <v>0</v>
      </c>
      <c r="Q240" s="191">
        <v>0</v>
      </c>
      <c r="R240" s="191">
        <f>Q240*H240</f>
        <v>0</v>
      </c>
      <c r="S240" s="191">
        <v>0</v>
      </c>
      <c r="T240" s="192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93" t="s">
        <v>122</v>
      </c>
      <c r="AT240" s="193" t="s">
        <v>117</v>
      </c>
      <c r="AU240" s="193" t="s">
        <v>83</v>
      </c>
      <c r="AY240" s="18" t="s">
        <v>115</v>
      </c>
      <c r="BE240" s="194">
        <f>IF(N240="základní",J240,0)</f>
        <v>0</v>
      </c>
      <c r="BF240" s="194">
        <f>IF(N240="snížená",J240,0)</f>
        <v>0</v>
      </c>
      <c r="BG240" s="194">
        <f>IF(N240="zákl. přenesená",J240,0)</f>
        <v>0</v>
      </c>
      <c r="BH240" s="194">
        <f>IF(N240="sníž. přenesená",J240,0)</f>
        <v>0</v>
      </c>
      <c r="BI240" s="194">
        <f>IF(N240="nulová",J240,0)</f>
        <v>0</v>
      </c>
      <c r="BJ240" s="18" t="s">
        <v>81</v>
      </c>
      <c r="BK240" s="194">
        <f>ROUND(I240*H240,2)</f>
        <v>0</v>
      </c>
      <c r="BL240" s="18" t="s">
        <v>122</v>
      </c>
      <c r="BM240" s="193" t="s">
        <v>338</v>
      </c>
    </row>
    <row r="241" spans="1:65" s="2" customFormat="1" ht="24.2" customHeight="1">
      <c r="A241" s="35"/>
      <c r="B241" s="36"/>
      <c r="C241" s="182" t="s">
        <v>339</v>
      </c>
      <c r="D241" s="182" t="s">
        <v>117</v>
      </c>
      <c r="E241" s="183" t="s">
        <v>340</v>
      </c>
      <c r="F241" s="184" t="s">
        <v>341</v>
      </c>
      <c r="G241" s="185" t="s">
        <v>197</v>
      </c>
      <c r="H241" s="186">
        <v>6814.01</v>
      </c>
      <c r="I241" s="187"/>
      <c r="J241" s="188">
        <f>ROUND(I241*H241,2)</f>
        <v>0</v>
      </c>
      <c r="K241" s="184" t="s">
        <v>121</v>
      </c>
      <c r="L241" s="40"/>
      <c r="M241" s="189" t="s">
        <v>1</v>
      </c>
      <c r="N241" s="190" t="s">
        <v>41</v>
      </c>
      <c r="O241" s="72"/>
      <c r="P241" s="191">
        <f>O241*H241</f>
        <v>0</v>
      </c>
      <c r="Q241" s="191">
        <v>0</v>
      </c>
      <c r="R241" s="191">
        <f>Q241*H241</f>
        <v>0</v>
      </c>
      <c r="S241" s="191">
        <v>0</v>
      </c>
      <c r="T241" s="192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93" t="s">
        <v>122</v>
      </c>
      <c r="AT241" s="193" t="s">
        <v>117</v>
      </c>
      <c r="AU241" s="193" t="s">
        <v>83</v>
      </c>
      <c r="AY241" s="18" t="s">
        <v>115</v>
      </c>
      <c r="BE241" s="194">
        <f>IF(N241="základní",J241,0)</f>
        <v>0</v>
      </c>
      <c r="BF241" s="194">
        <f>IF(N241="snížená",J241,0)</f>
        <v>0</v>
      </c>
      <c r="BG241" s="194">
        <f>IF(N241="zákl. přenesená",J241,0)</f>
        <v>0</v>
      </c>
      <c r="BH241" s="194">
        <f>IF(N241="sníž. přenesená",J241,0)</f>
        <v>0</v>
      </c>
      <c r="BI241" s="194">
        <f>IF(N241="nulová",J241,0)</f>
        <v>0</v>
      </c>
      <c r="BJ241" s="18" t="s">
        <v>81</v>
      </c>
      <c r="BK241" s="194">
        <f>ROUND(I241*H241,2)</f>
        <v>0</v>
      </c>
      <c r="BL241" s="18" t="s">
        <v>122</v>
      </c>
      <c r="BM241" s="193" t="s">
        <v>342</v>
      </c>
    </row>
    <row r="242" spans="2:51" s="14" customFormat="1" ht="11.25">
      <c r="B242" s="206"/>
      <c r="C242" s="207"/>
      <c r="D242" s="197" t="s">
        <v>124</v>
      </c>
      <c r="E242" s="207"/>
      <c r="F242" s="209" t="s">
        <v>343</v>
      </c>
      <c r="G242" s="207"/>
      <c r="H242" s="210">
        <v>6814.01</v>
      </c>
      <c r="I242" s="211"/>
      <c r="J242" s="207"/>
      <c r="K242" s="207"/>
      <c r="L242" s="212"/>
      <c r="M242" s="213"/>
      <c r="N242" s="214"/>
      <c r="O242" s="214"/>
      <c r="P242" s="214"/>
      <c r="Q242" s="214"/>
      <c r="R242" s="214"/>
      <c r="S242" s="214"/>
      <c r="T242" s="215"/>
      <c r="AT242" s="216" t="s">
        <v>124</v>
      </c>
      <c r="AU242" s="216" t="s">
        <v>83</v>
      </c>
      <c r="AV242" s="14" t="s">
        <v>83</v>
      </c>
      <c r="AW242" s="14" t="s">
        <v>4</v>
      </c>
      <c r="AX242" s="14" t="s">
        <v>81</v>
      </c>
      <c r="AY242" s="216" t="s">
        <v>115</v>
      </c>
    </row>
    <row r="243" spans="1:65" s="2" customFormat="1" ht="24.2" customHeight="1">
      <c r="A243" s="35"/>
      <c r="B243" s="36"/>
      <c r="C243" s="182" t="s">
        <v>344</v>
      </c>
      <c r="D243" s="182" t="s">
        <v>117</v>
      </c>
      <c r="E243" s="183" t="s">
        <v>345</v>
      </c>
      <c r="F243" s="184" t="s">
        <v>346</v>
      </c>
      <c r="G243" s="185" t="s">
        <v>197</v>
      </c>
      <c r="H243" s="186">
        <v>486.715</v>
      </c>
      <c r="I243" s="187"/>
      <c r="J243" s="188">
        <f>ROUND(I243*H243,2)</f>
        <v>0</v>
      </c>
      <c r="K243" s="184" t="s">
        <v>121</v>
      </c>
      <c r="L243" s="40"/>
      <c r="M243" s="189" t="s">
        <v>1</v>
      </c>
      <c r="N243" s="190" t="s">
        <v>41</v>
      </c>
      <c r="O243" s="72"/>
      <c r="P243" s="191">
        <f>O243*H243</f>
        <v>0</v>
      </c>
      <c r="Q243" s="191">
        <v>0</v>
      </c>
      <c r="R243" s="191">
        <f>Q243*H243</f>
        <v>0</v>
      </c>
      <c r="S243" s="191">
        <v>0</v>
      </c>
      <c r="T243" s="192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93" t="s">
        <v>122</v>
      </c>
      <c r="AT243" s="193" t="s">
        <v>117</v>
      </c>
      <c r="AU243" s="193" t="s">
        <v>83</v>
      </c>
      <c r="AY243" s="18" t="s">
        <v>115</v>
      </c>
      <c r="BE243" s="194">
        <f>IF(N243="základní",J243,0)</f>
        <v>0</v>
      </c>
      <c r="BF243" s="194">
        <f>IF(N243="snížená",J243,0)</f>
        <v>0</v>
      </c>
      <c r="BG243" s="194">
        <f>IF(N243="zákl. přenesená",J243,0)</f>
        <v>0</v>
      </c>
      <c r="BH243" s="194">
        <f>IF(N243="sníž. přenesená",J243,0)</f>
        <v>0</v>
      </c>
      <c r="BI243" s="194">
        <f>IF(N243="nulová",J243,0)</f>
        <v>0</v>
      </c>
      <c r="BJ243" s="18" t="s">
        <v>81</v>
      </c>
      <c r="BK243" s="194">
        <f>ROUND(I243*H243,2)</f>
        <v>0</v>
      </c>
      <c r="BL243" s="18" t="s">
        <v>122</v>
      </c>
      <c r="BM243" s="193" t="s">
        <v>347</v>
      </c>
    </row>
    <row r="244" spans="1:65" s="2" customFormat="1" ht="24.2" customHeight="1">
      <c r="A244" s="35"/>
      <c r="B244" s="36"/>
      <c r="C244" s="182" t="s">
        <v>348</v>
      </c>
      <c r="D244" s="182" t="s">
        <v>117</v>
      </c>
      <c r="E244" s="183" t="s">
        <v>349</v>
      </c>
      <c r="F244" s="184" t="s">
        <v>350</v>
      </c>
      <c r="G244" s="185" t="s">
        <v>197</v>
      </c>
      <c r="H244" s="186">
        <v>399.45</v>
      </c>
      <c r="I244" s="187"/>
      <c r="J244" s="188">
        <f>ROUND(I244*H244,2)</f>
        <v>0</v>
      </c>
      <c r="K244" s="184" t="s">
        <v>121</v>
      </c>
      <c r="L244" s="40"/>
      <c r="M244" s="189" t="s">
        <v>1</v>
      </c>
      <c r="N244" s="190" t="s">
        <v>41</v>
      </c>
      <c r="O244" s="72"/>
      <c r="P244" s="191">
        <f>O244*H244</f>
        <v>0</v>
      </c>
      <c r="Q244" s="191">
        <v>0</v>
      </c>
      <c r="R244" s="191">
        <f>Q244*H244</f>
        <v>0</v>
      </c>
      <c r="S244" s="191">
        <v>0</v>
      </c>
      <c r="T244" s="192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93" t="s">
        <v>122</v>
      </c>
      <c r="AT244" s="193" t="s">
        <v>117</v>
      </c>
      <c r="AU244" s="193" t="s">
        <v>83</v>
      </c>
      <c r="AY244" s="18" t="s">
        <v>115</v>
      </c>
      <c r="BE244" s="194">
        <f>IF(N244="základní",J244,0)</f>
        <v>0</v>
      </c>
      <c r="BF244" s="194">
        <f>IF(N244="snížená",J244,0)</f>
        <v>0</v>
      </c>
      <c r="BG244" s="194">
        <f>IF(N244="zákl. přenesená",J244,0)</f>
        <v>0</v>
      </c>
      <c r="BH244" s="194">
        <f>IF(N244="sníž. přenesená",J244,0)</f>
        <v>0</v>
      </c>
      <c r="BI244" s="194">
        <f>IF(N244="nulová",J244,0)</f>
        <v>0</v>
      </c>
      <c r="BJ244" s="18" t="s">
        <v>81</v>
      </c>
      <c r="BK244" s="194">
        <f>ROUND(I244*H244,2)</f>
        <v>0</v>
      </c>
      <c r="BL244" s="18" t="s">
        <v>122</v>
      </c>
      <c r="BM244" s="193" t="s">
        <v>351</v>
      </c>
    </row>
    <row r="245" spans="2:51" s="14" customFormat="1" ht="11.25">
      <c r="B245" s="206"/>
      <c r="C245" s="207"/>
      <c r="D245" s="197" t="s">
        <v>124</v>
      </c>
      <c r="E245" s="208" t="s">
        <v>1</v>
      </c>
      <c r="F245" s="209" t="s">
        <v>352</v>
      </c>
      <c r="G245" s="207"/>
      <c r="H245" s="210">
        <v>486.715</v>
      </c>
      <c r="I245" s="211"/>
      <c r="J245" s="207"/>
      <c r="K245" s="207"/>
      <c r="L245" s="212"/>
      <c r="M245" s="213"/>
      <c r="N245" s="214"/>
      <c r="O245" s="214"/>
      <c r="P245" s="214"/>
      <c r="Q245" s="214"/>
      <c r="R245" s="214"/>
      <c r="S245" s="214"/>
      <c r="T245" s="215"/>
      <c r="AT245" s="216" t="s">
        <v>124</v>
      </c>
      <c r="AU245" s="216" t="s">
        <v>83</v>
      </c>
      <c r="AV245" s="14" t="s">
        <v>83</v>
      </c>
      <c r="AW245" s="14" t="s">
        <v>32</v>
      </c>
      <c r="AX245" s="14" t="s">
        <v>76</v>
      </c>
      <c r="AY245" s="216" t="s">
        <v>115</v>
      </c>
    </row>
    <row r="246" spans="2:51" s="14" customFormat="1" ht="11.25">
      <c r="B246" s="206"/>
      <c r="C246" s="207"/>
      <c r="D246" s="197" t="s">
        <v>124</v>
      </c>
      <c r="E246" s="208" t="s">
        <v>1</v>
      </c>
      <c r="F246" s="209" t="s">
        <v>353</v>
      </c>
      <c r="G246" s="207"/>
      <c r="H246" s="210">
        <v>-87.265</v>
      </c>
      <c r="I246" s="211"/>
      <c r="J246" s="207"/>
      <c r="K246" s="207"/>
      <c r="L246" s="212"/>
      <c r="M246" s="213"/>
      <c r="N246" s="214"/>
      <c r="O246" s="214"/>
      <c r="P246" s="214"/>
      <c r="Q246" s="214"/>
      <c r="R246" s="214"/>
      <c r="S246" s="214"/>
      <c r="T246" s="215"/>
      <c r="AT246" s="216" t="s">
        <v>124</v>
      </c>
      <c r="AU246" s="216" t="s">
        <v>83</v>
      </c>
      <c r="AV246" s="14" t="s">
        <v>83</v>
      </c>
      <c r="AW246" s="14" t="s">
        <v>32</v>
      </c>
      <c r="AX246" s="14" t="s">
        <v>76</v>
      </c>
      <c r="AY246" s="216" t="s">
        <v>115</v>
      </c>
    </row>
    <row r="247" spans="2:51" s="15" customFormat="1" ht="11.25">
      <c r="B247" s="217"/>
      <c r="C247" s="218"/>
      <c r="D247" s="197" t="s">
        <v>124</v>
      </c>
      <c r="E247" s="219" t="s">
        <v>1</v>
      </c>
      <c r="F247" s="220" t="s">
        <v>141</v>
      </c>
      <c r="G247" s="218"/>
      <c r="H247" s="221">
        <v>399.45</v>
      </c>
      <c r="I247" s="222"/>
      <c r="J247" s="218"/>
      <c r="K247" s="218"/>
      <c r="L247" s="223"/>
      <c r="M247" s="224"/>
      <c r="N247" s="225"/>
      <c r="O247" s="225"/>
      <c r="P247" s="225"/>
      <c r="Q247" s="225"/>
      <c r="R247" s="225"/>
      <c r="S247" s="225"/>
      <c r="T247" s="226"/>
      <c r="AT247" s="227" t="s">
        <v>124</v>
      </c>
      <c r="AU247" s="227" t="s">
        <v>83</v>
      </c>
      <c r="AV247" s="15" t="s">
        <v>122</v>
      </c>
      <c r="AW247" s="15" t="s">
        <v>32</v>
      </c>
      <c r="AX247" s="15" t="s">
        <v>81</v>
      </c>
      <c r="AY247" s="227" t="s">
        <v>115</v>
      </c>
    </row>
    <row r="248" spans="1:65" s="2" customFormat="1" ht="44.25" customHeight="1">
      <c r="A248" s="35"/>
      <c r="B248" s="36"/>
      <c r="C248" s="182" t="s">
        <v>354</v>
      </c>
      <c r="D248" s="182" t="s">
        <v>117</v>
      </c>
      <c r="E248" s="183" t="s">
        <v>355</v>
      </c>
      <c r="F248" s="184" t="s">
        <v>356</v>
      </c>
      <c r="G248" s="185" t="s">
        <v>197</v>
      </c>
      <c r="H248" s="186">
        <v>87.265</v>
      </c>
      <c r="I248" s="187"/>
      <c r="J248" s="188">
        <f>ROUND(I248*H248,2)</f>
        <v>0</v>
      </c>
      <c r="K248" s="184" t="s">
        <v>121</v>
      </c>
      <c r="L248" s="40"/>
      <c r="M248" s="189" t="s">
        <v>1</v>
      </c>
      <c r="N248" s="190" t="s">
        <v>41</v>
      </c>
      <c r="O248" s="72"/>
      <c r="P248" s="191">
        <f>O248*H248</f>
        <v>0</v>
      </c>
      <c r="Q248" s="191">
        <v>0</v>
      </c>
      <c r="R248" s="191">
        <f>Q248*H248</f>
        <v>0</v>
      </c>
      <c r="S248" s="191">
        <v>0</v>
      </c>
      <c r="T248" s="192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193" t="s">
        <v>122</v>
      </c>
      <c r="AT248" s="193" t="s">
        <v>117</v>
      </c>
      <c r="AU248" s="193" t="s">
        <v>83</v>
      </c>
      <c r="AY248" s="18" t="s">
        <v>115</v>
      </c>
      <c r="BE248" s="194">
        <f>IF(N248="základní",J248,0)</f>
        <v>0</v>
      </c>
      <c r="BF248" s="194">
        <f>IF(N248="snížená",J248,0)</f>
        <v>0</v>
      </c>
      <c r="BG248" s="194">
        <f>IF(N248="zákl. přenesená",J248,0)</f>
        <v>0</v>
      </c>
      <c r="BH248" s="194">
        <f>IF(N248="sníž. přenesená",J248,0)</f>
        <v>0</v>
      </c>
      <c r="BI248" s="194">
        <f>IF(N248="nulová",J248,0)</f>
        <v>0</v>
      </c>
      <c r="BJ248" s="18" t="s">
        <v>81</v>
      </c>
      <c r="BK248" s="194">
        <f>ROUND(I248*H248,2)</f>
        <v>0</v>
      </c>
      <c r="BL248" s="18" t="s">
        <v>122</v>
      </c>
      <c r="BM248" s="193" t="s">
        <v>357</v>
      </c>
    </row>
    <row r="249" spans="2:63" s="12" customFormat="1" ht="22.9" customHeight="1">
      <c r="B249" s="166"/>
      <c r="C249" s="167"/>
      <c r="D249" s="168" t="s">
        <v>75</v>
      </c>
      <c r="E249" s="180" t="s">
        <v>358</v>
      </c>
      <c r="F249" s="180" t="s">
        <v>359</v>
      </c>
      <c r="G249" s="167"/>
      <c r="H249" s="167"/>
      <c r="I249" s="170"/>
      <c r="J249" s="181">
        <f>BK249</f>
        <v>0</v>
      </c>
      <c r="K249" s="167"/>
      <c r="L249" s="172"/>
      <c r="M249" s="173"/>
      <c r="N249" s="174"/>
      <c r="O249" s="174"/>
      <c r="P249" s="175">
        <f>P250</f>
        <v>0</v>
      </c>
      <c r="Q249" s="174"/>
      <c r="R249" s="175">
        <f>R250</f>
        <v>0</v>
      </c>
      <c r="S249" s="174"/>
      <c r="T249" s="176">
        <f>T250</f>
        <v>0</v>
      </c>
      <c r="AR249" s="177" t="s">
        <v>81</v>
      </c>
      <c r="AT249" s="178" t="s">
        <v>75</v>
      </c>
      <c r="AU249" s="178" t="s">
        <v>81</v>
      </c>
      <c r="AY249" s="177" t="s">
        <v>115</v>
      </c>
      <c r="BK249" s="179">
        <f>BK250</f>
        <v>0</v>
      </c>
    </row>
    <row r="250" spans="1:65" s="2" customFormat="1" ht="24.2" customHeight="1">
      <c r="A250" s="35"/>
      <c r="B250" s="36"/>
      <c r="C250" s="182" t="s">
        <v>360</v>
      </c>
      <c r="D250" s="182" t="s">
        <v>117</v>
      </c>
      <c r="E250" s="183" t="s">
        <v>361</v>
      </c>
      <c r="F250" s="184" t="s">
        <v>362</v>
      </c>
      <c r="G250" s="185" t="s">
        <v>197</v>
      </c>
      <c r="H250" s="186">
        <v>988.278</v>
      </c>
      <c r="I250" s="187"/>
      <c r="J250" s="188">
        <f>ROUND(I250*H250,2)</f>
        <v>0</v>
      </c>
      <c r="K250" s="184" t="s">
        <v>121</v>
      </c>
      <c r="L250" s="40"/>
      <c r="M250" s="189" t="s">
        <v>1</v>
      </c>
      <c r="N250" s="190" t="s">
        <v>41</v>
      </c>
      <c r="O250" s="72"/>
      <c r="P250" s="191">
        <f>O250*H250</f>
        <v>0</v>
      </c>
      <c r="Q250" s="191">
        <v>0</v>
      </c>
      <c r="R250" s="191">
        <f>Q250*H250</f>
        <v>0</v>
      </c>
      <c r="S250" s="191">
        <v>0</v>
      </c>
      <c r="T250" s="192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93" t="s">
        <v>122</v>
      </c>
      <c r="AT250" s="193" t="s">
        <v>117</v>
      </c>
      <c r="AU250" s="193" t="s">
        <v>83</v>
      </c>
      <c r="AY250" s="18" t="s">
        <v>115</v>
      </c>
      <c r="BE250" s="194">
        <f>IF(N250="základní",J250,0)</f>
        <v>0</v>
      </c>
      <c r="BF250" s="194">
        <f>IF(N250="snížená",J250,0)</f>
        <v>0</v>
      </c>
      <c r="BG250" s="194">
        <f>IF(N250="zákl. přenesená",J250,0)</f>
        <v>0</v>
      </c>
      <c r="BH250" s="194">
        <f>IF(N250="sníž. přenesená",J250,0)</f>
        <v>0</v>
      </c>
      <c r="BI250" s="194">
        <f>IF(N250="nulová",J250,0)</f>
        <v>0</v>
      </c>
      <c r="BJ250" s="18" t="s">
        <v>81</v>
      </c>
      <c r="BK250" s="194">
        <f>ROUND(I250*H250,2)</f>
        <v>0</v>
      </c>
      <c r="BL250" s="18" t="s">
        <v>122</v>
      </c>
      <c r="BM250" s="193" t="s">
        <v>363</v>
      </c>
    </row>
    <row r="251" spans="2:63" s="12" customFormat="1" ht="25.9" customHeight="1">
      <c r="B251" s="166"/>
      <c r="C251" s="167"/>
      <c r="D251" s="168" t="s">
        <v>75</v>
      </c>
      <c r="E251" s="169" t="s">
        <v>364</v>
      </c>
      <c r="F251" s="169" t="s">
        <v>365</v>
      </c>
      <c r="G251" s="167"/>
      <c r="H251" s="167"/>
      <c r="I251" s="170"/>
      <c r="J251" s="171">
        <f>BK251</f>
        <v>0</v>
      </c>
      <c r="K251" s="167"/>
      <c r="L251" s="172"/>
      <c r="M251" s="173"/>
      <c r="N251" s="174"/>
      <c r="O251" s="174"/>
      <c r="P251" s="175">
        <f>P252+P256</f>
        <v>0</v>
      </c>
      <c r="Q251" s="174"/>
      <c r="R251" s="175">
        <f>R252+R256</f>
        <v>0</v>
      </c>
      <c r="S251" s="174"/>
      <c r="T251" s="176">
        <f>T252+T256</f>
        <v>0</v>
      </c>
      <c r="AR251" s="177" t="s">
        <v>142</v>
      </c>
      <c r="AT251" s="178" t="s">
        <v>75</v>
      </c>
      <c r="AU251" s="178" t="s">
        <v>76</v>
      </c>
      <c r="AY251" s="177" t="s">
        <v>115</v>
      </c>
      <c r="BK251" s="179">
        <f>BK252+BK256</f>
        <v>0</v>
      </c>
    </row>
    <row r="252" spans="2:63" s="12" customFormat="1" ht="22.9" customHeight="1">
      <c r="B252" s="166"/>
      <c r="C252" s="167"/>
      <c r="D252" s="168" t="s">
        <v>75</v>
      </c>
      <c r="E252" s="180" t="s">
        <v>366</v>
      </c>
      <c r="F252" s="180" t="s">
        <v>367</v>
      </c>
      <c r="G252" s="167"/>
      <c r="H252" s="167"/>
      <c r="I252" s="170"/>
      <c r="J252" s="181">
        <f>BK252</f>
        <v>0</v>
      </c>
      <c r="K252" s="167"/>
      <c r="L252" s="172"/>
      <c r="M252" s="173"/>
      <c r="N252" s="174"/>
      <c r="O252" s="174"/>
      <c r="P252" s="175">
        <f>SUM(P253:P255)</f>
        <v>0</v>
      </c>
      <c r="Q252" s="174"/>
      <c r="R252" s="175">
        <f>SUM(R253:R255)</f>
        <v>0</v>
      </c>
      <c r="S252" s="174"/>
      <c r="T252" s="176">
        <f>SUM(T253:T255)</f>
        <v>0</v>
      </c>
      <c r="AR252" s="177" t="s">
        <v>142</v>
      </c>
      <c r="AT252" s="178" t="s">
        <v>75</v>
      </c>
      <c r="AU252" s="178" t="s">
        <v>81</v>
      </c>
      <c r="AY252" s="177" t="s">
        <v>115</v>
      </c>
      <c r="BK252" s="179">
        <f>SUM(BK253:BK255)</f>
        <v>0</v>
      </c>
    </row>
    <row r="253" spans="1:65" s="2" customFormat="1" ht="24.2" customHeight="1">
      <c r="A253" s="35"/>
      <c r="B253" s="36"/>
      <c r="C253" s="182" t="s">
        <v>368</v>
      </c>
      <c r="D253" s="182" t="s">
        <v>117</v>
      </c>
      <c r="E253" s="183" t="s">
        <v>369</v>
      </c>
      <c r="F253" s="184" t="s">
        <v>370</v>
      </c>
      <c r="G253" s="185" t="s">
        <v>371</v>
      </c>
      <c r="H253" s="186">
        <v>1</v>
      </c>
      <c r="I253" s="187"/>
      <c r="J253" s="188">
        <f>ROUND(I253*H253,2)</f>
        <v>0</v>
      </c>
      <c r="K253" s="184" t="s">
        <v>121</v>
      </c>
      <c r="L253" s="40"/>
      <c r="M253" s="189" t="s">
        <v>1</v>
      </c>
      <c r="N253" s="190" t="s">
        <v>41</v>
      </c>
      <c r="O253" s="72"/>
      <c r="P253" s="191">
        <f>O253*H253</f>
        <v>0</v>
      </c>
      <c r="Q253" s="191">
        <v>0</v>
      </c>
      <c r="R253" s="191">
        <f>Q253*H253</f>
        <v>0</v>
      </c>
      <c r="S253" s="191">
        <v>0</v>
      </c>
      <c r="T253" s="192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193" t="s">
        <v>372</v>
      </c>
      <c r="AT253" s="193" t="s">
        <v>117</v>
      </c>
      <c r="AU253" s="193" t="s">
        <v>83</v>
      </c>
      <c r="AY253" s="18" t="s">
        <v>115</v>
      </c>
      <c r="BE253" s="194">
        <f>IF(N253="základní",J253,0)</f>
        <v>0</v>
      </c>
      <c r="BF253" s="194">
        <f>IF(N253="snížená",J253,0)</f>
        <v>0</v>
      </c>
      <c r="BG253" s="194">
        <f>IF(N253="zákl. přenesená",J253,0)</f>
        <v>0</v>
      </c>
      <c r="BH253" s="194">
        <f>IF(N253="sníž. přenesená",J253,0)</f>
        <v>0</v>
      </c>
      <c r="BI253" s="194">
        <f>IF(N253="nulová",J253,0)</f>
        <v>0</v>
      </c>
      <c r="BJ253" s="18" t="s">
        <v>81</v>
      </c>
      <c r="BK253" s="194">
        <f>ROUND(I253*H253,2)</f>
        <v>0</v>
      </c>
      <c r="BL253" s="18" t="s">
        <v>372</v>
      </c>
      <c r="BM253" s="193" t="s">
        <v>373</v>
      </c>
    </row>
    <row r="254" spans="1:65" s="2" customFormat="1" ht="16.5" customHeight="1">
      <c r="A254" s="35"/>
      <c r="B254" s="36"/>
      <c r="C254" s="182" t="s">
        <v>374</v>
      </c>
      <c r="D254" s="182" t="s">
        <v>117</v>
      </c>
      <c r="E254" s="183" t="s">
        <v>375</v>
      </c>
      <c r="F254" s="184" t="s">
        <v>376</v>
      </c>
      <c r="G254" s="185" t="s">
        <v>371</v>
      </c>
      <c r="H254" s="186">
        <v>1</v>
      </c>
      <c r="I254" s="187"/>
      <c r="J254" s="188">
        <f>ROUND(I254*H254,2)</f>
        <v>0</v>
      </c>
      <c r="K254" s="184" t="s">
        <v>121</v>
      </c>
      <c r="L254" s="40"/>
      <c r="M254" s="189" t="s">
        <v>1</v>
      </c>
      <c r="N254" s="190" t="s">
        <v>41</v>
      </c>
      <c r="O254" s="72"/>
      <c r="P254" s="191">
        <f>O254*H254</f>
        <v>0</v>
      </c>
      <c r="Q254" s="191">
        <v>0</v>
      </c>
      <c r="R254" s="191">
        <f>Q254*H254</f>
        <v>0</v>
      </c>
      <c r="S254" s="191">
        <v>0</v>
      </c>
      <c r="T254" s="192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193" t="s">
        <v>372</v>
      </c>
      <c r="AT254" s="193" t="s">
        <v>117</v>
      </c>
      <c r="AU254" s="193" t="s">
        <v>83</v>
      </c>
      <c r="AY254" s="18" t="s">
        <v>115</v>
      </c>
      <c r="BE254" s="194">
        <f>IF(N254="základní",J254,0)</f>
        <v>0</v>
      </c>
      <c r="BF254" s="194">
        <f>IF(N254="snížená",J254,0)</f>
        <v>0</v>
      </c>
      <c r="BG254" s="194">
        <f>IF(N254="zákl. přenesená",J254,0)</f>
        <v>0</v>
      </c>
      <c r="BH254" s="194">
        <f>IF(N254="sníž. přenesená",J254,0)</f>
        <v>0</v>
      </c>
      <c r="BI254" s="194">
        <f>IF(N254="nulová",J254,0)</f>
        <v>0</v>
      </c>
      <c r="BJ254" s="18" t="s">
        <v>81</v>
      </c>
      <c r="BK254" s="194">
        <f>ROUND(I254*H254,2)</f>
        <v>0</v>
      </c>
      <c r="BL254" s="18" t="s">
        <v>372</v>
      </c>
      <c r="BM254" s="193" t="s">
        <v>377</v>
      </c>
    </row>
    <row r="255" spans="1:65" s="2" customFormat="1" ht="24.2" customHeight="1">
      <c r="A255" s="35"/>
      <c r="B255" s="36"/>
      <c r="C255" s="182" t="s">
        <v>378</v>
      </c>
      <c r="D255" s="182" t="s">
        <v>117</v>
      </c>
      <c r="E255" s="183" t="s">
        <v>379</v>
      </c>
      <c r="F255" s="184" t="s">
        <v>380</v>
      </c>
      <c r="G255" s="185" t="s">
        <v>371</v>
      </c>
      <c r="H255" s="186">
        <v>1</v>
      </c>
      <c r="I255" s="187"/>
      <c r="J255" s="188">
        <f>ROUND(I255*H255,2)</f>
        <v>0</v>
      </c>
      <c r="K255" s="184" t="s">
        <v>121</v>
      </c>
      <c r="L255" s="40"/>
      <c r="M255" s="189" t="s">
        <v>1</v>
      </c>
      <c r="N255" s="190" t="s">
        <v>41</v>
      </c>
      <c r="O255" s="72"/>
      <c r="P255" s="191">
        <f>O255*H255</f>
        <v>0</v>
      </c>
      <c r="Q255" s="191">
        <v>0</v>
      </c>
      <c r="R255" s="191">
        <f>Q255*H255</f>
        <v>0</v>
      </c>
      <c r="S255" s="191">
        <v>0</v>
      </c>
      <c r="T255" s="192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93" t="s">
        <v>372</v>
      </c>
      <c r="AT255" s="193" t="s">
        <v>117</v>
      </c>
      <c r="AU255" s="193" t="s">
        <v>83</v>
      </c>
      <c r="AY255" s="18" t="s">
        <v>115</v>
      </c>
      <c r="BE255" s="194">
        <f>IF(N255="základní",J255,0)</f>
        <v>0</v>
      </c>
      <c r="BF255" s="194">
        <f>IF(N255="snížená",J255,0)</f>
        <v>0</v>
      </c>
      <c r="BG255" s="194">
        <f>IF(N255="zákl. přenesená",J255,0)</f>
        <v>0</v>
      </c>
      <c r="BH255" s="194">
        <f>IF(N255="sníž. přenesená",J255,0)</f>
        <v>0</v>
      </c>
      <c r="BI255" s="194">
        <f>IF(N255="nulová",J255,0)</f>
        <v>0</v>
      </c>
      <c r="BJ255" s="18" t="s">
        <v>81</v>
      </c>
      <c r="BK255" s="194">
        <f>ROUND(I255*H255,2)</f>
        <v>0</v>
      </c>
      <c r="BL255" s="18" t="s">
        <v>372</v>
      </c>
      <c r="BM255" s="193" t="s">
        <v>381</v>
      </c>
    </row>
    <row r="256" spans="2:63" s="12" customFormat="1" ht="22.9" customHeight="1">
      <c r="B256" s="166"/>
      <c r="C256" s="167"/>
      <c r="D256" s="168" t="s">
        <v>75</v>
      </c>
      <c r="E256" s="180" t="s">
        <v>382</v>
      </c>
      <c r="F256" s="180" t="s">
        <v>383</v>
      </c>
      <c r="G256" s="167"/>
      <c r="H256" s="167"/>
      <c r="I256" s="170"/>
      <c r="J256" s="181">
        <f>BK256</f>
        <v>0</v>
      </c>
      <c r="K256" s="167"/>
      <c r="L256" s="172"/>
      <c r="M256" s="173"/>
      <c r="N256" s="174"/>
      <c r="O256" s="174"/>
      <c r="P256" s="175">
        <f>SUM(P257:P259)</f>
        <v>0</v>
      </c>
      <c r="Q256" s="174"/>
      <c r="R256" s="175">
        <f>SUM(R257:R259)</f>
        <v>0</v>
      </c>
      <c r="S256" s="174"/>
      <c r="T256" s="176">
        <f>SUM(T257:T259)</f>
        <v>0</v>
      </c>
      <c r="AR256" s="177" t="s">
        <v>142</v>
      </c>
      <c r="AT256" s="178" t="s">
        <v>75</v>
      </c>
      <c r="AU256" s="178" t="s">
        <v>81</v>
      </c>
      <c r="AY256" s="177" t="s">
        <v>115</v>
      </c>
      <c r="BK256" s="179">
        <f>SUM(BK257:BK259)</f>
        <v>0</v>
      </c>
    </row>
    <row r="257" spans="1:65" s="2" customFormat="1" ht="16.5" customHeight="1">
      <c r="A257" s="35"/>
      <c r="B257" s="36"/>
      <c r="C257" s="182" t="s">
        <v>384</v>
      </c>
      <c r="D257" s="182" t="s">
        <v>117</v>
      </c>
      <c r="E257" s="183" t="s">
        <v>385</v>
      </c>
      <c r="F257" s="184" t="s">
        <v>383</v>
      </c>
      <c r="G257" s="185" t="s">
        <v>371</v>
      </c>
      <c r="H257" s="186">
        <v>1</v>
      </c>
      <c r="I257" s="187"/>
      <c r="J257" s="188">
        <f>ROUND(I257*H257,2)</f>
        <v>0</v>
      </c>
      <c r="K257" s="184" t="s">
        <v>121</v>
      </c>
      <c r="L257" s="40"/>
      <c r="M257" s="189" t="s">
        <v>1</v>
      </c>
      <c r="N257" s="190" t="s">
        <v>41</v>
      </c>
      <c r="O257" s="72"/>
      <c r="P257" s="191">
        <f>O257*H257</f>
        <v>0</v>
      </c>
      <c r="Q257" s="191">
        <v>0</v>
      </c>
      <c r="R257" s="191">
        <f>Q257*H257</f>
        <v>0</v>
      </c>
      <c r="S257" s="191">
        <v>0</v>
      </c>
      <c r="T257" s="192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93" t="s">
        <v>372</v>
      </c>
      <c r="AT257" s="193" t="s">
        <v>117</v>
      </c>
      <c r="AU257" s="193" t="s">
        <v>83</v>
      </c>
      <c r="AY257" s="18" t="s">
        <v>115</v>
      </c>
      <c r="BE257" s="194">
        <f>IF(N257="základní",J257,0)</f>
        <v>0</v>
      </c>
      <c r="BF257" s="194">
        <f>IF(N257="snížená",J257,0)</f>
        <v>0</v>
      </c>
      <c r="BG257" s="194">
        <f>IF(N257="zákl. přenesená",J257,0)</f>
        <v>0</v>
      </c>
      <c r="BH257" s="194">
        <f>IF(N257="sníž. přenesená",J257,0)</f>
        <v>0</v>
      </c>
      <c r="BI257" s="194">
        <f>IF(N257="nulová",J257,0)</f>
        <v>0</v>
      </c>
      <c r="BJ257" s="18" t="s">
        <v>81</v>
      </c>
      <c r="BK257" s="194">
        <f>ROUND(I257*H257,2)</f>
        <v>0</v>
      </c>
      <c r="BL257" s="18" t="s">
        <v>372</v>
      </c>
      <c r="BM257" s="193" t="s">
        <v>386</v>
      </c>
    </row>
    <row r="258" spans="1:65" s="2" customFormat="1" ht="16.5" customHeight="1">
      <c r="A258" s="35"/>
      <c r="B258" s="36"/>
      <c r="C258" s="182" t="s">
        <v>387</v>
      </c>
      <c r="D258" s="182" t="s">
        <v>117</v>
      </c>
      <c r="E258" s="183" t="s">
        <v>388</v>
      </c>
      <c r="F258" s="184" t="s">
        <v>389</v>
      </c>
      <c r="G258" s="185" t="s">
        <v>371</v>
      </c>
      <c r="H258" s="186">
        <v>1</v>
      </c>
      <c r="I258" s="187"/>
      <c r="J258" s="188">
        <f>ROUND(I258*H258,2)</f>
        <v>0</v>
      </c>
      <c r="K258" s="184" t="s">
        <v>121</v>
      </c>
      <c r="L258" s="40"/>
      <c r="M258" s="189" t="s">
        <v>1</v>
      </c>
      <c r="N258" s="190" t="s">
        <v>41</v>
      </c>
      <c r="O258" s="72"/>
      <c r="P258" s="191">
        <f>O258*H258</f>
        <v>0</v>
      </c>
      <c r="Q258" s="191">
        <v>0</v>
      </c>
      <c r="R258" s="191">
        <f>Q258*H258</f>
        <v>0</v>
      </c>
      <c r="S258" s="191">
        <v>0</v>
      </c>
      <c r="T258" s="192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193" t="s">
        <v>372</v>
      </c>
      <c r="AT258" s="193" t="s">
        <v>117</v>
      </c>
      <c r="AU258" s="193" t="s">
        <v>83</v>
      </c>
      <c r="AY258" s="18" t="s">
        <v>115</v>
      </c>
      <c r="BE258" s="194">
        <f>IF(N258="základní",J258,0)</f>
        <v>0</v>
      </c>
      <c r="BF258" s="194">
        <f>IF(N258="snížená",J258,0)</f>
        <v>0</v>
      </c>
      <c r="BG258" s="194">
        <f>IF(N258="zákl. přenesená",J258,0)</f>
        <v>0</v>
      </c>
      <c r="BH258" s="194">
        <f>IF(N258="sníž. přenesená",J258,0)</f>
        <v>0</v>
      </c>
      <c r="BI258" s="194">
        <f>IF(N258="nulová",J258,0)</f>
        <v>0</v>
      </c>
      <c r="BJ258" s="18" t="s">
        <v>81</v>
      </c>
      <c r="BK258" s="194">
        <f>ROUND(I258*H258,2)</f>
        <v>0</v>
      </c>
      <c r="BL258" s="18" t="s">
        <v>372</v>
      </c>
      <c r="BM258" s="193" t="s">
        <v>390</v>
      </c>
    </row>
    <row r="259" spans="1:65" s="2" customFormat="1" ht="16.5" customHeight="1">
      <c r="A259" s="35"/>
      <c r="B259" s="36"/>
      <c r="C259" s="182" t="s">
        <v>391</v>
      </c>
      <c r="D259" s="182" t="s">
        <v>117</v>
      </c>
      <c r="E259" s="183" t="s">
        <v>392</v>
      </c>
      <c r="F259" s="184" t="s">
        <v>393</v>
      </c>
      <c r="G259" s="185" t="s">
        <v>371</v>
      </c>
      <c r="H259" s="186">
        <v>1</v>
      </c>
      <c r="I259" s="187"/>
      <c r="J259" s="188">
        <f>ROUND(I259*H259,2)</f>
        <v>0</v>
      </c>
      <c r="K259" s="184" t="s">
        <v>121</v>
      </c>
      <c r="L259" s="40"/>
      <c r="M259" s="249" t="s">
        <v>1</v>
      </c>
      <c r="N259" s="250" t="s">
        <v>41</v>
      </c>
      <c r="O259" s="251"/>
      <c r="P259" s="252">
        <f>O259*H259</f>
        <v>0</v>
      </c>
      <c r="Q259" s="252">
        <v>0</v>
      </c>
      <c r="R259" s="252">
        <f>Q259*H259</f>
        <v>0</v>
      </c>
      <c r="S259" s="252">
        <v>0</v>
      </c>
      <c r="T259" s="253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193" t="s">
        <v>372</v>
      </c>
      <c r="AT259" s="193" t="s">
        <v>117</v>
      </c>
      <c r="AU259" s="193" t="s">
        <v>83</v>
      </c>
      <c r="AY259" s="18" t="s">
        <v>115</v>
      </c>
      <c r="BE259" s="194">
        <f>IF(N259="základní",J259,0)</f>
        <v>0</v>
      </c>
      <c r="BF259" s="194">
        <f>IF(N259="snížená",J259,0)</f>
        <v>0</v>
      </c>
      <c r="BG259" s="194">
        <f>IF(N259="zákl. přenesená",J259,0)</f>
        <v>0</v>
      </c>
      <c r="BH259" s="194">
        <f>IF(N259="sníž. přenesená",J259,0)</f>
        <v>0</v>
      </c>
      <c r="BI259" s="194">
        <f>IF(N259="nulová",J259,0)</f>
        <v>0</v>
      </c>
      <c r="BJ259" s="18" t="s">
        <v>81</v>
      </c>
      <c r="BK259" s="194">
        <f>ROUND(I259*H259,2)</f>
        <v>0</v>
      </c>
      <c r="BL259" s="18" t="s">
        <v>372</v>
      </c>
      <c r="BM259" s="193" t="s">
        <v>394</v>
      </c>
    </row>
    <row r="260" spans="1:31" s="2" customFormat="1" ht="6.95" customHeight="1">
      <c r="A260" s="35"/>
      <c r="B260" s="55"/>
      <c r="C260" s="56"/>
      <c r="D260" s="56"/>
      <c r="E260" s="56"/>
      <c r="F260" s="56"/>
      <c r="G260" s="56"/>
      <c r="H260" s="56"/>
      <c r="I260" s="56"/>
      <c r="J260" s="56"/>
      <c r="K260" s="56"/>
      <c r="L260" s="40"/>
      <c r="M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</row>
  </sheetData>
  <sheetProtection algorithmName="SHA-512" hashValue="CJ98bA3tTsvnF876KZiVRJ1U5fSTxFh/+Oid/aQ2dR6TVP9Os9UUoUWnia1Q/4Y5f2GXvSkJBlyqTBBv3u/G4w==" saltValue="rGMvbQ09JP+NpPrtyOiBBKwIFj+uUEB/3CwqE8YcMiZCPLNFM2GbuSan+f1M9M7LURWjrierMA/HB5JMrlCanA==" spinCount="100000" sheet="1" objects="1" scenarios="1" formatColumns="0" formatRows="0" autoFilter="0"/>
  <autoFilter ref="C121:K259"/>
  <mergeCells count="6">
    <mergeCell ref="L2:V2"/>
    <mergeCell ref="E7:H7"/>
    <mergeCell ref="E16:H16"/>
    <mergeCell ref="E25:H25"/>
    <mergeCell ref="E85:H85"/>
    <mergeCell ref="E114:H114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LAPTOP-V6F5C2G1\Radka</dc:creator>
  <cp:keywords/>
  <dc:description/>
  <cp:lastModifiedBy>Kolenčíková Kateřina</cp:lastModifiedBy>
  <dcterms:created xsi:type="dcterms:W3CDTF">2023-06-23T09:39:12Z</dcterms:created>
  <dcterms:modified xsi:type="dcterms:W3CDTF">2023-06-23T09:47:14Z</dcterms:modified>
  <cp:category/>
  <cp:version/>
  <cp:contentType/>
  <cp:contentStatus/>
</cp:coreProperties>
</file>