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D:\Data\A-CAD\Projekt_2021\55K2021 VO parkoviště Majakovského KA _ Ingesta_Karpala_T 15.10\DPS _ SO 401 Veřejné osvětlení\AKTUALIZACE dle připomínek\"/>
    </mc:Choice>
  </mc:AlternateContent>
  <bookViews>
    <workbookView xWindow="0" yWindow="0" windowWidth="0" windowHeight="0"/>
  </bookViews>
  <sheets>
    <sheet name="Rekapitulace stavby" sheetId="1" r:id="rId1"/>
    <sheet name="55K2021_AKT_2022 - VO par..." sheetId="2" r:id="rId2"/>
  </sheets>
  <definedNames>
    <definedName name="_xlnm.Print_Area" localSheetId="0">'Rekapitulace stavby'!$D$4:$AO$76,'Rekapitulace stavby'!$C$82:$AQ$103</definedName>
    <definedName name="_xlnm.Print_Titles" localSheetId="0">'Rekapitulace stavby'!$92:$92</definedName>
    <definedName name="_xlnm._FilterDatabase" localSheetId="1" hidden="1">'55K2021_AKT_2022 - VO par...'!$C$131:$L$213</definedName>
    <definedName name="_xlnm.Print_Area" localSheetId="1">'55K2021_AKT_2022 - VO par...'!$C$4:$K$76,'55K2021_AKT_2022 - VO par...'!$C$82:$K$115,'55K2021_AKT_2022 - VO par...'!$C$121:$L$213</definedName>
    <definedName name="_xlnm.Print_Titles" localSheetId="1">'55K2021_AKT_2022 - VO par...'!$131:$131</definedName>
  </definedNames>
  <calcPr/>
</workbook>
</file>

<file path=xl/calcChain.xml><?xml version="1.0" encoding="utf-8"?>
<calcChain xmlns="http://schemas.openxmlformats.org/spreadsheetml/2006/main">
  <c i="2" l="1" r="K39"/>
  <c r="K38"/>
  <c i="1" r="BA95"/>
  <c i="2" r="K37"/>
  <c i="1" r="AZ95"/>
  <c i="2" r="BI212"/>
  <c r="BH212"/>
  <c r="BG212"/>
  <c r="BF212"/>
  <c r="X212"/>
  <c r="V212"/>
  <c r="T212"/>
  <c r="P212"/>
  <c r="BI210"/>
  <c r="BH210"/>
  <c r="BG210"/>
  <c r="BF210"/>
  <c r="X210"/>
  <c r="V210"/>
  <c r="T210"/>
  <c r="P210"/>
  <c r="BI207"/>
  <c r="BH207"/>
  <c r="BG207"/>
  <c r="BF207"/>
  <c r="X207"/>
  <c r="X206"/>
  <c r="V207"/>
  <c r="V206"/>
  <c r="T207"/>
  <c r="T206"/>
  <c r="P207"/>
  <c r="BI204"/>
  <c r="BH204"/>
  <c r="BG204"/>
  <c r="BF204"/>
  <c r="X204"/>
  <c r="X203"/>
  <c r="V204"/>
  <c r="V203"/>
  <c r="T204"/>
  <c r="T203"/>
  <c r="P204"/>
  <c r="BI200"/>
  <c r="BH200"/>
  <c r="BG200"/>
  <c r="BF200"/>
  <c r="X200"/>
  <c r="V200"/>
  <c r="T200"/>
  <c r="P200"/>
  <c r="BI198"/>
  <c r="BH198"/>
  <c r="BG198"/>
  <c r="BF198"/>
  <c r="X198"/>
  <c r="V198"/>
  <c r="T198"/>
  <c r="P198"/>
  <c r="BI196"/>
  <c r="BH196"/>
  <c r="BG196"/>
  <c r="BF196"/>
  <c r="X196"/>
  <c r="V196"/>
  <c r="T196"/>
  <c r="P196"/>
  <c r="BI194"/>
  <c r="BH194"/>
  <c r="BG194"/>
  <c r="BF194"/>
  <c r="X194"/>
  <c r="V194"/>
  <c r="T194"/>
  <c r="P194"/>
  <c r="BI192"/>
  <c r="BH192"/>
  <c r="BG192"/>
  <c r="BF192"/>
  <c r="X192"/>
  <c r="V192"/>
  <c r="T192"/>
  <c r="P192"/>
  <c r="BI190"/>
  <c r="BH190"/>
  <c r="BG190"/>
  <c r="BF190"/>
  <c r="X190"/>
  <c r="V190"/>
  <c r="T190"/>
  <c r="P190"/>
  <c r="BI188"/>
  <c r="BH188"/>
  <c r="BG188"/>
  <c r="BF188"/>
  <c r="X188"/>
  <c r="V188"/>
  <c r="T188"/>
  <c r="P188"/>
  <c r="BI186"/>
  <c r="BH186"/>
  <c r="BG186"/>
  <c r="BF186"/>
  <c r="X186"/>
  <c r="V186"/>
  <c r="T186"/>
  <c r="P186"/>
  <c r="BI184"/>
  <c r="BH184"/>
  <c r="BG184"/>
  <c r="BF184"/>
  <c r="X184"/>
  <c r="V184"/>
  <c r="T184"/>
  <c r="P184"/>
  <c r="BI182"/>
  <c r="BH182"/>
  <c r="BG182"/>
  <c r="BF182"/>
  <c r="X182"/>
  <c r="V182"/>
  <c r="T182"/>
  <c r="P182"/>
  <c r="BI181"/>
  <c r="BH181"/>
  <c r="BG181"/>
  <c r="BF181"/>
  <c r="X181"/>
  <c r="V181"/>
  <c r="T181"/>
  <c r="P181"/>
  <c r="BI180"/>
  <c r="BH180"/>
  <c r="BG180"/>
  <c r="BF180"/>
  <c r="X180"/>
  <c r="V180"/>
  <c r="T180"/>
  <c r="P180"/>
  <c r="BI178"/>
  <c r="BH178"/>
  <c r="BG178"/>
  <c r="BF178"/>
  <c r="X178"/>
  <c r="V178"/>
  <c r="T178"/>
  <c r="P178"/>
  <c r="BI176"/>
  <c r="BH176"/>
  <c r="BG176"/>
  <c r="BF176"/>
  <c r="X176"/>
  <c r="V176"/>
  <c r="T176"/>
  <c r="P176"/>
  <c r="BI174"/>
  <c r="BH174"/>
  <c r="BG174"/>
  <c r="BF174"/>
  <c r="X174"/>
  <c r="V174"/>
  <c r="T174"/>
  <c r="P174"/>
  <c r="BI172"/>
  <c r="BH172"/>
  <c r="BG172"/>
  <c r="BF172"/>
  <c r="X172"/>
  <c r="V172"/>
  <c r="T172"/>
  <c r="P172"/>
  <c r="BI170"/>
  <c r="BH170"/>
  <c r="BG170"/>
  <c r="BF170"/>
  <c r="X170"/>
  <c r="V170"/>
  <c r="T170"/>
  <c r="P170"/>
  <c r="BI169"/>
  <c r="BH169"/>
  <c r="BG169"/>
  <c r="BF169"/>
  <c r="X169"/>
  <c r="V169"/>
  <c r="T169"/>
  <c r="P169"/>
  <c r="BI168"/>
  <c r="BH168"/>
  <c r="BG168"/>
  <c r="BF168"/>
  <c r="X168"/>
  <c r="V168"/>
  <c r="T168"/>
  <c r="P168"/>
  <c r="BI166"/>
  <c r="BH166"/>
  <c r="BG166"/>
  <c r="BF166"/>
  <c r="X166"/>
  <c r="V166"/>
  <c r="T166"/>
  <c r="P166"/>
  <c r="BI165"/>
  <c r="BH165"/>
  <c r="BG165"/>
  <c r="BF165"/>
  <c r="X165"/>
  <c r="V165"/>
  <c r="T165"/>
  <c r="P165"/>
  <c r="BI164"/>
  <c r="BH164"/>
  <c r="BG164"/>
  <c r="BF164"/>
  <c r="X164"/>
  <c r="V164"/>
  <c r="T164"/>
  <c r="P164"/>
  <c r="BI163"/>
  <c r="BH163"/>
  <c r="BG163"/>
  <c r="BF163"/>
  <c r="X163"/>
  <c r="V163"/>
  <c r="T163"/>
  <c r="P163"/>
  <c r="BI162"/>
  <c r="BH162"/>
  <c r="BG162"/>
  <c r="BF162"/>
  <c r="X162"/>
  <c r="V162"/>
  <c r="T162"/>
  <c r="P162"/>
  <c r="BI161"/>
  <c r="BH161"/>
  <c r="BG161"/>
  <c r="BF161"/>
  <c r="X161"/>
  <c r="V161"/>
  <c r="T161"/>
  <c r="P161"/>
  <c r="BI160"/>
  <c r="BH160"/>
  <c r="BG160"/>
  <c r="BF160"/>
  <c r="X160"/>
  <c r="V160"/>
  <c r="T160"/>
  <c r="P160"/>
  <c r="BI158"/>
  <c r="BH158"/>
  <c r="BG158"/>
  <c r="BF158"/>
  <c r="X158"/>
  <c r="V158"/>
  <c r="T158"/>
  <c r="P158"/>
  <c r="BI154"/>
  <c r="BH154"/>
  <c r="BG154"/>
  <c r="BF154"/>
  <c r="X154"/>
  <c r="V154"/>
  <c r="T154"/>
  <c r="P154"/>
  <c r="BI153"/>
  <c r="BH153"/>
  <c r="BG153"/>
  <c r="BF153"/>
  <c r="X153"/>
  <c r="V153"/>
  <c r="T153"/>
  <c r="P153"/>
  <c r="BI151"/>
  <c r="BH151"/>
  <c r="BG151"/>
  <c r="BF151"/>
  <c r="X151"/>
  <c r="V151"/>
  <c r="T151"/>
  <c r="P151"/>
  <c r="BI149"/>
  <c r="BH149"/>
  <c r="BG149"/>
  <c r="BF149"/>
  <c r="X149"/>
  <c r="V149"/>
  <c r="T149"/>
  <c r="P149"/>
  <c r="BI147"/>
  <c r="BH147"/>
  <c r="BG147"/>
  <c r="BF147"/>
  <c r="X147"/>
  <c r="V147"/>
  <c r="T147"/>
  <c r="P147"/>
  <c r="BI145"/>
  <c r="BH145"/>
  <c r="BG145"/>
  <c r="BF145"/>
  <c r="X145"/>
  <c r="V145"/>
  <c r="T145"/>
  <c r="P145"/>
  <c r="BI143"/>
  <c r="BH143"/>
  <c r="BG143"/>
  <c r="BF143"/>
  <c r="X143"/>
  <c r="V143"/>
  <c r="T143"/>
  <c r="P143"/>
  <c r="BI141"/>
  <c r="BH141"/>
  <c r="BG141"/>
  <c r="BF141"/>
  <c r="X141"/>
  <c r="V141"/>
  <c r="T141"/>
  <c r="P141"/>
  <c r="BI139"/>
  <c r="BH139"/>
  <c r="BG139"/>
  <c r="BF139"/>
  <c r="X139"/>
  <c r="V139"/>
  <c r="T139"/>
  <c r="P139"/>
  <c r="BI137"/>
  <c r="BH137"/>
  <c r="BG137"/>
  <c r="BF137"/>
  <c r="X137"/>
  <c r="V137"/>
  <c r="T137"/>
  <c r="P137"/>
  <c r="BI135"/>
  <c r="BH135"/>
  <c r="BG135"/>
  <c r="BF135"/>
  <c r="X135"/>
  <c r="V135"/>
  <c r="T135"/>
  <c r="P135"/>
  <c r="J129"/>
  <c r="J128"/>
  <c r="F126"/>
  <c r="E124"/>
  <c r="BI113"/>
  <c r="BH113"/>
  <c r="BG113"/>
  <c r="BF113"/>
  <c r="BI112"/>
  <c r="BH112"/>
  <c r="BG112"/>
  <c r="BF112"/>
  <c r="BE112"/>
  <c r="BI111"/>
  <c r="BH111"/>
  <c r="BG111"/>
  <c r="BF111"/>
  <c r="BE111"/>
  <c r="BI110"/>
  <c r="BH110"/>
  <c r="BG110"/>
  <c r="BF110"/>
  <c r="BE110"/>
  <c r="BI109"/>
  <c r="BH109"/>
  <c r="BG109"/>
  <c r="BF109"/>
  <c r="BE109"/>
  <c r="BI108"/>
  <c r="BH108"/>
  <c r="BG108"/>
  <c r="BF108"/>
  <c r="BE108"/>
  <c r="J90"/>
  <c r="J89"/>
  <c r="F87"/>
  <c r="E85"/>
  <c r="J16"/>
  <c r="E16"/>
  <c r="F129"/>
  <c r="J15"/>
  <c r="J13"/>
  <c r="E13"/>
  <c r="F89"/>
  <c r="J12"/>
  <c r="J10"/>
  <c r="J126"/>
  <c i="1" r="CK101"/>
  <c r="CJ101"/>
  <c r="CI101"/>
  <c r="CH101"/>
  <c r="CG101"/>
  <c r="CF101"/>
  <c r="BZ101"/>
  <c r="CE101"/>
  <c r="CK100"/>
  <c r="CJ100"/>
  <c r="CI100"/>
  <c r="CH100"/>
  <c r="CG100"/>
  <c r="CF100"/>
  <c r="BZ100"/>
  <c r="CE100"/>
  <c r="CK99"/>
  <c r="CJ99"/>
  <c r="CI99"/>
  <c r="CH99"/>
  <c r="CG99"/>
  <c r="CF99"/>
  <c r="BZ99"/>
  <c r="CE99"/>
  <c r="CK98"/>
  <c r="CJ98"/>
  <c r="CI98"/>
  <c r="CH98"/>
  <c r="CG98"/>
  <c r="CF98"/>
  <c r="BZ98"/>
  <c r="CE98"/>
  <c r="L90"/>
  <c r="AM90"/>
  <c r="AM89"/>
  <c r="L89"/>
  <c r="AM87"/>
  <c r="L87"/>
  <c r="L85"/>
  <c r="L84"/>
  <c i="2" r="Q198"/>
  <c r="R149"/>
  <c r="Q192"/>
  <c r="Q174"/>
  <c r="R212"/>
  <c r="R176"/>
  <c r="R147"/>
  <c r="Q169"/>
  <c r="Q196"/>
  <c r="R166"/>
  <c r="R198"/>
  <c r="Q166"/>
  <c r="K166"/>
  <c r="R135"/>
  <c r="K188"/>
  <c r="BE188"/>
  <c r="K162"/>
  <c r="BE162"/>
  <c r="BK198"/>
  <c r="BK172"/>
  <c r="K137"/>
  <c r="BE137"/>
  <c r="R210"/>
  <c r="Q170"/>
  <c r="R186"/>
  <c r="Q137"/>
  <c r="R190"/>
  <c r="R165"/>
  <c r="R139"/>
  <c r="R180"/>
  <c i="1" r="AU94"/>
  <c i="2" r="R196"/>
  <c r="BK210"/>
  <c r="K186"/>
  <c r="BE186"/>
  <c r="BK168"/>
  <c r="K154"/>
  <c r="BE154"/>
  <c r="BK176"/>
  <c r="BK163"/>
  <c r="R184"/>
  <c r="Q143"/>
  <c r="R160"/>
  <c r="R204"/>
  <c r="R170"/>
  <c r="R207"/>
  <c r="BK161"/>
  <c r="Q135"/>
  <c r="BK207"/>
  <c r="BK190"/>
  <c r="BK166"/>
  <c r="K135"/>
  <c r="BE135"/>
  <c r="BK165"/>
  <c r="R174"/>
  <c r="Q153"/>
  <c r="Q151"/>
  <c r="Q186"/>
  <c r="Q168"/>
  <c r="R143"/>
  <c r="R178"/>
  <c r="Q145"/>
  <c r="BK212"/>
  <c r="K181"/>
  <c r="BE181"/>
  <c r="K160"/>
  <c r="BE160"/>
  <c r="K149"/>
  <c r="BE149"/>
  <c r="K161"/>
  <c r="BE161"/>
  <c r="Q190"/>
  <c r="Q180"/>
  <c r="Q194"/>
  <c r="Q149"/>
  <c r="Q182"/>
  <c r="R164"/>
  <c r="BK170"/>
  <c r="Q212"/>
  <c r="Q172"/>
  <c r="Q178"/>
  <c r="Q207"/>
  <c r="Q181"/>
  <c r="R141"/>
  <c r="R169"/>
  <c r="Q162"/>
  <c r="K204"/>
  <c r="BE204"/>
  <c r="K180"/>
  <c r="BE180"/>
  <c r="BK174"/>
  <c r="K164"/>
  <c r="BE164"/>
  <c r="Q200"/>
  <c r="Q165"/>
  <c r="Q141"/>
  <c r="Q139"/>
  <c r="Q184"/>
  <c r="Q161"/>
  <c r="R192"/>
  <c r="R137"/>
  <c r="R151"/>
  <c r="K196"/>
  <c r="BE196"/>
  <c r="BK169"/>
  <c r="BK151"/>
  <c r="BK182"/>
  <c r="R194"/>
  <c r="Q164"/>
  <c r="Q176"/>
  <c r="R200"/>
  <c r="R163"/>
  <c r="R181"/>
  <c r="Q163"/>
  <c r="Q158"/>
  <c r="BK192"/>
  <c r="K141"/>
  <c r="BE141"/>
  <c r="BK143"/>
  <c r="K139"/>
  <c r="BE139"/>
  <c r="Q204"/>
  <c r="Q154"/>
  <c r="R145"/>
  <c r="R188"/>
  <c r="R161"/>
  <c r="Q188"/>
  <c r="R153"/>
  <c r="Q147"/>
  <c r="R154"/>
  <c r="K200"/>
  <c r="BE200"/>
  <c r="BK178"/>
  <c r="BK145"/>
  <c r="K153"/>
  <c r="BE153"/>
  <c r="K158"/>
  <c r="BE158"/>
  <c r="Q210"/>
  <c r="R162"/>
  <c r="R168"/>
  <c r="R182"/>
  <c r="R158"/>
  <c r="R172"/>
  <c r="Q160"/>
  <c r="BK184"/>
  <c r="K194"/>
  <c r="BE194"/>
  <c r="K147"/>
  <c r="BE147"/>
  <c l="1" r="Q134"/>
  <c r="Q133"/>
  <c r="V134"/>
  <c r="V133"/>
  <c r="T157"/>
  <c r="X173"/>
  <c r="R183"/>
  <c r="J100"/>
  <c r="T209"/>
  <c r="T202"/>
  <c r="X157"/>
  <c r="Q173"/>
  <c r="I99"/>
  <c r="Q183"/>
  <c r="I100"/>
  <c r="BK209"/>
  <c r="K209"/>
  <c r="K104"/>
  <c r="T173"/>
  <c r="T183"/>
  <c r="V209"/>
  <c r="V202"/>
  <c r="T134"/>
  <c r="T133"/>
  <c r="Q157"/>
  <c r="I98"/>
  <c r="X183"/>
  <c r="X209"/>
  <c r="X202"/>
  <c r="R134"/>
  <c r="R133"/>
  <c r="J95"/>
  <c r="R157"/>
  <c r="J98"/>
  <c r="R173"/>
  <c r="J99"/>
  <c r="Q209"/>
  <c r="I104"/>
  <c r="X134"/>
  <c r="X133"/>
  <c r="V157"/>
  <c r="V173"/>
  <c r="V183"/>
  <c r="R209"/>
  <c r="J104"/>
  <c r="Q203"/>
  <c r="Q202"/>
  <c r="I101"/>
  <c r="Q206"/>
  <c r="I103"/>
  <c r="BK206"/>
  <c r="K206"/>
  <c r="K103"/>
  <c r="R203"/>
  <c r="R206"/>
  <c r="J103"/>
  <c r="J87"/>
  <c r="F90"/>
  <c r="F128"/>
  <c r="BE166"/>
  <c r="F37"/>
  <c i="1" r="BD95"/>
  <c r="BD94"/>
  <c r="W36"/>
  <c i="2" r="BK137"/>
  <c r="BK158"/>
  <c r="K212"/>
  <c r="BE212"/>
  <c r="K143"/>
  <c r="BE143"/>
  <c r="K190"/>
  <c r="BE190"/>
  <c r="K151"/>
  <c r="BE151"/>
  <c r="BK180"/>
  <c r="K192"/>
  <c r="BE192"/>
  <c r="BK149"/>
  <c r="BK139"/>
  <c r="K174"/>
  <c r="BE174"/>
  <c r="BK204"/>
  <c r="BK203"/>
  <c r="K203"/>
  <c r="K102"/>
  <c r="K207"/>
  <c r="BE207"/>
  <c r="F38"/>
  <c i="1" r="BE95"/>
  <c r="BE94"/>
  <c r="W37"/>
  <c i="2" r="K36"/>
  <c i="1" r="AY95"/>
  <c i="2" r="K182"/>
  <c r="BE182"/>
  <c r="BK141"/>
  <c r="BK164"/>
  <c r="BK186"/>
  <c r="BK196"/>
  <c r="F39"/>
  <c i="1" r="BF95"/>
  <c r="BF94"/>
  <c r="W38"/>
  <c i="2" r="K178"/>
  <c r="BE178"/>
  <c r="BK188"/>
  <c r="BK153"/>
  <c r="K170"/>
  <c r="BE170"/>
  <c r="K165"/>
  <c r="BE165"/>
  <c r="BK147"/>
  <c r="BK200"/>
  <c r="K145"/>
  <c r="BE145"/>
  <c r="K184"/>
  <c r="BE184"/>
  <c r="K210"/>
  <c r="BE210"/>
  <c r="BK162"/>
  <c r="K172"/>
  <c r="BE172"/>
  <c r="F36"/>
  <c i="1" r="BC95"/>
  <c r="BC94"/>
  <c r="W35"/>
  <c i="2" r="BK135"/>
  <c r="K163"/>
  <c r="BE163"/>
  <c r="BK154"/>
  <c r="K198"/>
  <c r="BE198"/>
  <c r="BK160"/>
  <c r="K168"/>
  <c r="BE168"/>
  <c r="K176"/>
  <c r="BE176"/>
  <c r="BK194"/>
  <c r="K169"/>
  <c r="BE169"/>
  <c r="BK181"/>
  <c l="1" r="R202"/>
  <c r="J101"/>
  <c r="V156"/>
  <c r="T156"/>
  <c r="T132"/>
  <c i="1" r="AW95"/>
  <c i="2" r="X156"/>
  <c r="X132"/>
  <c r="V132"/>
  <c r="I95"/>
  <c r="R156"/>
  <c r="J97"/>
  <c r="J96"/>
  <c r="J102"/>
  <c r="I96"/>
  <c r="R132"/>
  <c r="J94"/>
  <c r="K30"/>
  <c i="1" r="AT95"/>
  <c i="2" r="Q156"/>
  <c r="I97"/>
  <c r="I102"/>
  <c r="BK202"/>
  <c r="K202"/>
  <c r="K101"/>
  <c r="BK134"/>
  <c r="BK133"/>
  <c r="BK173"/>
  <c r="K173"/>
  <c r="K99"/>
  <c r="BK183"/>
  <c r="K183"/>
  <c r="K100"/>
  <c r="BK157"/>
  <c r="K157"/>
  <c r="K98"/>
  <c i="1" r="AT94"/>
  <c r="AK28"/>
  <c r="BA94"/>
  <c r="AY94"/>
  <c r="AK35"/>
  <c r="AZ94"/>
  <c r="AW94"/>
  <c i="2" l="1" r="Q132"/>
  <c r="I94"/>
  <c r="K29"/>
  <c i="1" r="AS95"/>
  <c i="2" r="K133"/>
  <c r="K95"/>
  <c r="K134"/>
  <c r="K96"/>
  <c r="BK156"/>
  <c r="K156"/>
  <c r="K97"/>
  <c i="1" r="AS94"/>
  <c r="AK27"/>
  <c i="2" l="1" r="BK132"/>
  <c r="K132"/>
  <c r="K94"/>
  <c r="K28"/>
  <c r="K113"/>
  <c r="K107"/>
  <c r="K115"/>
  <c l="1" r="BE113"/>
  <c r="K31"/>
  <c r="K35"/>
  <c i="1" r="AX95"/>
  <c r="AV95"/>
  <c i="2" r="K32"/>
  <c i="1" r="AG95"/>
  <c r="AG94"/>
  <c r="AK26"/>
  <c i="2" l="1" r="K41"/>
  <c i="1" r="AN95"/>
  <c r="AG100"/>
  <c r="CD100"/>
  <c r="AG101"/>
  <c r="CD101"/>
  <c i="2" r="F35"/>
  <c i="1" r="BB95"/>
  <c r="BB94"/>
  <c r="AG99"/>
  <c r="CD99"/>
  <c r="AG98"/>
  <c r="CD98"/>
  <c l="1" r="W34"/>
  <c r="AG97"/>
  <c r="AK29"/>
  <c r="AV99"/>
  <c r="BY99"/>
  <c r="AV100"/>
  <c r="BY100"/>
  <c r="AX94"/>
  <c r="AV101"/>
  <c r="BY101"/>
  <c r="AV98"/>
  <c r="BY98"/>
  <c l="1" r="AK31"/>
  <c r="AK34"/>
  <c r="AN98"/>
  <c r="AN101"/>
  <c r="AN100"/>
  <c r="AV94"/>
  <c r="AN94"/>
  <c r="AN99"/>
  <c r="AG103"/>
  <c l="1" r="AK40"/>
  <c r="AN97"/>
  <c l="1" r="AN103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<sst xmlns="http://schemas.openxmlformats.org/spreadsheetml/2006/main">
  <si>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</si>
  <si>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</si>
  <si>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</si>
  <si>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</si>
  <si>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</si>
  <si>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True</t>
  </si>
  <si>
    <t>{ba56194d-7b3a-4301-b94f-4c6a0509d78c}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</si>
  <si>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</si>
  <si>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</si>
  <si>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</si>
  <si>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</si>
  <si>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</si>
  <si>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</si>
  <si>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</si>
  <si>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</si>
  <si>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55K2021_AKT_2022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</si>
  <si>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</si>
  <si>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</si>
  <si>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VO parkoviště Majakovského</t>
  </si>
  <si>
    <t>KSO:</t>
  </si>
  <si>
    <t>CC-CZ:</t>
  </si>
  <si>
    <t>Místo:</t>
  </si>
  <si>
    <t xml:space="preserve"> </t>
  </si>
  <si>
    <t>Datum:</t>
  </si>
  <si>
    <t>20. 4. 2022</t>
  </si>
  <si>
    <t>Zadavatel:</t>
  </si>
  <si>
    <t>IČ:</t>
  </si>
  <si>
    <t>DIČ:</t>
  </si>
  <si>
    <t>Uchazeč:</t>
  </si>
  <si>
    <t>Vyplň údaj</t>
  </si>
  <si>
    <t>Projektant:</t>
  </si>
  <si>
    <t>623 11 832</t>
  </si>
  <si>
    <t>Petr Kubala</t>
  </si>
  <si>
    <t>CZ6403301047</t>
  </si>
  <si>
    <t>Zpracovatel:</t>
  </si>
  <si>
    <t>Poznámka:</t>
  </si>
  <si>
    <t>Náklady z rozpočtů</t>
  </si>
  <si>
    <t>Materiál</t>
  </si>
  <si>
    <t>Montáž</t>
  </si>
  <si>
    <t>Ostatní náklady ze souhrnného listu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</si>
  <si>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</si>
  <si>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</si>
  <si>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</si>
  <si>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</si>
  <si>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</si>
  <si>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</si>
  <si>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</si>
  <si>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</si>
  <si>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</si>
  <si>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</si>
  <si>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</si>
  <si>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</si>
  <si>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</si>
  <si>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</si>
  <si>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</si>
  <si>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</si>
  <si>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</si>
  <si>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</si>
  <si>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</si>
  <si>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</si>
  <si>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</si>
  <si>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</si>
  <si>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</si>
  <si>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</si>
  <si>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</si>
  <si>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</si>
  <si>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Materiál [CZK]</t>
  </si>
  <si>
    <t>z toho Montáž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</si>
  <si>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</si>
  <si>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</si>
  <si>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</si>
  <si>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</si>
  <si>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</si>
  <si>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</si>
  <si>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</si>
  <si>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</si>
  <si>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</si>
  <si>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</si>
  <si>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</si>
  <si>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</si>
  <si>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</si>
  <si>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</si>
  <si>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</si>
  <si>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</si>
  <si>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</si>
  <si>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</si>
  <si>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</si>
  <si>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</si>
  <si>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</si>
  <si>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</si>
  <si>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</si>
  <si>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</si>
  <si>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</si>
  <si>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</si>
  <si>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</si>
  <si>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</si>
  <si>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</si>
  <si>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</si>
  <si>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2</t>
  </si>
  <si>
    <t>KRYCÍ LIST SOUPISU PRACÍ</t>
  </si>
  <si>
    <t>Náklady z rozpočtu</t>
  </si>
  <si>
    <t>REKAPITULACE ČLENĚNÍ SOUPISU PRACÍ</t>
  </si>
  <si>
    <t>Kód dílu - Popis</t>
  </si>
  <si>
    <t>Materiál [CZK]</t>
  </si>
  <si>
    <t>Montáž [CZK]</t>
  </si>
  <si>
    <t>Cena celkem [CZK]</t>
  </si>
  <si>
    <t>1) Náklady ze soupisu prací</t>
  </si>
  <si>
    <t>-1</t>
  </si>
  <si>
    <t>PSV - Práce a dodávky PSV</t>
  </si>
  <si>
    <t xml:space="preserve">    741 - Elektroinstalace - silnoproud</t>
  </si>
  <si>
    <t>M - Práce a dodávky M</t>
  </si>
  <si>
    <t xml:space="preserve">    21-M - Elektromontáže</t>
  </si>
  <si>
    <t xml:space="preserve">    22-M - Montáže technologických zařízení pro dopravní stavby</t>
  </si>
  <si>
    <t xml:space="preserve">    46-M - Zemní práce při extr.mont.pracích</t>
  </si>
  <si>
    <t>VRN - Vedlejší rozpočtové náklady</t>
  </si>
  <si>
    <t xml:space="preserve">    VRN4 - Inženýrská činnost</t>
  </si>
  <si>
    <t xml:space="preserve">    VRN6 - Územní vlivy</t>
  </si>
  <si>
    <t xml:space="preserve">    VRN9 - Ostatní náklady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</si>
  <si>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</si>
  <si>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</si>
  <si>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</si>
  <si>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</si>
  <si>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</si>
  <si>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</si>
  <si>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</si>
  <si>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</si>
  <si>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</si>
  <si>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SOUPIS PRACÍ</t>
  </si>
  <si>
    <t>PČ</t>
  </si>
  <si>
    <t>MJ</t>
  </si>
  <si>
    <t>Množství</t>
  </si>
  <si>
    <t>J. materiál [CZK]</t>
  </si>
  <si>
    <t>J. montáž [CZK]</t>
  </si>
  <si>
    <t>Cenová soustava</t>
  </si>
  <si>
    <t>J.cena [CZK]</t>
  </si>
  <si>
    <t>Materiál celkem [CZK]</t>
  </si>
  <si>
    <t>Montáž celkem [CZK]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</si>
  <si>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</si>
  <si>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</si>
  <si>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</si>
  <si>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</si>
  <si>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</si>
  <si>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</si>
  <si>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</si>
  <si>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PSV</t>
  </si>
  <si>
    <t>Práce a dodávky PSV</t>
  </si>
  <si>
    <t>ROZPOCET</t>
  </si>
  <si>
    <t>741</t>
  </si>
  <si>
    <t>Elektroinstalace - silnoproud</t>
  </si>
  <si>
    <t>K</t>
  </si>
  <si>
    <t>741122122</t>
  </si>
  <si>
    <t>Montáž kabel Cu plný kulatý žíla 3x1,5 až 6 mm2 zatažený v trubkách (např. CYKY)</t>
  </si>
  <si>
    <t>m</t>
  </si>
  <si>
    <t>CS ÚRS 2022 01</t>
  </si>
  <si>
    <t>16</t>
  </si>
  <si>
    <t>-2079567551</t>
  </si>
  <si>
    <t>Online PSC</t>
  </si>
  <si>
    <t>https://podminky.urs.cz/item/CS_URS_2022_01/741122122</t>
  </si>
  <si>
    <t>M</t>
  </si>
  <si>
    <t>34111030</t>
  </si>
  <si>
    <t>kabel instalační jádro Cu plné izolace PVC plášť PVC 450/750V (CYKY) 3x1,5mm2</t>
  </si>
  <si>
    <t>32</t>
  </si>
  <si>
    <t>1152337317</t>
  </si>
  <si>
    <t>VV</t>
  </si>
  <si>
    <t>80*1,05 'Přepočtené koeficientem množství</t>
  </si>
  <si>
    <t>3</t>
  </si>
  <si>
    <t>741122133</t>
  </si>
  <si>
    <t>Montáž kabel Cu plný kulatý žíla 4x10 mm2 zatažený v trubkách (např. CYKY)</t>
  </si>
  <si>
    <t>309114655</t>
  </si>
  <si>
    <t>https://podminky.urs.cz/item/CS_URS_2022_01/741122133</t>
  </si>
  <si>
    <t>4</t>
  </si>
  <si>
    <t>34111076</t>
  </si>
  <si>
    <t>kabel instalační jádro Cu plné izolace PVC plášť PVC 450/750V (CYKY) 4x10mm2</t>
  </si>
  <si>
    <t>544929412</t>
  </si>
  <si>
    <t>150*1,1 'Přepočtené koeficientem množství</t>
  </si>
  <si>
    <t>5</t>
  </si>
  <si>
    <t>741130001</t>
  </si>
  <si>
    <t>Ukončení vodič izolovaný do 2,5 mm2 v rozváděči nebo na přístroji</t>
  </si>
  <si>
    <t>kus</t>
  </si>
  <si>
    <t>1358874351</t>
  </si>
  <si>
    <t>https://podminky.urs.cz/item/CS_URS_2022_01/741130001</t>
  </si>
  <si>
    <t>6</t>
  </si>
  <si>
    <t>741130005</t>
  </si>
  <si>
    <t>Ukončení vodič izolovaný do 10 mm2 v rozváděči nebo na přístroji</t>
  </si>
  <si>
    <t>1811557376</t>
  </si>
  <si>
    <t>https://podminky.urs.cz/item/CS_URS_2022_01/741130005</t>
  </si>
  <si>
    <t>7</t>
  </si>
  <si>
    <t>741410021</t>
  </si>
  <si>
    <t>Montáž vodič uzemňovací pásek průřezu do 120 mm2 v městské zástavbě v zemi</t>
  </si>
  <si>
    <t>2062364022</t>
  </si>
  <si>
    <t>https://podminky.urs.cz/item/CS_URS_2022_01/741410021</t>
  </si>
  <si>
    <t>8</t>
  </si>
  <si>
    <t>35442062</t>
  </si>
  <si>
    <t>pás zemnící 30x4mm FeZn</t>
  </si>
  <si>
    <t>kg</t>
  </si>
  <si>
    <t>-1661691007</t>
  </si>
  <si>
    <t>55*0,96 'Přepočtené koeficientem množství</t>
  </si>
  <si>
    <t>9</t>
  </si>
  <si>
    <t>741420022</t>
  </si>
  <si>
    <t>Montáž svorka hromosvodná se 3 a více šrouby</t>
  </si>
  <si>
    <t>-1154982728</t>
  </si>
  <si>
    <t>https://podminky.urs.cz/item/CS_URS_2022_01/741420022</t>
  </si>
  <si>
    <t>10</t>
  </si>
  <si>
    <t>1030125360</t>
  </si>
  <si>
    <t xml:space="preserve"> SR 02 M8 nerez V4A Svorka odbočná a spojovací pro zemní spoje</t>
  </si>
  <si>
    <t>-512895858</t>
  </si>
  <si>
    <t>11</t>
  </si>
  <si>
    <t>741810001</t>
  </si>
  <si>
    <t>Celková prohlídka (výchozí revize) elektrického rozvodu a zařízení do 100 000,- Kč montáží</t>
  </si>
  <si>
    <t>-1831049836</t>
  </si>
  <si>
    <t>https://podminky.urs.cz/item/CS_URS_2022_01/741810001</t>
  </si>
  <si>
    <t>Práce a dodávky M</t>
  </si>
  <si>
    <t>21-M</t>
  </si>
  <si>
    <t>Elektromontáže</t>
  </si>
  <si>
    <t>12</t>
  </si>
  <si>
    <t>210040011</t>
  </si>
  <si>
    <t>Montáž sloupů nn ocelových trubkových jednoduchých do 12 m</t>
  </si>
  <si>
    <t>64</t>
  </si>
  <si>
    <t>939858723</t>
  </si>
  <si>
    <t>https://podminky.urs.cz/item/CS_URS_2022_01/210040011</t>
  </si>
  <si>
    <t>13</t>
  </si>
  <si>
    <t>1709971</t>
  </si>
  <si>
    <t>STOZAR B8, SK MONT</t>
  </si>
  <si>
    <t>256</t>
  </si>
  <si>
    <t>-79638493</t>
  </si>
  <si>
    <t>14</t>
  </si>
  <si>
    <t>58932563</t>
  </si>
  <si>
    <t>beton C 16/20 X0,XC1 kamenivo frakce 0/8</t>
  </si>
  <si>
    <t>m3</t>
  </si>
  <si>
    <t>2136462755</t>
  </si>
  <si>
    <t>581565630</t>
  </si>
  <si>
    <t>písek kopaný</t>
  </si>
  <si>
    <t>t</t>
  </si>
  <si>
    <t>128</t>
  </si>
  <si>
    <t>1292852741</t>
  </si>
  <si>
    <t>WVN.DP415300W</t>
  </si>
  <si>
    <t>Trubka kanalizační plastová KGEM-315x3000 SN4</t>
  </si>
  <si>
    <t>2119429555</t>
  </si>
  <si>
    <t>17</t>
  </si>
  <si>
    <t>1000289770</t>
  </si>
  <si>
    <t xml:space="preserve">KOPOS 1532 KC  TRUBKA TUHÁ 320 N PVC</t>
  </si>
  <si>
    <t>-179239542</t>
  </si>
  <si>
    <t>18</t>
  </si>
  <si>
    <t>3110250770</t>
  </si>
  <si>
    <t>Betonová dlažba FEROBET hladká, přírodní, 50×500×500 mm</t>
  </si>
  <si>
    <t>833987670</t>
  </si>
  <si>
    <t>19</t>
  </si>
  <si>
    <t>210204105</t>
  </si>
  <si>
    <t>Montáž výložníků osvětlení dvouramenných sloupových hmotnosti do 70 kg</t>
  </si>
  <si>
    <t>-1510954024</t>
  </si>
  <si>
    <t>https://podminky.urs.cz/item/CS_URS_2022_01/210204105</t>
  </si>
  <si>
    <t>20</t>
  </si>
  <si>
    <t>2-1500-15-180-60</t>
  </si>
  <si>
    <t>VYLOZNIK dvouramenný, typ 2-1500, sklon 15 st., úhel ramen 180 st., dřík pro svítidlo průměr 60mm, SK MONT</t>
  </si>
  <si>
    <t>-709398407</t>
  </si>
  <si>
    <t>3-1500-15-120-60</t>
  </si>
  <si>
    <t>VYLOZNIK tříramenný, typ 3-1500, sklon 15 st., úhel ramen 120 st., dřík pro svítidlo průměr 60mm, SK MONT</t>
  </si>
  <si>
    <t>-1110046198</t>
  </si>
  <si>
    <t>22</t>
  </si>
  <si>
    <t>210202013</t>
  </si>
  <si>
    <t>Montáž svítidlo výbojkové průmyslové nebo venkovní na výložník</t>
  </si>
  <si>
    <t>-116680495</t>
  </si>
  <si>
    <t>https://podminky.urs.cz/item/CS_URS_2022_01/210202013</t>
  </si>
  <si>
    <t>23</t>
  </si>
  <si>
    <t>1000275970</t>
  </si>
  <si>
    <t xml:space="preserve">PHI BRP102 LED54/730 II DM; 39,5W  3000K  5400lm</t>
  </si>
  <si>
    <t>203875085</t>
  </si>
  <si>
    <t>22-M</t>
  </si>
  <si>
    <t>Montáže technologických zařízení pro dopravní stavby</t>
  </si>
  <si>
    <t>24</t>
  </si>
  <si>
    <t>220182021</t>
  </si>
  <si>
    <t>Uložení HDPE trubky do výkopu včetně fixace</t>
  </si>
  <si>
    <t>-1408850306</t>
  </si>
  <si>
    <t>https://podminky.urs.cz/item/CS_URS_2022_01/220182021</t>
  </si>
  <si>
    <t>25</t>
  </si>
  <si>
    <t>34571351</t>
  </si>
  <si>
    <t>trubka elektroinstalační ohebná dvouplášťová korugovaná (chránička) D 41/50mm, HDPE+LDPE</t>
  </si>
  <si>
    <t>1772823729</t>
  </si>
  <si>
    <t>140*1,05 'Přepočtené koeficientem množství</t>
  </si>
  <si>
    <t>26</t>
  </si>
  <si>
    <t>220960021</t>
  </si>
  <si>
    <t>Montáž svorkovnice stožárové</t>
  </si>
  <si>
    <t>-648542928</t>
  </si>
  <si>
    <t>https://podminky.urs.cz/item/CS_URS_2022_01/220960021</t>
  </si>
  <si>
    <t>27</t>
  </si>
  <si>
    <t>10.074.573</t>
  </si>
  <si>
    <t>Svorka SVE02 TN-C stož.výzbr.(SV 9.16.4) odbočovací</t>
  </si>
  <si>
    <t>908335301</t>
  </si>
  <si>
    <t>28</t>
  </si>
  <si>
    <t>11.223.845</t>
  </si>
  <si>
    <t>Svorka SVE01 TN-C stož.výzbr.průchozí</t>
  </si>
  <si>
    <t>1941983407</t>
  </si>
  <si>
    <t>29</t>
  </si>
  <si>
    <t>1218176</t>
  </si>
  <si>
    <t>POJISTKA E14 D01 6A gL/gG 400VAC 250VDC</t>
  </si>
  <si>
    <t>-1873728154</t>
  </si>
  <si>
    <t>46-M</t>
  </si>
  <si>
    <t>Zemní práce při extr.mont.pracích</t>
  </si>
  <si>
    <t>30</t>
  </si>
  <si>
    <t>460161172</t>
  </si>
  <si>
    <t>Hloubení kabelových rýh ručně š 35 cm hl 80 cm v hornině tř I skupiny 3</t>
  </si>
  <si>
    <t>213500605</t>
  </si>
  <si>
    <t>https://podminky.urs.cz/item/CS_URS_2022_01/460161172</t>
  </si>
  <si>
    <t>31</t>
  </si>
  <si>
    <t>460161302</t>
  </si>
  <si>
    <t>Hloubení kabelových rýh ručně š 50 cm hl 110 cm v hornině tř I skupiny 3</t>
  </si>
  <si>
    <t>839688865</t>
  </si>
  <si>
    <t>https://podminky.urs.cz/item/CS_URS_2022_01/460161302</t>
  </si>
  <si>
    <t>460431182</t>
  </si>
  <si>
    <t>Zásyp kabelových rýh ručně se zhutněním š 35 cm hl 80 cm z horniny tř I skupiny 3</t>
  </si>
  <si>
    <t>-1262715546</t>
  </si>
  <si>
    <t>https://podminky.urs.cz/item/CS_URS_2022_01/460431182</t>
  </si>
  <si>
    <t>33</t>
  </si>
  <si>
    <t>460431322</t>
  </si>
  <si>
    <t>Zásyp kabelových rýh ručně se zhutněním š 50 cm hl 110 cm z horniny tř I skupiny 3</t>
  </si>
  <si>
    <t>-248693753</t>
  </si>
  <si>
    <t>https://podminky.urs.cz/item/CS_URS_2022_01/460431322</t>
  </si>
  <si>
    <t>34</t>
  </si>
  <si>
    <t>460611133</t>
  </si>
  <si>
    <t>Vrty nepažené pro stožáry průměru přes 65 do 85 cm hl do 2 m v hornině tř. vrtatelnosti III</t>
  </si>
  <si>
    <t>-2111389436</t>
  </si>
  <si>
    <t>https://podminky.urs.cz/item/CS_URS_2022_01/460611133</t>
  </si>
  <si>
    <t>35</t>
  </si>
  <si>
    <t>460661512</t>
  </si>
  <si>
    <t>Kabelové lože z písku pro kabely nn kryté plastovou fólií š lože přes 25 do 50 cm</t>
  </si>
  <si>
    <t>1000953247</t>
  </si>
  <si>
    <t>https://podminky.urs.cz/item/CS_URS_2022_01/460661512</t>
  </si>
  <si>
    <t>36</t>
  </si>
  <si>
    <t>468021221</t>
  </si>
  <si>
    <t>Rozebrání dlažeb při elektromontážích ručně z dlaždic zámkových do písku spáry nezalité</t>
  </si>
  <si>
    <t>m2</t>
  </si>
  <si>
    <t>2115340621</t>
  </si>
  <si>
    <t>https://podminky.urs.cz/item/CS_URS_2022_01/468021221</t>
  </si>
  <si>
    <t>37</t>
  </si>
  <si>
    <t>460911122</t>
  </si>
  <si>
    <t>Očištění dlaždic betonových tvarovaných nebo zámkových z rozebraných dlažeb při elektromontážích</t>
  </si>
  <si>
    <t>-1297318907</t>
  </si>
  <si>
    <t>https://podminky.urs.cz/item/CS_URS_2022_01/460911122</t>
  </si>
  <si>
    <t>38</t>
  </si>
  <si>
    <t>460921222</t>
  </si>
  <si>
    <t>Kladení dlažby po překopech při elektromontážích dlaždice betonové zámkové do lože z kameniva těženého</t>
  </si>
  <si>
    <t>-1124490686</t>
  </si>
  <si>
    <t>https://podminky.urs.cz/item/CS_URS_2022_01/460921222</t>
  </si>
  <si>
    <t>Vedlejší rozpočtové náklady</t>
  </si>
  <si>
    <t>VRN4</t>
  </si>
  <si>
    <t>Inženýrská činnost</t>
  </si>
  <si>
    <t>39</t>
  </si>
  <si>
    <t>040001000</t>
  </si>
  <si>
    <t>pol</t>
  </si>
  <si>
    <t>1024</t>
  </si>
  <si>
    <t>527240093</t>
  </si>
  <si>
    <t>https://podminky.urs.cz/item/CS_URS_2022_01/040001000</t>
  </si>
  <si>
    <t>VRN6</t>
  </si>
  <si>
    <t>40</t>
  </si>
  <si>
    <t>065002000</t>
  </si>
  <si>
    <t>Mimostaveništní doprava materiálů</t>
  </si>
  <si>
    <t>1276877167</t>
  </si>
  <si>
    <t>https://podminky.urs.cz/item/CS_URS_2022_01/065002000</t>
  </si>
  <si>
    <t>VRN9</t>
  </si>
  <si>
    <t>41</t>
  </si>
  <si>
    <t>090001000</t>
  </si>
  <si>
    <t>Ostatní náklady ... odstranění živičného povrchu komunikace a zpětné položní asfaltu</t>
  </si>
  <si>
    <t>bm</t>
  </si>
  <si>
    <t>-1156917531</t>
  </si>
  <si>
    <t>https://podminky.urs.cz/item/CS_URS_2022_01/090001000</t>
  </si>
  <si>
    <t>42</t>
  </si>
  <si>
    <t>091104000</t>
  </si>
  <si>
    <t>Stroje a zařízení nevyžadující montáž (pronájem a přistavení montážní plošiny)</t>
  </si>
  <si>
    <t>-1347009010</t>
  </si>
  <si>
    <t>https://podminky.urs.cz/item/CS_URS_2022_01/091104000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</si>
</sst>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sz val="10"/>
      <color rgb="FF464646"/>
      <name val="Arial CE"/>
    </font>
    <font>
      <sz val="9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right style="thin">
        <color rgb="FF000000"/>
      </right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8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1" fillId="0" borderId="0" xfId="0" applyFont="1" applyAlignment="1" applyProtection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15" fillId="0" borderId="0" xfId="0" applyFont="1" applyAlignment="1" applyProtection="1">
      <alignment horizontal="left" vertical="center"/>
    </xf>
    <xf numFmtId="4" fontId="2" fillId="0" borderId="0" xfId="0" applyNumberFormat="1" applyFont="1" applyAlignment="1" applyProtection="1">
      <alignment vertical="center"/>
    </xf>
    <xf numFmtId="0" fontId="16" fillId="0" borderId="0" xfId="0" applyFont="1" applyAlignment="1" applyProtection="1">
      <alignment horizontal="left" vertical="center"/>
    </xf>
    <xf numFmtId="4" fontId="16" fillId="0" borderId="0" xfId="0" applyNumberFormat="1" applyFont="1" applyAlignment="1" applyProtection="1">
      <alignment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7" fillId="0" borderId="5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0" xfId="0" applyFont="1" applyFill="1" applyAlignment="1" applyProtection="1">
      <alignment horizontal="center" vertical="center"/>
    </xf>
    <xf numFmtId="0" fontId="16" fillId="0" borderId="16" xfId="0" applyFont="1" applyBorder="1" applyAlignment="1" applyProtection="1">
      <alignment horizontal="center" vertical="center" wrapText="1"/>
    </xf>
    <xf numFmtId="0" fontId="16" fillId="0" borderId="17" xfId="0" applyFont="1" applyBorder="1" applyAlignment="1" applyProtection="1">
      <alignment horizontal="center" vertical="center" wrapText="1"/>
    </xf>
    <xf numFmtId="0" fontId="16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3" fillId="0" borderId="14" xfId="0" applyNumberFormat="1" applyFont="1" applyBorder="1" applyAlignment="1" applyProtection="1">
      <alignment horizontal="right" vertical="center"/>
    </xf>
    <xf numFmtId="4" fontId="13" fillId="0" borderId="0" xfId="0" applyNumberFormat="1" applyFont="1" applyBorder="1" applyAlignment="1" applyProtection="1">
      <alignment horizontal="right"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0" fontId="26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7" fillId="0" borderId="19" xfId="0" applyNumberFormat="1" applyFont="1" applyBorder="1" applyAlignment="1" applyProtection="1">
      <alignment vertical="center"/>
    </xf>
    <xf numFmtId="4" fontId="27" fillId="0" borderId="20" xfId="0" applyNumberFormat="1" applyFont="1" applyBorder="1" applyAlignment="1" applyProtection="1">
      <alignment vertical="center"/>
    </xf>
    <xf numFmtId="166" fontId="27" fillId="0" borderId="20" xfId="0" applyNumberFormat="1" applyFont="1" applyBorder="1" applyAlignment="1" applyProtection="1">
      <alignment vertical="center"/>
    </xf>
    <xf numFmtId="4" fontId="27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22" xfId="0" applyFont="1" applyBorder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4" fontId="7" fillId="2" borderId="0" xfId="0" applyNumberFormat="1" applyFont="1" applyFill="1" applyAlignment="1" applyProtection="1">
      <alignment vertical="center"/>
      <protection locked="0"/>
    </xf>
    <xf numFmtId="4" fontId="7" fillId="0" borderId="0" xfId="0" applyNumberFormat="1" applyFont="1" applyAlignment="1" applyProtection="1">
      <alignment vertical="center"/>
    </xf>
    <xf numFmtId="164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4" fontId="1" fillId="0" borderId="15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7" fillId="2" borderId="0" xfId="0" applyFont="1" applyFill="1" applyAlignment="1" applyProtection="1">
      <alignment horizontal="left" vertical="center"/>
      <protection locked="0"/>
    </xf>
    <xf numFmtId="164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4" fontId="1" fillId="0" borderId="21" xfId="0" applyNumberFormat="1" applyFont="1" applyBorder="1" applyAlignment="1" applyProtection="1">
      <alignment vertical="center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4" fontId="23" fillId="4" borderId="0" xfId="0" applyNumberFormat="1" applyFont="1" applyFill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1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4" fontId="2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2" fillId="4" borderId="0" xfId="0" applyFont="1" applyFill="1" applyAlignment="1" applyProtection="1">
      <alignment horizontal="left" vertical="center"/>
    </xf>
    <xf numFmtId="0" fontId="22" fillId="4" borderId="0" xfId="0" applyFont="1" applyFill="1" applyAlignment="1" applyProtection="1">
      <alignment horizontal="right" vertical="center"/>
    </xf>
    <xf numFmtId="0" fontId="29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4" fontId="29" fillId="0" borderId="0" xfId="0" applyNumberFormat="1" applyFont="1" applyAlignment="1" applyProtection="1">
      <alignment vertical="center"/>
    </xf>
    <xf numFmtId="0" fontId="16" fillId="0" borderId="0" xfId="0" applyFont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4" fontId="30" fillId="0" borderId="12" xfId="0" applyNumberFormat="1" applyFont="1" applyBorder="1" applyAlignment="1" applyProtection="1"/>
    <xf numFmtId="166" fontId="30" fillId="0" borderId="12" xfId="0" applyNumberFormat="1" applyFont="1" applyBorder="1" applyAlignment="1" applyProtection="1"/>
    <xf numFmtId="166" fontId="30" fillId="0" borderId="13" xfId="0" applyNumberFormat="1" applyFont="1" applyBorder="1" applyAlignment="1" applyProtection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4" fontId="8" fillId="0" borderId="0" xfId="0" applyNumberFormat="1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3" xfId="0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167" fontId="22" fillId="0" borderId="23" xfId="0" applyNumberFormat="1" applyFont="1" applyBorder="1" applyAlignment="1" applyProtection="1">
      <alignment vertical="center"/>
    </xf>
    <xf numFmtId="4" fontId="22" fillId="2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</xf>
    <xf numFmtId="0" fontId="16" fillId="2" borderId="14" xfId="0" applyFont="1" applyFill="1" applyBorder="1" applyAlignment="1" applyProtection="1">
      <alignment horizontal="left" vertical="center"/>
      <protection locked="0"/>
    </xf>
    <xf numFmtId="0" fontId="16" fillId="0" borderId="0" xfId="0" applyFont="1" applyBorder="1" applyAlignment="1" applyProtection="1">
      <alignment horizontal="center" vertical="center"/>
    </xf>
    <xf numFmtId="4" fontId="16" fillId="0" borderId="0" xfId="0" applyNumberFormat="1" applyFont="1" applyBorder="1" applyAlignment="1" applyProtection="1">
      <alignment vertical="center"/>
    </xf>
    <xf numFmtId="166" fontId="16" fillId="0" borderId="0" xfId="0" applyNumberFormat="1" applyFont="1" applyBorder="1" applyAlignment="1" applyProtection="1">
      <alignment vertical="center"/>
    </xf>
    <xf numFmtId="166" fontId="16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0" fontId="32" fillId="0" borderId="0" xfId="0" applyFont="1" applyAlignment="1" applyProtection="1">
      <alignment horizontal="left" vertical="center"/>
    </xf>
    <xf numFmtId="0" fontId="33" fillId="0" borderId="0" xfId="1" applyFont="1" applyAlignment="1" applyProtection="1">
      <alignment vertical="center" wrapText="1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4" fillId="0" borderId="23" xfId="0" applyFont="1" applyBorder="1" applyAlignment="1" applyProtection="1">
      <alignment horizontal="center" vertical="center"/>
    </xf>
    <xf numFmtId="49" fontId="34" fillId="0" borderId="23" xfId="0" applyNumberFormat="1" applyFont="1" applyBorder="1" applyAlignment="1" applyProtection="1">
      <alignment horizontal="left" vertical="center" wrapText="1"/>
    </xf>
    <xf numFmtId="0" fontId="34" fillId="0" borderId="23" xfId="0" applyFont="1" applyBorder="1" applyAlignment="1" applyProtection="1">
      <alignment horizontal="left" vertical="center" wrapText="1"/>
    </xf>
    <xf numFmtId="0" fontId="34" fillId="0" borderId="23" xfId="0" applyFont="1" applyBorder="1" applyAlignment="1" applyProtection="1">
      <alignment horizontal="center" vertical="center" wrapText="1"/>
    </xf>
    <xf numFmtId="167" fontId="34" fillId="0" borderId="23" xfId="0" applyNumberFormat="1" applyFont="1" applyBorder="1" applyAlignment="1" applyProtection="1">
      <alignment vertical="center"/>
    </xf>
    <xf numFmtId="4" fontId="34" fillId="2" borderId="23" xfId="0" applyNumberFormat="1" applyFont="1" applyFill="1" applyBorder="1" applyAlignment="1" applyProtection="1">
      <alignment vertical="center"/>
      <protection locked="0"/>
    </xf>
    <xf numFmtId="0" fontId="35" fillId="0" borderId="23" xfId="0" applyFont="1" applyBorder="1" applyAlignment="1" applyProtection="1">
      <alignment vertical="center"/>
    </xf>
    <xf numFmtId="4" fontId="34" fillId="0" borderId="23" xfId="0" applyNumberFormat="1" applyFont="1" applyBorder="1" applyAlignment="1" applyProtection="1">
      <alignment vertical="center"/>
    </xf>
    <xf numFmtId="0" fontId="35" fillId="0" borderId="3" xfId="0" applyFont="1" applyBorder="1" applyAlignment="1">
      <alignment vertical="center"/>
    </xf>
    <xf numFmtId="0" fontId="34" fillId="2" borderId="14" xfId="0" applyFont="1" applyFill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6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2_01/741122122" TargetMode="External" /><Relationship Id="rId2" Type="http://schemas.openxmlformats.org/officeDocument/2006/relationships/hyperlink" Target="https://podminky.urs.cz/item/CS_URS_2022_01/741122133" TargetMode="External" /><Relationship Id="rId3" Type="http://schemas.openxmlformats.org/officeDocument/2006/relationships/hyperlink" Target="https://podminky.urs.cz/item/CS_URS_2022_01/741130001" TargetMode="External" /><Relationship Id="rId4" Type="http://schemas.openxmlformats.org/officeDocument/2006/relationships/hyperlink" Target="https://podminky.urs.cz/item/CS_URS_2022_01/741130005" TargetMode="External" /><Relationship Id="rId5" Type="http://schemas.openxmlformats.org/officeDocument/2006/relationships/hyperlink" Target="https://podminky.urs.cz/item/CS_URS_2022_01/741410021" TargetMode="External" /><Relationship Id="rId6" Type="http://schemas.openxmlformats.org/officeDocument/2006/relationships/hyperlink" Target="https://podminky.urs.cz/item/CS_URS_2022_01/741420022" TargetMode="External" /><Relationship Id="rId7" Type="http://schemas.openxmlformats.org/officeDocument/2006/relationships/hyperlink" Target="https://podminky.urs.cz/item/CS_URS_2022_01/741810001" TargetMode="External" /><Relationship Id="rId8" Type="http://schemas.openxmlformats.org/officeDocument/2006/relationships/hyperlink" Target="https://podminky.urs.cz/item/CS_URS_2022_01/210040011" TargetMode="External" /><Relationship Id="rId9" Type="http://schemas.openxmlformats.org/officeDocument/2006/relationships/hyperlink" Target="https://podminky.urs.cz/item/CS_URS_2022_01/210204105" TargetMode="External" /><Relationship Id="rId10" Type="http://schemas.openxmlformats.org/officeDocument/2006/relationships/hyperlink" Target="https://podminky.urs.cz/item/CS_URS_2022_01/210202013" TargetMode="External" /><Relationship Id="rId11" Type="http://schemas.openxmlformats.org/officeDocument/2006/relationships/hyperlink" Target="https://podminky.urs.cz/item/CS_URS_2022_01/220182021" TargetMode="External" /><Relationship Id="rId12" Type="http://schemas.openxmlformats.org/officeDocument/2006/relationships/hyperlink" Target="https://podminky.urs.cz/item/CS_URS_2022_01/220960021" TargetMode="External" /><Relationship Id="rId13" Type="http://schemas.openxmlformats.org/officeDocument/2006/relationships/hyperlink" Target="https://podminky.urs.cz/item/CS_URS_2022_01/460161172" TargetMode="External" /><Relationship Id="rId14" Type="http://schemas.openxmlformats.org/officeDocument/2006/relationships/hyperlink" Target="https://podminky.urs.cz/item/CS_URS_2022_01/460161302" TargetMode="External" /><Relationship Id="rId15" Type="http://schemas.openxmlformats.org/officeDocument/2006/relationships/hyperlink" Target="https://podminky.urs.cz/item/CS_URS_2022_01/460431182" TargetMode="External" /><Relationship Id="rId16" Type="http://schemas.openxmlformats.org/officeDocument/2006/relationships/hyperlink" Target="https://podminky.urs.cz/item/CS_URS_2022_01/460431322" TargetMode="External" /><Relationship Id="rId17" Type="http://schemas.openxmlformats.org/officeDocument/2006/relationships/hyperlink" Target="https://podminky.urs.cz/item/CS_URS_2022_01/460611133" TargetMode="External" /><Relationship Id="rId18" Type="http://schemas.openxmlformats.org/officeDocument/2006/relationships/hyperlink" Target="https://podminky.urs.cz/item/CS_URS_2022_01/460661512" TargetMode="External" /><Relationship Id="rId19" Type="http://schemas.openxmlformats.org/officeDocument/2006/relationships/hyperlink" Target="https://podminky.urs.cz/item/CS_URS_2022_01/468021221" TargetMode="External" /><Relationship Id="rId20" Type="http://schemas.openxmlformats.org/officeDocument/2006/relationships/hyperlink" Target="https://podminky.urs.cz/item/CS_URS_2022_01/460911122" TargetMode="External" /><Relationship Id="rId21" Type="http://schemas.openxmlformats.org/officeDocument/2006/relationships/hyperlink" Target="https://podminky.urs.cz/item/CS_URS_2022_01/460921222" TargetMode="External" /><Relationship Id="rId22" Type="http://schemas.openxmlformats.org/officeDocument/2006/relationships/hyperlink" Target="https://podminky.urs.cz/item/CS_URS_2022_01/040001000" TargetMode="External" /><Relationship Id="rId23" Type="http://schemas.openxmlformats.org/officeDocument/2006/relationships/hyperlink" Target="https://podminky.urs.cz/item/CS_URS_2022_01/065002000" TargetMode="External" /><Relationship Id="rId24" Type="http://schemas.openxmlformats.org/officeDocument/2006/relationships/hyperlink" Target="https://podminky.urs.cz/item/CS_URS_2022_01/090001000" TargetMode="External" /><Relationship Id="rId25" Type="http://schemas.openxmlformats.org/officeDocument/2006/relationships/hyperlink" Target="https://podminky.urs.cz/item/CS_URS_2022_01/091104000" TargetMode="External" /><Relationship Id="rId26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5.83203" style="1" hidden="1" customWidth="1"/>
    <col min="49" max="49" width="25.83203" style="1" hidden="1" customWidth="1"/>
    <col min="50" max="50" width="21.66016" style="1" hidden="1" customWidth="1"/>
    <col min="51" max="51" width="21.66016" style="1" hidden="1" customWidth="1"/>
    <col min="52" max="52" width="25" style="1" hidden="1" customWidth="1"/>
    <col min="53" max="53" width="25" style="1" hidden="1" customWidth="1"/>
    <col min="54" max="54" width="21.66016" style="1" hidden="1" customWidth="1"/>
    <col min="55" max="55" width="19.16016" style="1" hidden="1" customWidth="1"/>
    <col min="56" max="56" width="25" style="1" hidden="1" customWidth="1"/>
    <col min="57" max="57" width="21.66016" style="1" hidden="1" customWidth="1"/>
    <col min="58" max="58" width="19.16016" style="1" hidden="1" customWidth="1"/>
    <col min="59" max="59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4" t="s">
        <v>0</v>
      </c>
      <c r="AZ1" s="14" t="s">
        <v>1</v>
      </c>
      <c r="BA1" s="14" t="s">
        <v>2</v>
      </c>
      <c r="BB1" s="14" t="s">
        <v>3</v>
      </c>
      <c r="BT1" s="14" t="s">
        <v>4</v>
      </c>
      <c r="BU1" s="14" t="s">
        <v>5</v>
      </c>
      <c r="BV1" s="14" t="s">
        <v>6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S2" s="15" t="s">
        <v>7</v>
      </c>
      <c r="BT2" s="15" t="s">
        <v>8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7</v>
      </c>
      <c r="BT3" s="15" t="s">
        <v>9</v>
      </c>
    </row>
    <row r="4" s="1" customFormat="1" ht="24.96" customHeight="1">
      <c r="B4" s="19"/>
      <c r="C4" s="20"/>
      <c r="D4" s="21" t="s">
        <v>10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18"/>
      <c r="AS4" s="22" t="s">
        <v>11</v>
      </c>
      <c r="BG4" s="23" t="s">
        <v>12</v>
      </c>
      <c r="BS4" s="15" t="s">
        <v>13</v>
      </c>
    </row>
    <row r="5" s="1" customFormat="1" ht="12" customHeight="1">
      <c r="B5" s="19"/>
      <c r="C5" s="20"/>
      <c r="D5" s="24" t="s">
        <v>14</v>
      </c>
      <c r="E5" s="20"/>
      <c r="F5" s="20"/>
      <c r="G5" s="20"/>
      <c r="H5" s="20"/>
      <c r="I5" s="20"/>
      <c r="J5" s="20"/>
      <c r="K5" s="25" t="s">
        <v>15</v>
      </c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18"/>
      <c r="BG5" s="26" t="s">
        <v>16</v>
      </c>
      <c r="BS5" s="15" t="s">
        <v>7</v>
      </c>
    </row>
    <row r="6" s="1" customFormat="1" ht="36.96" customHeight="1">
      <c r="B6" s="19"/>
      <c r="C6" s="20"/>
      <c r="D6" s="27" t="s">
        <v>17</v>
      </c>
      <c r="E6" s="20"/>
      <c r="F6" s="20"/>
      <c r="G6" s="20"/>
      <c r="H6" s="20"/>
      <c r="I6" s="20"/>
      <c r="J6" s="20"/>
      <c r="K6" s="28" t="s">
        <v>18</v>
      </c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18"/>
      <c r="BG6" s="29"/>
      <c r="BS6" s="15" t="s">
        <v>7</v>
      </c>
    </row>
    <row r="7" s="1" customFormat="1" ht="12" customHeight="1">
      <c r="B7" s="19"/>
      <c r="C7" s="20"/>
      <c r="D7" s="30" t="s">
        <v>19</v>
      </c>
      <c r="E7" s="20"/>
      <c r="F7" s="20"/>
      <c r="G7" s="20"/>
      <c r="H7" s="20"/>
      <c r="I7" s="20"/>
      <c r="J7" s="20"/>
      <c r="K7" s="25" t="s">
        <v>1</v>
      </c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30" t="s">
        <v>20</v>
      </c>
      <c r="AL7" s="20"/>
      <c r="AM7" s="20"/>
      <c r="AN7" s="25" t="s">
        <v>1</v>
      </c>
      <c r="AO7" s="20"/>
      <c r="AP7" s="20"/>
      <c r="AQ7" s="20"/>
      <c r="AR7" s="18"/>
      <c r="BG7" s="29"/>
      <c r="BS7" s="15" t="s">
        <v>7</v>
      </c>
    </row>
    <row r="8" s="1" customFormat="1" ht="12" customHeight="1">
      <c r="B8" s="19"/>
      <c r="C8" s="20"/>
      <c r="D8" s="30" t="s">
        <v>21</v>
      </c>
      <c r="E8" s="20"/>
      <c r="F8" s="20"/>
      <c r="G8" s="20"/>
      <c r="H8" s="20"/>
      <c r="I8" s="20"/>
      <c r="J8" s="20"/>
      <c r="K8" s="25" t="s">
        <v>22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30" t="s">
        <v>23</v>
      </c>
      <c r="AL8" s="20"/>
      <c r="AM8" s="20"/>
      <c r="AN8" s="31" t="s">
        <v>24</v>
      </c>
      <c r="AO8" s="20"/>
      <c r="AP8" s="20"/>
      <c r="AQ8" s="20"/>
      <c r="AR8" s="18"/>
      <c r="BG8" s="29"/>
      <c r="BS8" s="15" t="s">
        <v>7</v>
      </c>
    </row>
    <row r="9" s="1" customFormat="1" ht="14.4" customHeight="1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18"/>
      <c r="BG9" s="29"/>
      <c r="BS9" s="15" t="s">
        <v>7</v>
      </c>
    </row>
    <row r="10" s="1" customFormat="1" ht="12" customHeight="1">
      <c r="B10" s="19"/>
      <c r="C10" s="20"/>
      <c r="D10" s="30" t="s">
        <v>25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30" t="s">
        <v>26</v>
      </c>
      <c r="AL10" s="20"/>
      <c r="AM10" s="20"/>
      <c r="AN10" s="25" t="s">
        <v>1</v>
      </c>
      <c r="AO10" s="20"/>
      <c r="AP10" s="20"/>
      <c r="AQ10" s="20"/>
      <c r="AR10" s="18"/>
      <c r="BG10" s="29"/>
      <c r="BS10" s="15" t="s">
        <v>7</v>
      </c>
    </row>
    <row r="11" s="1" customFormat="1" ht="18.48" customHeight="1">
      <c r="B11" s="19"/>
      <c r="C11" s="20"/>
      <c r="D11" s="20"/>
      <c r="E11" s="25" t="s">
        <v>22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30" t="s">
        <v>27</v>
      </c>
      <c r="AL11" s="20"/>
      <c r="AM11" s="20"/>
      <c r="AN11" s="25" t="s">
        <v>1</v>
      </c>
      <c r="AO11" s="20"/>
      <c r="AP11" s="20"/>
      <c r="AQ11" s="20"/>
      <c r="AR11" s="18"/>
      <c r="BG11" s="29"/>
      <c r="BS11" s="15" t="s">
        <v>7</v>
      </c>
    </row>
    <row r="12" s="1" customFormat="1" ht="6.96" customHeight="1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18"/>
      <c r="BG12" s="29"/>
      <c r="BS12" s="15" t="s">
        <v>7</v>
      </c>
    </row>
    <row r="13" s="1" customFormat="1" ht="12" customHeight="1">
      <c r="B13" s="19"/>
      <c r="C13" s="20"/>
      <c r="D13" s="30" t="s">
        <v>28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30" t="s">
        <v>26</v>
      </c>
      <c r="AL13" s="20"/>
      <c r="AM13" s="20"/>
      <c r="AN13" s="32" t="s">
        <v>29</v>
      </c>
      <c r="AO13" s="20"/>
      <c r="AP13" s="20"/>
      <c r="AQ13" s="20"/>
      <c r="AR13" s="18"/>
      <c r="BG13" s="29"/>
      <c r="BS13" s="15" t="s">
        <v>7</v>
      </c>
    </row>
    <row r="14">
      <c r="B14" s="19"/>
      <c r="C14" s="20"/>
      <c r="D14" s="20"/>
      <c r="E14" s="32" t="s">
        <v>29</v>
      </c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0" t="s">
        <v>27</v>
      </c>
      <c r="AL14" s="20"/>
      <c r="AM14" s="20"/>
      <c r="AN14" s="32" t="s">
        <v>29</v>
      </c>
      <c r="AO14" s="20"/>
      <c r="AP14" s="20"/>
      <c r="AQ14" s="20"/>
      <c r="AR14" s="18"/>
      <c r="BG14" s="29"/>
      <c r="BS14" s="15" t="s">
        <v>7</v>
      </c>
    </row>
    <row r="15" s="1" customFormat="1" ht="6.96" customHeight="1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18"/>
      <c r="BG15" s="29"/>
      <c r="BS15" s="15" t="s">
        <v>4</v>
      </c>
    </row>
    <row r="16" s="1" customFormat="1" ht="12" customHeight="1">
      <c r="B16" s="19"/>
      <c r="C16" s="20"/>
      <c r="D16" s="30" t="s">
        <v>30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30" t="s">
        <v>26</v>
      </c>
      <c r="AL16" s="20"/>
      <c r="AM16" s="20"/>
      <c r="AN16" s="25" t="s">
        <v>31</v>
      </c>
      <c r="AO16" s="20"/>
      <c r="AP16" s="20"/>
      <c r="AQ16" s="20"/>
      <c r="AR16" s="18"/>
      <c r="BG16" s="29"/>
      <c r="BS16" s="15" t="s">
        <v>4</v>
      </c>
    </row>
    <row r="17" s="1" customFormat="1" ht="18.48" customHeight="1">
      <c r="B17" s="19"/>
      <c r="C17" s="20"/>
      <c r="D17" s="20"/>
      <c r="E17" s="25" t="s">
        <v>32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30" t="s">
        <v>27</v>
      </c>
      <c r="AL17" s="20"/>
      <c r="AM17" s="20"/>
      <c r="AN17" s="25" t="s">
        <v>33</v>
      </c>
      <c r="AO17" s="20"/>
      <c r="AP17" s="20"/>
      <c r="AQ17" s="20"/>
      <c r="AR17" s="18"/>
      <c r="BG17" s="29"/>
      <c r="BS17" s="15" t="s">
        <v>5</v>
      </c>
    </row>
    <row r="18" s="1" customFormat="1" ht="6.96" customHeight="1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18"/>
      <c r="BG18" s="29"/>
      <c r="BS18" s="15" t="s">
        <v>7</v>
      </c>
    </row>
    <row r="19" s="1" customFormat="1" ht="12" customHeight="1">
      <c r="B19" s="19"/>
      <c r="C19" s="20"/>
      <c r="D19" s="30" t="s">
        <v>34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30" t="s">
        <v>26</v>
      </c>
      <c r="AL19" s="20"/>
      <c r="AM19" s="20"/>
      <c r="AN19" s="25" t="s">
        <v>31</v>
      </c>
      <c r="AO19" s="20"/>
      <c r="AP19" s="20"/>
      <c r="AQ19" s="20"/>
      <c r="AR19" s="18"/>
      <c r="BG19" s="29"/>
      <c r="BS19" s="15" t="s">
        <v>7</v>
      </c>
    </row>
    <row r="20" s="1" customFormat="1" ht="18.48" customHeight="1">
      <c r="B20" s="19"/>
      <c r="C20" s="20"/>
      <c r="D20" s="20"/>
      <c r="E20" s="25" t="s">
        <v>32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30" t="s">
        <v>27</v>
      </c>
      <c r="AL20" s="20"/>
      <c r="AM20" s="20"/>
      <c r="AN20" s="25" t="s">
        <v>33</v>
      </c>
      <c r="AO20" s="20"/>
      <c r="AP20" s="20"/>
      <c r="AQ20" s="20"/>
      <c r="AR20" s="18"/>
      <c r="BG20" s="29"/>
      <c r="BS20" s="15" t="s">
        <v>5</v>
      </c>
    </row>
    <row r="21" s="1" customFormat="1" ht="6.96" customHeight="1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18"/>
      <c r="BG21" s="29"/>
    </row>
    <row r="22" s="1" customFormat="1" ht="12" customHeight="1">
      <c r="B22" s="19"/>
      <c r="C22" s="20"/>
      <c r="D22" s="30" t="s">
        <v>35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18"/>
      <c r="BG22" s="29"/>
    </row>
    <row r="23" s="1" customFormat="1" ht="16.5" customHeight="1">
      <c r="B23" s="19"/>
      <c r="C23" s="20"/>
      <c r="D23" s="20"/>
      <c r="E23" s="34" t="s">
        <v>1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20"/>
      <c r="AP23" s="20"/>
      <c r="AQ23" s="20"/>
      <c r="AR23" s="18"/>
      <c r="BG23" s="29"/>
    </row>
    <row r="24" s="1" customFormat="1" ht="6.96" customHeight="1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18"/>
      <c r="BG24" s="29"/>
    </row>
    <row r="25" s="1" customFormat="1" ht="6.96" customHeight="1">
      <c r="B25" s="19"/>
      <c r="C25" s="20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20"/>
      <c r="AQ25" s="20"/>
      <c r="AR25" s="18"/>
      <c r="BG25" s="29"/>
    </row>
    <row r="26" s="1" customFormat="1" ht="14.4" customHeight="1">
      <c r="B26" s="19"/>
      <c r="C26" s="20"/>
      <c r="D26" s="36" t="s">
        <v>36</v>
      </c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37">
        <f>ROUND(AG94,2)</f>
        <v>0</v>
      </c>
      <c r="AL26" s="20"/>
      <c r="AM26" s="20"/>
      <c r="AN26" s="20"/>
      <c r="AO26" s="20"/>
      <c r="AP26" s="20"/>
      <c r="AQ26" s="20"/>
      <c r="AR26" s="18"/>
      <c r="BG26" s="29"/>
    </row>
    <row r="27">
      <c r="B27" s="19"/>
      <c r="C27" s="20"/>
      <c r="D27" s="20"/>
      <c r="E27" s="38" t="s">
        <v>37</v>
      </c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39">
        <f>ROUND(AS94,2)</f>
        <v>0</v>
      </c>
      <c r="AL27" s="39"/>
      <c r="AM27" s="39"/>
      <c r="AN27" s="39"/>
      <c r="AO27" s="39"/>
      <c r="AP27" s="20"/>
      <c r="AQ27" s="20"/>
      <c r="AR27" s="18"/>
      <c r="BG27" s="29"/>
    </row>
    <row r="28" s="2" customFormat="1">
      <c r="A28" s="40"/>
      <c r="B28" s="41"/>
      <c r="C28" s="42"/>
      <c r="D28" s="42"/>
      <c r="E28" s="38" t="s">
        <v>38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39">
        <f>ROUND(AT94,2)</f>
        <v>0</v>
      </c>
      <c r="AL28" s="39"/>
      <c r="AM28" s="39"/>
      <c r="AN28" s="39"/>
      <c r="AO28" s="39"/>
      <c r="AP28" s="42"/>
      <c r="AQ28" s="42"/>
      <c r="AR28" s="43"/>
      <c r="BG28" s="29"/>
    </row>
    <row r="29" s="2" customFormat="1" ht="14.4" customHeight="1">
      <c r="A29" s="40"/>
      <c r="B29" s="41"/>
      <c r="C29" s="42"/>
      <c r="D29" s="36" t="s">
        <v>39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37">
        <f>ROUND(AG97, 2)</f>
        <v>0</v>
      </c>
      <c r="AL29" s="37"/>
      <c r="AM29" s="37"/>
      <c r="AN29" s="37"/>
      <c r="AO29" s="37"/>
      <c r="AP29" s="42"/>
      <c r="AQ29" s="42"/>
      <c r="AR29" s="43"/>
      <c r="BG29" s="29"/>
    </row>
    <row r="30" s="2" customFormat="1" ht="6.96" customHeight="1">
      <c r="A30" s="40"/>
      <c r="B30" s="41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3"/>
      <c r="BG30" s="29"/>
    </row>
    <row r="31" s="2" customFormat="1" ht="25.92" customHeight="1">
      <c r="A31" s="40"/>
      <c r="B31" s="41"/>
      <c r="C31" s="42"/>
      <c r="D31" s="44" t="s">
        <v>40</v>
      </c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6">
        <f>ROUND(AK26 + AK29, 2)</f>
        <v>0</v>
      </c>
      <c r="AL31" s="45"/>
      <c r="AM31" s="45"/>
      <c r="AN31" s="45"/>
      <c r="AO31" s="45"/>
      <c r="AP31" s="42"/>
      <c r="AQ31" s="42"/>
      <c r="AR31" s="43"/>
      <c r="BG31" s="29"/>
    </row>
    <row r="32" s="2" customFormat="1" ht="6.96" customHeight="1">
      <c r="A32" s="40"/>
      <c r="B32" s="41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3"/>
      <c r="BG32" s="29"/>
    </row>
    <row r="33" s="2" customFormat="1">
      <c r="A33" s="40"/>
      <c r="B33" s="41"/>
      <c r="C33" s="42"/>
      <c r="D33" s="42"/>
      <c r="E33" s="42"/>
      <c r="F33" s="42"/>
      <c r="G33" s="42"/>
      <c r="H33" s="42"/>
      <c r="I33" s="42"/>
      <c r="J33" s="42"/>
      <c r="K33" s="42"/>
      <c r="L33" s="47" t="s">
        <v>41</v>
      </c>
      <c r="M33" s="47"/>
      <c r="N33" s="47"/>
      <c r="O33" s="47"/>
      <c r="P33" s="47"/>
      <c r="Q33" s="42"/>
      <c r="R33" s="42"/>
      <c r="S33" s="42"/>
      <c r="T33" s="42"/>
      <c r="U33" s="42"/>
      <c r="V33" s="42"/>
      <c r="W33" s="47" t="s">
        <v>42</v>
      </c>
      <c r="X33" s="47"/>
      <c r="Y33" s="47"/>
      <c r="Z33" s="47"/>
      <c r="AA33" s="47"/>
      <c r="AB33" s="47"/>
      <c r="AC33" s="47"/>
      <c r="AD33" s="47"/>
      <c r="AE33" s="47"/>
      <c r="AF33" s="42"/>
      <c r="AG33" s="42"/>
      <c r="AH33" s="42"/>
      <c r="AI33" s="42"/>
      <c r="AJ33" s="42"/>
      <c r="AK33" s="47" t="s">
        <v>43</v>
      </c>
      <c r="AL33" s="47"/>
      <c r="AM33" s="47"/>
      <c r="AN33" s="47"/>
      <c r="AO33" s="47"/>
      <c r="AP33" s="42"/>
      <c r="AQ33" s="42"/>
      <c r="AR33" s="43"/>
      <c r="BG33" s="29"/>
    </row>
    <row r="34" s="3" customFormat="1" ht="14.4" customHeight="1">
      <c r="A34" s="3"/>
      <c r="B34" s="48"/>
      <c r="C34" s="49"/>
      <c r="D34" s="30" t="s">
        <v>44</v>
      </c>
      <c r="E34" s="49"/>
      <c r="F34" s="30" t="s">
        <v>45</v>
      </c>
      <c r="G34" s="49"/>
      <c r="H34" s="49"/>
      <c r="I34" s="49"/>
      <c r="J34" s="49"/>
      <c r="K34" s="49"/>
      <c r="L34" s="50">
        <v>0.20999999999999999</v>
      </c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51">
        <f>ROUND(BB94 + SUM(CD97:CD101), 2)</f>
        <v>0</v>
      </c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51">
        <f>ROUND(AX94 + SUM(BY97:BY101), 2)</f>
        <v>0</v>
      </c>
      <c r="AL34" s="49"/>
      <c r="AM34" s="49"/>
      <c r="AN34" s="49"/>
      <c r="AO34" s="49"/>
      <c r="AP34" s="49"/>
      <c r="AQ34" s="49"/>
      <c r="AR34" s="52"/>
      <c r="BG34" s="53"/>
    </row>
    <row r="35" s="3" customFormat="1" ht="14.4" customHeight="1">
      <c r="A35" s="3"/>
      <c r="B35" s="48"/>
      <c r="C35" s="49"/>
      <c r="D35" s="49"/>
      <c r="E35" s="49"/>
      <c r="F35" s="30" t="s">
        <v>46</v>
      </c>
      <c r="G35" s="49"/>
      <c r="H35" s="49"/>
      <c r="I35" s="49"/>
      <c r="J35" s="49"/>
      <c r="K35" s="49"/>
      <c r="L35" s="50">
        <v>0.14999999999999999</v>
      </c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51">
        <f>ROUND(BC94 + SUM(CE97:CE101), 2)</f>
        <v>0</v>
      </c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51">
        <f>ROUND(AY94 + SUM(BZ97:BZ101), 2)</f>
        <v>0</v>
      </c>
      <c r="AL35" s="49"/>
      <c r="AM35" s="49"/>
      <c r="AN35" s="49"/>
      <c r="AO35" s="49"/>
      <c r="AP35" s="49"/>
      <c r="AQ35" s="49"/>
      <c r="AR35" s="52"/>
      <c r="BG35" s="3"/>
    </row>
    <row r="36" hidden="1" s="3" customFormat="1" ht="14.4" customHeight="1">
      <c r="A36" s="3"/>
      <c r="B36" s="48"/>
      <c r="C36" s="49"/>
      <c r="D36" s="49"/>
      <c r="E36" s="49"/>
      <c r="F36" s="30" t="s">
        <v>47</v>
      </c>
      <c r="G36" s="49"/>
      <c r="H36" s="49"/>
      <c r="I36" s="49"/>
      <c r="J36" s="49"/>
      <c r="K36" s="49"/>
      <c r="L36" s="50">
        <v>0.20999999999999999</v>
      </c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51">
        <f>ROUND(BD94 + SUM(CF97:CF101), 2)</f>
        <v>0</v>
      </c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51">
        <v>0</v>
      </c>
      <c r="AL36" s="49"/>
      <c r="AM36" s="49"/>
      <c r="AN36" s="49"/>
      <c r="AO36" s="49"/>
      <c r="AP36" s="49"/>
      <c r="AQ36" s="49"/>
      <c r="AR36" s="52"/>
      <c r="BG36" s="3"/>
    </row>
    <row r="37" hidden="1" s="3" customFormat="1" ht="14.4" customHeight="1">
      <c r="A37" s="3"/>
      <c r="B37" s="48"/>
      <c r="C37" s="49"/>
      <c r="D37" s="49"/>
      <c r="E37" s="49"/>
      <c r="F37" s="30" t="s">
        <v>48</v>
      </c>
      <c r="G37" s="49"/>
      <c r="H37" s="49"/>
      <c r="I37" s="49"/>
      <c r="J37" s="49"/>
      <c r="K37" s="49"/>
      <c r="L37" s="50">
        <v>0.14999999999999999</v>
      </c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51">
        <f>ROUND(BE94 + SUM(CG97:CG101), 2)</f>
        <v>0</v>
      </c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51">
        <v>0</v>
      </c>
      <c r="AL37" s="49"/>
      <c r="AM37" s="49"/>
      <c r="AN37" s="49"/>
      <c r="AO37" s="49"/>
      <c r="AP37" s="49"/>
      <c r="AQ37" s="49"/>
      <c r="AR37" s="52"/>
      <c r="BG37" s="3"/>
    </row>
    <row r="38" hidden="1" s="3" customFormat="1" ht="14.4" customHeight="1">
      <c r="A38" s="3"/>
      <c r="B38" s="48"/>
      <c r="C38" s="49"/>
      <c r="D38" s="49"/>
      <c r="E38" s="49"/>
      <c r="F38" s="30" t="s">
        <v>49</v>
      </c>
      <c r="G38" s="49"/>
      <c r="H38" s="49"/>
      <c r="I38" s="49"/>
      <c r="J38" s="49"/>
      <c r="K38" s="49"/>
      <c r="L38" s="50">
        <v>0</v>
      </c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51">
        <f>ROUND(BF94 + SUM(CH97:CH101), 2)</f>
        <v>0</v>
      </c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51">
        <v>0</v>
      </c>
      <c r="AL38" s="49"/>
      <c r="AM38" s="49"/>
      <c r="AN38" s="49"/>
      <c r="AO38" s="49"/>
      <c r="AP38" s="49"/>
      <c r="AQ38" s="49"/>
      <c r="AR38" s="52"/>
      <c r="BG38" s="3"/>
    </row>
    <row r="39" s="2" customFormat="1" ht="6.96" customHeight="1">
      <c r="A39" s="40"/>
      <c r="B39" s="41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3"/>
      <c r="BG39" s="40"/>
    </row>
    <row r="40" s="2" customFormat="1" ht="25.92" customHeight="1">
      <c r="A40" s="40"/>
      <c r="B40" s="41"/>
      <c r="C40" s="54"/>
      <c r="D40" s="55" t="s">
        <v>50</v>
      </c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7" t="s">
        <v>51</v>
      </c>
      <c r="U40" s="56"/>
      <c r="V40" s="56"/>
      <c r="W40" s="56"/>
      <c r="X40" s="58" t="s">
        <v>52</v>
      </c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9">
        <f>SUM(AK31:AK38)</f>
        <v>0</v>
      </c>
      <c r="AL40" s="56"/>
      <c r="AM40" s="56"/>
      <c r="AN40" s="56"/>
      <c r="AO40" s="60"/>
      <c r="AP40" s="54"/>
      <c r="AQ40" s="54"/>
      <c r="AR40" s="43"/>
      <c r="BG40" s="40"/>
    </row>
    <row r="41" s="2" customFormat="1" ht="6.96" customHeight="1">
      <c r="A41" s="40"/>
      <c r="B41" s="41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3"/>
      <c r="BG41" s="40"/>
    </row>
    <row r="42" s="2" customFormat="1" ht="14.4" customHeight="1">
      <c r="A42" s="40"/>
      <c r="B42" s="41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3"/>
      <c r="BG42" s="40"/>
    </row>
    <row r="43" s="1" customFormat="1" ht="14.4" customHeight="1"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18"/>
    </row>
    <row r="44" s="1" customFormat="1" ht="14.4" customHeight="1"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18"/>
    </row>
    <row r="45" s="1" customFormat="1" ht="14.4" customHeight="1">
      <c r="B45" s="19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18"/>
    </row>
    <row r="46" s="1" customFormat="1" ht="14.4" customHeight="1">
      <c r="B46" s="19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18"/>
    </row>
    <row r="47" s="1" customFormat="1" ht="14.4" customHeight="1">
      <c r="B47" s="19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18"/>
    </row>
    <row r="48" s="1" customFormat="1" ht="14.4" customHeight="1"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18"/>
    </row>
    <row r="49" s="2" customFormat="1" ht="14.4" customHeight="1">
      <c r="B49" s="61"/>
      <c r="C49" s="62"/>
      <c r="D49" s="63" t="s">
        <v>53</v>
      </c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3" t="s">
        <v>54</v>
      </c>
      <c r="AI49" s="64"/>
      <c r="AJ49" s="64"/>
      <c r="AK49" s="64"/>
      <c r="AL49" s="64"/>
      <c r="AM49" s="64"/>
      <c r="AN49" s="64"/>
      <c r="AO49" s="64"/>
      <c r="AP49" s="62"/>
      <c r="AQ49" s="62"/>
      <c r="AR49" s="65"/>
    </row>
    <row r="50">
      <c r="B50" s="19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18"/>
    </row>
    <row r="51">
      <c r="B51" s="19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18"/>
    </row>
    <row r="52">
      <c r="B52" s="19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18"/>
    </row>
    <row r="53">
      <c r="B53" s="19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18"/>
    </row>
    <row r="54">
      <c r="B54" s="19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18"/>
    </row>
    <row r="55">
      <c r="B55" s="19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18"/>
    </row>
    <row r="56">
      <c r="B56" s="19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18"/>
    </row>
    <row r="57">
      <c r="B57" s="19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18"/>
    </row>
    <row r="58">
      <c r="B58" s="19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18"/>
    </row>
    <row r="59">
      <c r="B59" s="19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18"/>
    </row>
    <row r="60" s="2" customFormat="1">
      <c r="A60" s="40"/>
      <c r="B60" s="41"/>
      <c r="C60" s="42"/>
      <c r="D60" s="66" t="s">
        <v>55</v>
      </c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66" t="s">
        <v>56</v>
      </c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66" t="s">
        <v>55</v>
      </c>
      <c r="AI60" s="45"/>
      <c r="AJ60" s="45"/>
      <c r="AK60" s="45"/>
      <c r="AL60" s="45"/>
      <c r="AM60" s="66" t="s">
        <v>56</v>
      </c>
      <c r="AN60" s="45"/>
      <c r="AO60" s="45"/>
      <c r="AP60" s="42"/>
      <c r="AQ60" s="42"/>
      <c r="AR60" s="43"/>
      <c r="BG60" s="40"/>
    </row>
    <row r="61">
      <c r="B61" s="19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18"/>
    </row>
    <row r="62">
      <c r="B62" s="19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18"/>
    </row>
    <row r="63">
      <c r="B63" s="19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18"/>
    </row>
    <row r="64" s="2" customFormat="1">
      <c r="A64" s="40"/>
      <c r="B64" s="41"/>
      <c r="C64" s="42"/>
      <c r="D64" s="63" t="s">
        <v>57</v>
      </c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3" t="s">
        <v>58</v>
      </c>
      <c r="AI64" s="67"/>
      <c r="AJ64" s="67"/>
      <c r="AK64" s="67"/>
      <c r="AL64" s="67"/>
      <c r="AM64" s="67"/>
      <c r="AN64" s="67"/>
      <c r="AO64" s="67"/>
      <c r="AP64" s="42"/>
      <c r="AQ64" s="42"/>
      <c r="AR64" s="43"/>
      <c r="BG64" s="40"/>
    </row>
    <row r="65">
      <c r="B65" s="19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18"/>
    </row>
    <row r="66">
      <c r="B66" s="1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18"/>
    </row>
    <row r="67">
      <c r="B67" s="19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18"/>
    </row>
    <row r="68">
      <c r="B68" s="19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18"/>
    </row>
    <row r="69">
      <c r="B69" s="19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18"/>
    </row>
    <row r="70">
      <c r="B70" s="19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18"/>
    </row>
    <row r="71">
      <c r="B71" s="19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18"/>
    </row>
    <row r="72">
      <c r="B72" s="19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18"/>
    </row>
    <row r="73">
      <c r="B73" s="19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18"/>
    </row>
    <row r="74">
      <c r="B74" s="19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18"/>
    </row>
    <row r="75" s="2" customFormat="1">
      <c r="A75" s="40"/>
      <c r="B75" s="41"/>
      <c r="C75" s="42"/>
      <c r="D75" s="66" t="s">
        <v>55</v>
      </c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66" t="s">
        <v>56</v>
      </c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66" t="s">
        <v>55</v>
      </c>
      <c r="AI75" s="45"/>
      <c r="AJ75" s="45"/>
      <c r="AK75" s="45"/>
      <c r="AL75" s="45"/>
      <c r="AM75" s="66" t="s">
        <v>56</v>
      </c>
      <c r="AN75" s="45"/>
      <c r="AO75" s="45"/>
      <c r="AP75" s="42"/>
      <c r="AQ75" s="42"/>
      <c r="AR75" s="43"/>
      <c r="BG75" s="40"/>
    </row>
    <row r="76" s="2" customFormat="1">
      <c r="A76" s="40"/>
      <c r="B76" s="41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3"/>
      <c r="BG76" s="40"/>
    </row>
    <row r="77" s="2" customFormat="1" ht="6.96" customHeight="1">
      <c r="A77" s="40"/>
      <c r="B77" s="68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43"/>
      <c r="BG77" s="40"/>
    </row>
    <row r="81" s="2" customFormat="1" ht="6.96" customHeight="1">
      <c r="A81" s="40"/>
      <c r="B81" s="70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43"/>
      <c r="BG81" s="40"/>
    </row>
    <row r="82" s="2" customFormat="1" ht="24.96" customHeight="1">
      <c r="A82" s="40"/>
      <c r="B82" s="41"/>
      <c r="C82" s="21" t="s">
        <v>59</v>
      </c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3"/>
      <c r="BG82" s="40"/>
    </row>
    <row r="83" s="2" customFormat="1" ht="6.96" customHeight="1">
      <c r="A83" s="40"/>
      <c r="B83" s="41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3"/>
      <c r="BG83" s="40"/>
    </row>
    <row r="84" s="4" customFormat="1" ht="12" customHeight="1">
      <c r="A84" s="4"/>
      <c r="B84" s="72"/>
      <c r="C84" s="30" t="s">
        <v>14</v>
      </c>
      <c r="D84" s="73"/>
      <c r="E84" s="73"/>
      <c r="F84" s="73"/>
      <c r="G84" s="73"/>
      <c r="H84" s="73"/>
      <c r="I84" s="73"/>
      <c r="J84" s="73"/>
      <c r="K84" s="73"/>
      <c r="L84" s="73" t="str">
        <f>K5</f>
        <v>55K2021_AKT_2022</v>
      </c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73"/>
      <c r="AQ84" s="73"/>
      <c r="AR84" s="74"/>
      <c r="BG84" s="4"/>
    </row>
    <row r="85" s="5" customFormat="1" ht="36.96" customHeight="1">
      <c r="A85" s="5"/>
      <c r="B85" s="75"/>
      <c r="C85" s="76" t="s">
        <v>17</v>
      </c>
      <c r="D85" s="77"/>
      <c r="E85" s="77"/>
      <c r="F85" s="77"/>
      <c r="G85" s="77"/>
      <c r="H85" s="77"/>
      <c r="I85" s="77"/>
      <c r="J85" s="77"/>
      <c r="K85" s="77"/>
      <c r="L85" s="78" t="str">
        <f>K6</f>
        <v>VO parkoviště Majakovského</v>
      </c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77"/>
      <c r="AO85" s="77"/>
      <c r="AP85" s="77"/>
      <c r="AQ85" s="77"/>
      <c r="AR85" s="79"/>
      <c r="BG85" s="5"/>
    </row>
    <row r="86" s="2" customFormat="1" ht="6.96" customHeight="1">
      <c r="A86" s="40"/>
      <c r="B86" s="41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3"/>
      <c r="BG86" s="40"/>
    </row>
    <row r="87" s="2" customFormat="1" ht="12" customHeight="1">
      <c r="A87" s="40"/>
      <c r="B87" s="41"/>
      <c r="C87" s="30" t="s">
        <v>21</v>
      </c>
      <c r="D87" s="42"/>
      <c r="E87" s="42"/>
      <c r="F87" s="42"/>
      <c r="G87" s="42"/>
      <c r="H87" s="42"/>
      <c r="I87" s="42"/>
      <c r="J87" s="42"/>
      <c r="K87" s="42"/>
      <c r="L87" s="80" t="str">
        <f>IF(K8="","",K8)</f>
        <v xml:space="preserve"> </v>
      </c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30" t="s">
        <v>23</v>
      </c>
      <c r="AJ87" s="42"/>
      <c r="AK87" s="42"/>
      <c r="AL87" s="42"/>
      <c r="AM87" s="81" t="str">
        <f>IF(AN8= "","",AN8)</f>
        <v>20. 4. 2022</v>
      </c>
      <c r="AN87" s="81"/>
      <c r="AO87" s="42"/>
      <c r="AP87" s="42"/>
      <c r="AQ87" s="42"/>
      <c r="AR87" s="43"/>
      <c r="BG87" s="40"/>
    </row>
    <row r="88" s="2" customFormat="1" ht="6.96" customHeight="1">
      <c r="A88" s="40"/>
      <c r="B88" s="41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3"/>
      <c r="BG88" s="40"/>
    </row>
    <row r="89" s="2" customFormat="1" ht="15.15" customHeight="1">
      <c r="A89" s="40"/>
      <c r="B89" s="41"/>
      <c r="C89" s="30" t="s">
        <v>25</v>
      </c>
      <c r="D89" s="42"/>
      <c r="E89" s="42"/>
      <c r="F89" s="42"/>
      <c r="G89" s="42"/>
      <c r="H89" s="42"/>
      <c r="I89" s="42"/>
      <c r="J89" s="42"/>
      <c r="K89" s="42"/>
      <c r="L89" s="73" t="str">
        <f>IF(E11= "","",E11)</f>
        <v xml:space="preserve"> </v>
      </c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30" t="s">
        <v>30</v>
      </c>
      <c r="AJ89" s="42"/>
      <c r="AK89" s="42"/>
      <c r="AL89" s="42"/>
      <c r="AM89" s="82" t="str">
        <f>IF(E17="","",E17)</f>
        <v>Petr Kubala</v>
      </c>
      <c r="AN89" s="73"/>
      <c r="AO89" s="73"/>
      <c r="AP89" s="73"/>
      <c r="AQ89" s="42"/>
      <c r="AR89" s="43"/>
      <c r="AS89" s="83" t="s">
        <v>60</v>
      </c>
      <c r="AT89" s="84"/>
      <c r="AU89" s="85"/>
      <c r="AV89" s="85"/>
      <c r="AW89" s="85"/>
      <c r="AX89" s="85"/>
      <c r="AY89" s="85"/>
      <c r="AZ89" s="85"/>
      <c r="BA89" s="85"/>
      <c r="BB89" s="85"/>
      <c r="BC89" s="85"/>
      <c r="BD89" s="85"/>
      <c r="BE89" s="85"/>
      <c r="BF89" s="86"/>
      <c r="BG89" s="40"/>
    </row>
    <row r="90" s="2" customFormat="1" ht="15.15" customHeight="1">
      <c r="A90" s="40"/>
      <c r="B90" s="41"/>
      <c r="C90" s="30" t="s">
        <v>28</v>
      </c>
      <c r="D90" s="42"/>
      <c r="E90" s="42"/>
      <c r="F90" s="42"/>
      <c r="G90" s="42"/>
      <c r="H90" s="42"/>
      <c r="I90" s="42"/>
      <c r="J90" s="42"/>
      <c r="K90" s="42"/>
      <c r="L90" s="73" t="str">
        <f>IF(E14= "Vyplň údaj","",E14)</f>
        <v/>
      </c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30" t="s">
        <v>34</v>
      </c>
      <c r="AJ90" s="42"/>
      <c r="AK90" s="42"/>
      <c r="AL90" s="42"/>
      <c r="AM90" s="82" t="str">
        <f>IF(E20="","",E20)</f>
        <v>Petr Kubala</v>
      </c>
      <c r="AN90" s="73"/>
      <c r="AO90" s="73"/>
      <c r="AP90" s="73"/>
      <c r="AQ90" s="42"/>
      <c r="AR90" s="43"/>
      <c r="AS90" s="87"/>
      <c r="AT90" s="88"/>
      <c r="AU90" s="89"/>
      <c r="AV90" s="89"/>
      <c r="AW90" s="89"/>
      <c r="AX90" s="89"/>
      <c r="AY90" s="89"/>
      <c r="AZ90" s="89"/>
      <c r="BA90" s="89"/>
      <c r="BB90" s="89"/>
      <c r="BC90" s="89"/>
      <c r="BD90" s="89"/>
      <c r="BE90" s="89"/>
      <c r="BF90" s="90"/>
      <c r="BG90" s="40"/>
    </row>
    <row r="91" s="2" customFormat="1" ht="10.8" customHeight="1">
      <c r="A91" s="40"/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3"/>
      <c r="AS91" s="91"/>
      <c r="AT91" s="92"/>
      <c r="AU91" s="93"/>
      <c r="AV91" s="93"/>
      <c r="AW91" s="93"/>
      <c r="AX91" s="93"/>
      <c r="AY91" s="93"/>
      <c r="AZ91" s="93"/>
      <c r="BA91" s="93"/>
      <c r="BB91" s="93"/>
      <c r="BC91" s="93"/>
      <c r="BD91" s="93"/>
      <c r="BE91" s="93"/>
      <c r="BF91" s="94"/>
      <c r="BG91" s="40"/>
    </row>
    <row r="92" s="2" customFormat="1" ht="29.28" customHeight="1">
      <c r="A92" s="40"/>
      <c r="B92" s="41"/>
      <c r="C92" s="95" t="s">
        <v>61</v>
      </c>
      <c r="D92" s="96"/>
      <c r="E92" s="96"/>
      <c r="F92" s="96"/>
      <c r="G92" s="96"/>
      <c r="H92" s="97"/>
      <c r="I92" s="98" t="s">
        <v>62</v>
      </c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96"/>
      <c r="AA92" s="96"/>
      <c r="AB92" s="96"/>
      <c r="AC92" s="96"/>
      <c r="AD92" s="96"/>
      <c r="AE92" s="96"/>
      <c r="AF92" s="96"/>
      <c r="AG92" s="99" t="s">
        <v>63</v>
      </c>
      <c r="AH92" s="96"/>
      <c r="AI92" s="96"/>
      <c r="AJ92" s="96"/>
      <c r="AK92" s="96"/>
      <c r="AL92" s="96"/>
      <c r="AM92" s="96"/>
      <c r="AN92" s="98" t="s">
        <v>64</v>
      </c>
      <c r="AO92" s="96"/>
      <c r="AP92" s="100"/>
      <c r="AQ92" s="101" t="s">
        <v>65</v>
      </c>
      <c r="AR92" s="43"/>
      <c r="AS92" s="102" t="s">
        <v>66</v>
      </c>
      <c r="AT92" s="103" t="s">
        <v>67</v>
      </c>
      <c r="AU92" s="103" t="s">
        <v>68</v>
      </c>
      <c r="AV92" s="103" t="s">
        <v>69</v>
      </c>
      <c r="AW92" s="103" t="s">
        <v>70</v>
      </c>
      <c r="AX92" s="103" t="s">
        <v>71</v>
      </c>
      <c r="AY92" s="103" t="s">
        <v>72</v>
      </c>
      <c r="AZ92" s="103" t="s">
        <v>73</v>
      </c>
      <c r="BA92" s="103" t="s">
        <v>74</v>
      </c>
      <c r="BB92" s="103" t="s">
        <v>75</v>
      </c>
      <c r="BC92" s="103" t="s">
        <v>76</v>
      </c>
      <c r="BD92" s="103" t="s">
        <v>77</v>
      </c>
      <c r="BE92" s="103" t="s">
        <v>78</v>
      </c>
      <c r="BF92" s="104" t="s">
        <v>79</v>
      </c>
      <c r="BG92" s="40"/>
    </row>
    <row r="93" s="2" customFormat="1" ht="10.8" customHeight="1">
      <c r="A93" s="40"/>
      <c r="B93" s="41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3"/>
      <c r="AS93" s="105"/>
      <c r="AT93" s="106"/>
      <c r="AU93" s="106"/>
      <c r="AV93" s="106"/>
      <c r="AW93" s="106"/>
      <c r="AX93" s="106"/>
      <c r="AY93" s="106"/>
      <c r="AZ93" s="106"/>
      <c r="BA93" s="106"/>
      <c r="BB93" s="106"/>
      <c r="BC93" s="106"/>
      <c r="BD93" s="106"/>
      <c r="BE93" s="106"/>
      <c r="BF93" s="107"/>
      <c r="BG93" s="40"/>
    </row>
    <row r="94" s="6" customFormat="1" ht="32.4" customHeight="1">
      <c r="A94" s="6"/>
      <c r="B94" s="108"/>
      <c r="C94" s="109" t="s">
        <v>80</v>
      </c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110"/>
      <c r="X94" s="110"/>
      <c r="Y94" s="110"/>
      <c r="Z94" s="110"/>
      <c r="AA94" s="110"/>
      <c r="AB94" s="110"/>
      <c r="AC94" s="110"/>
      <c r="AD94" s="110"/>
      <c r="AE94" s="110"/>
      <c r="AF94" s="110"/>
      <c r="AG94" s="111">
        <f>ROUND(AG95,2)</f>
        <v>0</v>
      </c>
      <c r="AH94" s="111"/>
      <c r="AI94" s="111"/>
      <c r="AJ94" s="111"/>
      <c r="AK94" s="111"/>
      <c r="AL94" s="111"/>
      <c r="AM94" s="111"/>
      <c r="AN94" s="112">
        <f>SUM(AG94,AV94)</f>
        <v>0</v>
      </c>
      <c r="AO94" s="112"/>
      <c r="AP94" s="112"/>
      <c r="AQ94" s="113" t="s">
        <v>1</v>
      </c>
      <c r="AR94" s="114"/>
      <c r="AS94" s="115">
        <f>ROUND(AS95,2)</f>
        <v>0</v>
      </c>
      <c r="AT94" s="116">
        <f>ROUND(AT95,2)</f>
        <v>0</v>
      </c>
      <c r="AU94" s="117">
        <f>ROUND(AU95,2)</f>
        <v>0</v>
      </c>
      <c r="AV94" s="117">
        <f>ROUND(SUM(AX94:AY94),2)</f>
        <v>0</v>
      </c>
      <c r="AW94" s="118">
        <f>ROUND(AW95,5)</f>
        <v>0</v>
      </c>
      <c r="AX94" s="117">
        <f>ROUND(BB94*L34,2)</f>
        <v>0</v>
      </c>
      <c r="AY94" s="117">
        <f>ROUND(BC94*L35,2)</f>
        <v>0</v>
      </c>
      <c r="AZ94" s="117">
        <f>ROUND(BD94*L34,2)</f>
        <v>0</v>
      </c>
      <c r="BA94" s="117">
        <f>ROUND(BE94*L35,2)</f>
        <v>0</v>
      </c>
      <c r="BB94" s="117">
        <f>ROUND(BB95,2)</f>
        <v>0</v>
      </c>
      <c r="BC94" s="117">
        <f>ROUND(BC95,2)</f>
        <v>0</v>
      </c>
      <c r="BD94" s="117">
        <f>ROUND(BD95,2)</f>
        <v>0</v>
      </c>
      <c r="BE94" s="117">
        <f>ROUND(BE95,2)</f>
        <v>0</v>
      </c>
      <c r="BF94" s="119">
        <f>ROUND(BF95,2)</f>
        <v>0</v>
      </c>
      <c r="BG94" s="6"/>
      <c r="BS94" s="120" t="s">
        <v>81</v>
      </c>
      <c r="BT94" s="120" t="s">
        <v>82</v>
      </c>
      <c r="BV94" s="120" t="s">
        <v>83</v>
      </c>
      <c r="BW94" s="120" t="s">
        <v>6</v>
      </c>
      <c r="BX94" s="120" t="s">
        <v>84</v>
      </c>
      <c r="CL94" s="120" t="s">
        <v>1</v>
      </c>
    </row>
    <row r="95" s="7" customFormat="1" ht="37.5" customHeight="1">
      <c r="A95" s="121" t="s">
        <v>85</v>
      </c>
      <c r="B95" s="122"/>
      <c r="C95" s="123"/>
      <c r="D95" s="124" t="s">
        <v>15</v>
      </c>
      <c r="E95" s="124"/>
      <c r="F95" s="124"/>
      <c r="G95" s="124"/>
      <c r="H95" s="124"/>
      <c r="I95" s="125"/>
      <c r="J95" s="124" t="s">
        <v>18</v>
      </c>
      <c r="K95" s="124"/>
      <c r="L95" s="124"/>
      <c r="M95" s="124"/>
      <c r="N95" s="124"/>
      <c r="O95" s="124"/>
      <c r="P95" s="124"/>
      <c r="Q95" s="124"/>
      <c r="R95" s="124"/>
      <c r="S95" s="124"/>
      <c r="T95" s="124"/>
      <c r="U95" s="124"/>
      <c r="V95" s="124"/>
      <c r="W95" s="124"/>
      <c r="X95" s="124"/>
      <c r="Y95" s="124"/>
      <c r="Z95" s="124"/>
      <c r="AA95" s="124"/>
      <c r="AB95" s="124"/>
      <c r="AC95" s="124"/>
      <c r="AD95" s="124"/>
      <c r="AE95" s="124"/>
      <c r="AF95" s="124"/>
      <c r="AG95" s="126">
        <f>'55K2021_AKT_2022 - VO par...'!K32</f>
        <v>0</v>
      </c>
      <c r="AH95" s="125"/>
      <c r="AI95" s="125"/>
      <c r="AJ95" s="125"/>
      <c r="AK95" s="125"/>
      <c r="AL95" s="125"/>
      <c r="AM95" s="125"/>
      <c r="AN95" s="126">
        <f>SUM(AG95,AV95)</f>
        <v>0</v>
      </c>
      <c r="AO95" s="125"/>
      <c r="AP95" s="125"/>
      <c r="AQ95" s="127" t="s">
        <v>86</v>
      </c>
      <c r="AR95" s="128"/>
      <c r="AS95" s="129">
        <f>'55K2021_AKT_2022 - VO par...'!K29</f>
        <v>0</v>
      </c>
      <c r="AT95" s="130">
        <f>'55K2021_AKT_2022 - VO par...'!K30</f>
        <v>0</v>
      </c>
      <c r="AU95" s="130">
        <v>0</v>
      </c>
      <c r="AV95" s="130">
        <f>ROUND(SUM(AX95:AY95),2)</f>
        <v>0</v>
      </c>
      <c r="AW95" s="131">
        <f>'55K2021_AKT_2022 - VO par...'!T132</f>
        <v>0</v>
      </c>
      <c r="AX95" s="130">
        <f>'55K2021_AKT_2022 - VO par...'!K35</f>
        <v>0</v>
      </c>
      <c r="AY95" s="130">
        <f>'55K2021_AKT_2022 - VO par...'!K36</f>
        <v>0</v>
      </c>
      <c r="AZ95" s="130">
        <f>'55K2021_AKT_2022 - VO par...'!K37</f>
        <v>0</v>
      </c>
      <c r="BA95" s="130">
        <f>'55K2021_AKT_2022 - VO par...'!K38</f>
        <v>0</v>
      </c>
      <c r="BB95" s="130">
        <f>'55K2021_AKT_2022 - VO par...'!F35</f>
        <v>0</v>
      </c>
      <c r="BC95" s="130">
        <f>'55K2021_AKT_2022 - VO par...'!F36</f>
        <v>0</v>
      </c>
      <c r="BD95" s="130">
        <f>'55K2021_AKT_2022 - VO par...'!F37</f>
        <v>0</v>
      </c>
      <c r="BE95" s="130">
        <f>'55K2021_AKT_2022 - VO par...'!F38</f>
        <v>0</v>
      </c>
      <c r="BF95" s="132">
        <f>'55K2021_AKT_2022 - VO par...'!F39</f>
        <v>0</v>
      </c>
      <c r="BG95" s="7"/>
      <c r="BT95" s="133" t="s">
        <v>87</v>
      </c>
      <c r="BU95" s="133" t="s">
        <v>88</v>
      </c>
      <c r="BV95" s="133" t="s">
        <v>83</v>
      </c>
      <c r="BW95" s="133" t="s">
        <v>6</v>
      </c>
      <c r="BX95" s="133" t="s">
        <v>84</v>
      </c>
      <c r="CL95" s="133" t="s">
        <v>1</v>
      </c>
    </row>
    <row r="96">
      <c r="B96" s="19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18"/>
    </row>
    <row r="97" s="2" customFormat="1" ht="30" customHeight="1">
      <c r="A97" s="40"/>
      <c r="B97" s="41"/>
      <c r="C97" s="109" t="s">
        <v>89</v>
      </c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112">
        <f>ROUND(SUM(AG98:AG101), 2)</f>
        <v>0</v>
      </c>
      <c r="AH97" s="112"/>
      <c r="AI97" s="112"/>
      <c r="AJ97" s="112"/>
      <c r="AK97" s="112"/>
      <c r="AL97" s="112"/>
      <c r="AM97" s="112"/>
      <c r="AN97" s="112">
        <f>ROUND(SUM(AN98:AN101), 2)</f>
        <v>0</v>
      </c>
      <c r="AO97" s="112"/>
      <c r="AP97" s="112"/>
      <c r="AQ97" s="134"/>
      <c r="AR97" s="43"/>
      <c r="AS97" s="102" t="s">
        <v>90</v>
      </c>
      <c r="AT97" s="103" t="s">
        <v>91</v>
      </c>
      <c r="AU97" s="103" t="s">
        <v>44</v>
      </c>
      <c r="AV97" s="104" t="s">
        <v>69</v>
      </c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</row>
    <row r="98" s="2" customFormat="1" ht="19.92" customHeight="1">
      <c r="A98" s="40"/>
      <c r="B98" s="41"/>
      <c r="C98" s="42"/>
      <c r="D98" s="135" t="s">
        <v>92</v>
      </c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5"/>
      <c r="Z98" s="135"/>
      <c r="AA98" s="135"/>
      <c r="AB98" s="135"/>
      <c r="AC98" s="42"/>
      <c r="AD98" s="42"/>
      <c r="AE98" s="42"/>
      <c r="AF98" s="42"/>
      <c r="AG98" s="136">
        <f>ROUND(AG94 * AS98, 2)</f>
        <v>0</v>
      </c>
      <c r="AH98" s="137"/>
      <c r="AI98" s="137"/>
      <c r="AJ98" s="137"/>
      <c r="AK98" s="137"/>
      <c r="AL98" s="137"/>
      <c r="AM98" s="137"/>
      <c r="AN98" s="137">
        <f>ROUND(AG98 + AV98, 2)</f>
        <v>0</v>
      </c>
      <c r="AO98" s="137"/>
      <c r="AP98" s="137"/>
      <c r="AQ98" s="42"/>
      <c r="AR98" s="43"/>
      <c r="AS98" s="138">
        <v>0</v>
      </c>
      <c r="AT98" s="139" t="s">
        <v>93</v>
      </c>
      <c r="AU98" s="139" t="s">
        <v>45</v>
      </c>
      <c r="AV98" s="140">
        <f>ROUND(IF(AU98="základní",AG98*L34,IF(AU98="snížená",AG98*L35,0)), 2)</f>
        <v>0</v>
      </c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V98" s="15" t="s">
        <v>94</v>
      </c>
      <c r="BY98" s="141">
        <f>IF(AU98="základní",AV98,0)</f>
        <v>0</v>
      </c>
      <c r="BZ98" s="141">
        <f>IF(AU98="snížená",AV98,0)</f>
        <v>0</v>
      </c>
      <c r="CA98" s="141">
        <v>0</v>
      </c>
      <c r="CB98" s="141">
        <v>0</v>
      </c>
      <c r="CC98" s="141">
        <v>0</v>
      </c>
      <c r="CD98" s="141">
        <f>IF(AU98="základní",AG98,0)</f>
        <v>0</v>
      </c>
      <c r="CE98" s="141">
        <f>IF(AU98="snížená",AG98,0)</f>
        <v>0</v>
      </c>
      <c r="CF98" s="141">
        <f>IF(AU98="zákl. přenesená",AG98,0)</f>
        <v>0</v>
      </c>
      <c r="CG98" s="141">
        <f>IF(AU98="sníž. přenesená",AG98,0)</f>
        <v>0</v>
      </c>
      <c r="CH98" s="141">
        <f>IF(AU98="nulová",AG98,0)</f>
        <v>0</v>
      </c>
      <c r="CI98" s="15">
        <f>IF(AU98="základní",1,IF(AU98="snížená",2,IF(AU98="zákl. přenesená",4,IF(AU98="sníž. přenesená",5,3))))</f>
        <v>1</v>
      </c>
      <c r="CJ98" s="15">
        <f>IF(AT98="stavební čast",1,IF(AT98="investiční čast",2,3))</f>
        <v>1</v>
      </c>
      <c r="CK98" s="15" t="str">
        <f>IF(D98="Vyplň vlastní","","x")</f>
        <v>x</v>
      </c>
    </row>
    <row r="99" s="2" customFormat="1" ht="19.92" customHeight="1">
      <c r="A99" s="40"/>
      <c r="B99" s="41"/>
      <c r="C99" s="42"/>
      <c r="D99" s="142" t="s">
        <v>95</v>
      </c>
      <c r="E99" s="135"/>
      <c r="F99" s="135"/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  <c r="Z99" s="135"/>
      <c r="AA99" s="135"/>
      <c r="AB99" s="135"/>
      <c r="AC99" s="42"/>
      <c r="AD99" s="42"/>
      <c r="AE99" s="42"/>
      <c r="AF99" s="42"/>
      <c r="AG99" s="136">
        <f>ROUND(AG94 * AS99, 2)</f>
        <v>0</v>
      </c>
      <c r="AH99" s="137"/>
      <c r="AI99" s="137"/>
      <c r="AJ99" s="137"/>
      <c r="AK99" s="137"/>
      <c r="AL99" s="137"/>
      <c r="AM99" s="137"/>
      <c r="AN99" s="137">
        <f>ROUND(AG99 + AV99, 2)</f>
        <v>0</v>
      </c>
      <c r="AO99" s="137"/>
      <c r="AP99" s="137"/>
      <c r="AQ99" s="42"/>
      <c r="AR99" s="43"/>
      <c r="AS99" s="138">
        <v>0</v>
      </c>
      <c r="AT99" s="139" t="s">
        <v>93</v>
      </c>
      <c r="AU99" s="139" t="s">
        <v>45</v>
      </c>
      <c r="AV99" s="140">
        <f>ROUND(IF(AU99="základní",AG99*L34,IF(AU99="snížená",AG99*L35,0)), 2)</f>
        <v>0</v>
      </c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V99" s="15" t="s">
        <v>96</v>
      </c>
      <c r="BY99" s="141">
        <f>IF(AU99="základní",AV99,0)</f>
        <v>0</v>
      </c>
      <c r="BZ99" s="141">
        <f>IF(AU99="snížená",AV99,0)</f>
        <v>0</v>
      </c>
      <c r="CA99" s="141">
        <v>0</v>
      </c>
      <c r="CB99" s="141">
        <v>0</v>
      </c>
      <c r="CC99" s="141">
        <v>0</v>
      </c>
      <c r="CD99" s="141">
        <f>IF(AU99="základní",AG99,0)</f>
        <v>0</v>
      </c>
      <c r="CE99" s="141">
        <f>IF(AU99="snížená",AG99,0)</f>
        <v>0</v>
      </c>
      <c r="CF99" s="141">
        <f>IF(AU99="zákl. přenesená",AG99,0)</f>
        <v>0</v>
      </c>
      <c r="CG99" s="141">
        <f>IF(AU99="sníž. přenesená",AG99,0)</f>
        <v>0</v>
      </c>
      <c r="CH99" s="141">
        <f>IF(AU99="nulová",AG99,0)</f>
        <v>0</v>
      </c>
      <c r="CI99" s="15">
        <f>IF(AU99="základní",1,IF(AU99="snížená",2,IF(AU99="zákl. přenesená",4,IF(AU99="sníž. přenesená",5,3))))</f>
        <v>1</v>
      </c>
      <c r="CJ99" s="15">
        <f>IF(AT99="stavební čast",1,IF(AT99="investiční čast",2,3))</f>
        <v>1</v>
      </c>
      <c r="CK99" s="15" t="str">
        <f>IF(D99="Vyplň vlastní","","x")</f>
        <v/>
      </c>
    </row>
    <row r="100" s="2" customFormat="1" ht="19.92" customHeight="1">
      <c r="A100" s="40"/>
      <c r="B100" s="41"/>
      <c r="C100" s="42"/>
      <c r="D100" s="142" t="s">
        <v>95</v>
      </c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35"/>
      <c r="AA100" s="135"/>
      <c r="AB100" s="135"/>
      <c r="AC100" s="42"/>
      <c r="AD100" s="42"/>
      <c r="AE100" s="42"/>
      <c r="AF100" s="42"/>
      <c r="AG100" s="136">
        <f>ROUND(AG94 * AS100, 2)</f>
        <v>0</v>
      </c>
      <c r="AH100" s="137"/>
      <c r="AI100" s="137"/>
      <c r="AJ100" s="137"/>
      <c r="AK100" s="137"/>
      <c r="AL100" s="137"/>
      <c r="AM100" s="137"/>
      <c r="AN100" s="137">
        <f>ROUND(AG100 + AV100, 2)</f>
        <v>0</v>
      </c>
      <c r="AO100" s="137"/>
      <c r="AP100" s="137"/>
      <c r="AQ100" s="42"/>
      <c r="AR100" s="43"/>
      <c r="AS100" s="138">
        <v>0</v>
      </c>
      <c r="AT100" s="139" t="s">
        <v>93</v>
      </c>
      <c r="AU100" s="139" t="s">
        <v>45</v>
      </c>
      <c r="AV100" s="140">
        <f>ROUND(IF(AU100="základní",AG100*L34,IF(AU100="snížená",AG100*L35,0)), 2)</f>
        <v>0</v>
      </c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V100" s="15" t="s">
        <v>96</v>
      </c>
      <c r="BY100" s="141">
        <f>IF(AU100="základní",AV100,0)</f>
        <v>0</v>
      </c>
      <c r="BZ100" s="141">
        <f>IF(AU100="snížená",AV100,0)</f>
        <v>0</v>
      </c>
      <c r="CA100" s="141">
        <v>0</v>
      </c>
      <c r="CB100" s="141">
        <v>0</v>
      </c>
      <c r="CC100" s="141">
        <v>0</v>
      </c>
      <c r="CD100" s="141">
        <f>IF(AU100="základní",AG100,0)</f>
        <v>0</v>
      </c>
      <c r="CE100" s="141">
        <f>IF(AU100="snížená",AG100,0)</f>
        <v>0</v>
      </c>
      <c r="CF100" s="141">
        <f>IF(AU100="zákl. přenesená",AG100,0)</f>
        <v>0</v>
      </c>
      <c r="CG100" s="141">
        <f>IF(AU100="sníž. přenesená",AG100,0)</f>
        <v>0</v>
      </c>
      <c r="CH100" s="141">
        <f>IF(AU100="nulová",AG100,0)</f>
        <v>0</v>
      </c>
      <c r="CI100" s="15">
        <f>IF(AU100="základní",1,IF(AU100="snížená",2,IF(AU100="zákl. přenesená",4,IF(AU100="sníž. přenesená",5,3))))</f>
        <v>1</v>
      </c>
      <c r="CJ100" s="15">
        <f>IF(AT100="stavební čast",1,IF(AT100="investiční čast",2,3))</f>
        <v>1</v>
      </c>
      <c r="CK100" s="15" t="str">
        <f>IF(D100="Vyplň vlastní","","x")</f>
        <v/>
      </c>
    </row>
    <row r="101" s="2" customFormat="1" ht="19.92" customHeight="1">
      <c r="A101" s="40"/>
      <c r="B101" s="41"/>
      <c r="C101" s="42"/>
      <c r="D101" s="142" t="s">
        <v>95</v>
      </c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5"/>
      <c r="Z101" s="135"/>
      <c r="AA101" s="135"/>
      <c r="AB101" s="135"/>
      <c r="AC101" s="42"/>
      <c r="AD101" s="42"/>
      <c r="AE101" s="42"/>
      <c r="AF101" s="42"/>
      <c r="AG101" s="136">
        <f>ROUND(AG94 * AS101, 2)</f>
        <v>0</v>
      </c>
      <c r="AH101" s="137"/>
      <c r="AI101" s="137"/>
      <c r="AJ101" s="137"/>
      <c r="AK101" s="137"/>
      <c r="AL101" s="137"/>
      <c r="AM101" s="137"/>
      <c r="AN101" s="137">
        <f>ROUND(AG101 + AV101, 2)</f>
        <v>0</v>
      </c>
      <c r="AO101" s="137"/>
      <c r="AP101" s="137"/>
      <c r="AQ101" s="42"/>
      <c r="AR101" s="43"/>
      <c r="AS101" s="143">
        <v>0</v>
      </c>
      <c r="AT101" s="144" t="s">
        <v>93</v>
      </c>
      <c r="AU101" s="144" t="s">
        <v>45</v>
      </c>
      <c r="AV101" s="145">
        <f>ROUND(IF(AU101="základní",AG101*L34,IF(AU101="snížená",AG101*L35,0)), 2)</f>
        <v>0</v>
      </c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V101" s="15" t="s">
        <v>96</v>
      </c>
      <c r="BY101" s="141">
        <f>IF(AU101="základní",AV101,0)</f>
        <v>0</v>
      </c>
      <c r="BZ101" s="141">
        <f>IF(AU101="snížená",AV101,0)</f>
        <v>0</v>
      </c>
      <c r="CA101" s="141">
        <v>0</v>
      </c>
      <c r="CB101" s="141">
        <v>0</v>
      </c>
      <c r="CC101" s="141">
        <v>0</v>
      </c>
      <c r="CD101" s="141">
        <f>IF(AU101="základní",AG101,0)</f>
        <v>0</v>
      </c>
      <c r="CE101" s="141">
        <f>IF(AU101="snížená",AG101,0)</f>
        <v>0</v>
      </c>
      <c r="CF101" s="141">
        <f>IF(AU101="zákl. přenesená",AG101,0)</f>
        <v>0</v>
      </c>
      <c r="CG101" s="141">
        <f>IF(AU101="sníž. přenesená",AG101,0)</f>
        <v>0</v>
      </c>
      <c r="CH101" s="141">
        <f>IF(AU101="nulová",AG101,0)</f>
        <v>0</v>
      </c>
      <c r="CI101" s="15">
        <f>IF(AU101="základní",1,IF(AU101="snížená",2,IF(AU101="zákl. přenesená",4,IF(AU101="sníž. přenesená",5,3))))</f>
        <v>1</v>
      </c>
      <c r="CJ101" s="15">
        <f>IF(AT101="stavební čast",1,IF(AT101="investiční čast",2,3))</f>
        <v>1</v>
      </c>
      <c r="CK101" s="15" t="str">
        <f>IF(D101="Vyplň vlastní","","x")</f>
        <v/>
      </c>
    </row>
    <row r="102" s="2" customFormat="1" ht="10.8" customHeight="1">
      <c r="A102" s="40"/>
      <c r="B102" s="41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3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</row>
    <row r="103" s="2" customFormat="1" ht="30" customHeight="1">
      <c r="A103" s="40"/>
      <c r="B103" s="41"/>
      <c r="C103" s="146" t="s">
        <v>97</v>
      </c>
      <c r="D103" s="147"/>
      <c r="E103" s="147"/>
      <c r="F103" s="147"/>
      <c r="G103" s="147"/>
      <c r="H103" s="147"/>
      <c r="I103" s="147"/>
      <c r="J103" s="147"/>
      <c r="K103" s="147"/>
      <c r="L103" s="147"/>
      <c r="M103" s="147"/>
      <c r="N103" s="147"/>
      <c r="O103" s="147"/>
      <c r="P103" s="147"/>
      <c r="Q103" s="147"/>
      <c r="R103" s="147"/>
      <c r="S103" s="147"/>
      <c r="T103" s="147"/>
      <c r="U103" s="147"/>
      <c r="V103" s="147"/>
      <c r="W103" s="147"/>
      <c r="X103" s="147"/>
      <c r="Y103" s="147"/>
      <c r="Z103" s="147"/>
      <c r="AA103" s="147"/>
      <c r="AB103" s="147"/>
      <c r="AC103" s="147"/>
      <c r="AD103" s="147"/>
      <c r="AE103" s="147"/>
      <c r="AF103" s="147"/>
      <c r="AG103" s="148">
        <f>ROUND(AG94 + AG97, 2)</f>
        <v>0</v>
      </c>
      <c r="AH103" s="148"/>
      <c r="AI103" s="148"/>
      <c r="AJ103" s="148"/>
      <c r="AK103" s="148"/>
      <c r="AL103" s="148"/>
      <c r="AM103" s="148"/>
      <c r="AN103" s="148">
        <f>ROUND(AN94 + AN97, 2)</f>
        <v>0</v>
      </c>
      <c r="AO103" s="148"/>
      <c r="AP103" s="148"/>
      <c r="AQ103" s="147"/>
      <c r="AR103" s="43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</row>
    <row r="104" s="2" customFormat="1" ht="6.96" customHeight="1">
      <c r="A104" s="40"/>
      <c r="B104" s="68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69"/>
      <c r="AE104" s="69"/>
      <c r="AF104" s="69"/>
      <c r="AG104" s="69"/>
      <c r="AH104" s="69"/>
      <c r="AI104" s="69"/>
      <c r="AJ104" s="69"/>
      <c r="AK104" s="69"/>
      <c r="AL104" s="69"/>
      <c r="AM104" s="69"/>
      <c r="AN104" s="69"/>
      <c r="AO104" s="69"/>
      <c r="AP104" s="69"/>
      <c r="AQ104" s="69"/>
      <c r="AR104" s="43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</row>
  </sheetData>
  <sheetProtection sheet="1" formatColumns="0" formatRows="0" objects="1" scenarios="1" spinCount="100000" saltValue="GFK+vVBsKZfxx6qdfoBZ50rQ4hu6fECmKmpknpUDF3MoJAmC5qN7NnneyuJT/EIQspJ5RMCDZ5iJ8WGB96D74Q==" hashValue="Q4ajBuUQvTXTaNhFP0+h6gdtB+WpBUntVFhDh6eJbYwW5F04o00glpqPVjDQM6vXX82dOyMt0d82E/E0xkZgMw==" algorithmName="SHA-512" password="CC35"/>
  <mergeCells count="62">
    <mergeCell ref="L85:AO85"/>
    <mergeCell ref="AM87:AN87"/>
    <mergeCell ref="AM89:AP89"/>
    <mergeCell ref="AS89:AT91"/>
    <mergeCell ref="AM90:AP90"/>
    <mergeCell ref="AN92:AP92"/>
    <mergeCell ref="C92:G92"/>
    <mergeCell ref="I92:AF92"/>
    <mergeCell ref="AG92:AM92"/>
    <mergeCell ref="AG95:AM95"/>
    <mergeCell ref="J95:AF95"/>
    <mergeCell ref="D95:H95"/>
    <mergeCell ref="AN95:AP95"/>
    <mergeCell ref="AG98:AM98"/>
    <mergeCell ref="D98:AB98"/>
    <mergeCell ref="AN98:AP98"/>
    <mergeCell ref="AN99:AP99"/>
    <mergeCell ref="D99:AB99"/>
    <mergeCell ref="AG99:AM99"/>
    <mergeCell ref="D100:AB100"/>
    <mergeCell ref="AG100:AM100"/>
    <mergeCell ref="AN100:AP100"/>
    <mergeCell ref="D101:AB101"/>
    <mergeCell ref="AG101:AM101"/>
    <mergeCell ref="AN101:AP101"/>
    <mergeCell ref="AG94:AM94"/>
    <mergeCell ref="AN94:AP94"/>
    <mergeCell ref="AG97:AM97"/>
    <mergeCell ref="AN97:AP97"/>
    <mergeCell ref="AG103:AM103"/>
    <mergeCell ref="AN103:AP103"/>
    <mergeCell ref="BG5:BG34"/>
    <mergeCell ref="K5:AO5"/>
    <mergeCell ref="K6:AO6"/>
    <mergeCell ref="E14:AJ14"/>
    <mergeCell ref="E23:AN23"/>
    <mergeCell ref="AK26:AO26"/>
    <mergeCell ref="AK27:AO27"/>
    <mergeCell ref="AK28:AO28"/>
    <mergeCell ref="AK29:AO29"/>
    <mergeCell ref="AK31:AO31"/>
    <mergeCell ref="L33:P33"/>
    <mergeCell ref="W33:AE33"/>
    <mergeCell ref="AK33:AO33"/>
    <mergeCell ref="L34:P34"/>
    <mergeCell ref="W34:AE34"/>
    <mergeCell ref="AK34:AO34"/>
    <mergeCell ref="L35:P35"/>
    <mergeCell ref="AK35:AO35"/>
    <mergeCell ref="W35:AE35"/>
    <mergeCell ref="W36:AE36"/>
    <mergeCell ref="L36:P36"/>
    <mergeCell ref="AK36:AO36"/>
    <mergeCell ref="AK37:AO37"/>
    <mergeCell ref="L37:P37"/>
    <mergeCell ref="W37:AE37"/>
    <mergeCell ref="AK38:AO38"/>
    <mergeCell ref="W38:AE38"/>
    <mergeCell ref="L38:P38"/>
    <mergeCell ref="X40:AB40"/>
    <mergeCell ref="AK40:AO40"/>
    <mergeCell ref="AR2:BG2"/>
  </mergeCells>
  <dataValidations count="2">
    <dataValidation type="list" allowBlank="1" showInputMessage="1" showErrorMessage="1" error="Povoleny jsou hodnoty základní, snížená, zákl. přenesená, sníž. přenesená, nulová." sqref="AU97:AU101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97:AT101">
      <formula1>"stavební čast, technologická čast, investiční čast"</formula1>
    </dataValidation>
  </dataValidations>
  <hyperlinks>
    <hyperlink ref="A95" location="'55K2021_AKT_2022 - VO par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15.5" style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5" t="s">
        <v>6</v>
      </c>
    </row>
    <row r="3" s="1" customFormat="1" ht="6.96" customHeight="1">
      <c r="B3" s="149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8"/>
      <c r="AT3" s="15" t="s">
        <v>98</v>
      </c>
    </row>
    <row r="4" s="1" customFormat="1" ht="24.96" customHeight="1">
      <c r="B4" s="18"/>
      <c r="D4" s="151" t="s">
        <v>99</v>
      </c>
      <c r="M4" s="18"/>
      <c r="N4" s="152" t="s">
        <v>11</v>
      </c>
      <c r="AT4" s="15" t="s">
        <v>4</v>
      </c>
    </row>
    <row r="5" s="1" customFormat="1" ht="6.96" customHeight="1">
      <c r="B5" s="18"/>
      <c r="M5" s="18"/>
    </row>
    <row r="6" s="2" customFormat="1" ht="12" customHeight="1">
      <c r="A6" s="40"/>
      <c r="B6" s="43"/>
      <c r="C6" s="40"/>
      <c r="D6" s="153" t="s">
        <v>17</v>
      </c>
      <c r="E6" s="40"/>
      <c r="F6" s="40"/>
      <c r="G6" s="40"/>
      <c r="H6" s="40"/>
      <c r="I6" s="40"/>
      <c r="J6" s="40"/>
      <c r="K6" s="40"/>
      <c r="L6" s="40"/>
      <c r="M6" s="65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</row>
    <row r="7" s="2" customFormat="1" ht="16.5" customHeight="1">
      <c r="A7" s="40"/>
      <c r="B7" s="43"/>
      <c r="C7" s="40"/>
      <c r="D7" s="40"/>
      <c r="E7" s="154" t="s">
        <v>18</v>
      </c>
      <c r="F7" s="40"/>
      <c r="G7" s="40"/>
      <c r="H7" s="40"/>
      <c r="I7" s="40"/>
      <c r="J7" s="40"/>
      <c r="K7" s="40"/>
      <c r="L7" s="40"/>
      <c r="M7" s="65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</row>
    <row r="8" s="2" customFormat="1">
      <c r="A8" s="40"/>
      <c r="B8" s="43"/>
      <c r="C8" s="40"/>
      <c r="D8" s="40"/>
      <c r="E8" s="40"/>
      <c r="F8" s="40"/>
      <c r="G8" s="40"/>
      <c r="H8" s="40"/>
      <c r="I8" s="40"/>
      <c r="J8" s="40"/>
      <c r="K8" s="40"/>
      <c r="L8" s="40"/>
      <c r="M8" s="65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2" customHeight="1">
      <c r="A9" s="40"/>
      <c r="B9" s="43"/>
      <c r="C9" s="40"/>
      <c r="D9" s="153" t="s">
        <v>19</v>
      </c>
      <c r="E9" s="40"/>
      <c r="F9" s="155" t="s">
        <v>1</v>
      </c>
      <c r="G9" s="40"/>
      <c r="H9" s="40"/>
      <c r="I9" s="153" t="s">
        <v>20</v>
      </c>
      <c r="J9" s="155" t="s">
        <v>1</v>
      </c>
      <c r="K9" s="40"/>
      <c r="L9" s="40"/>
      <c r="M9" s="65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 ht="12" customHeight="1">
      <c r="A10" s="40"/>
      <c r="B10" s="43"/>
      <c r="C10" s="40"/>
      <c r="D10" s="153" t="s">
        <v>21</v>
      </c>
      <c r="E10" s="40"/>
      <c r="F10" s="155" t="s">
        <v>22</v>
      </c>
      <c r="G10" s="40"/>
      <c r="H10" s="40"/>
      <c r="I10" s="153" t="s">
        <v>23</v>
      </c>
      <c r="J10" s="156" t="str">
        <f>'Rekapitulace stavby'!AN8</f>
        <v>20. 4. 2022</v>
      </c>
      <c r="K10" s="40"/>
      <c r="L10" s="40"/>
      <c r="M10" s="65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0.8" customHeight="1">
      <c r="A11" s="40"/>
      <c r="B11" s="43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65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3"/>
      <c r="C12" s="40"/>
      <c r="D12" s="153" t="s">
        <v>25</v>
      </c>
      <c r="E12" s="40"/>
      <c r="F12" s="40"/>
      <c r="G12" s="40"/>
      <c r="H12" s="40"/>
      <c r="I12" s="153" t="s">
        <v>26</v>
      </c>
      <c r="J12" s="155" t="str">
        <f>IF('Rekapitulace stavby'!AN10="","",'Rekapitulace stavby'!AN10)</f>
        <v/>
      </c>
      <c r="K12" s="40"/>
      <c r="L12" s="40"/>
      <c r="M12" s="65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8" customHeight="1">
      <c r="A13" s="40"/>
      <c r="B13" s="43"/>
      <c r="C13" s="40"/>
      <c r="D13" s="40"/>
      <c r="E13" s="155" t="str">
        <f>IF('Rekapitulace stavby'!E11="","",'Rekapitulace stavby'!E11)</f>
        <v xml:space="preserve"> </v>
      </c>
      <c r="F13" s="40"/>
      <c r="G13" s="40"/>
      <c r="H13" s="40"/>
      <c r="I13" s="153" t="s">
        <v>27</v>
      </c>
      <c r="J13" s="155" t="str">
        <f>IF('Rekapitulace stavby'!AN11="","",'Rekapitulace stavby'!AN11)</f>
        <v/>
      </c>
      <c r="K13" s="40"/>
      <c r="L13" s="40"/>
      <c r="M13" s="65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6.96" customHeight="1">
      <c r="A14" s="40"/>
      <c r="B14" s="43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65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2" customHeight="1">
      <c r="A15" s="40"/>
      <c r="B15" s="43"/>
      <c r="C15" s="40"/>
      <c r="D15" s="153" t="s">
        <v>28</v>
      </c>
      <c r="E15" s="40"/>
      <c r="F15" s="40"/>
      <c r="G15" s="40"/>
      <c r="H15" s="40"/>
      <c r="I15" s="153" t="s">
        <v>26</v>
      </c>
      <c r="J15" s="31" t="str">
        <f>'Rekapitulace stavby'!AN13</f>
        <v>Vyplň údaj</v>
      </c>
      <c r="K15" s="40"/>
      <c r="L15" s="40"/>
      <c r="M15" s="65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8" customHeight="1">
      <c r="A16" s="40"/>
      <c r="B16" s="43"/>
      <c r="C16" s="40"/>
      <c r="D16" s="40"/>
      <c r="E16" s="31" t="str">
        <f>'Rekapitulace stavby'!E14</f>
        <v>Vyplň údaj</v>
      </c>
      <c r="F16" s="155"/>
      <c r="G16" s="155"/>
      <c r="H16" s="155"/>
      <c r="I16" s="153" t="s">
        <v>27</v>
      </c>
      <c r="J16" s="31" t="str">
        <f>'Rekapitulace stavby'!AN14</f>
        <v>Vyplň údaj</v>
      </c>
      <c r="K16" s="40"/>
      <c r="L16" s="40"/>
      <c r="M16" s="65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6.96" customHeight="1">
      <c r="A17" s="40"/>
      <c r="B17" s="43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65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2" customHeight="1">
      <c r="A18" s="40"/>
      <c r="B18" s="43"/>
      <c r="C18" s="40"/>
      <c r="D18" s="153" t="s">
        <v>30</v>
      </c>
      <c r="E18" s="40"/>
      <c r="F18" s="40"/>
      <c r="G18" s="40"/>
      <c r="H18" s="40"/>
      <c r="I18" s="153" t="s">
        <v>26</v>
      </c>
      <c r="J18" s="155" t="s">
        <v>31</v>
      </c>
      <c r="K18" s="40"/>
      <c r="L18" s="40"/>
      <c r="M18" s="65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8" customHeight="1">
      <c r="A19" s="40"/>
      <c r="B19" s="43"/>
      <c r="C19" s="40"/>
      <c r="D19" s="40"/>
      <c r="E19" s="155" t="s">
        <v>32</v>
      </c>
      <c r="F19" s="40"/>
      <c r="G19" s="40"/>
      <c r="H19" s="40"/>
      <c r="I19" s="153" t="s">
        <v>27</v>
      </c>
      <c r="J19" s="155" t="s">
        <v>33</v>
      </c>
      <c r="K19" s="40"/>
      <c r="L19" s="40"/>
      <c r="M19" s="65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6.96" customHeight="1">
      <c r="A20" s="40"/>
      <c r="B20" s="43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65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2" customHeight="1">
      <c r="A21" s="40"/>
      <c r="B21" s="43"/>
      <c r="C21" s="40"/>
      <c r="D21" s="153" t="s">
        <v>34</v>
      </c>
      <c r="E21" s="40"/>
      <c r="F21" s="40"/>
      <c r="G21" s="40"/>
      <c r="H21" s="40"/>
      <c r="I21" s="153" t="s">
        <v>26</v>
      </c>
      <c r="J21" s="155" t="s">
        <v>31</v>
      </c>
      <c r="K21" s="40"/>
      <c r="L21" s="40"/>
      <c r="M21" s="65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8" customHeight="1">
      <c r="A22" s="40"/>
      <c r="B22" s="43"/>
      <c r="C22" s="40"/>
      <c r="D22" s="40"/>
      <c r="E22" s="155" t="s">
        <v>32</v>
      </c>
      <c r="F22" s="40"/>
      <c r="G22" s="40"/>
      <c r="H22" s="40"/>
      <c r="I22" s="153" t="s">
        <v>27</v>
      </c>
      <c r="J22" s="155" t="s">
        <v>33</v>
      </c>
      <c r="K22" s="40"/>
      <c r="L22" s="40"/>
      <c r="M22" s="65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6.96" customHeight="1">
      <c r="A23" s="40"/>
      <c r="B23" s="43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65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2" customHeight="1">
      <c r="A24" s="40"/>
      <c r="B24" s="43"/>
      <c r="C24" s="40"/>
      <c r="D24" s="153" t="s">
        <v>35</v>
      </c>
      <c r="E24" s="40"/>
      <c r="F24" s="40"/>
      <c r="G24" s="40"/>
      <c r="H24" s="40"/>
      <c r="I24" s="40"/>
      <c r="J24" s="40"/>
      <c r="K24" s="40"/>
      <c r="L24" s="40"/>
      <c r="M24" s="65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8" customFormat="1" ht="16.5" customHeight="1">
      <c r="A25" s="157"/>
      <c r="B25" s="158"/>
      <c r="C25" s="157"/>
      <c r="D25" s="157"/>
      <c r="E25" s="159" t="s">
        <v>1</v>
      </c>
      <c r="F25" s="159"/>
      <c r="G25" s="159"/>
      <c r="H25" s="159"/>
      <c r="I25" s="157"/>
      <c r="J25" s="157"/>
      <c r="K25" s="157"/>
      <c r="L25" s="157"/>
      <c r="M25" s="160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</row>
    <row r="26" s="2" customFormat="1" ht="6.96" customHeight="1">
      <c r="A26" s="40"/>
      <c r="B26" s="43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65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6.96" customHeight="1">
      <c r="A27" s="40"/>
      <c r="B27" s="43"/>
      <c r="C27" s="40"/>
      <c r="D27" s="161"/>
      <c r="E27" s="161"/>
      <c r="F27" s="161"/>
      <c r="G27" s="161"/>
      <c r="H27" s="161"/>
      <c r="I27" s="161"/>
      <c r="J27" s="161"/>
      <c r="K27" s="161"/>
      <c r="L27" s="161"/>
      <c r="M27" s="65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4.4" customHeight="1">
      <c r="A28" s="40"/>
      <c r="B28" s="43"/>
      <c r="C28" s="40"/>
      <c r="D28" s="155" t="s">
        <v>100</v>
      </c>
      <c r="E28" s="40"/>
      <c r="F28" s="40"/>
      <c r="G28" s="40"/>
      <c r="H28" s="40"/>
      <c r="I28" s="40"/>
      <c r="J28" s="40"/>
      <c r="K28" s="162">
        <f>K94</f>
        <v>0</v>
      </c>
      <c r="L28" s="40"/>
      <c r="M28" s="65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>
      <c r="A29" s="40"/>
      <c r="B29" s="43"/>
      <c r="C29" s="40"/>
      <c r="D29" s="40"/>
      <c r="E29" s="153" t="s">
        <v>37</v>
      </c>
      <c r="F29" s="40"/>
      <c r="G29" s="40"/>
      <c r="H29" s="40"/>
      <c r="I29" s="40"/>
      <c r="J29" s="40"/>
      <c r="K29" s="163">
        <f>I94</f>
        <v>0</v>
      </c>
      <c r="L29" s="40"/>
      <c r="M29" s="65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>
      <c r="A30" s="40"/>
      <c r="B30" s="43"/>
      <c r="C30" s="40"/>
      <c r="D30" s="40"/>
      <c r="E30" s="153" t="s">
        <v>38</v>
      </c>
      <c r="F30" s="40"/>
      <c r="G30" s="40"/>
      <c r="H30" s="40"/>
      <c r="I30" s="40"/>
      <c r="J30" s="40"/>
      <c r="K30" s="163">
        <f>J94</f>
        <v>0</v>
      </c>
      <c r="L30" s="40"/>
      <c r="M30" s="65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14.4" customHeight="1">
      <c r="A31" s="40"/>
      <c r="B31" s="43"/>
      <c r="C31" s="40"/>
      <c r="D31" s="164" t="s">
        <v>92</v>
      </c>
      <c r="E31" s="40"/>
      <c r="F31" s="40"/>
      <c r="G31" s="40"/>
      <c r="H31" s="40"/>
      <c r="I31" s="40"/>
      <c r="J31" s="40"/>
      <c r="K31" s="162">
        <f>K107</f>
        <v>0</v>
      </c>
      <c r="L31" s="40"/>
      <c r="M31" s="65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3"/>
      <c r="C32" s="40"/>
      <c r="D32" s="165" t="s">
        <v>40</v>
      </c>
      <c r="E32" s="40"/>
      <c r="F32" s="40"/>
      <c r="G32" s="40"/>
      <c r="H32" s="40"/>
      <c r="I32" s="40"/>
      <c r="J32" s="40"/>
      <c r="K32" s="166">
        <f>ROUND(K28 + K31, 2)</f>
        <v>0</v>
      </c>
      <c r="L32" s="40"/>
      <c r="M32" s="65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3"/>
      <c r="C33" s="40"/>
      <c r="D33" s="161"/>
      <c r="E33" s="161"/>
      <c r="F33" s="161"/>
      <c r="G33" s="161"/>
      <c r="H33" s="161"/>
      <c r="I33" s="161"/>
      <c r="J33" s="161"/>
      <c r="K33" s="161"/>
      <c r="L33" s="161"/>
      <c r="M33" s="65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3"/>
      <c r="C34" s="40"/>
      <c r="D34" s="40"/>
      <c r="E34" s="40"/>
      <c r="F34" s="167" t="s">
        <v>42</v>
      </c>
      <c r="G34" s="40"/>
      <c r="H34" s="40"/>
      <c r="I34" s="167" t="s">
        <v>41</v>
      </c>
      <c r="J34" s="40"/>
      <c r="K34" s="167" t="s">
        <v>43</v>
      </c>
      <c r="L34" s="40"/>
      <c r="M34" s="65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3"/>
      <c r="C35" s="40"/>
      <c r="D35" s="168" t="s">
        <v>44</v>
      </c>
      <c r="E35" s="153" t="s">
        <v>45</v>
      </c>
      <c r="F35" s="163">
        <f>ROUND((SUM(BE107:BE114) + SUM(BE132:BE213)),  2)</f>
        <v>0</v>
      </c>
      <c r="G35" s="40"/>
      <c r="H35" s="40"/>
      <c r="I35" s="169">
        <v>0.20999999999999999</v>
      </c>
      <c r="J35" s="40"/>
      <c r="K35" s="163">
        <f>ROUND(((SUM(BE107:BE114) + SUM(BE132:BE213))*I35),  2)</f>
        <v>0</v>
      </c>
      <c r="L35" s="40"/>
      <c r="M35" s="65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3"/>
      <c r="C36" s="40"/>
      <c r="D36" s="40"/>
      <c r="E36" s="153" t="s">
        <v>46</v>
      </c>
      <c r="F36" s="163">
        <f>ROUND((SUM(BF107:BF114) + SUM(BF132:BF213)),  2)</f>
        <v>0</v>
      </c>
      <c r="G36" s="40"/>
      <c r="H36" s="40"/>
      <c r="I36" s="169">
        <v>0.14999999999999999</v>
      </c>
      <c r="J36" s="40"/>
      <c r="K36" s="163">
        <f>ROUND(((SUM(BF107:BF114) + SUM(BF132:BF213))*I36),  2)</f>
        <v>0</v>
      </c>
      <c r="L36" s="40"/>
      <c r="M36" s="65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3"/>
      <c r="C37" s="40"/>
      <c r="D37" s="40"/>
      <c r="E37" s="153" t="s">
        <v>47</v>
      </c>
      <c r="F37" s="163">
        <f>ROUND((SUM(BG107:BG114) + SUM(BG132:BG213)),  2)</f>
        <v>0</v>
      </c>
      <c r="G37" s="40"/>
      <c r="H37" s="40"/>
      <c r="I37" s="169">
        <v>0.20999999999999999</v>
      </c>
      <c r="J37" s="40"/>
      <c r="K37" s="163">
        <f>0</f>
        <v>0</v>
      </c>
      <c r="L37" s="40"/>
      <c r="M37" s="65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3"/>
      <c r="C38" s="40"/>
      <c r="D38" s="40"/>
      <c r="E38" s="153" t="s">
        <v>48</v>
      </c>
      <c r="F38" s="163">
        <f>ROUND((SUM(BH107:BH114) + SUM(BH132:BH213)),  2)</f>
        <v>0</v>
      </c>
      <c r="G38" s="40"/>
      <c r="H38" s="40"/>
      <c r="I38" s="169">
        <v>0.14999999999999999</v>
      </c>
      <c r="J38" s="40"/>
      <c r="K38" s="163">
        <f>0</f>
        <v>0</v>
      </c>
      <c r="L38" s="40"/>
      <c r="M38" s="65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3"/>
      <c r="C39" s="40"/>
      <c r="D39" s="40"/>
      <c r="E39" s="153" t="s">
        <v>49</v>
      </c>
      <c r="F39" s="163">
        <f>ROUND((SUM(BI107:BI114) + SUM(BI132:BI213)),  2)</f>
        <v>0</v>
      </c>
      <c r="G39" s="40"/>
      <c r="H39" s="40"/>
      <c r="I39" s="169">
        <v>0</v>
      </c>
      <c r="J39" s="40"/>
      <c r="K39" s="163">
        <f>0</f>
        <v>0</v>
      </c>
      <c r="L39" s="40"/>
      <c r="M39" s="65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3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65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3"/>
      <c r="C41" s="170"/>
      <c r="D41" s="171" t="s">
        <v>50</v>
      </c>
      <c r="E41" s="172"/>
      <c r="F41" s="172"/>
      <c r="G41" s="173" t="s">
        <v>51</v>
      </c>
      <c r="H41" s="174" t="s">
        <v>52</v>
      </c>
      <c r="I41" s="172"/>
      <c r="J41" s="172"/>
      <c r="K41" s="175">
        <f>SUM(K32:K39)</f>
        <v>0</v>
      </c>
      <c r="L41" s="176"/>
      <c r="M41" s="65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43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65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3" s="1" customFormat="1" ht="14.4" customHeight="1">
      <c r="B43" s="18"/>
      <c r="M43" s="18"/>
    </row>
    <row r="44" s="1" customFormat="1" ht="14.4" customHeight="1">
      <c r="B44" s="18"/>
      <c r="M44" s="18"/>
    </row>
    <row r="45" s="1" customFormat="1" ht="14.4" customHeight="1">
      <c r="B45" s="18"/>
      <c r="M45" s="18"/>
    </row>
    <row r="46" s="1" customFormat="1" ht="14.4" customHeight="1">
      <c r="B46" s="18"/>
      <c r="M46" s="18"/>
    </row>
    <row r="47" s="1" customFormat="1" ht="14.4" customHeight="1">
      <c r="B47" s="18"/>
      <c r="M47" s="18"/>
    </row>
    <row r="48" s="1" customFormat="1" ht="14.4" customHeight="1">
      <c r="B48" s="18"/>
      <c r="M48" s="18"/>
    </row>
    <row r="49" s="1" customFormat="1" ht="14.4" customHeight="1">
      <c r="B49" s="18"/>
      <c r="M49" s="18"/>
    </row>
    <row r="50" s="2" customFormat="1" ht="14.4" customHeight="1">
      <c r="B50" s="65"/>
      <c r="D50" s="177" t="s">
        <v>53</v>
      </c>
      <c r="E50" s="178"/>
      <c r="F50" s="178"/>
      <c r="G50" s="177" t="s">
        <v>54</v>
      </c>
      <c r="H50" s="178"/>
      <c r="I50" s="178"/>
      <c r="J50" s="178"/>
      <c r="K50" s="178"/>
      <c r="L50" s="178"/>
      <c r="M50" s="65"/>
    </row>
    <row r="51">
      <c r="B51" s="18"/>
      <c r="M51" s="18"/>
    </row>
    <row r="52">
      <c r="B52" s="18"/>
      <c r="M52" s="18"/>
    </row>
    <row r="53">
      <c r="B53" s="18"/>
      <c r="M53" s="18"/>
    </row>
    <row r="54">
      <c r="B54" s="18"/>
      <c r="M54" s="18"/>
    </row>
    <row r="55">
      <c r="B55" s="18"/>
      <c r="M55" s="18"/>
    </row>
    <row r="56">
      <c r="B56" s="18"/>
      <c r="M56" s="18"/>
    </row>
    <row r="57">
      <c r="B57" s="18"/>
      <c r="M57" s="18"/>
    </row>
    <row r="58">
      <c r="B58" s="18"/>
      <c r="M58" s="18"/>
    </row>
    <row r="59">
      <c r="B59" s="18"/>
      <c r="M59" s="18"/>
    </row>
    <row r="60">
      <c r="B60" s="18"/>
      <c r="M60" s="18"/>
    </row>
    <row r="61" s="2" customFormat="1">
      <c r="A61" s="40"/>
      <c r="B61" s="43"/>
      <c r="C61" s="40"/>
      <c r="D61" s="179" t="s">
        <v>55</v>
      </c>
      <c r="E61" s="180"/>
      <c r="F61" s="181" t="s">
        <v>56</v>
      </c>
      <c r="G61" s="179" t="s">
        <v>55</v>
      </c>
      <c r="H61" s="180"/>
      <c r="I61" s="180"/>
      <c r="J61" s="182" t="s">
        <v>56</v>
      </c>
      <c r="K61" s="180"/>
      <c r="L61" s="180"/>
      <c r="M61" s="65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>
      <c r="B62" s="18"/>
      <c r="M62" s="18"/>
    </row>
    <row r="63">
      <c r="B63" s="18"/>
      <c r="M63" s="18"/>
    </row>
    <row r="64">
      <c r="B64" s="18"/>
      <c r="M64" s="18"/>
    </row>
    <row r="65" s="2" customFormat="1">
      <c r="A65" s="40"/>
      <c r="B65" s="43"/>
      <c r="C65" s="40"/>
      <c r="D65" s="177" t="s">
        <v>57</v>
      </c>
      <c r="E65" s="183"/>
      <c r="F65" s="183"/>
      <c r="G65" s="177" t="s">
        <v>58</v>
      </c>
      <c r="H65" s="183"/>
      <c r="I65" s="183"/>
      <c r="J65" s="183"/>
      <c r="K65" s="183"/>
      <c r="L65" s="183"/>
      <c r="M65" s="65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</row>
    <row r="66">
      <c r="B66" s="18"/>
      <c r="M66" s="18"/>
    </row>
    <row r="67">
      <c r="B67" s="18"/>
      <c r="M67" s="18"/>
    </row>
    <row r="68">
      <c r="B68" s="18"/>
      <c r="M68" s="18"/>
    </row>
    <row r="69">
      <c r="B69" s="18"/>
      <c r="M69" s="18"/>
    </row>
    <row r="70">
      <c r="B70" s="18"/>
      <c r="M70" s="18"/>
    </row>
    <row r="71">
      <c r="B71" s="18"/>
      <c r="M71" s="18"/>
    </row>
    <row r="72">
      <c r="B72" s="18"/>
      <c r="M72" s="18"/>
    </row>
    <row r="73">
      <c r="B73" s="18"/>
      <c r="M73" s="18"/>
    </row>
    <row r="74">
      <c r="B74" s="18"/>
      <c r="M74" s="18"/>
    </row>
    <row r="75">
      <c r="B75" s="18"/>
      <c r="M75" s="18"/>
    </row>
    <row r="76" s="2" customFormat="1">
      <c r="A76" s="40"/>
      <c r="B76" s="43"/>
      <c r="C76" s="40"/>
      <c r="D76" s="179" t="s">
        <v>55</v>
      </c>
      <c r="E76" s="180"/>
      <c r="F76" s="181" t="s">
        <v>56</v>
      </c>
      <c r="G76" s="179" t="s">
        <v>55</v>
      </c>
      <c r="H76" s="180"/>
      <c r="I76" s="180"/>
      <c r="J76" s="182" t="s">
        <v>56</v>
      </c>
      <c r="K76" s="180"/>
      <c r="L76" s="180"/>
      <c r="M76" s="65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4.4" customHeight="1">
      <c r="A77" s="40"/>
      <c r="B77" s="184"/>
      <c r="C77" s="185"/>
      <c r="D77" s="185"/>
      <c r="E77" s="185"/>
      <c r="F77" s="185"/>
      <c r="G77" s="185"/>
      <c r="H77" s="185"/>
      <c r="I77" s="185"/>
      <c r="J77" s="185"/>
      <c r="K77" s="185"/>
      <c r="L77" s="185"/>
      <c r="M77" s="65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81" s="2" customFormat="1" ht="6.96" customHeight="1">
      <c r="A81" s="40"/>
      <c r="B81" s="186"/>
      <c r="C81" s="187"/>
      <c r="D81" s="187"/>
      <c r="E81" s="187"/>
      <c r="F81" s="187"/>
      <c r="G81" s="187"/>
      <c r="H81" s="187"/>
      <c r="I81" s="187"/>
      <c r="J81" s="187"/>
      <c r="K81" s="187"/>
      <c r="L81" s="187"/>
      <c r="M81" s="65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24.96" customHeight="1">
      <c r="A82" s="40"/>
      <c r="B82" s="41"/>
      <c r="C82" s="21" t="s">
        <v>101</v>
      </c>
      <c r="D82" s="42"/>
      <c r="E82" s="42"/>
      <c r="F82" s="42"/>
      <c r="G82" s="42"/>
      <c r="H82" s="42"/>
      <c r="I82" s="42"/>
      <c r="J82" s="42"/>
      <c r="K82" s="42"/>
      <c r="L82" s="42"/>
      <c r="M82" s="65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6.96" customHeight="1">
      <c r="A83" s="40"/>
      <c r="B83" s="41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65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0" t="s">
        <v>17</v>
      </c>
      <c r="D84" s="42"/>
      <c r="E84" s="42"/>
      <c r="F84" s="42"/>
      <c r="G84" s="42"/>
      <c r="H84" s="42"/>
      <c r="I84" s="42"/>
      <c r="J84" s="42"/>
      <c r="K84" s="42"/>
      <c r="L84" s="42"/>
      <c r="M84" s="65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6.5" customHeight="1">
      <c r="A85" s="40"/>
      <c r="B85" s="41"/>
      <c r="C85" s="42"/>
      <c r="D85" s="42"/>
      <c r="E85" s="78" t="str">
        <f>E7</f>
        <v>VO parkoviště Majakovského</v>
      </c>
      <c r="F85" s="42"/>
      <c r="G85" s="42"/>
      <c r="H85" s="42"/>
      <c r="I85" s="42"/>
      <c r="J85" s="42"/>
      <c r="K85" s="42"/>
      <c r="L85" s="42"/>
      <c r="M85" s="65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6.96" customHeight="1">
      <c r="A86" s="40"/>
      <c r="B86" s="41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65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2" customHeight="1">
      <c r="A87" s="40"/>
      <c r="B87" s="41"/>
      <c r="C87" s="30" t="s">
        <v>21</v>
      </c>
      <c r="D87" s="42"/>
      <c r="E87" s="42"/>
      <c r="F87" s="25" t="str">
        <f>F10</f>
        <v xml:space="preserve"> </v>
      </c>
      <c r="G87" s="42"/>
      <c r="H87" s="42"/>
      <c r="I87" s="30" t="s">
        <v>23</v>
      </c>
      <c r="J87" s="81" t="str">
        <f>IF(J10="","",J10)</f>
        <v>20. 4. 2022</v>
      </c>
      <c r="K87" s="42"/>
      <c r="L87" s="42"/>
      <c r="M87" s="65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6.96" customHeight="1">
      <c r="A88" s="40"/>
      <c r="B88" s="41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65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15.15" customHeight="1">
      <c r="A89" s="40"/>
      <c r="B89" s="41"/>
      <c r="C89" s="30" t="s">
        <v>25</v>
      </c>
      <c r="D89" s="42"/>
      <c r="E89" s="42"/>
      <c r="F89" s="25" t="str">
        <f>E13</f>
        <v xml:space="preserve"> </v>
      </c>
      <c r="G89" s="42"/>
      <c r="H89" s="42"/>
      <c r="I89" s="30" t="s">
        <v>30</v>
      </c>
      <c r="J89" s="34" t="str">
        <f>E19</f>
        <v>Petr Kubala</v>
      </c>
      <c r="K89" s="42"/>
      <c r="L89" s="42"/>
      <c r="M89" s="65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15.15" customHeight="1">
      <c r="A90" s="40"/>
      <c r="B90" s="41"/>
      <c r="C90" s="30" t="s">
        <v>28</v>
      </c>
      <c r="D90" s="42"/>
      <c r="E90" s="42"/>
      <c r="F90" s="25" t="str">
        <f>IF(E16="","",E16)</f>
        <v>Vyplň údaj</v>
      </c>
      <c r="G90" s="42"/>
      <c r="H90" s="42"/>
      <c r="I90" s="30" t="s">
        <v>34</v>
      </c>
      <c r="J90" s="34" t="str">
        <f>E22</f>
        <v>Petr Kubala</v>
      </c>
      <c r="K90" s="42"/>
      <c r="L90" s="42"/>
      <c r="M90" s="65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0.32" customHeight="1">
      <c r="A91" s="40"/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65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29.28" customHeight="1">
      <c r="A92" s="40"/>
      <c r="B92" s="41"/>
      <c r="C92" s="188" t="s">
        <v>102</v>
      </c>
      <c r="D92" s="147"/>
      <c r="E92" s="147"/>
      <c r="F92" s="147"/>
      <c r="G92" s="147"/>
      <c r="H92" s="147"/>
      <c r="I92" s="189" t="s">
        <v>103</v>
      </c>
      <c r="J92" s="189" t="s">
        <v>104</v>
      </c>
      <c r="K92" s="189" t="s">
        <v>105</v>
      </c>
      <c r="L92" s="147"/>
      <c r="M92" s="65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10.32" customHeight="1">
      <c r="A93" s="40"/>
      <c r="B93" s="41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65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2" customFormat="1" ht="22.8" customHeight="1">
      <c r="A94" s="40"/>
      <c r="B94" s="41"/>
      <c r="C94" s="190" t="s">
        <v>106</v>
      </c>
      <c r="D94" s="42"/>
      <c r="E94" s="42"/>
      <c r="F94" s="42"/>
      <c r="G94" s="42"/>
      <c r="H94" s="42"/>
      <c r="I94" s="112">
        <f>Q132</f>
        <v>0</v>
      </c>
      <c r="J94" s="112">
        <f>R132</f>
        <v>0</v>
      </c>
      <c r="K94" s="112">
        <f>K132</f>
        <v>0</v>
      </c>
      <c r="L94" s="42"/>
      <c r="M94" s="65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U94" s="15" t="s">
        <v>107</v>
      </c>
    </row>
    <row r="95" s="9" customFormat="1" ht="24.96" customHeight="1">
      <c r="A95" s="9"/>
      <c r="B95" s="191"/>
      <c r="C95" s="192"/>
      <c r="D95" s="193" t="s">
        <v>108</v>
      </c>
      <c r="E95" s="194"/>
      <c r="F95" s="194"/>
      <c r="G95" s="194"/>
      <c r="H95" s="194"/>
      <c r="I95" s="195">
        <f>Q133</f>
        <v>0</v>
      </c>
      <c r="J95" s="195">
        <f>R133</f>
        <v>0</v>
      </c>
      <c r="K95" s="195">
        <f>K133</f>
        <v>0</v>
      </c>
      <c r="L95" s="192"/>
      <c r="M95" s="196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s="10" customFormat="1" ht="19.92" customHeight="1">
      <c r="A96" s="10"/>
      <c r="B96" s="197"/>
      <c r="C96" s="198"/>
      <c r="D96" s="199" t="s">
        <v>109</v>
      </c>
      <c r="E96" s="200"/>
      <c r="F96" s="200"/>
      <c r="G96" s="200"/>
      <c r="H96" s="200"/>
      <c r="I96" s="201">
        <f>Q134</f>
        <v>0</v>
      </c>
      <c r="J96" s="201">
        <f>R134</f>
        <v>0</v>
      </c>
      <c r="K96" s="201">
        <f>K134</f>
        <v>0</v>
      </c>
      <c r="L96" s="198"/>
      <c r="M96" s="202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s="9" customFormat="1" ht="24.96" customHeight="1">
      <c r="A97" s="9"/>
      <c r="B97" s="191"/>
      <c r="C97" s="192"/>
      <c r="D97" s="193" t="s">
        <v>110</v>
      </c>
      <c r="E97" s="194"/>
      <c r="F97" s="194"/>
      <c r="G97" s="194"/>
      <c r="H97" s="194"/>
      <c r="I97" s="195">
        <f>Q156</f>
        <v>0</v>
      </c>
      <c r="J97" s="195">
        <f>R156</f>
        <v>0</v>
      </c>
      <c r="K97" s="195">
        <f>K156</f>
        <v>0</v>
      </c>
      <c r="L97" s="192"/>
      <c r="M97" s="19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7"/>
      <c r="C98" s="198"/>
      <c r="D98" s="199" t="s">
        <v>111</v>
      </c>
      <c r="E98" s="200"/>
      <c r="F98" s="200"/>
      <c r="G98" s="200"/>
      <c r="H98" s="200"/>
      <c r="I98" s="201">
        <f>Q157</f>
        <v>0</v>
      </c>
      <c r="J98" s="201">
        <f>R157</f>
        <v>0</v>
      </c>
      <c r="K98" s="201">
        <f>K157</f>
        <v>0</v>
      </c>
      <c r="L98" s="198"/>
      <c r="M98" s="202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7"/>
      <c r="C99" s="198"/>
      <c r="D99" s="199" t="s">
        <v>112</v>
      </c>
      <c r="E99" s="200"/>
      <c r="F99" s="200"/>
      <c r="G99" s="200"/>
      <c r="H99" s="200"/>
      <c r="I99" s="201">
        <f>Q173</f>
        <v>0</v>
      </c>
      <c r="J99" s="201">
        <f>R173</f>
        <v>0</v>
      </c>
      <c r="K99" s="201">
        <f>K173</f>
        <v>0</v>
      </c>
      <c r="L99" s="198"/>
      <c r="M99" s="202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7"/>
      <c r="C100" s="198"/>
      <c r="D100" s="199" t="s">
        <v>113</v>
      </c>
      <c r="E100" s="200"/>
      <c r="F100" s="200"/>
      <c r="G100" s="200"/>
      <c r="H100" s="200"/>
      <c r="I100" s="201">
        <f>Q183</f>
        <v>0</v>
      </c>
      <c r="J100" s="201">
        <f>R183</f>
        <v>0</v>
      </c>
      <c r="K100" s="201">
        <f>K183</f>
        <v>0</v>
      </c>
      <c r="L100" s="198"/>
      <c r="M100" s="202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91"/>
      <c r="C101" s="192"/>
      <c r="D101" s="193" t="s">
        <v>114</v>
      </c>
      <c r="E101" s="194"/>
      <c r="F101" s="194"/>
      <c r="G101" s="194"/>
      <c r="H101" s="194"/>
      <c r="I101" s="195">
        <f>Q202</f>
        <v>0</v>
      </c>
      <c r="J101" s="195">
        <f>R202</f>
        <v>0</v>
      </c>
      <c r="K101" s="195">
        <f>K202</f>
        <v>0</v>
      </c>
      <c r="L101" s="192"/>
      <c r="M101" s="196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97"/>
      <c r="C102" s="198"/>
      <c r="D102" s="199" t="s">
        <v>115</v>
      </c>
      <c r="E102" s="200"/>
      <c r="F102" s="200"/>
      <c r="G102" s="200"/>
      <c r="H102" s="200"/>
      <c r="I102" s="201">
        <f>Q203</f>
        <v>0</v>
      </c>
      <c r="J102" s="201">
        <f>R203</f>
        <v>0</v>
      </c>
      <c r="K102" s="201">
        <f>K203</f>
        <v>0</v>
      </c>
      <c r="L102" s="198"/>
      <c r="M102" s="202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7"/>
      <c r="C103" s="198"/>
      <c r="D103" s="199" t="s">
        <v>116</v>
      </c>
      <c r="E103" s="200"/>
      <c r="F103" s="200"/>
      <c r="G103" s="200"/>
      <c r="H103" s="200"/>
      <c r="I103" s="201">
        <f>Q206</f>
        <v>0</v>
      </c>
      <c r="J103" s="201">
        <f>R206</f>
        <v>0</v>
      </c>
      <c r="K103" s="201">
        <f>K206</f>
        <v>0</v>
      </c>
      <c r="L103" s="198"/>
      <c r="M103" s="202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7"/>
      <c r="C104" s="198"/>
      <c r="D104" s="199" t="s">
        <v>117</v>
      </c>
      <c r="E104" s="200"/>
      <c r="F104" s="200"/>
      <c r="G104" s="200"/>
      <c r="H104" s="200"/>
      <c r="I104" s="201">
        <f>Q209</f>
        <v>0</v>
      </c>
      <c r="J104" s="201">
        <f>R209</f>
        <v>0</v>
      </c>
      <c r="K104" s="201">
        <f>K209</f>
        <v>0</v>
      </c>
      <c r="L104" s="198"/>
      <c r="M104" s="202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2" customFormat="1" ht="21.84" customHeight="1">
      <c r="A105" s="40"/>
      <c r="B105" s="41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65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</row>
    <row r="106" s="2" customFormat="1" ht="6.96" customHeight="1">
      <c r="A106" s="40"/>
      <c r="B106" s="41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65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</row>
    <row r="107" s="2" customFormat="1" ht="29.28" customHeight="1">
      <c r="A107" s="40"/>
      <c r="B107" s="41"/>
      <c r="C107" s="190" t="s">
        <v>118</v>
      </c>
      <c r="D107" s="42"/>
      <c r="E107" s="42"/>
      <c r="F107" s="42"/>
      <c r="G107" s="42"/>
      <c r="H107" s="42"/>
      <c r="I107" s="42"/>
      <c r="J107" s="42"/>
      <c r="K107" s="203">
        <f>ROUND(K108 + K109 + K110 + K111 + K112 + K113,2)</f>
        <v>0</v>
      </c>
      <c r="L107" s="42"/>
      <c r="M107" s="65"/>
      <c r="O107" s="204" t="s">
        <v>44</v>
      </c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</row>
    <row r="108" s="2" customFormat="1" ht="18" customHeight="1">
      <c r="A108" s="40"/>
      <c r="B108" s="41"/>
      <c r="C108" s="42"/>
      <c r="D108" s="142" t="s">
        <v>119</v>
      </c>
      <c r="E108" s="135"/>
      <c r="F108" s="135"/>
      <c r="G108" s="42"/>
      <c r="H108" s="42"/>
      <c r="I108" s="42"/>
      <c r="J108" s="42"/>
      <c r="K108" s="136">
        <v>0</v>
      </c>
      <c r="L108" s="42"/>
      <c r="M108" s="205"/>
      <c r="N108" s="206"/>
      <c r="O108" s="207" t="s">
        <v>45</v>
      </c>
      <c r="P108" s="206"/>
      <c r="Q108" s="206"/>
      <c r="R108" s="206"/>
      <c r="S108" s="208"/>
      <c r="T108" s="208"/>
      <c r="U108" s="208"/>
      <c r="V108" s="208"/>
      <c r="W108" s="208"/>
      <c r="X108" s="208"/>
      <c r="Y108" s="208"/>
      <c r="Z108" s="208"/>
      <c r="AA108" s="208"/>
      <c r="AB108" s="208"/>
      <c r="AC108" s="208"/>
      <c r="AD108" s="208"/>
      <c r="AE108" s="208"/>
      <c r="AF108" s="206"/>
      <c r="AG108" s="206"/>
      <c r="AH108" s="206"/>
      <c r="AI108" s="206"/>
      <c r="AJ108" s="206"/>
      <c r="AK108" s="206"/>
      <c r="AL108" s="206"/>
      <c r="AM108" s="206"/>
      <c r="AN108" s="206"/>
      <c r="AO108" s="206"/>
      <c r="AP108" s="206"/>
      <c r="AQ108" s="206"/>
      <c r="AR108" s="206"/>
      <c r="AS108" s="206"/>
      <c r="AT108" s="206"/>
      <c r="AU108" s="206"/>
      <c r="AV108" s="206"/>
      <c r="AW108" s="206"/>
      <c r="AX108" s="206"/>
      <c r="AY108" s="209" t="s">
        <v>120</v>
      </c>
      <c r="AZ108" s="206"/>
      <c r="BA108" s="206"/>
      <c r="BB108" s="206"/>
      <c r="BC108" s="206"/>
      <c r="BD108" s="206"/>
      <c r="BE108" s="210">
        <f>IF(O108="základní",K108,0)</f>
        <v>0</v>
      </c>
      <c r="BF108" s="210">
        <f>IF(O108="snížená",K108,0)</f>
        <v>0</v>
      </c>
      <c r="BG108" s="210">
        <f>IF(O108="zákl. přenesená",K108,0)</f>
        <v>0</v>
      </c>
      <c r="BH108" s="210">
        <f>IF(O108="sníž. přenesená",K108,0)</f>
        <v>0</v>
      </c>
      <c r="BI108" s="210">
        <f>IF(O108="nulová",K108,0)</f>
        <v>0</v>
      </c>
      <c r="BJ108" s="209" t="s">
        <v>87</v>
      </c>
      <c r="BK108" s="206"/>
      <c r="BL108" s="206"/>
      <c r="BM108" s="206"/>
    </row>
    <row r="109" s="2" customFormat="1" ht="18" customHeight="1">
      <c r="A109" s="40"/>
      <c r="B109" s="41"/>
      <c r="C109" s="42"/>
      <c r="D109" s="142" t="s">
        <v>121</v>
      </c>
      <c r="E109" s="135"/>
      <c r="F109" s="135"/>
      <c r="G109" s="42"/>
      <c r="H109" s="42"/>
      <c r="I109" s="42"/>
      <c r="J109" s="42"/>
      <c r="K109" s="136">
        <v>0</v>
      </c>
      <c r="L109" s="42"/>
      <c r="M109" s="205"/>
      <c r="N109" s="206"/>
      <c r="O109" s="207" t="s">
        <v>45</v>
      </c>
      <c r="P109" s="206"/>
      <c r="Q109" s="206"/>
      <c r="R109" s="206"/>
      <c r="S109" s="208"/>
      <c r="T109" s="208"/>
      <c r="U109" s="208"/>
      <c r="V109" s="208"/>
      <c r="W109" s="208"/>
      <c r="X109" s="208"/>
      <c r="Y109" s="208"/>
      <c r="Z109" s="208"/>
      <c r="AA109" s="208"/>
      <c r="AB109" s="208"/>
      <c r="AC109" s="208"/>
      <c r="AD109" s="208"/>
      <c r="AE109" s="208"/>
      <c r="AF109" s="206"/>
      <c r="AG109" s="206"/>
      <c r="AH109" s="206"/>
      <c r="AI109" s="206"/>
      <c r="AJ109" s="206"/>
      <c r="AK109" s="206"/>
      <c r="AL109" s="206"/>
      <c r="AM109" s="206"/>
      <c r="AN109" s="206"/>
      <c r="AO109" s="206"/>
      <c r="AP109" s="206"/>
      <c r="AQ109" s="206"/>
      <c r="AR109" s="206"/>
      <c r="AS109" s="206"/>
      <c r="AT109" s="206"/>
      <c r="AU109" s="206"/>
      <c r="AV109" s="206"/>
      <c r="AW109" s="206"/>
      <c r="AX109" s="206"/>
      <c r="AY109" s="209" t="s">
        <v>120</v>
      </c>
      <c r="AZ109" s="206"/>
      <c r="BA109" s="206"/>
      <c r="BB109" s="206"/>
      <c r="BC109" s="206"/>
      <c r="BD109" s="206"/>
      <c r="BE109" s="210">
        <f>IF(O109="základní",K109,0)</f>
        <v>0</v>
      </c>
      <c r="BF109" s="210">
        <f>IF(O109="snížená",K109,0)</f>
        <v>0</v>
      </c>
      <c r="BG109" s="210">
        <f>IF(O109="zákl. přenesená",K109,0)</f>
        <v>0</v>
      </c>
      <c r="BH109" s="210">
        <f>IF(O109="sníž. přenesená",K109,0)</f>
        <v>0</v>
      </c>
      <c r="BI109" s="210">
        <f>IF(O109="nulová",K109,0)</f>
        <v>0</v>
      </c>
      <c r="BJ109" s="209" t="s">
        <v>87</v>
      </c>
      <c r="BK109" s="206"/>
      <c r="BL109" s="206"/>
      <c r="BM109" s="206"/>
    </row>
    <row r="110" s="2" customFormat="1" ht="18" customHeight="1">
      <c r="A110" s="40"/>
      <c r="B110" s="41"/>
      <c r="C110" s="42"/>
      <c r="D110" s="142" t="s">
        <v>122</v>
      </c>
      <c r="E110" s="135"/>
      <c r="F110" s="135"/>
      <c r="G110" s="42"/>
      <c r="H110" s="42"/>
      <c r="I110" s="42"/>
      <c r="J110" s="42"/>
      <c r="K110" s="136">
        <v>0</v>
      </c>
      <c r="L110" s="42"/>
      <c r="M110" s="205"/>
      <c r="N110" s="206"/>
      <c r="O110" s="207" t="s">
        <v>45</v>
      </c>
      <c r="P110" s="206"/>
      <c r="Q110" s="206"/>
      <c r="R110" s="206"/>
      <c r="S110" s="208"/>
      <c r="T110" s="208"/>
      <c r="U110" s="208"/>
      <c r="V110" s="208"/>
      <c r="W110" s="208"/>
      <c r="X110" s="208"/>
      <c r="Y110" s="208"/>
      <c r="Z110" s="208"/>
      <c r="AA110" s="208"/>
      <c r="AB110" s="208"/>
      <c r="AC110" s="208"/>
      <c r="AD110" s="208"/>
      <c r="AE110" s="208"/>
      <c r="AF110" s="206"/>
      <c r="AG110" s="206"/>
      <c r="AH110" s="206"/>
      <c r="AI110" s="206"/>
      <c r="AJ110" s="206"/>
      <c r="AK110" s="206"/>
      <c r="AL110" s="206"/>
      <c r="AM110" s="206"/>
      <c r="AN110" s="206"/>
      <c r="AO110" s="206"/>
      <c r="AP110" s="206"/>
      <c r="AQ110" s="206"/>
      <c r="AR110" s="206"/>
      <c r="AS110" s="206"/>
      <c r="AT110" s="206"/>
      <c r="AU110" s="206"/>
      <c r="AV110" s="206"/>
      <c r="AW110" s="206"/>
      <c r="AX110" s="206"/>
      <c r="AY110" s="209" t="s">
        <v>120</v>
      </c>
      <c r="AZ110" s="206"/>
      <c r="BA110" s="206"/>
      <c r="BB110" s="206"/>
      <c r="BC110" s="206"/>
      <c r="BD110" s="206"/>
      <c r="BE110" s="210">
        <f>IF(O110="základní",K110,0)</f>
        <v>0</v>
      </c>
      <c r="BF110" s="210">
        <f>IF(O110="snížená",K110,0)</f>
        <v>0</v>
      </c>
      <c r="BG110" s="210">
        <f>IF(O110="zákl. přenesená",K110,0)</f>
        <v>0</v>
      </c>
      <c r="BH110" s="210">
        <f>IF(O110="sníž. přenesená",K110,0)</f>
        <v>0</v>
      </c>
      <c r="BI110" s="210">
        <f>IF(O110="nulová",K110,0)</f>
        <v>0</v>
      </c>
      <c r="BJ110" s="209" t="s">
        <v>87</v>
      </c>
      <c r="BK110" s="206"/>
      <c r="BL110" s="206"/>
      <c r="BM110" s="206"/>
    </row>
    <row r="111" s="2" customFormat="1" ht="18" customHeight="1">
      <c r="A111" s="40"/>
      <c r="B111" s="41"/>
      <c r="C111" s="42"/>
      <c r="D111" s="142" t="s">
        <v>123</v>
      </c>
      <c r="E111" s="135"/>
      <c r="F111" s="135"/>
      <c r="G111" s="42"/>
      <c r="H111" s="42"/>
      <c r="I111" s="42"/>
      <c r="J111" s="42"/>
      <c r="K111" s="136">
        <v>0</v>
      </c>
      <c r="L111" s="42"/>
      <c r="M111" s="205"/>
      <c r="N111" s="206"/>
      <c r="O111" s="207" t="s">
        <v>45</v>
      </c>
      <c r="P111" s="206"/>
      <c r="Q111" s="206"/>
      <c r="R111" s="206"/>
      <c r="S111" s="208"/>
      <c r="T111" s="208"/>
      <c r="U111" s="208"/>
      <c r="V111" s="208"/>
      <c r="W111" s="208"/>
      <c r="X111" s="208"/>
      <c r="Y111" s="208"/>
      <c r="Z111" s="208"/>
      <c r="AA111" s="208"/>
      <c r="AB111" s="208"/>
      <c r="AC111" s="208"/>
      <c r="AD111" s="208"/>
      <c r="AE111" s="208"/>
      <c r="AF111" s="206"/>
      <c r="AG111" s="206"/>
      <c r="AH111" s="206"/>
      <c r="AI111" s="206"/>
      <c r="AJ111" s="206"/>
      <c r="AK111" s="206"/>
      <c r="AL111" s="206"/>
      <c r="AM111" s="206"/>
      <c r="AN111" s="206"/>
      <c r="AO111" s="206"/>
      <c r="AP111" s="206"/>
      <c r="AQ111" s="206"/>
      <c r="AR111" s="206"/>
      <c r="AS111" s="206"/>
      <c r="AT111" s="206"/>
      <c r="AU111" s="206"/>
      <c r="AV111" s="206"/>
      <c r="AW111" s="206"/>
      <c r="AX111" s="206"/>
      <c r="AY111" s="209" t="s">
        <v>120</v>
      </c>
      <c r="AZ111" s="206"/>
      <c r="BA111" s="206"/>
      <c r="BB111" s="206"/>
      <c r="BC111" s="206"/>
      <c r="BD111" s="206"/>
      <c r="BE111" s="210">
        <f>IF(O111="základní",K111,0)</f>
        <v>0</v>
      </c>
      <c r="BF111" s="210">
        <f>IF(O111="snížená",K111,0)</f>
        <v>0</v>
      </c>
      <c r="BG111" s="210">
        <f>IF(O111="zákl. přenesená",K111,0)</f>
        <v>0</v>
      </c>
      <c r="BH111" s="210">
        <f>IF(O111="sníž. přenesená",K111,0)</f>
        <v>0</v>
      </c>
      <c r="BI111" s="210">
        <f>IF(O111="nulová",K111,0)</f>
        <v>0</v>
      </c>
      <c r="BJ111" s="209" t="s">
        <v>87</v>
      </c>
      <c r="BK111" s="206"/>
      <c r="BL111" s="206"/>
      <c r="BM111" s="206"/>
    </row>
    <row r="112" s="2" customFormat="1" ht="18" customHeight="1">
      <c r="A112" s="40"/>
      <c r="B112" s="41"/>
      <c r="C112" s="42"/>
      <c r="D112" s="142" t="s">
        <v>124</v>
      </c>
      <c r="E112" s="135"/>
      <c r="F112" s="135"/>
      <c r="G112" s="42"/>
      <c r="H112" s="42"/>
      <c r="I112" s="42"/>
      <c r="J112" s="42"/>
      <c r="K112" s="136">
        <v>0</v>
      </c>
      <c r="L112" s="42"/>
      <c r="M112" s="205"/>
      <c r="N112" s="206"/>
      <c r="O112" s="207" t="s">
        <v>45</v>
      </c>
      <c r="P112" s="206"/>
      <c r="Q112" s="206"/>
      <c r="R112" s="206"/>
      <c r="S112" s="208"/>
      <c r="T112" s="208"/>
      <c r="U112" s="208"/>
      <c r="V112" s="208"/>
      <c r="W112" s="208"/>
      <c r="X112" s="208"/>
      <c r="Y112" s="208"/>
      <c r="Z112" s="208"/>
      <c r="AA112" s="208"/>
      <c r="AB112" s="208"/>
      <c r="AC112" s="208"/>
      <c r="AD112" s="208"/>
      <c r="AE112" s="208"/>
      <c r="AF112" s="206"/>
      <c r="AG112" s="206"/>
      <c r="AH112" s="206"/>
      <c r="AI112" s="206"/>
      <c r="AJ112" s="206"/>
      <c r="AK112" s="206"/>
      <c r="AL112" s="206"/>
      <c r="AM112" s="206"/>
      <c r="AN112" s="206"/>
      <c r="AO112" s="206"/>
      <c r="AP112" s="206"/>
      <c r="AQ112" s="206"/>
      <c r="AR112" s="206"/>
      <c r="AS112" s="206"/>
      <c r="AT112" s="206"/>
      <c r="AU112" s="206"/>
      <c r="AV112" s="206"/>
      <c r="AW112" s="206"/>
      <c r="AX112" s="206"/>
      <c r="AY112" s="209" t="s">
        <v>120</v>
      </c>
      <c r="AZ112" s="206"/>
      <c r="BA112" s="206"/>
      <c r="BB112" s="206"/>
      <c r="BC112" s="206"/>
      <c r="BD112" s="206"/>
      <c r="BE112" s="210">
        <f>IF(O112="základní",K112,0)</f>
        <v>0</v>
      </c>
      <c r="BF112" s="210">
        <f>IF(O112="snížená",K112,0)</f>
        <v>0</v>
      </c>
      <c r="BG112" s="210">
        <f>IF(O112="zákl. přenesená",K112,0)</f>
        <v>0</v>
      </c>
      <c r="BH112" s="210">
        <f>IF(O112="sníž. přenesená",K112,0)</f>
        <v>0</v>
      </c>
      <c r="BI112" s="210">
        <f>IF(O112="nulová",K112,0)</f>
        <v>0</v>
      </c>
      <c r="BJ112" s="209" t="s">
        <v>87</v>
      </c>
      <c r="BK112" s="206"/>
      <c r="BL112" s="206"/>
      <c r="BM112" s="206"/>
    </row>
    <row r="113" s="2" customFormat="1" ht="18" customHeight="1">
      <c r="A113" s="40"/>
      <c r="B113" s="41"/>
      <c r="C113" s="42"/>
      <c r="D113" s="135" t="s">
        <v>125</v>
      </c>
      <c r="E113" s="42"/>
      <c r="F113" s="42"/>
      <c r="G113" s="42"/>
      <c r="H113" s="42"/>
      <c r="I113" s="42"/>
      <c r="J113" s="42"/>
      <c r="K113" s="136">
        <f>ROUND(K28*T113,2)</f>
        <v>0</v>
      </c>
      <c r="L113" s="42"/>
      <c r="M113" s="205"/>
      <c r="N113" s="206"/>
      <c r="O113" s="207" t="s">
        <v>45</v>
      </c>
      <c r="P113" s="206"/>
      <c r="Q113" s="206"/>
      <c r="R113" s="206"/>
      <c r="S113" s="208"/>
      <c r="T113" s="208"/>
      <c r="U113" s="208"/>
      <c r="V113" s="208"/>
      <c r="W113" s="208"/>
      <c r="X113" s="208"/>
      <c r="Y113" s="208"/>
      <c r="Z113" s="208"/>
      <c r="AA113" s="208"/>
      <c r="AB113" s="208"/>
      <c r="AC113" s="208"/>
      <c r="AD113" s="208"/>
      <c r="AE113" s="208"/>
      <c r="AF113" s="206"/>
      <c r="AG113" s="206"/>
      <c r="AH113" s="206"/>
      <c r="AI113" s="206"/>
      <c r="AJ113" s="206"/>
      <c r="AK113" s="206"/>
      <c r="AL113" s="206"/>
      <c r="AM113" s="206"/>
      <c r="AN113" s="206"/>
      <c r="AO113" s="206"/>
      <c r="AP113" s="206"/>
      <c r="AQ113" s="206"/>
      <c r="AR113" s="206"/>
      <c r="AS113" s="206"/>
      <c r="AT113" s="206"/>
      <c r="AU113" s="206"/>
      <c r="AV113" s="206"/>
      <c r="AW113" s="206"/>
      <c r="AX113" s="206"/>
      <c r="AY113" s="209" t="s">
        <v>126</v>
      </c>
      <c r="AZ113" s="206"/>
      <c r="BA113" s="206"/>
      <c r="BB113" s="206"/>
      <c r="BC113" s="206"/>
      <c r="BD113" s="206"/>
      <c r="BE113" s="210">
        <f>IF(O113="základní",K113,0)</f>
        <v>0</v>
      </c>
      <c r="BF113" s="210">
        <f>IF(O113="snížená",K113,0)</f>
        <v>0</v>
      </c>
      <c r="BG113" s="210">
        <f>IF(O113="zákl. přenesená",K113,0)</f>
        <v>0</v>
      </c>
      <c r="BH113" s="210">
        <f>IF(O113="sníž. přenesená",K113,0)</f>
        <v>0</v>
      </c>
      <c r="BI113" s="210">
        <f>IF(O113="nulová",K113,0)</f>
        <v>0</v>
      </c>
      <c r="BJ113" s="209" t="s">
        <v>87</v>
      </c>
      <c r="BK113" s="206"/>
      <c r="BL113" s="206"/>
      <c r="BM113" s="206"/>
    </row>
    <row r="114" s="2" customFormat="1">
      <c r="A114" s="40"/>
      <c r="B114" s="41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65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</row>
    <row r="115" s="2" customFormat="1" ht="29.28" customHeight="1">
      <c r="A115" s="40"/>
      <c r="B115" s="41"/>
      <c r="C115" s="146" t="s">
        <v>97</v>
      </c>
      <c r="D115" s="147"/>
      <c r="E115" s="147"/>
      <c r="F115" s="147"/>
      <c r="G115" s="147"/>
      <c r="H115" s="147"/>
      <c r="I115" s="147"/>
      <c r="J115" s="147"/>
      <c r="K115" s="148">
        <f>ROUND(K94+K107,2)</f>
        <v>0</v>
      </c>
      <c r="L115" s="147"/>
      <c r="M115" s="65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</row>
    <row r="116" s="2" customFormat="1" ht="6.96" customHeight="1">
      <c r="A116" s="40"/>
      <c r="B116" s="68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5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</row>
    <row r="120" s="2" customFormat="1" ht="6.96" customHeight="1">
      <c r="A120" s="40"/>
      <c r="B120" s="70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65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</row>
    <row r="121" s="2" customFormat="1" ht="24.96" customHeight="1">
      <c r="A121" s="40"/>
      <c r="B121" s="41"/>
      <c r="C121" s="21" t="s">
        <v>127</v>
      </c>
      <c r="D121" s="42"/>
      <c r="E121" s="42"/>
      <c r="F121" s="42"/>
      <c r="G121" s="42"/>
      <c r="H121" s="42"/>
      <c r="I121" s="42"/>
      <c r="J121" s="42"/>
      <c r="K121" s="42"/>
      <c r="L121" s="42"/>
      <c r="M121" s="65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</row>
    <row r="122" s="2" customFormat="1" ht="6.96" customHeight="1">
      <c r="A122" s="40"/>
      <c r="B122" s="41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65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</row>
    <row r="123" s="2" customFormat="1" ht="12" customHeight="1">
      <c r="A123" s="40"/>
      <c r="B123" s="41"/>
      <c r="C123" s="30" t="s">
        <v>17</v>
      </c>
      <c r="D123" s="42"/>
      <c r="E123" s="42"/>
      <c r="F123" s="42"/>
      <c r="G123" s="42"/>
      <c r="H123" s="42"/>
      <c r="I123" s="42"/>
      <c r="J123" s="42"/>
      <c r="K123" s="42"/>
      <c r="L123" s="42"/>
      <c r="M123" s="65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</row>
    <row r="124" s="2" customFormat="1" ht="16.5" customHeight="1">
      <c r="A124" s="40"/>
      <c r="B124" s="41"/>
      <c r="C124" s="42"/>
      <c r="D124" s="42"/>
      <c r="E124" s="78" t="str">
        <f>E7</f>
        <v>VO parkoviště Majakovského</v>
      </c>
      <c r="F124" s="42"/>
      <c r="G124" s="42"/>
      <c r="H124" s="42"/>
      <c r="I124" s="42"/>
      <c r="J124" s="42"/>
      <c r="K124" s="42"/>
      <c r="L124" s="42"/>
      <c r="M124" s="65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</row>
    <row r="125" s="2" customFormat="1" ht="6.96" customHeight="1">
      <c r="A125" s="40"/>
      <c r="B125" s="41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65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</row>
    <row r="126" s="2" customFormat="1" ht="12" customHeight="1">
      <c r="A126" s="40"/>
      <c r="B126" s="41"/>
      <c r="C126" s="30" t="s">
        <v>21</v>
      </c>
      <c r="D126" s="42"/>
      <c r="E126" s="42"/>
      <c r="F126" s="25" t="str">
        <f>F10</f>
        <v xml:space="preserve"> </v>
      </c>
      <c r="G126" s="42"/>
      <c r="H126" s="42"/>
      <c r="I126" s="30" t="s">
        <v>23</v>
      </c>
      <c r="J126" s="81" t="str">
        <f>IF(J10="","",J10)</f>
        <v>20. 4. 2022</v>
      </c>
      <c r="K126" s="42"/>
      <c r="L126" s="42"/>
      <c r="M126" s="65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</row>
    <row r="127" s="2" customFormat="1" ht="6.96" customHeight="1">
      <c r="A127" s="40"/>
      <c r="B127" s="41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65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</row>
    <row r="128" s="2" customFormat="1" ht="15.15" customHeight="1">
      <c r="A128" s="40"/>
      <c r="B128" s="41"/>
      <c r="C128" s="30" t="s">
        <v>25</v>
      </c>
      <c r="D128" s="42"/>
      <c r="E128" s="42"/>
      <c r="F128" s="25" t="str">
        <f>E13</f>
        <v xml:space="preserve"> </v>
      </c>
      <c r="G128" s="42"/>
      <c r="H128" s="42"/>
      <c r="I128" s="30" t="s">
        <v>30</v>
      </c>
      <c r="J128" s="34" t="str">
        <f>E19</f>
        <v>Petr Kubala</v>
      </c>
      <c r="K128" s="42"/>
      <c r="L128" s="42"/>
      <c r="M128" s="65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</row>
    <row r="129" s="2" customFormat="1" ht="15.15" customHeight="1">
      <c r="A129" s="40"/>
      <c r="B129" s="41"/>
      <c r="C129" s="30" t="s">
        <v>28</v>
      </c>
      <c r="D129" s="42"/>
      <c r="E129" s="42"/>
      <c r="F129" s="25" t="str">
        <f>IF(E16="","",E16)</f>
        <v>Vyplň údaj</v>
      </c>
      <c r="G129" s="42"/>
      <c r="H129" s="42"/>
      <c r="I129" s="30" t="s">
        <v>34</v>
      </c>
      <c r="J129" s="34" t="str">
        <f>E22</f>
        <v>Petr Kubala</v>
      </c>
      <c r="K129" s="42"/>
      <c r="L129" s="42"/>
      <c r="M129" s="65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</row>
    <row r="130" s="2" customFormat="1" ht="10.32" customHeight="1">
      <c r="A130" s="40"/>
      <c r="B130" s="41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65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</row>
    <row r="131" s="11" customFormat="1" ht="29.28" customHeight="1">
      <c r="A131" s="211"/>
      <c r="B131" s="212"/>
      <c r="C131" s="213" t="s">
        <v>128</v>
      </c>
      <c r="D131" s="214" t="s">
        <v>65</v>
      </c>
      <c r="E131" s="214" t="s">
        <v>61</v>
      </c>
      <c r="F131" s="214" t="s">
        <v>62</v>
      </c>
      <c r="G131" s="214" t="s">
        <v>129</v>
      </c>
      <c r="H131" s="214" t="s">
        <v>130</v>
      </c>
      <c r="I131" s="214" t="s">
        <v>131</v>
      </c>
      <c r="J131" s="214" t="s">
        <v>132</v>
      </c>
      <c r="K131" s="214" t="s">
        <v>105</v>
      </c>
      <c r="L131" s="215" t="s">
        <v>133</v>
      </c>
      <c r="M131" s="216"/>
      <c r="N131" s="102" t="s">
        <v>1</v>
      </c>
      <c r="O131" s="103" t="s">
        <v>44</v>
      </c>
      <c r="P131" s="103" t="s">
        <v>134</v>
      </c>
      <c r="Q131" s="103" t="s">
        <v>135</v>
      </c>
      <c r="R131" s="103" t="s">
        <v>136</v>
      </c>
      <c r="S131" s="103" t="s">
        <v>137</v>
      </c>
      <c r="T131" s="103" t="s">
        <v>138</v>
      </c>
      <c r="U131" s="103" t="s">
        <v>139</v>
      </c>
      <c r="V131" s="103" t="s">
        <v>140</v>
      </c>
      <c r="W131" s="103" t="s">
        <v>141</v>
      </c>
      <c r="X131" s="104" t="s">
        <v>142</v>
      </c>
      <c r="Y131" s="211"/>
      <c r="Z131" s="211"/>
      <c r="AA131" s="211"/>
      <c r="AB131" s="211"/>
      <c r="AC131" s="211"/>
      <c r="AD131" s="211"/>
      <c r="AE131" s="211"/>
    </row>
    <row r="132" s="2" customFormat="1" ht="22.8" customHeight="1">
      <c r="A132" s="40"/>
      <c r="B132" s="41"/>
      <c r="C132" s="109" t="s">
        <v>143</v>
      </c>
      <c r="D132" s="42"/>
      <c r="E132" s="42"/>
      <c r="F132" s="42"/>
      <c r="G132" s="42"/>
      <c r="H132" s="42"/>
      <c r="I132" s="42"/>
      <c r="J132" s="42"/>
      <c r="K132" s="217">
        <f>BK132</f>
        <v>0</v>
      </c>
      <c r="L132" s="42"/>
      <c r="M132" s="43"/>
      <c r="N132" s="105"/>
      <c r="O132" s="218"/>
      <c r="P132" s="106"/>
      <c r="Q132" s="219">
        <f>Q133+Q156+Q202</f>
        <v>0</v>
      </c>
      <c r="R132" s="219">
        <f>R133+R156+R202</f>
        <v>0</v>
      </c>
      <c r="S132" s="106"/>
      <c r="T132" s="220">
        <f>T133+T156+T202</f>
        <v>0</v>
      </c>
      <c r="U132" s="106"/>
      <c r="V132" s="220">
        <f>V133+V156+V202</f>
        <v>5.7868219999999999</v>
      </c>
      <c r="W132" s="106"/>
      <c r="X132" s="221">
        <f>X133+X156+X202</f>
        <v>1.1799999999999999</v>
      </c>
      <c r="Y132" s="40"/>
      <c r="Z132" s="40"/>
      <c r="AA132" s="40"/>
      <c r="AB132" s="40"/>
      <c r="AC132" s="40"/>
      <c r="AD132" s="40"/>
      <c r="AE132" s="40"/>
      <c r="AT132" s="15" t="s">
        <v>81</v>
      </c>
      <c r="AU132" s="15" t="s">
        <v>107</v>
      </c>
      <c r="BK132" s="222">
        <f>BK133+BK156+BK202</f>
        <v>0</v>
      </c>
    </row>
    <row r="133" s="12" customFormat="1" ht="25.92" customHeight="1">
      <c r="A133" s="12"/>
      <c r="B133" s="223"/>
      <c r="C133" s="224"/>
      <c r="D133" s="225" t="s">
        <v>81</v>
      </c>
      <c r="E133" s="226" t="s">
        <v>144</v>
      </c>
      <c r="F133" s="226" t="s">
        <v>145</v>
      </c>
      <c r="G133" s="224"/>
      <c r="H133" s="224"/>
      <c r="I133" s="227"/>
      <c r="J133" s="227"/>
      <c r="K133" s="228">
        <f>BK133</f>
        <v>0</v>
      </c>
      <c r="L133" s="224"/>
      <c r="M133" s="229"/>
      <c r="N133" s="230"/>
      <c r="O133" s="231"/>
      <c r="P133" s="231"/>
      <c r="Q133" s="232">
        <f>Q134</f>
        <v>0</v>
      </c>
      <c r="R133" s="232">
        <f>R134</f>
        <v>0</v>
      </c>
      <c r="S133" s="231"/>
      <c r="T133" s="233">
        <f>T134</f>
        <v>0</v>
      </c>
      <c r="U133" s="231"/>
      <c r="V133" s="233">
        <f>V134</f>
        <v>0.16848000000000002</v>
      </c>
      <c r="W133" s="231"/>
      <c r="X133" s="234">
        <f>X134</f>
        <v>0</v>
      </c>
      <c r="Y133" s="12"/>
      <c r="Z133" s="12"/>
      <c r="AA133" s="12"/>
      <c r="AB133" s="12"/>
      <c r="AC133" s="12"/>
      <c r="AD133" s="12"/>
      <c r="AE133" s="12"/>
      <c r="AR133" s="235" t="s">
        <v>98</v>
      </c>
      <c r="AT133" s="236" t="s">
        <v>81</v>
      </c>
      <c r="AU133" s="236" t="s">
        <v>82</v>
      </c>
      <c r="AY133" s="235" t="s">
        <v>146</v>
      </c>
      <c r="BK133" s="237">
        <f>BK134</f>
        <v>0</v>
      </c>
    </row>
    <row r="134" s="12" customFormat="1" ht="22.8" customHeight="1">
      <c r="A134" s="12"/>
      <c r="B134" s="223"/>
      <c r="C134" s="224"/>
      <c r="D134" s="225" t="s">
        <v>81</v>
      </c>
      <c r="E134" s="238" t="s">
        <v>147</v>
      </c>
      <c r="F134" s="238" t="s">
        <v>148</v>
      </c>
      <c r="G134" s="224"/>
      <c r="H134" s="224"/>
      <c r="I134" s="227"/>
      <c r="J134" s="227"/>
      <c r="K134" s="239">
        <f>BK134</f>
        <v>0</v>
      </c>
      <c r="L134" s="224"/>
      <c r="M134" s="229"/>
      <c r="N134" s="230"/>
      <c r="O134" s="231"/>
      <c r="P134" s="231"/>
      <c r="Q134" s="232">
        <f>SUM(Q135:Q155)</f>
        <v>0</v>
      </c>
      <c r="R134" s="232">
        <f>SUM(R135:R155)</f>
        <v>0</v>
      </c>
      <c r="S134" s="231"/>
      <c r="T134" s="233">
        <f>SUM(T135:T155)</f>
        <v>0</v>
      </c>
      <c r="U134" s="231"/>
      <c r="V134" s="233">
        <f>SUM(V135:V155)</f>
        <v>0.16848000000000002</v>
      </c>
      <c r="W134" s="231"/>
      <c r="X134" s="234">
        <f>SUM(X135:X155)</f>
        <v>0</v>
      </c>
      <c r="Y134" s="12"/>
      <c r="Z134" s="12"/>
      <c r="AA134" s="12"/>
      <c r="AB134" s="12"/>
      <c r="AC134" s="12"/>
      <c r="AD134" s="12"/>
      <c r="AE134" s="12"/>
      <c r="AR134" s="235" t="s">
        <v>98</v>
      </c>
      <c r="AT134" s="236" t="s">
        <v>81</v>
      </c>
      <c r="AU134" s="236" t="s">
        <v>87</v>
      </c>
      <c r="AY134" s="235" t="s">
        <v>146</v>
      </c>
      <c r="BK134" s="237">
        <f>SUM(BK135:BK155)</f>
        <v>0</v>
      </c>
    </row>
    <row r="135" s="2" customFormat="1" ht="24.15" customHeight="1">
      <c r="A135" s="40"/>
      <c r="B135" s="41"/>
      <c r="C135" s="240" t="s">
        <v>87</v>
      </c>
      <c r="D135" s="240" t="s">
        <v>149</v>
      </c>
      <c r="E135" s="241" t="s">
        <v>150</v>
      </c>
      <c r="F135" s="242" t="s">
        <v>151</v>
      </c>
      <c r="G135" s="243" t="s">
        <v>152</v>
      </c>
      <c r="H135" s="244">
        <v>80</v>
      </c>
      <c r="I135" s="245"/>
      <c r="J135" s="245"/>
      <c r="K135" s="246">
        <f>ROUND(P135*H135,2)</f>
        <v>0</v>
      </c>
      <c r="L135" s="242" t="s">
        <v>153</v>
      </c>
      <c r="M135" s="43"/>
      <c r="N135" s="247" t="s">
        <v>1</v>
      </c>
      <c r="O135" s="248" t="s">
        <v>45</v>
      </c>
      <c r="P135" s="249">
        <f>I135+J135</f>
        <v>0</v>
      </c>
      <c r="Q135" s="249">
        <f>ROUND(I135*H135,2)</f>
        <v>0</v>
      </c>
      <c r="R135" s="249">
        <f>ROUND(J135*H135,2)</f>
        <v>0</v>
      </c>
      <c r="S135" s="93"/>
      <c r="T135" s="250">
        <f>S135*H135</f>
        <v>0</v>
      </c>
      <c r="U135" s="250">
        <v>0</v>
      </c>
      <c r="V135" s="250">
        <f>U135*H135</f>
        <v>0</v>
      </c>
      <c r="W135" s="250">
        <v>0</v>
      </c>
      <c r="X135" s="251">
        <f>W135*H135</f>
        <v>0</v>
      </c>
      <c r="Y135" s="40"/>
      <c r="Z135" s="40"/>
      <c r="AA135" s="40"/>
      <c r="AB135" s="40"/>
      <c r="AC135" s="40"/>
      <c r="AD135" s="40"/>
      <c r="AE135" s="40"/>
      <c r="AR135" s="252" t="s">
        <v>154</v>
      </c>
      <c r="AT135" s="252" t="s">
        <v>149</v>
      </c>
      <c r="AU135" s="252" t="s">
        <v>98</v>
      </c>
      <c r="AY135" s="15" t="s">
        <v>146</v>
      </c>
      <c r="BE135" s="141">
        <f>IF(O135="základní",K135,0)</f>
        <v>0</v>
      </c>
      <c r="BF135" s="141">
        <f>IF(O135="snížená",K135,0)</f>
        <v>0</v>
      </c>
      <c r="BG135" s="141">
        <f>IF(O135="zákl. přenesená",K135,0)</f>
        <v>0</v>
      </c>
      <c r="BH135" s="141">
        <f>IF(O135="sníž. přenesená",K135,0)</f>
        <v>0</v>
      </c>
      <c r="BI135" s="141">
        <f>IF(O135="nulová",K135,0)</f>
        <v>0</v>
      </c>
      <c r="BJ135" s="15" t="s">
        <v>87</v>
      </c>
      <c r="BK135" s="141">
        <f>ROUND(P135*H135,2)</f>
        <v>0</v>
      </c>
      <c r="BL135" s="15" t="s">
        <v>154</v>
      </c>
      <c r="BM135" s="252" t="s">
        <v>155</v>
      </c>
    </row>
    <row r="136" s="2" customFormat="1">
      <c r="A136" s="40"/>
      <c r="B136" s="41"/>
      <c r="C136" s="42"/>
      <c r="D136" s="253" t="s">
        <v>156</v>
      </c>
      <c r="E136" s="42"/>
      <c r="F136" s="254" t="s">
        <v>157</v>
      </c>
      <c r="G136" s="42"/>
      <c r="H136" s="42"/>
      <c r="I136" s="208"/>
      <c r="J136" s="208"/>
      <c r="K136" s="42"/>
      <c r="L136" s="42"/>
      <c r="M136" s="43"/>
      <c r="N136" s="255"/>
      <c r="O136" s="256"/>
      <c r="P136" s="93"/>
      <c r="Q136" s="93"/>
      <c r="R136" s="93"/>
      <c r="S136" s="93"/>
      <c r="T136" s="93"/>
      <c r="U136" s="93"/>
      <c r="V136" s="93"/>
      <c r="W136" s="93"/>
      <c r="X136" s="94"/>
      <c r="Y136" s="40"/>
      <c r="Z136" s="40"/>
      <c r="AA136" s="40"/>
      <c r="AB136" s="40"/>
      <c r="AC136" s="40"/>
      <c r="AD136" s="40"/>
      <c r="AE136" s="40"/>
      <c r="AT136" s="15" t="s">
        <v>156</v>
      </c>
      <c r="AU136" s="15" t="s">
        <v>98</v>
      </c>
    </row>
    <row r="137" s="2" customFormat="1" ht="24.15" customHeight="1">
      <c r="A137" s="40"/>
      <c r="B137" s="41"/>
      <c r="C137" s="257" t="s">
        <v>98</v>
      </c>
      <c r="D137" s="257" t="s">
        <v>158</v>
      </c>
      <c r="E137" s="258" t="s">
        <v>159</v>
      </c>
      <c r="F137" s="259" t="s">
        <v>160</v>
      </c>
      <c r="G137" s="260" t="s">
        <v>152</v>
      </c>
      <c r="H137" s="261">
        <v>84</v>
      </c>
      <c r="I137" s="262"/>
      <c r="J137" s="263"/>
      <c r="K137" s="264">
        <f>ROUND(P137*H137,2)</f>
        <v>0</v>
      </c>
      <c r="L137" s="259" t="s">
        <v>153</v>
      </c>
      <c r="M137" s="265"/>
      <c r="N137" s="266" t="s">
        <v>1</v>
      </c>
      <c r="O137" s="248" t="s">
        <v>45</v>
      </c>
      <c r="P137" s="249">
        <f>I137+J137</f>
        <v>0</v>
      </c>
      <c r="Q137" s="249">
        <f>ROUND(I137*H137,2)</f>
        <v>0</v>
      </c>
      <c r="R137" s="249">
        <f>ROUND(J137*H137,2)</f>
        <v>0</v>
      </c>
      <c r="S137" s="93"/>
      <c r="T137" s="250">
        <f>S137*H137</f>
        <v>0</v>
      </c>
      <c r="U137" s="250">
        <v>0.00012</v>
      </c>
      <c r="V137" s="250">
        <f>U137*H137</f>
        <v>0.01008</v>
      </c>
      <c r="W137" s="250">
        <v>0</v>
      </c>
      <c r="X137" s="251">
        <f>W137*H137</f>
        <v>0</v>
      </c>
      <c r="Y137" s="40"/>
      <c r="Z137" s="40"/>
      <c r="AA137" s="40"/>
      <c r="AB137" s="40"/>
      <c r="AC137" s="40"/>
      <c r="AD137" s="40"/>
      <c r="AE137" s="40"/>
      <c r="AR137" s="252" t="s">
        <v>161</v>
      </c>
      <c r="AT137" s="252" t="s">
        <v>158</v>
      </c>
      <c r="AU137" s="252" t="s">
        <v>98</v>
      </c>
      <c r="AY137" s="15" t="s">
        <v>146</v>
      </c>
      <c r="BE137" s="141">
        <f>IF(O137="základní",K137,0)</f>
        <v>0</v>
      </c>
      <c r="BF137" s="141">
        <f>IF(O137="snížená",K137,0)</f>
        <v>0</v>
      </c>
      <c r="BG137" s="141">
        <f>IF(O137="zákl. přenesená",K137,0)</f>
        <v>0</v>
      </c>
      <c r="BH137" s="141">
        <f>IF(O137="sníž. přenesená",K137,0)</f>
        <v>0</v>
      </c>
      <c r="BI137" s="141">
        <f>IF(O137="nulová",K137,0)</f>
        <v>0</v>
      </c>
      <c r="BJ137" s="15" t="s">
        <v>87</v>
      </c>
      <c r="BK137" s="141">
        <f>ROUND(P137*H137,2)</f>
        <v>0</v>
      </c>
      <c r="BL137" s="15" t="s">
        <v>154</v>
      </c>
      <c r="BM137" s="252" t="s">
        <v>162</v>
      </c>
    </row>
    <row r="138" s="13" customFormat="1">
      <c r="A138" s="13"/>
      <c r="B138" s="267"/>
      <c r="C138" s="268"/>
      <c r="D138" s="269" t="s">
        <v>163</v>
      </c>
      <c r="E138" s="268"/>
      <c r="F138" s="270" t="s">
        <v>164</v>
      </c>
      <c r="G138" s="268"/>
      <c r="H138" s="271">
        <v>84</v>
      </c>
      <c r="I138" s="272"/>
      <c r="J138" s="272"/>
      <c r="K138" s="268"/>
      <c r="L138" s="268"/>
      <c r="M138" s="273"/>
      <c r="N138" s="274"/>
      <c r="O138" s="275"/>
      <c r="P138" s="275"/>
      <c r="Q138" s="275"/>
      <c r="R138" s="275"/>
      <c r="S138" s="275"/>
      <c r="T138" s="275"/>
      <c r="U138" s="275"/>
      <c r="V138" s="275"/>
      <c r="W138" s="275"/>
      <c r="X138" s="276"/>
      <c r="Y138" s="13"/>
      <c r="Z138" s="13"/>
      <c r="AA138" s="13"/>
      <c r="AB138" s="13"/>
      <c r="AC138" s="13"/>
      <c r="AD138" s="13"/>
      <c r="AE138" s="13"/>
      <c r="AT138" s="277" t="s">
        <v>163</v>
      </c>
      <c r="AU138" s="277" t="s">
        <v>98</v>
      </c>
      <c r="AV138" s="13" t="s">
        <v>98</v>
      </c>
      <c r="AW138" s="13" t="s">
        <v>4</v>
      </c>
      <c r="AX138" s="13" t="s">
        <v>87</v>
      </c>
      <c r="AY138" s="277" t="s">
        <v>146</v>
      </c>
    </row>
    <row r="139" s="2" customFormat="1" ht="24.15" customHeight="1">
      <c r="A139" s="40"/>
      <c r="B139" s="41"/>
      <c r="C139" s="240" t="s">
        <v>165</v>
      </c>
      <c r="D139" s="240" t="s">
        <v>149</v>
      </c>
      <c r="E139" s="241" t="s">
        <v>166</v>
      </c>
      <c r="F139" s="242" t="s">
        <v>167</v>
      </c>
      <c r="G139" s="243" t="s">
        <v>152</v>
      </c>
      <c r="H139" s="244">
        <v>150</v>
      </c>
      <c r="I139" s="245"/>
      <c r="J139" s="245"/>
      <c r="K139" s="246">
        <f>ROUND(P139*H139,2)</f>
        <v>0</v>
      </c>
      <c r="L139" s="242" t="s">
        <v>153</v>
      </c>
      <c r="M139" s="43"/>
      <c r="N139" s="247" t="s">
        <v>1</v>
      </c>
      <c r="O139" s="248" t="s">
        <v>45</v>
      </c>
      <c r="P139" s="249">
        <f>I139+J139</f>
        <v>0</v>
      </c>
      <c r="Q139" s="249">
        <f>ROUND(I139*H139,2)</f>
        <v>0</v>
      </c>
      <c r="R139" s="249">
        <f>ROUND(J139*H139,2)</f>
        <v>0</v>
      </c>
      <c r="S139" s="93"/>
      <c r="T139" s="250">
        <f>S139*H139</f>
        <v>0</v>
      </c>
      <c r="U139" s="250">
        <v>0</v>
      </c>
      <c r="V139" s="250">
        <f>U139*H139</f>
        <v>0</v>
      </c>
      <c r="W139" s="250">
        <v>0</v>
      </c>
      <c r="X139" s="251">
        <f>W139*H139</f>
        <v>0</v>
      </c>
      <c r="Y139" s="40"/>
      <c r="Z139" s="40"/>
      <c r="AA139" s="40"/>
      <c r="AB139" s="40"/>
      <c r="AC139" s="40"/>
      <c r="AD139" s="40"/>
      <c r="AE139" s="40"/>
      <c r="AR139" s="252" t="s">
        <v>154</v>
      </c>
      <c r="AT139" s="252" t="s">
        <v>149</v>
      </c>
      <c r="AU139" s="252" t="s">
        <v>98</v>
      </c>
      <c r="AY139" s="15" t="s">
        <v>146</v>
      </c>
      <c r="BE139" s="141">
        <f>IF(O139="základní",K139,0)</f>
        <v>0</v>
      </c>
      <c r="BF139" s="141">
        <f>IF(O139="snížená",K139,0)</f>
        <v>0</v>
      </c>
      <c r="BG139" s="141">
        <f>IF(O139="zákl. přenesená",K139,0)</f>
        <v>0</v>
      </c>
      <c r="BH139" s="141">
        <f>IF(O139="sníž. přenesená",K139,0)</f>
        <v>0</v>
      </c>
      <c r="BI139" s="141">
        <f>IF(O139="nulová",K139,0)</f>
        <v>0</v>
      </c>
      <c r="BJ139" s="15" t="s">
        <v>87</v>
      </c>
      <c r="BK139" s="141">
        <f>ROUND(P139*H139,2)</f>
        <v>0</v>
      </c>
      <c r="BL139" s="15" t="s">
        <v>154</v>
      </c>
      <c r="BM139" s="252" t="s">
        <v>168</v>
      </c>
    </row>
    <row r="140" s="2" customFormat="1">
      <c r="A140" s="40"/>
      <c r="B140" s="41"/>
      <c r="C140" s="42"/>
      <c r="D140" s="253" t="s">
        <v>156</v>
      </c>
      <c r="E140" s="42"/>
      <c r="F140" s="254" t="s">
        <v>169</v>
      </c>
      <c r="G140" s="42"/>
      <c r="H140" s="42"/>
      <c r="I140" s="208"/>
      <c r="J140" s="208"/>
      <c r="K140" s="42"/>
      <c r="L140" s="42"/>
      <c r="M140" s="43"/>
      <c r="N140" s="255"/>
      <c r="O140" s="256"/>
      <c r="P140" s="93"/>
      <c r="Q140" s="93"/>
      <c r="R140" s="93"/>
      <c r="S140" s="93"/>
      <c r="T140" s="93"/>
      <c r="U140" s="93"/>
      <c r="V140" s="93"/>
      <c r="W140" s="93"/>
      <c r="X140" s="94"/>
      <c r="Y140" s="40"/>
      <c r="Z140" s="40"/>
      <c r="AA140" s="40"/>
      <c r="AB140" s="40"/>
      <c r="AC140" s="40"/>
      <c r="AD140" s="40"/>
      <c r="AE140" s="40"/>
      <c r="AT140" s="15" t="s">
        <v>156</v>
      </c>
      <c r="AU140" s="15" t="s">
        <v>98</v>
      </c>
    </row>
    <row r="141" s="2" customFormat="1" ht="24.15" customHeight="1">
      <c r="A141" s="40"/>
      <c r="B141" s="41"/>
      <c r="C141" s="257" t="s">
        <v>170</v>
      </c>
      <c r="D141" s="257" t="s">
        <v>158</v>
      </c>
      <c r="E141" s="258" t="s">
        <v>171</v>
      </c>
      <c r="F141" s="259" t="s">
        <v>172</v>
      </c>
      <c r="G141" s="260" t="s">
        <v>152</v>
      </c>
      <c r="H141" s="261">
        <v>165</v>
      </c>
      <c r="I141" s="262"/>
      <c r="J141" s="263"/>
      <c r="K141" s="264">
        <f>ROUND(P141*H141,2)</f>
        <v>0</v>
      </c>
      <c r="L141" s="259" t="s">
        <v>153</v>
      </c>
      <c r="M141" s="265"/>
      <c r="N141" s="266" t="s">
        <v>1</v>
      </c>
      <c r="O141" s="248" t="s">
        <v>45</v>
      </c>
      <c r="P141" s="249">
        <f>I141+J141</f>
        <v>0</v>
      </c>
      <c r="Q141" s="249">
        <f>ROUND(I141*H141,2)</f>
        <v>0</v>
      </c>
      <c r="R141" s="249">
        <f>ROUND(J141*H141,2)</f>
        <v>0</v>
      </c>
      <c r="S141" s="93"/>
      <c r="T141" s="250">
        <f>S141*H141</f>
        <v>0</v>
      </c>
      <c r="U141" s="250">
        <v>0.00064000000000000005</v>
      </c>
      <c r="V141" s="250">
        <f>U141*H141</f>
        <v>0.10560000000000001</v>
      </c>
      <c r="W141" s="250">
        <v>0</v>
      </c>
      <c r="X141" s="251">
        <f>W141*H141</f>
        <v>0</v>
      </c>
      <c r="Y141" s="40"/>
      <c r="Z141" s="40"/>
      <c r="AA141" s="40"/>
      <c r="AB141" s="40"/>
      <c r="AC141" s="40"/>
      <c r="AD141" s="40"/>
      <c r="AE141" s="40"/>
      <c r="AR141" s="252" t="s">
        <v>161</v>
      </c>
      <c r="AT141" s="252" t="s">
        <v>158</v>
      </c>
      <c r="AU141" s="252" t="s">
        <v>98</v>
      </c>
      <c r="AY141" s="15" t="s">
        <v>146</v>
      </c>
      <c r="BE141" s="141">
        <f>IF(O141="základní",K141,0)</f>
        <v>0</v>
      </c>
      <c r="BF141" s="141">
        <f>IF(O141="snížená",K141,0)</f>
        <v>0</v>
      </c>
      <c r="BG141" s="141">
        <f>IF(O141="zákl. přenesená",K141,0)</f>
        <v>0</v>
      </c>
      <c r="BH141" s="141">
        <f>IF(O141="sníž. přenesená",K141,0)</f>
        <v>0</v>
      </c>
      <c r="BI141" s="141">
        <f>IF(O141="nulová",K141,0)</f>
        <v>0</v>
      </c>
      <c r="BJ141" s="15" t="s">
        <v>87</v>
      </c>
      <c r="BK141" s="141">
        <f>ROUND(P141*H141,2)</f>
        <v>0</v>
      </c>
      <c r="BL141" s="15" t="s">
        <v>154</v>
      </c>
      <c r="BM141" s="252" t="s">
        <v>173</v>
      </c>
    </row>
    <row r="142" s="13" customFormat="1">
      <c r="A142" s="13"/>
      <c r="B142" s="267"/>
      <c r="C142" s="268"/>
      <c r="D142" s="269" t="s">
        <v>163</v>
      </c>
      <c r="E142" s="268"/>
      <c r="F142" s="270" t="s">
        <v>174</v>
      </c>
      <c r="G142" s="268"/>
      <c r="H142" s="271">
        <v>165</v>
      </c>
      <c r="I142" s="272"/>
      <c r="J142" s="272"/>
      <c r="K142" s="268"/>
      <c r="L142" s="268"/>
      <c r="M142" s="273"/>
      <c r="N142" s="274"/>
      <c r="O142" s="275"/>
      <c r="P142" s="275"/>
      <c r="Q142" s="275"/>
      <c r="R142" s="275"/>
      <c r="S142" s="275"/>
      <c r="T142" s="275"/>
      <c r="U142" s="275"/>
      <c r="V142" s="275"/>
      <c r="W142" s="275"/>
      <c r="X142" s="276"/>
      <c r="Y142" s="13"/>
      <c r="Z142" s="13"/>
      <c r="AA142" s="13"/>
      <c r="AB142" s="13"/>
      <c r="AC142" s="13"/>
      <c r="AD142" s="13"/>
      <c r="AE142" s="13"/>
      <c r="AT142" s="277" t="s">
        <v>163</v>
      </c>
      <c r="AU142" s="277" t="s">
        <v>98</v>
      </c>
      <c r="AV142" s="13" t="s">
        <v>98</v>
      </c>
      <c r="AW142" s="13" t="s">
        <v>4</v>
      </c>
      <c r="AX142" s="13" t="s">
        <v>87</v>
      </c>
      <c r="AY142" s="277" t="s">
        <v>146</v>
      </c>
    </row>
    <row r="143" s="2" customFormat="1" ht="24.15" customHeight="1">
      <c r="A143" s="40"/>
      <c r="B143" s="41"/>
      <c r="C143" s="240" t="s">
        <v>175</v>
      </c>
      <c r="D143" s="240" t="s">
        <v>149</v>
      </c>
      <c r="E143" s="241" t="s">
        <v>176</v>
      </c>
      <c r="F143" s="242" t="s">
        <v>177</v>
      </c>
      <c r="G143" s="243" t="s">
        <v>178</v>
      </c>
      <c r="H143" s="244">
        <v>48</v>
      </c>
      <c r="I143" s="245"/>
      <c r="J143" s="245"/>
      <c r="K143" s="246">
        <f>ROUND(P143*H143,2)</f>
        <v>0</v>
      </c>
      <c r="L143" s="242" t="s">
        <v>153</v>
      </c>
      <c r="M143" s="43"/>
      <c r="N143" s="247" t="s">
        <v>1</v>
      </c>
      <c r="O143" s="248" t="s">
        <v>45</v>
      </c>
      <c r="P143" s="249">
        <f>I143+J143</f>
        <v>0</v>
      </c>
      <c r="Q143" s="249">
        <f>ROUND(I143*H143,2)</f>
        <v>0</v>
      </c>
      <c r="R143" s="249">
        <f>ROUND(J143*H143,2)</f>
        <v>0</v>
      </c>
      <c r="S143" s="93"/>
      <c r="T143" s="250">
        <f>S143*H143</f>
        <v>0</v>
      </c>
      <c r="U143" s="250">
        <v>0</v>
      </c>
      <c r="V143" s="250">
        <f>U143*H143</f>
        <v>0</v>
      </c>
      <c r="W143" s="250">
        <v>0</v>
      </c>
      <c r="X143" s="251">
        <f>W143*H143</f>
        <v>0</v>
      </c>
      <c r="Y143" s="40"/>
      <c r="Z143" s="40"/>
      <c r="AA143" s="40"/>
      <c r="AB143" s="40"/>
      <c r="AC143" s="40"/>
      <c r="AD143" s="40"/>
      <c r="AE143" s="40"/>
      <c r="AR143" s="252" t="s">
        <v>154</v>
      </c>
      <c r="AT143" s="252" t="s">
        <v>149</v>
      </c>
      <c r="AU143" s="252" t="s">
        <v>98</v>
      </c>
      <c r="AY143" s="15" t="s">
        <v>146</v>
      </c>
      <c r="BE143" s="141">
        <f>IF(O143="základní",K143,0)</f>
        <v>0</v>
      </c>
      <c r="BF143" s="141">
        <f>IF(O143="snížená",K143,0)</f>
        <v>0</v>
      </c>
      <c r="BG143" s="141">
        <f>IF(O143="zákl. přenesená",K143,0)</f>
        <v>0</v>
      </c>
      <c r="BH143" s="141">
        <f>IF(O143="sníž. přenesená",K143,0)</f>
        <v>0</v>
      </c>
      <c r="BI143" s="141">
        <f>IF(O143="nulová",K143,0)</f>
        <v>0</v>
      </c>
      <c r="BJ143" s="15" t="s">
        <v>87</v>
      </c>
      <c r="BK143" s="141">
        <f>ROUND(P143*H143,2)</f>
        <v>0</v>
      </c>
      <c r="BL143" s="15" t="s">
        <v>154</v>
      </c>
      <c r="BM143" s="252" t="s">
        <v>179</v>
      </c>
    </row>
    <row r="144" s="2" customFormat="1">
      <c r="A144" s="40"/>
      <c r="B144" s="41"/>
      <c r="C144" s="42"/>
      <c r="D144" s="253" t="s">
        <v>156</v>
      </c>
      <c r="E144" s="42"/>
      <c r="F144" s="254" t="s">
        <v>180</v>
      </c>
      <c r="G144" s="42"/>
      <c r="H144" s="42"/>
      <c r="I144" s="208"/>
      <c r="J144" s="208"/>
      <c r="K144" s="42"/>
      <c r="L144" s="42"/>
      <c r="M144" s="43"/>
      <c r="N144" s="255"/>
      <c r="O144" s="256"/>
      <c r="P144" s="93"/>
      <c r="Q144" s="93"/>
      <c r="R144" s="93"/>
      <c r="S144" s="93"/>
      <c r="T144" s="93"/>
      <c r="U144" s="93"/>
      <c r="V144" s="93"/>
      <c r="W144" s="93"/>
      <c r="X144" s="94"/>
      <c r="Y144" s="40"/>
      <c r="Z144" s="40"/>
      <c r="AA144" s="40"/>
      <c r="AB144" s="40"/>
      <c r="AC144" s="40"/>
      <c r="AD144" s="40"/>
      <c r="AE144" s="40"/>
      <c r="AT144" s="15" t="s">
        <v>156</v>
      </c>
      <c r="AU144" s="15" t="s">
        <v>98</v>
      </c>
    </row>
    <row r="145" s="2" customFormat="1" ht="24.15" customHeight="1">
      <c r="A145" s="40"/>
      <c r="B145" s="41"/>
      <c r="C145" s="240" t="s">
        <v>181</v>
      </c>
      <c r="D145" s="240" t="s">
        <v>149</v>
      </c>
      <c r="E145" s="241" t="s">
        <v>182</v>
      </c>
      <c r="F145" s="242" t="s">
        <v>183</v>
      </c>
      <c r="G145" s="243" t="s">
        <v>178</v>
      </c>
      <c r="H145" s="244">
        <v>24</v>
      </c>
      <c r="I145" s="245"/>
      <c r="J145" s="245"/>
      <c r="K145" s="246">
        <f>ROUND(P145*H145,2)</f>
        <v>0</v>
      </c>
      <c r="L145" s="242" t="s">
        <v>153</v>
      </c>
      <c r="M145" s="43"/>
      <c r="N145" s="247" t="s">
        <v>1</v>
      </c>
      <c r="O145" s="248" t="s">
        <v>45</v>
      </c>
      <c r="P145" s="249">
        <f>I145+J145</f>
        <v>0</v>
      </c>
      <c r="Q145" s="249">
        <f>ROUND(I145*H145,2)</f>
        <v>0</v>
      </c>
      <c r="R145" s="249">
        <f>ROUND(J145*H145,2)</f>
        <v>0</v>
      </c>
      <c r="S145" s="93"/>
      <c r="T145" s="250">
        <f>S145*H145</f>
        <v>0</v>
      </c>
      <c r="U145" s="250">
        <v>0</v>
      </c>
      <c r="V145" s="250">
        <f>U145*H145</f>
        <v>0</v>
      </c>
      <c r="W145" s="250">
        <v>0</v>
      </c>
      <c r="X145" s="251">
        <f>W145*H145</f>
        <v>0</v>
      </c>
      <c r="Y145" s="40"/>
      <c r="Z145" s="40"/>
      <c r="AA145" s="40"/>
      <c r="AB145" s="40"/>
      <c r="AC145" s="40"/>
      <c r="AD145" s="40"/>
      <c r="AE145" s="40"/>
      <c r="AR145" s="252" t="s">
        <v>154</v>
      </c>
      <c r="AT145" s="252" t="s">
        <v>149</v>
      </c>
      <c r="AU145" s="252" t="s">
        <v>98</v>
      </c>
      <c r="AY145" s="15" t="s">
        <v>146</v>
      </c>
      <c r="BE145" s="141">
        <f>IF(O145="základní",K145,0)</f>
        <v>0</v>
      </c>
      <c r="BF145" s="141">
        <f>IF(O145="snížená",K145,0)</f>
        <v>0</v>
      </c>
      <c r="BG145" s="141">
        <f>IF(O145="zákl. přenesená",K145,0)</f>
        <v>0</v>
      </c>
      <c r="BH145" s="141">
        <f>IF(O145="sníž. přenesená",K145,0)</f>
        <v>0</v>
      </c>
      <c r="BI145" s="141">
        <f>IF(O145="nulová",K145,0)</f>
        <v>0</v>
      </c>
      <c r="BJ145" s="15" t="s">
        <v>87</v>
      </c>
      <c r="BK145" s="141">
        <f>ROUND(P145*H145,2)</f>
        <v>0</v>
      </c>
      <c r="BL145" s="15" t="s">
        <v>154</v>
      </c>
      <c r="BM145" s="252" t="s">
        <v>184</v>
      </c>
    </row>
    <row r="146" s="2" customFormat="1">
      <c r="A146" s="40"/>
      <c r="B146" s="41"/>
      <c r="C146" s="42"/>
      <c r="D146" s="253" t="s">
        <v>156</v>
      </c>
      <c r="E146" s="42"/>
      <c r="F146" s="254" t="s">
        <v>185</v>
      </c>
      <c r="G146" s="42"/>
      <c r="H146" s="42"/>
      <c r="I146" s="208"/>
      <c r="J146" s="208"/>
      <c r="K146" s="42"/>
      <c r="L146" s="42"/>
      <c r="M146" s="43"/>
      <c r="N146" s="255"/>
      <c r="O146" s="256"/>
      <c r="P146" s="93"/>
      <c r="Q146" s="93"/>
      <c r="R146" s="93"/>
      <c r="S146" s="93"/>
      <c r="T146" s="93"/>
      <c r="U146" s="93"/>
      <c r="V146" s="93"/>
      <c r="W146" s="93"/>
      <c r="X146" s="94"/>
      <c r="Y146" s="40"/>
      <c r="Z146" s="40"/>
      <c r="AA146" s="40"/>
      <c r="AB146" s="40"/>
      <c r="AC146" s="40"/>
      <c r="AD146" s="40"/>
      <c r="AE146" s="40"/>
      <c r="AT146" s="15" t="s">
        <v>156</v>
      </c>
      <c r="AU146" s="15" t="s">
        <v>98</v>
      </c>
    </row>
    <row r="147" s="2" customFormat="1" ht="24.15" customHeight="1">
      <c r="A147" s="40"/>
      <c r="B147" s="41"/>
      <c r="C147" s="240" t="s">
        <v>186</v>
      </c>
      <c r="D147" s="240" t="s">
        <v>149</v>
      </c>
      <c r="E147" s="241" t="s">
        <v>187</v>
      </c>
      <c r="F147" s="242" t="s">
        <v>188</v>
      </c>
      <c r="G147" s="243" t="s">
        <v>152</v>
      </c>
      <c r="H147" s="244">
        <v>55</v>
      </c>
      <c r="I147" s="245"/>
      <c r="J147" s="245"/>
      <c r="K147" s="246">
        <f>ROUND(P147*H147,2)</f>
        <v>0</v>
      </c>
      <c r="L147" s="242" t="s">
        <v>153</v>
      </c>
      <c r="M147" s="43"/>
      <c r="N147" s="247" t="s">
        <v>1</v>
      </c>
      <c r="O147" s="248" t="s">
        <v>45</v>
      </c>
      <c r="P147" s="249">
        <f>I147+J147</f>
        <v>0</v>
      </c>
      <c r="Q147" s="249">
        <f>ROUND(I147*H147,2)</f>
        <v>0</v>
      </c>
      <c r="R147" s="249">
        <f>ROUND(J147*H147,2)</f>
        <v>0</v>
      </c>
      <c r="S147" s="93"/>
      <c r="T147" s="250">
        <f>S147*H147</f>
        <v>0</v>
      </c>
      <c r="U147" s="250">
        <v>0</v>
      </c>
      <c r="V147" s="250">
        <f>U147*H147</f>
        <v>0</v>
      </c>
      <c r="W147" s="250">
        <v>0</v>
      </c>
      <c r="X147" s="251">
        <f>W147*H147</f>
        <v>0</v>
      </c>
      <c r="Y147" s="40"/>
      <c r="Z147" s="40"/>
      <c r="AA147" s="40"/>
      <c r="AB147" s="40"/>
      <c r="AC147" s="40"/>
      <c r="AD147" s="40"/>
      <c r="AE147" s="40"/>
      <c r="AR147" s="252" t="s">
        <v>154</v>
      </c>
      <c r="AT147" s="252" t="s">
        <v>149</v>
      </c>
      <c r="AU147" s="252" t="s">
        <v>98</v>
      </c>
      <c r="AY147" s="15" t="s">
        <v>146</v>
      </c>
      <c r="BE147" s="141">
        <f>IF(O147="základní",K147,0)</f>
        <v>0</v>
      </c>
      <c r="BF147" s="141">
        <f>IF(O147="snížená",K147,0)</f>
        <v>0</v>
      </c>
      <c r="BG147" s="141">
        <f>IF(O147="zákl. přenesená",K147,0)</f>
        <v>0</v>
      </c>
      <c r="BH147" s="141">
        <f>IF(O147="sníž. přenesená",K147,0)</f>
        <v>0</v>
      </c>
      <c r="BI147" s="141">
        <f>IF(O147="nulová",K147,0)</f>
        <v>0</v>
      </c>
      <c r="BJ147" s="15" t="s">
        <v>87</v>
      </c>
      <c r="BK147" s="141">
        <f>ROUND(P147*H147,2)</f>
        <v>0</v>
      </c>
      <c r="BL147" s="15" t="s">
        <v>154</v>
      </c>
      <c r="BM147" s="252" t="s">
        <v>189</v>
      </c>
    </row>
    <row r="148" s="2" customFormat="1">
      <c r="A148" s="40"/>
      <c r="B148" s="41"/>
      <c r="C148" s="42"/>
      <c r="D148" s="253" t="s">
        <v>156</v>
      </c>
      <c r="E148" s="42"/>
      <c r="F148" s="254" t="s">
        <v>190</v>
      </c>
      <c r="G148" s="42"/>
      <c r="H148" s="42"/>
      <c r="I148" s="208"/>
      <c r="J148" s="208"/>
      <c r="K148" s="42"/>
      <c r="L148" s="42"/>
      <c r="M148" s="43"/>
      <c r="N148" s="255"/>
      <c r="O148" s="256"/>
      <c r="P148" s="93"/>
      <c r="Q148" s="93"/>
      <c r="R148" s="93"/>
      <c r="S148" s="93"/>
      <c r="T148" s="93"/>
      <c r="U148" s="93"/>
      <c r="V148" s="93"/>
      <c r="W148" s="93"/>
      <c r="X148" s="94"/>
      <c r="Y148" s="40"/>
      <c r="Z148" s="40"/>
      <c r="AA148" s="40"/>
      <c r="AB148" s="40"/>
      <c r="AC148" s="40"/>
      <c r="AD148" s="40"/>
      <c r="AE148" s="40"/>
      <c r="AT148" s="15" t="s">
        <v>156</v>
      </c>
      <c r="AU148" s="15" t="s">
        <v>98</v>
      </c>
    </row>
    <row r="149" s="2" customFormat="1" ht="24.15" customHeight="1">
      <c r="A149" s="40"/>
      <c r="B149" s="41"/>
      <c r="C149" s="257" t="s">
        <v>191</v>
      </c>
      <c r="D149" s="257" t="s">
        <v>158</v>
      </c>
      <c r="E149" s="258" t="s">
        <v>192</v>
      </c>
      <c r="F149" s="259" t="s">
        <v>193</v>
      </c>
      <c r="G149" s="260" t="s">
        <v>194</v>
      </c>
      <c r="H149" s="261">
        <v>52.799999999999997</v>
      </c>
      <c r="I149" s="262"/>
      <c r="J149" s="263"/>
      <c r="K149" s="264">
        <f>ROUND(P149*H149,2)</f>
        <v>0</v>
      </c>
      <c r="L149" s="259" t="s">
        <v>153</v>
      </c>
      <c r="M149" s="265"/>
      <c r="N149" s="266" t="s">
        <v>1</v>
      </c>
      <c r="O149" s="248" t="s">
        <v>45</v>
      </c>
      <c r="P149" s="249">
        <f>I149+J149</f>
        <v>0</v>
      </c>
      <c r="Q149" s="249">
        <f>ROUND(I149*H149,2)</f>
        <v>0</v>
      </c>
      <c r="R149" s="249">
        <f>ROUND(J149*H149,2)</f>
        <v>0</v>
      </c>
      <c r="S149" s="93"/>
      <c r="T149" s="250">
        <f>S149*H149</f>
        <v>0</v>
      </c>
      <c r="U149" s="250">
        <v>0.001</v>
      </c>
      <c r="V149" s="250">
        <f>U149*H149</f>
        <v>0.0528</v>
      </c>
      <c r="W149" s="250">
        <v>0</v>
      </c>
      <c r="X149" s="251">
        <f>W149*H149</f>
        <v>0</v>
      </c>
      <c r="Y149" s="40"/>
      <c r="Z149" s="40"/>
      <c r="AA149" s="40"/>
      <c r="AB149" s="40"/>
      <c r="AC149" s="40"/>
      <c r="AD149" s="40"/>
      <c r="AE149" s="40"/>
      <c r="AR149" s="252" t="s">
        <v>161</v>
      </c>
      <c r="AT149" s="252" t="s">
        <v>158</v>
      </c>
      <c r="AU149" s="252" t="s">
        <v>98</v>
      </c>
      <c r="AY149" s="15" t="s">
        <v>146</v>
      </c>
      <c r="BE149" s="141">
        <f>IF(O149="základní",K149,0)</f>
        <v>0</v>
      </c>
      <c r="BF149" s="141">
        <f>IF(O149="snížená",K149,0)</f>
        <v>0</v>
      </c>
      <c r="BG149" s="141">
        <f>IF(O149="zákl. přenesená",K149,0)</f>
        <v>0</v>
      </c>
      <c r="BH149" s="141">
        <f>IF(O149="sníž. přenesená",K149,0)</f>
        <v>0</v>
      </c>
      <c r="BI149" s="141">
        <f>IF(O149="nulová",K149,0)</f>
        <v>0</v>
      </c>
      <c r="BJ149" s="15" t="s">
        <v>87</v>
      </c>
      <c r="BK149" s="141">
        <f>ROUND(P149*H149,2)</f>
        <v>0</v>
      </c>
      <c r="BL149" s="15" t="s">
        <v>154</v>
      </c>
      <c r="BM149" s="252" t="s">
        <v>195</v>
      </c>
    </row>
    <row r="150" s="13" customFormat="1">
      <c r="A150" s="13"/>
      <c r="B150" s="267"/>
      <c r="C150" s="268"/>
      <c r="D150" s="269" t="s">
        <v>163</v>
      </c>
      <c r="E150" s="268"/>
      <c r="F150" s="270" t="s">
        <v>196</v>
      </c>
      <c r="G150" s="268"/>
      <c r="H150" s="271">
        <v>52.799999999999997</v>
      </c>
      <c r="I150" s="272"/>
      <c r="J150" s="272"/>
      <c r="K150" s="268"/>
      <c r="L150" s="268"/>
      <c r="M150" s="273"/>
      <c r="N150" s="274"/>
      <c r="O150" s="275"/>
      <c r="P150" s="275"/>
      <c r="Q150" s="275"/>
      <c r="R150" s="275"/>
      <c r="S150" s="275"/>
      <c r="T150" s="275"/>
      <c r="U150" s="275"/>
      <c r="V150" s="275"/>
      <c r="W150" s="275"/>
      <c r="X150" s="276"/>
      <c r="Y150" s="13"/>
      <c r="Z150" s="13"/>
      <c r="AA150" s="13"/>
      <c r="AB150" s="13"/>
      <c r="AC150" s="13"/>
      <c r="AD150" s="13"/>
      <c r="AE150" s="13"/>
      <c r="AT150" s="277" t="s">
        <v>163</v>
      </c>
      <c r="AU150" s="277" t="s">
        <v>98</v>
      </c>
      <c r="AV150" s="13" t="s">
        <v>98</v>
      </c>
      <c r="AW150" s="13" t="s">
        <v>4</v>
      </c>
      <c r="AX150" s="13" t="s">
        <v>87</v>
      </c>
      <c r="AY150" s="277" t="s">
        <v>146</v>
      </c>
    </row>
    <row r="151" s="2" customFormat="1" ht="24.15" customHeight="1">
      <c r="A151" s="40"/>
      <c r="B151" s="41"/>
      <c r="C151" s="240" t="s">
        <v>197</v>
      </c>
      <c r="D151" s="240" t="s">
        <v>149</v>
      </c>
      <c r="E151" s="241" t="s">
        <v>198</v>
      </c>
      <c r="F151" s="242" t="s">
        <v>199</v>
      </c>
      <c r="G151" s="243" t="s">
        <v>178</v>
      </c>
      <c r="H151" s="244">
        <v>1</v>
      </c>
      <c r="I151" s="245"/>
      <c r="J151" s="245"/>
      <c r="K151" s="246">
        <f>ROUND(P151*H151,2)</f>
        <v>0</v>
      </c>
      <c r="L151" s="242" t="s">
        <v>153</v>
      </c>
      <c r="M151" s="43"/>
      <c r="N151" s="247" t="s">
        <v>1</v>
      </c>
      <c r="O151" s="248" t="s">
        <v>45</v>
      </c>
      <c r="P151" s="249">
        <f>I151+J151</f>
        <v>0</v>
      </c>
      <c r="Q151" s="249">
        <f>ROUND(I151*H151,2)</f>
        <v>0</v>
      </c>
      <c r="R151" s="249">
        <f>ROUND(J151*H151,2)</f>
        <v>0</v>
      </c>
      <c r="S151" s="93"/>
      <c r="T151" s="250">
        <f>S151*H151</f>
        <v>0</v>
      </c>
      <c r="U151" s="250">
        <v>0</v>
      </c>
      <c r="V151" s="250">
        <f>U151*H151</f>
        <v>0</v>
      </c>
      <c r="W151" s="250">
        <v>0</v>
      </c>
      <c r="X151" s="251">
        <f>W151*H151</f>
        <v>0</v>
      </c>
      <c r="Y151" s="40"/>
      <c r="Z151" s="40"/>
      <c r="AA151" s="40"/>
      <c r="AB151" s="40"/>
      <c r="AC151" s="40"/>
      <c r="AD151" s="40"/>
      <c r="AE151" s="40"/>
      <c r="AR151" s="252" t="s">
        <v>154</v>
      </c>
      <c r="AT151" s="252" t="s">
        <v>149</v>
      </c>
      <c r="AU151" s="252" t="s">
        <v>98</v>
      </c>
      <c r="AY151" s="15" t="s">
        <v>146</v>
      </c>
      <c r="BE151" s="141">
        <f>IF(O151="základní",K151,0)</f>
        <v>0</v>
      </c>
      <c r="BF151" s="141">
        <f>IF(O151="snížená",K151,0)</f>
        <v>0</v>
      </c>
      <c r="BG151" s="141">
        <f>IF(O151="zákl. přenesená",K151,0)</f>
        <v>0</v>
      </c>
      <c r="BH151" s="141">
        <f>IF(O151="sníž. přenesená",K151,0)</f>
        <v>0</v>
      </c>
      <c r="BI151" s="141">
        <f>IF(O151="nulová",K151,0)</f>
        <v>0</v>
      </c>
      <c r="BJ151" s="15" t="s">
        <v>87</v>
      </c>
      <c r="BK151" s="141">
        <f>ROUND(P151*H151,2)</f>
        <v>0</v>
      </c>
      <c r="BL151" s="15" t="s">
        <v>154</v>
      </c>
      <c r="BM151" s="252" t="s">
        <v>200</v>
      </c>
    </row>
    <row r="152" s="2" customFormat="1">
      <c r="A152" s="40"/>
      <c r="B152" s="41"/>
      <c r="C152" s="42"/>
      <c r="D152" s="253" t="s">
        <v>156</v>
      </c>
      <c r="E152" s="42"/>
      <c r="F152" s="254" t="s">
        <v>201</v>
      </c>
      <c r="G152" s="42"/>
      <c r="H152" s="42"/>
      <c r="I152" s="208"/>
      <c r="J152" s="208"/>
      <c r="K152" s="42"/>
      <c r="L152" s="42"/>
      <c r="M152" s="43"/>
      <c r="N152" s="255"/>
      <c r="O152" s="256"/>
      <c r="P152" s="93"/>
      <c r="Q152" s="93"/>
      <c r="R152" s="93"/>
      <c r="S152" s="93"/>
      <c r="T152" s="93"/>
      <c r="U152" s="93"/>
      <c r="V152" s="93"/>
      <c r="W152" s="93"/>
      <c r="X152" s="94"/>
      <c r="Y152" s="40"/>
      <c r="Z152" s="40"/>
      <c r="AA152" s="40"/>
      <c r="AB152" s="40"/>
      <c r="AC152" s="40"/>
      <c r="AD152" s="40"/>
      <c r="AE152" s="40"/>
      <c r="AT152" s="15" t="s">
        <v>156</v>
      </c>
      <c r="AU152" s="15" t="s">
        <v>98</v>
      </c>
    </row>
    <row r="153" s="2" customFormat="1" ht="24.15" customHeight="1">
      <c r="A153" s="40"/>
      <c r="B153" s="41"/>
      <c r="C153" s="257" t="s">
        <v>202</v>
      </c>
      <c r="D153" s="257" t="s">
        <v>158</v>
      </c>
      <c r="E153" s="258" t="s">
        <v>203</v>
      </c>
      <c r="F153" s="259" t="s">
        <v>204</v>
      </c>
      <c r="G153" s="260" t="s">
        <v>178</v>
      </c>
      <c r="H153" s="261">
        <v>1</v>
      </c>
      <c r="I153" s="262"/>
      <c r="J153" s="263"/>
      <c r="K153" s="264">
        <f>ROUND(P153*H153,2)</f>
        <v>0</v>
      </c>
      <c r="L153" s="259" t="s">
        <v>1</v>
      </c>
      <c r="M153" s="265"/>
      <c r="N153" s="266" t="s">
        <v>1</v>
      </c>
      <c r="O153" s="248" t="s">
        <v>45</v>
      </c>
      <c r="P153" s="249">
        <f>I153+J153</f>
        <v>0</v>
      </c>
      <c r="Q153" s="249">
        <f>ROUND(I153*H153,2)</f>
        <v>0</v>
      </c>
      <c r="R153" s="249">
        <f>ROUND(J153*H153,2)</f>
        <v>0</v>
      </c>
      <c r="S153" s="93"/>
      <c r="T153" s="250">
        <f>S153*H153</f>
        <v>0</v>
      </c>
      <c r="U153" s="250">
        <v>0</v>
      </c>
      <c r="V153" s="250">
        <f>U153*H153</f>
        <v>0</v>
      </c>
      <c r="W153" s="250">
        <v>0</v>
      </c>
      <c r="X153" s="251">
        <f>W153*H153</f>
        <v>0</v>
      </c>
      <c r="Y153" s="40"/>
      <c r="Z153" s="40"/>
      <c r="AA153" s="40"/>
      <c r="AB153" s="40"/>
      <c r="AC153" s="40"/>
      <c r="AD153" s="40"/>
      <c r="AE153" s="40"/>
      <c r="AR153" s="252" t="s">
        <v>161</v>
      </c>
      <c r="AT153" s="252" t="s">
        <v>158</v>
      </c>
      <c r="AU153" s="252" t="s">
        <v>98</v>
      </c>
      <c r="AY153" s="15" t="s">
        <v>146</v>
      </c>
      <c r="BE153" s="141">
        <f>IF(O153="základní",K153,0)</f>
        <v>0</v>
      </c>
      <c r="BF153" s="141">
        <f>IF(O153="snížená",K153,0)</f>
        <v>0</v>
      </c>
      <c r="BG153" s="141">
        <f>IF(O153="zákl. přenesená",K153,0)</f>
        <v>0</v>
      </c>
      <c r="BH153" s="141">
        <f>IF(O153="sníž. přenesená",K153,0)</f>
        <v>0</v>
      </c>
      <c r="BI153" s="141">
        <f>IF(O153="nulová",K153,0)</f>
        <v>0</v>
      </c>
      <c r="BJ153" s="15" t="s">
        <v>87</v>
      </c>
      <c r="BK153" s="141">
        <f>ROUND(P153*H153,2)</f>
        <v>0</v>
      </c>
      <c r="BL153" s="15" t="s">
        <v>154</v>
      </c>
      <c r="BM153" s="252" t="s">
        <v>205</v>
      </c>
    </row>
    <row r="154" s="2" customFormat="1" ht="24.15" customHeight="1">
      <c r="A154" s="40"/>
      <c r="B154" s="41"/>
      <c r="C154" s="240" t="s">
        <v>206</v>
      </c>
      <c r="D154" s="240" t="s">
        <v>149</v>
      </c>
      <c r="E154" s="241" t="s">
        <v>207</v>
      </c>
      <c r="F154" s="242" t="s">
        <v>208</v>
      </c>
      <c r="G154" s="243" t="s">
        <v>178</v>
      </c>
      <c r="H154" s="244">
        <v>1</v>
      </c>
      <c r="I154" s="245"/>
      <c r="J154" s="245"/>
      <c r="K154" s="246">
        <f>ROUND(P154*H154,2)</f>
        <v>0</v>
      </c>
      <c r="L154" s="242" t="s">
        <v>153</v>
      </c>
      <c r="M154" s="43"/>
      <c r="N154" s="247" t="s">
        <v>1</v>
      </c>
      <c r="O154" s="248" t="s">
        <v>45</v>
      </c>
      <c r="P154" s="249">
        <f>I154+J154</f>
        <v>0</v>
      </c>
      <c r="Q154" s="249">
        <f>ROUND(I154*H154,2)</f>
        <v>0</v>
      </c>
      <c r="R154" s="249">
        <f>ROUND(J154*H154,2)</f>
        <v>0</v>
      </c>
      <c r="S154" s="93"/>
      <c r="T154" s="250">
        <f>S154*H154</f>
        <v>0</v>
      </c>
      <c r="U154" s="250">
        <v>0</v>
      </c>
      <c r="V154" s="250">
        <f>U154*H154</f>
        <v>0</v>
      </c>
      <c r="W154" s="250">
        <v>0</v>
      </c>
      <c r="X154" s="251">
        <f>W154*H154</f>
        <v>0</v>
      </c>
      <c r="Y154" s="40"/>
      <c r="Z154" s="40"/>
      <c r="AA154" s="40"/>
      <c r="AB154" s="40"/>
      <c r="AC154" s="40"/>
      <c r="AD154" s="40"/>
      <c r="AE154" s="40"/>
      <c r="AR154" s="252" t="s">
        <v>154</v>
      </c>
      <c r="AT154" s="252" t="s">
        <v>149</v>
      </c>
      <c r="AU154" s="252" t="s">
        <v>98</v>
      </c>
      <c r="AY154" s="15" t="s">
        <v>146</v>
      </c>
      <c r="BE154" s="141">
        <f>IF(O154="základní",K154,0)</f>
        <v>0</v>
      </c>
      <c r="BF154" s="141">
        <f>IF(O154="snížená",K154,0)</f>
        <v>0</v>
      </c>
      <c r="BG154" s="141">
        <f>IF(O154="zákl. přenesená",K154,0)</f>
        <v>0</v>
      </c>
      <c r="BH154" s="141">
        <f>IF(O154="sníž. přenesená",K154,0)</f>
        <v>0</v>
      </c>
      <c r="BI154" s="141">
        <f>IF(O154="nulová",K154,0)</f>
        <v>0</v>
      </c>
      <c r="BJ154" s="15" t="s">
        <v>87</v>
      </c>
      <c r="BK154" s="141">
        <f>ROUND(P154*H154,2)</f>
        <v>0</v>
      </c>
      <c r="BL154" s="15" t="s">
        <v>154</v>
      </c>
      <c r="BM154" s="252" t="s">
        <v>209</v>
      </c>
    </row>
    <row r="155" s="2" customFormat="1">
      <c r="A155" s="40"/>
      <c r="B155" s="41"/>
      <c r="C155" s="42"/>
      <c r="D155" s="253" t="s">
        <v>156</v>
      </c>
      <c r="E155" s="42"/>
      <c r="F155" s="254" t="s">
        <v>210</v>
      </c>
      <c r="G155" s="42"/>
      <c r="H155" s="42"/>
      <c r="I155" s="208"/>
      <c r="J155" s="208"/>
      <c r="K155" s="42"/>
      <c r="L155" s="42"/>
      <c r="M155" s="43"/>
      <c r="N155" s="255"/>
      <c r="O155" s="256"/>
      <c r="P155" s="93"/>
      <c r="Q155" s="93"/>
      <c r="R155" s="93"/>
      <c r="S155" s="93"/>
      <c r="T155" s="93"/>
      <c r="U155" s="93"/>
      <c r="V155" s="93"/>
      <c r="W155" s="93"/>
      <c r="X155" s="94"/>
      <c r="Y155" s="40"/>
      <c r="Z155" s="40"/>
      <c r="AA155" s="40"/>
      <c r="AB155" s="40"/>
      <c r="AC155" s="40"/>
      <c r="AD155" s="40"/>
      <c r="AE155" s="40"/>
      <c r="AT155" s="15" t="s">
        <v>156</v>
      </c>
      <c r="AU155" s="15" t="s">
        <v>98</v>
      </c>
    </row>
    <row r="156" s="12" customFormat="1" ht="25.92" customHeight="1">
      <c r="A156" s="12"/>
      <c r="B156" s="223"/>
      <c r="C156" s="224"/>
      <c r="D156" s="225" t="s">
        <v>81</v>
      </c>
      <c r="E156" s="226" t="s">
        <v>158</v>
      </c>
      <c r="F156" s="226" t="s">
        <v>211</v>
      </c>
      <c r="G156" s="224"/>
      <c r="H156" s="224"/>
      <c r="I156" s="227"/>
      <c r="J156" s="227"/>
      <c r="K156" s="228">
        <f>BK156</f>
        <v>0</v>
      </c>
      <c r="L156" s="224"/>
      <c r="M156" s="229"/>
      <c r="N156" s="230"/>
      <c r="O156" s="231"/>
      <c r="P156" s="231"/>
      <c r="Q156" s="232">
        <f>Q157+Q173+Q183</f>
        <v>0</v>
      </c>
      <c r="R156" s="232">
        <f>R157+R173+R183</f>
        <v>0</v>
      </c>
      <c r="S156" s="231"/>
      <c r="T156" s="233">
        <f>T157+T173+T183</f>
        <v>0</v>
      </c>
      <c r="U156" s="231"/>
      <c r="V156" s="233">
        <f>V157+V173+V183</f>
        <v>5.6183420000000002</v>
      </c>
      <c r="W156" s="231"/>
      <c r="X156" s="234">
        <f>X157+X173+X183</f>
        <v>1.1799999999999999</v>
      </c>
      <c r="Y156" s="12"/>
      <c r="Z156" s="12"/>
      <c r="AA156" s="12"/>
      <c r="AB156" s="12"/>
      <c r="AC156" s="12"/>
      <c r="AD156" s="12"/>
      <c r="AE156" s="12"/>
      <c r="AR156" s="235" t="s">
        <v>165</v>
      </c>
      <c r="AT156" s="236" t="s">
        <v>81</v>
      </c>
      <c r="AU156" s="236" t="s">
        <v>82</v>
      </c>
      <c r="AY156" s="235" t="s">
        <v>146</v>
      </c>
      <c r="BK156" s="237">
        <f>BK157+BK173+BK183</f>
        <v>0</v>
      </c>
    </row>
    <row r="157" s="12" customFormat="1" ht="22.8" customHeight="1">
      <c r="A157" s="12"/>
      <c r="B157" s="223"/>
      <c r="C157" s="224"/>
      <c r="D157" s="225" t="s">
        <v>81</v>
      </c>
      <c r="E157" s="238" t="s">
        <v>212</v>
      </c>
      <c r="F157" s="238" t="s">
        <v>213</v>
      </c>
      <c r="G157" s="224"/>
      <c r="H157" s="224"/>
      <c r="I157" s="227"/>
      <c r="J157" s="227"/>
      <c r="K157" s="239">
        <f>BK157</f>
        <v>0</v>
      </c>
      <c r="L157" s="224"/>
      <c r="M157" s="229"/>
      <c r="N157" s="230"/>
      <c r="O157" s="231"/>
      <c r="P157" s="231"/>
      <c r="Q157" s="232">
        <f>SUM(Q158:Q172)</f>
        <v>0</v>
      </c>
      <c r="R157" s="232">
        <f>SUM(R158:R172)</f>
        <v>0</v>
      </c>
      <c r="S157" s="231"/>
      <c r="T157" s="233">
        <f>SUM(T158:T172)</f>
        <v>0</v>
      </c>
      <c r="U157" s="231"/>
      <c r="V157" s="233">
        <f>SUM(V158:V172)</f>
        <v>5.2429000000000006</v>
      </c>
      <c r="W157" s="231"/>
      <c r="X157" s="234">
        <f>SUM(X158:X172)</f>
        <v>0</v>
      </c>
      <c r="Y157" s="12"/>
      <c r="Z157" s="12"/>
      <c r="AA157" s="12"/>
      <c r="AB157" s="12"/>
      <c r="AC157" s="12"/>
      <c r="AD157" s="12"/>
      <c r="AE157" s="12"/>
      <c r="AR157" s="235" t="s">
        <v>165</v>
      </c>
      <c r="AT157" s="236" t="s">
        <v>81</v>
      </c>
      <c r="AU157" s="236" t="s">
        <v>87</v>
      </c>
      <c r="AY157" s="235" t="s">
        <v>146</v>
      </c>
      <c r="BK157" s="237">
        <f>SUM(BK158:BK172)</f>
        <v>0</v>
      </c>
    </row>
    <row r="158" s="2" customFormat="1" ht="24.15" customHeight="1">
      <c r="A158" s="40"/>
      <c r="B158" s="41"/>
      <c r="C158" s="240" t="s">
        <v>214</v>
      </c>
      <c r="D158" s="240" t="s">
        <v>149</v>
      </c>
      <c r="E158" s="241" t="s">
        <v>215</v>
      </c>
      <c r="F158" s="242" t="s">
        <v>216</v>
      </c>
      <c r="G158" s="243" t="s">
        <v>178</v>
      </c>
      <c r="H158" s="244">
        <v>3</v>
      </c>
      <c r="I158" s="245"/>
      <c r="J158" s="245"/>
      <c r="K158" s="246">
        <f>ROUND(P158*H158,2)</f>
        <v>0</v>
      </c>
      <c r="L158" s="242" t="s">
        <v>153</v>
      </c>
      <c r="M158" s="43"/>
      <c r="N158" s="247" t="s">
        <v>1</v>
      </c>
      <c r="O158" s="248" t="s">
        <v>45</v>
      </c>
      <c r="P158" s="249">
        <f>I158+J158</f>
        <v>0</v>
      </c>
      <c r="Q158" s="249">
        <f>ROUND(I158*H158,2)</f>
        <v>0</v>
      </c>
      <c r="R158" s="249">
        <f>ROUND(J158*H158,2)</f>
        <v>0</v>
      </c>
      <c r="S158" s="93"/>
      <c r="T158" s="250">
        <f>S158*H158</f>
        <v>0</v>
      </c>
      <c r="U158" s="250">
        <v>0</v>
      </c>
      <c r="V158" s="250">
        <f>U158*H158</f>
        <v>0</v>
      </c>
      <c r="W158" s="250">
        <v>0</v>
      </c>
      <c r="X158" s="251">
        <f>W158*H158</f>
        <v>0</v>
      </c>
      <c r="Y158" s="40"/>
      <c r="Z158" s="40"/>
      <c r="AA158" s="40"/>
      <c r="AB158" s="40"/>
      <c r="AC158" s="40"/>
      <c r="AD158" s="40"/>
      <c r="AE158" s="40"/>
      <c r="AR158" s="252" t="s">
        <v>217</v>
      </c>
      <c r="AT158" s="252" t="s">
        <v>149</v>
      </c>
      <c r="AU158" s="252" t="s">
        <v>98</v>
      </c>
      <c r="AY158" s="15" t="s">
        <v>146</v>
      </c>
      <c r="BE158" s="141">
        <f>IF(O158="základní",K158,0)</f>
        <v>0</v>
      </c>
      <c r="BF158" s="141">
        <f>IF(O158="snížená",K158,0)</f>
        <v>0</v>
      </c>
      <c r="BG158" s="141">
        <f>IF(O158="zákl. přenesená",K158,0)</f>
        <v>0</v>
      </c>
      <c r="BH158" s="141">
        <f>IF(O158="sníž. přenesená",K158,0)</f>
        <v>0</v>
      </c>
      <c r="BI158" s="141">
        <f>IF(O158="nulová",K158,0)</f>
        <v>0</v>
      </c>
      <c r="BJ158" s="15" t="s">
        <v>87</v>
      </c>
      <c r="BK158" s="141">
        <f>ROUND(P158*H158,2)</f>
        <v>0</v>
      </c>
      <c r="BL158" s="15" t="s">
        <v>217</v>
      </c>
      <c r="BM158" s="252" t="s">
        <v>218</v>
      </c>
    </row>
    <row r="159" s="2" customFormat="1">
      <c r="A159" s="40"/>
      <c r="B159" s="41"/>
      <c r="C159" s="42"/>
      <c r="D159" s="253" t="s">
        <v>156</v>
      </c>
      <c r="E159" s="42"/>
      <c r="F159" s="254" t="s">
        <v>219</v>
      </c>
      <c r="G159" s="42"/>
      <c r="H159" s="42"/>
      <c r="I159" s="208"/>
      <c r="J159" s="208"/>
      <c r="K159" s="42"/>
      <c r="L159" s="42"/>
      <c r="M159" s="43"/>
      <c r="N159" s="255"/>
      <c r="O159" s="256"/>
      <c r="P159" s="93"/>
      <c r="Q159" s="93"/>
      <c r="R159" s="93"/>
      <c r="S159" s="93"/>
      <c r="T159" s="93"/>
      <c r="U159" s="93"/>
      <c r="V159" s="93"/>
      <c r="W159" s="93"/>
      <c r="X159" s="94"/>
      <c r="Y159" s="40"/>
      <c r="Z159" s="40"/>
      <c r="AA159" s="40"/>
      <c r="AB159" s="40"/>
      <c r="AC159" s="40"/>
      <c r="AD159" s="40"/>
      <c r="AE159" s="40"/>
      <c r="AT159" s="15" t="s">
        <v>156</v>
      </c>
      <c r="AU159" s="15" t="s">
        <v>98</v>
      </c>
    </row>
    <row r="160" s="2" customFormat="1" ht="16.5" customHeight="1">
      <c r="A160" s="40"/>
      <c r="B160" s="41"/>
      <c r="C160" s="257" t="s">
        <v>220</v>
      </c>
      <c r="D160" s="257" t="s">
        <v>158</v>
      </c>
      <c r="E160" s="258" t="s">
        <v>221</v>
      </c>
      <c r="F160" s="259" t="s">
        <v>222</v>
      </c>
      <c r="G160" s="260" t="s">
        <v>178</v>
      </c>
      <c r="H160" s="261">
        <v>3</v>
      </c>
      <c r="I160" s="262"/>
      <c r="J160" s="263"/>
      <c r="K160" s="264">
        <f>ROUND(P160*H160,2)</f>
        <v>0</v>
      </c>
      <c r="L160" s="259" t="s">
        <v>1</v>
      </c>
      <c r="M160" s="265"/>
      <c r="N160" s="266" t="s">
        <v>1</v>
      </c>
      <c r="O160" s="248" t="s">
        <v>45</v>
      </c>
      <c r="P160" s="249">
        <f>I160+J160</f>
        <v>0</v>
      </c>
      <c r="Q160" s="249">
        <f>ROUND(I160*H160,2)</f>
        <v>0</v>
      </c>
      <c r="R160" s="249">
        <f>ROUND(J160*H160,2)</f>
        <v>0</v>
      </c>
      <c r="S160" s="93"/>
      <c r="T160" s="250">
        <f>S160*H160</f>
        <v>0</v>
      </c>
      <c r="U160" s="250">
        <v>0</v>
      </c>
      <c r="V160" s="250">
        <f>U160*H160</f>
        <v>0</v>
      </c>
      <c r="W160" s="250">
        <v>0</v>
      </c>
      <c r="X160" s="251">
        <f>W160*H160</f>
        <v>0</v>
      </c>
      <c r="Y160" s="40"/>
      <c r="Z160" s="40"/>
      <c r="AA160" s="40"/>
      <c r="AB160" s="40"/>
      <c r="AC160" s="40"/>
      <c r="AD160" s="40"/>
      <c r="AE160" s="40"/>
      <c r="AR160" s="252" t="s">
        <v>223</v>
      </c>
      <c r="AT160" s="252" t="s">
        <v>158</v>
      </c>
      <c r="AU160" s="252" t="s">
        <v>98</v>
      </c>
      <c r="AY160" s="15" t="s">
        <v>146</v>
      </c>
      <c r="BE160" s="141">
        <f>IF(O160="základní",K160,0)</f>
        <v>0</v>
      </c>
      <c r="BF160" s="141">
        <f>IF(O160="snížená",K160,0)</f>
        <v>0</v>
      </c>
      <c r="BG160" s="141">
        <f>IF(O160="zákl. přenesená",K160,0)</f>
        <v>0</v>
      </c>
      <c r="BH160" s="141">
        <f>IF(O160="sníž. přenesená",K160,0)</f>
        <v>0</v>
      </c>
      <c r="BI160" s="141">
        <f>IF(O160="nulová",K160,0)</f>
        <v>0</v>
      </c>
      <c r="BJ160" s="15" t="s">
        <v>87</v>
      </c>
      <c r="BK160" s="141">
        <f>ROUND(P160*H160,2)</f>
        <v>0</v>
      </c>
      <c r="BL160" s="15" t="s">
        <v>217</v>
      </c>
      <c r="BM160" s="252" t="s">
        <v>224</v>
      </c>
    </row>
    <row r="161" s="2" customFormat="1" ht="24.15" customHeight="1">
      <c r="A161" s="40"/>
      <c r="B161" s="41"/>
      <c r="C161" s="257" t="s">
        <v>225</v>
      </c>
      <c r="D161" s="257" t="s">
        <v>158</v>
      </c>
      <c r="E161" s="258" t="s">
        <v>226</v>
      </c>
      <c r="F161" s="259" t="s">
        <v>227</v>
      </c>
      <c r="G161" s="260" t="s">
        <v>228</v>
      </c>
      <c r="H161" s="261">
        <v>2.1000000000000001</v>
      </c>
      <c r="I161" s="262"/>
      <c r="J161" s="263"/>
      <c r="K161" s="264">
        <f>ROUND(P161*H161,2)</f>
        <v>0</v>
      </c>
      <c r="L161" s="259" t="s">
        <v>153</v>
      </c>
      <c r="M161" s="265"/>
      <c r="N161" s="266" t="s">
        <v>1</v>
      </c>
      <c r="O161" s="248" t="s">
        <v>45</v>
      </c>
      <c r="P161" s="249">
        <f>I161+J161</f>
        <v>0</v>
      </c>
      <c r="Q161" s="249">
        <f>ROUND(I161*H161,2)</f>
        <v>0</v>
      </c>
      <c r="R161" s="249">
        <f>ROUND(J161*H161,2)</f>
        <v>0</v>
      </c>
      <c r="S161" s="93"/>
      <c r="T161" s="250">
        <f>S161*H161</f>
        <v>0</v>
      </c>
      <c r="U161" s="250">
        <v>2.234</v>
      </c>
      <c r="V161" s="250">
        <f>U161*H161</f>
        <v>4.6913999999999998</v>
      </c>
      <c r="W161" s="250">
        <v>0</v>
      </c>
      <c r="X161" s="251">
        <f>W161*H161</f>
        <v>0</v>
      </c>
      <c r="Y161" s="40"/>
      <c r="Z161" s="40"/>
      <c r="AA161" s="40"/>
      <c r="AB161" s="40"/>
      <c r="AC161" s="40"/>
      <c r="AD161" s="40"/>
      <c r="AE161" s="40"/>
      <c r="AR161" s="252" t="s">
        <v>223</v>
      </c>
      <c r="AT161" s="252" t="s">
        <v>158</v>
      </c>
      <c r="AU161" s="252" t="s">
        <v>98</v>
      </c>
      <c r="AY161" s="15" t="s">
        <v>146</v>
      </c>
      <c r="BE161" s="141">
        <f>IF(O161="základní",K161,0)</f>
        <v>0</v>
      </c>
      <c r="BF161" s="141">
        <f>IF(O161="snížená",K161,0)</f>
        <v>0</v>
      </c>
      <c r="BG161" s="141">
        <f>IF(O161="zákl. přenesená",K161,0)</f>
        <v>0</v>
      </c>
      <c r="BH161" s="141">
        <f>IF(O161="sníž. přenesená",K161,0)</f>
        <v>0</v>
      </c>
      <c r="BI161" s="141">
        <f>IF(O161="nulová",K161,0)</f>
        <v>0</v>
      </c>
      <c r="BJ161" s="15" t="s">
        <v>87</v>
      </c>
      <c r="BK161" s="141">
        <f>ROUND(P161*H161,2)</f>
        <v>0</v>
      </c>
      <c r="BL161" s="15" t="s">
        <v>217</v>
      </c>
      <c r="BM161" s="252" t="s">
        <v>229</v>
      </c>
    </row>
    <row r="162" s="2" customFormat="1" ht="16.5" customHeight="1">
      <c r="A162" s="40"/>
      <c r="B162" s="41"/>
      <c r="C162" s="257" t="s">
        <v>9</v>
      </c>
      <c r="D162" s="257" t="s">
        <v>158</v>
      </c>
      <c r="E162" s="258" t="s">
        <v>230</v>
      </c>
      <c r="F162" s="259" t="s">
        <v>231</v>
      </c>
      <c r="G162" s="260" t="s">
        <v>232</v>
      </c>
      <c r="H162" s="261">
        <v>0.40000000000000002</v>
      </c>
      <c r="I162" s="262"/>
      <c r="J162" s="263"/>
      <c r="K162" s="264">
        <f>ROUND(P162*H162,2)</f>
        <v>0</v>
      </c>
      <c r="L162" s="259" t="s">
        <v>1</v>
      </c>
      <c r="M162" s="265"/>
      <c r="N162" s="266" t="s">
        <v>1</v>
      </c>
      <c r="O162" s="248" t="s">
        <v>45</v>
      </c>
      <c r="P162" s="249">
        <f>I162+J162</f>
        <v>0</v>
      </c>
      <c r="Q162" s="249">
        <f>ROUND(I162*H162,2)</f>
        <v>0</v>
      </c>
      <c r="R162" s="249">
        <f>ROUND(J162*H162,2)</f>
        <v>0</v>
      </c>
      <c r="S162" s="93"/>
      <c r="T162" s="250">
        <f>S162*H162</f>
        <v>0</v>
      </c>
      <c r="U162" s="250">
        <v>1</v>
      </c>
      <c r="V162" s="250">
        <f>U162*H162</f>
        <v>0.40000000000000002</v>
      </c>
      <c r="W162" s="250">
        <v>0</v>
      </c>
      <c r="X162" s="251">
        <f>W162*H162</f>
        <v>0</v>
      </c>
      <c r="Y162" s="40"/>
      <c r="Z162" s="40"/>
      <c r="AA162" s="40"/>
      <c r="AB162" s="40"/>
      <c r="AC162" s="40"/>
      <c r="AD162" s="40"/>
      <c r="AE162" s="40"/>
      <c r="AR162" s="252" t="s">
        <v>233</v>
      </c>
      <c r="AT162" s="252" t="s">
        <v>158</v>
      </c>
      <c r="AU162" s="252" t="s">
        <v>98</v>
      </c>
      <c r="AY162" s="15" t="s">
        <v>146</v>
      </c>
      <c r="BE162" s="141">
        <f>IF(O162="základní",K162,0)</f>
        <v>0</v>
      </c>
      <c r="BF162" s="141">
        <f>IF(O162="snížená",K162,0)</f>
        <v>0</v>
      </c>
      <c r="BG162" s="141">
        <f>IF(O162="zákl. přenesená",K162,0)</f>
        <v>0</v>
      </c>
      <c r="BH162" s="141">
        <f>IF(O162="sníž. přenesená",K162,0)</f>
        <v>0</v>
      </c>
      <c r="BI162" s="141">
        <f>IF(O162="nulová",K162,0)</f>
        <v>0</v>
      </c>
      <c r="BJ162" s="15" t="s">
        <v>87</v>
      </c>
      <c r="BK162" s="141">
        <f>ROUND(P162*H162,2)</f>
        <v>0</v>
      </c>
      <c r="BL162" s="15" t="s">
        <v>233</v>
      </c>
      <c r="BM162" s="252" t="s">
        <v>234</v>
      </c>
    </row>
    <row r="163" s="2" customFormat="1" ht="24.15" customHeight="1">
      <c r="A163" s="40"/>
      <c r="B163" s="41"/>
      <c r="C163" s="257" t="s">
        <v>154</v>
      </c>
      <c r="D163" s="257" t="s">
        <v>158</v>
      </c>
      <c r="E163" s="258" t="s">
        <v>235</v>
      </c>
      <c r="F163" s="259" t="s">
        <v>236</v>
      </c>
      <c r="G163" s="260" t="s">
        <v>178</v>
      </c>
      <c r="H163" s="261">
        <v>2</v>
      </c>
      <c r="I163" s="262"/>
      <c r="J163" s="263"/>
      <c r="K163" s="264">
        <f>ROUND(P163*H163,2)</f>
        <v>0</v>
      </c>
      <c r="L163" s="259" t="s">
        <v>1</v>
      </c>
      <c r="M163" s="265"/>
      <c r="N163" s="266" t="s">
        <v>1</v>
      </c>
      <c r="O163" s="248" t="s">
        <v>45</v>
      </c>
      <c r="P163" s="249">
        <f>I163+J163</f>
        <v>0</v>
      </c>
      <c r="Q163" s="249">
        <f>ROUND(I163*H163,2)</f>
        <v>0</v>
      </c>
      <c r="R163" s="249">
        <f>ROUND(J163*H163,2)</f>
        <v>0</v>
      </c>
      <c r="S163" s="93"/>
      <c r="T163" s="250">
        <f>S163*H163</f>
        <v>0</v>
      </c>
      <c r="U163" s="250">
        <v>0.035249999999999997</v>
      </c>
      <c r="V163" s="250">
        <f>U163*H163</f>
        <v>0.070499999999999993</v>
      </c>
      <c r="W163" s="250">
        <v>0</v>
      </c>
      <c r="X163" s="251">
        <f>W163*H163</f>
        <v>0</v>
      </c>
      <c r="Y163" s="40"/>
      <c r="Z163" s="40"/>
      <c r="AA163" s="40"/>
      <c r="AB163" s="40"/>
      <c r="AC163" s="40"/>
      <c r="AD163" s="40"/>
      <c r="AE163" s="40"/>
      <c r="AR163" s="252" t="s">
        <v>223</v>
      </c>
      <c r="AT163" s="252" t="s">
        <v>158</v>
      </c>
      <c r="AU163" s="252" t="s">
        <v>98</v>
      </c>
      <c r="AY163" s="15" t="s">
        <v>146</v>
      </c>
      <c r="BE163" s="141">
        <f>IF(O163="základní",K163,0)</f>
        <v>0</v>
      </c>
      <c r="BF163" s="141">
        <f>IF(O163="snížená",K163,0)</f>
        <v>0</v>
      </c>
      <c r="BG163" s="141">
        <f>IF(O163="zákl. přenesená",K163,0)</f>
        <v>0</v>
      </c>
      <c r="BH163" s="141">
        <f>IF(O163="sníž. přenesená",K163,0)</f>
        <v>0</v>
      </c>
      <c r="BI163" s="141">
        <f>IF(O163="nulová",K163,0)</f>
        <v>0</v>
      </c>
      <c r="BJ163" s="15" t="s">
        <v>87</v>
      </c>
      <c r="BK163" s="141">
        <f>ROUND(P163*H163,2)</f>
        <v>0</v>
      </c>
      <c r="BL163" s="15" t="s">
        <v>217</v>
      </c>
      <c r="BM163" s="252" t="s">
        <v>237</v>
      </c>
    </row>
    <row r="164" s="2" customFormat="1" ht="16.5" customHeight="1">
      <c r="A164" s="40"/>
      <c r="B164" s="41"/>
      <c r="C164" s="257" t="s">
        <v>238</v>
      </c>
      <c r="D164" s="257" t="s">
        <v>158</v>
      </c>
      <c r="E164" s="258" t="s">
        <v>239</v>
      </c>
      <c r="F164" s="259" t="s">
        <v>240</v>
      </c>
      <c r="G164" s="260" t="s">
        <v>152</v>
      </c>
      <c r="H164" s="261">
        <v>2</v>
      </c>
      <c r="I164" s="262"/>
      <c r="J164" s="263"/>
      <c r="K164" s="264">
        <f>ROUND(P164*H164,2)</f>
        <v>0</v>
      </c>
      <c r="L164" s="259" t="s">
        <v>1</v>
      </c>
      <c r="M164" s="265"/>
      <c r="N164" s="266" t="s">
        <v>1</v>
      </c>
      <c r="O164" s="248" t="s">
        <v>45</v>
      </c>
      <c r="P164" s="249">
        <f>I164+J164</f>
        <v>0</v>
      </c>
      <c r="Q164" s="249">
        <f>ROUND(I164*H164,2)</f>
        <v>0</v>
      </c>
      <c r="R164" s="249">
        <f>ROUND(J164*H164,2)</f>
        <v>0</v>
      </c>
      <c r="S164" s="93"/>
      <c r="T164" s="250">
        <f>S164*H164</f>
        <v>0</v>
      </c>
      <c r="U164" s="250">
        <v>0</v>
      </c>
      <c r="V164" s="250">
        <f>U164*H164</f>
        <v>0</v>
      </c>
      <c r="W164" s="250">
        <v>0</v>
      </c>
      <c r="X164" s="251">
        <f>W164*H164</f>
        <v>0</v>
      </c>
      <c r="Y164" s="40"/>
      <c r="Z164" s="40"/>
      <c r="AA164" s="40"/>
      <c r="AB164" s="40"/>
      <c r="AC164" s="40"/>
      <c r="AD164" s="40"/>
      <c r="AE164" s="40"/>
      <c r="AR164" s="252" t="s">
        <v>223</v>
      </c>
      <c r="AT164" s="252" t="s">
        <v>158</v>
      </c>
      <c r="AU164" s="252" t="s">
        <v>98</v>
      </c>
      <c r="AY164" s="15" t="s">
        <v>146</v>
      </c>
      <c r="BE164" s="141">
        <f>IF(O164="základní",K164,0)</f>
        <v>0</v>
      </c>
      <c r="BF164" s="141">
        <f>IF(O164="snížená",K164,0)</f>
        <v>0</v>
      </c>
      <c r="BG164" s="141">
        <f>IF(O164="zákl. přenesená",K164,0)</f>
        <v>0</v>
      </c>
      <c r="BH164" s="141">
        <f>IF(O164="sníž. přenesená",K164,0)</f>
        <v>0</v>
      </c>
      <c r="BI164" s="141">
        <f>IF(O164="nulová",K164,0)</f>
        <v>0</v>
      </c>
      <c r="BJ164" s="15" t="s">
        <v>87</v>
      </c>
      <c r="BK164" s="141">
        <f>ROUND(P164*H164,2)</f>
        <v>0</v>
      </c>
      <c r="BL164" s="15" t="s">
        <v>217</v>
      </c>
      <c r="BM164" s="252" t="s">
        <v>241</v>
      </c>
    </row>
    <row r="165" s="2" customFormat="1" ht="24.15" customHeight="1">
      <c r="A165" s="40"/>
      <c r="B165" s="41"/>
      <c r="C165" s="257" t="s">
        <v>242</v>
      </c>
      <c r="D165" s="257" t="s">
        <v>158</v>
      </c>
      <c r="E165" s="258" t="s">
        <v>243</v>
      </c>
      <c r="F165" s="259" t="s">
        <v>244</v>
      </c>
      <c r="G165" s="260" t="s">
        <v>178</v>
      </c>
      <c r="H165" s="261">
        <v>3</v>
      </c>
      <c r="I165" s="262"/>
      <c r="J165" s="263"/>
      <c r="K165" s="264">
        <f>ROUND(P165*H165,2)</f>
        <v>0</v>
      </c>
      <c r="L165" s="259" t="s">
        <v>1</v>
      </c>
      <c r="M165" s="265"/>
      <c r="N165" s="266" t="s">
        <v>1</v>
      </c>
      <c r="O165" s="248" t="s">
        <v>45</v>
      </c>
      <c r="P165" s="249">
        <f>I165+J165</f>
        <v>0</v>
      </c>
      <c r="Q165" s="249">
        <f>ROUND(I165*H165,2)</f>
        <v>0</v>
      </c>
      <c r="R165" s="249">
        <f>ROUND(J165*H165,2)</f>
        <v>0</v>
      </c>
      <c r="S165" s="93"/>
      <c r="T165" s="250">
        <f>S165*H165</f>
        <v>0</v>
      </c>
      <c r="U165" s="250">
        <v>0.027</v>
      </c>
      <c r="V165" s="250">
        <f>U165*H165</f>
        <v>0.081000000000000003</v>
      </c>
      <c r="W165" s="250">
        <v>0</v>
      </c>
      <c r="X165" s="251">
        <f>W165*H165</f>
        <v>0</v>
      </c>
      <c r="Y165" s="40"/>
      <c r="Z165" s="40"/>
      <c r="AA165" s="40"/>
      <c r="AB165" s="40"/>
      <c r="AC165" s="40"/>
      <c r="AD165" s="40"/>
      <c r="AE165" s="40"/>
      <c r="AR165" s="252" t="s">
        <v>223</v>
      </c>
      <c r="AT165" s="252" t="s">
        <v>158</v>
      </c>
      <c r="AU165" s="252" t="s">
        <v>98</v>
      </c>
      <c r="AY165" s="15" t="s">
        <v>146</v>
      </c>
      <c r="BE165" s="141">
        <f>IF(O165="základní",K165,0)</f>
        <v>0</v>
      </c>
      <c r="BF165" s="141">
        <f>IF(O165="snížená",K165,0)</f>
        <v>0</v>
      </c>
      <c r="BG165" s="141">
        <f>IF(O165="zákl. přenesená",K165,0)</f>
        <v>0</v>
      </c>
      <c r="BH165" s="141">
        <f>IF(O165="sníž. přenesená",K165,0)</f>
        <v>0</v>
      </c>
      <c r="BI165" s="141">
        <f>IF(O165="nulová",K165,0)</f>
        <v>0</v>
      </c>
      <c r="BJ165" s="15" t="s">
        <v>87</v>
      </c>
      <c r="BK165" s="141">
        <f>ROUND(P165*H165,2)</f>
        <v>0</v>
      </c>
      <c r="BL165" s="15" t="s">
        <v>217</v>
      </c>
      <c r="BM165" s="252" t="s">
        <v>245</v>
      </c>
    </row>
    <row r="166" s="2" customFormat="1" ht="24.15" customHeight="1">
      <c r="A166" s="40"/>
      <c r="B166" s="41"/>
      <c r="C166" s="240" t="s">
        <v>246</v>
      </c>
      <c r="D166" s="240" t="s">
        <v>149</v>
      </c>
      <c r="E166" s="241" t="s">
        <v>247</v>
      </c>
      <c r="F166" s="242" t="s">
        <v>248</v>
      </c>
      <c r="G166" s="243" t="s">
        <v>178</v>
      </c>
      <c r="H166" s="244">
        <v>3</v>
      </c>
      <c r="I166" s="245"/>
      <c r="J166" s="245"/>
      <c r="K166" s="246">
        <f>ROUND(P166*H166,2)</f>
        <v>0</v>
      </c>
      <c r="L166" s="242" t="s">
        <v>153</v>
      </c>
      <c r="M166" s="43"/>
      <c r="N166" s="247" t="s">
        <v>1</v>
      </c>
      <c r="O166" s="248" t="s">
        <v>45</v>
      </c>
      <c r="P166" s="249">
        <f>I166+J166</f>
        <v>0</v>
      </c>
      <c r="Q166" s="249">
        <f>ROUND(I166*H166,2)</f>
        <v>0</v>
      </c>
      <c r="R166" s="249">
        <f>ROUND(J166*H166,2)</f>
        <v>0</v>
      </c>
      <c r="S166" s="93"/>
      <c r="T166" s="250">
        <f>S166*H166</f>
        <v>0</v>
      </c>
      <c r="U166" s="250">
        <v>0</v>
      </c>
      <c r="V166" s="250">
        <f>U166*H166</f>
        <v>0</v>
      </c>
      <c r="W166" s="250">
        <v>0</v>
      </c>
      <c r="X166" s="251">
        <f>W166*H166</f>
        <v>0</v>
      </c>
      <c r="Y166" s="40"/>
      <c r="Z166" s="40"/>
      <c r="AA166" s="40"/>
      <c r="AB166" s="40"/>
      <c r="AC166" s="40"/>
      <c r="AD166" s="40"/>
      <c r="AE166" s="40"/>
      <c r="AR166" s="252" t="s">
        <v>217</v>
      </c>
      <c r="AT166" s="252" t="s">
        <v>149</v>
      </c>
      <c r="AU166" s="252" t="s">
        <v>98</v>
      </c>
      <c r="AY166" s="15" t="s">
        <v>146</v>
      </c>
      <c r="BE166" s="141">
        <f>IF(O166="základní",K166,0)</f>
        <v>0</v>
      </c>
      <c r="BF166" s="141">
        <f>IF(O166="snížená",K166,0)</f>
        <v>0</v>
      </c>
      <c r="BG166" s="141">
        <f>IF(O166="zákl. přenesená",K166,0)</f>
        <v>0</v>
      </c>
      <c r="BH166" s="141">
        <f>IF(O166="sníž. přenesená",K166,0)</f>
        <v>0</v>
      </c>
      <c r="BI166" s="141">
        <f>IF(O166="nulová",K166,0)</f>
        <v>0</v>
      </c>
      <c r="BJ166" s="15" t="s">
        <v>87</v>
      </c>
      <c r="BK166" s="141">
        <f>ROUND(P166*H166,2)</f>
        <v>0</v>
      </c>
      <c r="BL166" s="15" t="s">
        <v>217</v>
      </c>
      <c r="BM166" s="252" t="s">
        <v>249</v>
      </c>
    </row>
    <row r="167" s="2" customFormat="1">
      <c r="A167" s="40"/>
      <c r="B167" s="41"/>
      <c r="C167" s="42"/>
      <c r="D167" s="253" t="s">
        <v>156</v>
      </c>
      <c r="E167" s="42"/>
      <c r="F167" s="254" t="s">
        <v>250</v>
      </c>
      <c r="G167" s="42"/>
      <c r="H167" s="42"/>
      <c r="I167" s="208"/>
      <c r="J167" s="208"/>
      <c r="K167" s="42"/>
      <c r="L167" s="42"/>
      <c r="M167" s="43"/>
      <c r="N167" s="255"/>
      <c r="O167" s="256"/>
      <c r="P167" s="93"/>
      <c r="Q167" s="93"/>
      <c r="R167" s="93"/>
      <c r="S167" s="93"/>
      <c r="T167" s="93"/>
      <c r="U167" s="93"/>
      <c r="V167" s="93"/>
      <c r="W167" s="93"/>
      <c r="X167" s="94"/>
      <c r="Y167" s="40"/>
      <c r="Z167" s="40"/>
      <c r="AA167" s="40"/>
      <c r="AB167" s="40"/>
      <c r="AC167" s="40"/>
      <c r="AD167" s="40"/>
      <c r="AE167" s="40"/>
      <c r="AT167" s="15" t="s">
        <v>156</v>
      </c>
      <c r="AU167" s="15" t="s">
        <v>98</v>
      </c>
    </row>
    <row r="168" s="2" customFormat="1" ht="37.8" customHeight="1">
      <c r="A168" s="40"/>
      <c r="B168" s="41"/>
      <c r="C168" s="257" t="s">
        <v>251</v>
      </c>
      <c r="D168" s="257" t="s">
        <v>158</v>
      </c>
      <c r="E168" s="258" t="s">
        <v>252</v>
      </c>
      <c r="F168" s="259" t="s">
        <v>253</v>
      </c>
      <c r="G168" s="260" t="s">
        <v>178</v>
      </c>
      <c r="H168" s="261">
        <v>1</v>
      </c>
      <c r="I168" s="262"/>
      <c r="J168" s="263"/>
      <c r="K168" s="264">
        <f>ROUND(P168*H168,2)</f>
        <v>0</v>
      </c>
      <c r="L168" s="259" t="s">
        <v>1</v>
      </c>
      <c r="M168" s="265"/>
      <c r="N168" s="266" t="s">
        <v>1</v>
      </c>
      <c r="O168" s="248" t="s">
        <v>45</v>
      </c>
      <c r="P168" s="249">
        <f>I168+J168</f>
        <v>0</v>
      </c>
      <c r="Q168" s="249">
        <f>ROUND(I168*H168,2)</f>
        <v>0</v>
      </c>
      <c r="R168" s="249">
        <f>ROUND(J168*H168,2)</f>
        <v>0</v>
      </c>
      <c r="S168" s="93"/>
      <c r="T168" s="250">
        <f>S168*H168</f>
        <v>0</v>
      </c>
      <c r="U168" s="250">
        <v>0</v>
      </c>
      <c r="V168" s="250">
        <f>U168*H168</f>
        <v>0</v>
      </c>
      <c r="W168" s="250">
        <v>0</v>
      </c>
      <c r="X168" s="251">
        <f>W168*H168</f>
        <v>0</v>
      </c>
      <c r="Y168" s="40"/>
      <c r="Z168" s="40"/>
      <c r="AA168" s="40"/>
      <c r="AB168" s="40"/>
      <c r="AC168" s="40"/>
      <c r="AD168" s="40"/>
      <c r="AE168" s="40"/>
      <c r="AR168" s="252" t="s">
        <v>223</v>
      </c>
      <c r="AT168" s="252" t="s">
        <v>158</v>
      </c>
      <c r="AU168" s="252" t="s">
        <v>98</v>
      </c>
      <c r="AY168" s="15" t="s">
        <v>146</v>
      </c>
      <c r="BE168" s="141">
        <f>IF(O168="základní",K168,0)</f>
        <v>0</v>
      </c>
      <c r="BF168" s="141">
        <f>IF(O168="snížená",K168,0)</f>
        <v>0</v>
      </c>
      <c r="BG168" s="141">
        <f>IF(O168="zákl. přenesená",K168,0)</f>
        <v>0</v>
      </c>
      <c r="BH168" s="141">
        <f>IF(O168="sníž. přenesená",K168,0)</f>
        <v>0</v>
      </c>
      <c r="BI168" s="141">
        <f>IF(O168="nulová",K168,0)</f>
        <v>0</v>
      </c>
      <c r="BJ168" s="15" t="s">
        <v>87</v>
      </c>
      <c r="BK168" s="141">
        <f>ROUND(P168*H168,2)</f>
        <v>0</v>
      </c>
      <c r="BL168" s="15" t="s">
        <v>217</v>
      </c>
      <c r="BM168" s="252" t="s">
        <v>254</v>
      </c>
    </row>
    <row r="169" s="2" customFormat="1" ht="37.8" customHeight="1">
      <c r="A169" s="40"/>
      <c r="B169" s="41"/>
      <c r="C169" s="257" t="s">
        <v>8</v>
      </c>
      <c r="D169" s="257" t="s">
        <v>158</v>
      </c>
      <c r="E169" s="258" t="s">
        <v>255</v>
      </c>
      <c r="F169" s="259" t="s">
        <v>256</v>
      </c>
      <c r="G169" s="260" t="s">
        <v>178</v>
      </c>
      <c r="H169" s="261">
        <v>2</v>
      </c>
      <c r="I169" s="262"/>
      <c r="J169" s="263"/>
      <c r="K169" s="264">
        <f>ROUND(P169*H169,2)</f>
        <v>0</v>
      </c>
      <c r="L169" s="259" t="s">
        <v>1</v>
      </c>
      <c r="M169" s="265"/>
      <c r="N169" s="266" t="s">
        <v>1</v>
      </c>
      <c r="O169" s="248" t="s">
        <v>45</v>
      </c>
      <c r="P169" s="249">
        <f>I169+J169</f>
        <v>0</v>
      </c>
      <c r="Q169" s="249">
        <f>ROUND(I169*H169,2)</f>
        <v>0</v>
      </c>
      <c r="R169" s="249">
        <f>ROUND(J169*H169,2)</f>
        <v>0</v>
      </c>
      <c r="S169" s="93"/>
      <c r="T169" s="250">
        <f>S169*H169</f>
        <v>0</v>
      </c>
      <c r="U169" s="250">
        <v>0</v>
      </c>
      <c r="V169" s="250">
        <f>U169*H169</f>
        <v>0</v>
      </c>
      <c r="W169" s="250">
        <v>0</v>
      </c>
      <c r="X169" s="251">
        <f>W169*H169</f>
        <v>0</v>
      </c>
      <c r="Y169" s="40"/>
      <c r="Z169" s="40"/>
      <c r="AA169" s="40"/>
      <c r="AB169" s="40"/>
      <c r="AC169" s="40"/>
      <c r="AD169" s="40"/>
      <c r="AE169" s="40"/>
      <c r="AR169" s="252" t="s">
        <v>223</v>
      </c>
      <c r="AT169" s="252" t="s">
        <v>158</v>
      </c>
      <c r="AU169" s="252" t="s">
        <v>98</v>
      </c>
      <c r="AY169" s="15" t="s">
        <v>146</v>
      </c>
      <c r="BE169" s="141">
        <f>IF(O169="základní",K169,0)</f>
        <v>0</v>
      </c>
      <c r="BF169" s="141">
        <f>IF(O169="snížená",K169,0)</f>
        <v>0</v>
      </c>
      <c r="BG169" s="141">
        <f>IF(O169="zákl. přenesená",K169,0)</f>
        <v>0</v>
      </c>
      <c r="BH169" s="141">
        <f>IF(O169="sníž. přenesená",K169,0)</f>
        <v>0</v>
      </c>
      <c r="BI169" s="141">
        <f>IF(O169="nulová",K169,0)</f>
        <v>0</v>
      </c>
      <c r="BJ169" s="15" t="s">
        <v>87</v>
      </c>
      <c r="BK169" s="141">
        <f>ROUND(P169*H169,2)</f>
        <v>0</v>
      </c>
      <c r="BL169" s="15" t="s">
        <v>217</v>
      </c>
      <c r="BM169" s="252" t="s">
        <v>257</v>
      </c>
    </row>
    <row r="170" s="2" customFormat="1" ht="24.15" customHeight="1">
      <c r="A170" s="40"/>
      <c r="B170" s="41"/>
      <c r="C170" s="240" t="s">
        <v>258</v>
      </c>
      <c r="D170" s="240" t="s">
        <v>149</v>
      </c>
      <c r="E170" s="241" t="s">
        <v>259</v>
      </c>
      <c r="F170" s="242" t="s">
        <v>260</v>
      </c>
      <c r="G170" s="243" t="s">
        <v>178</v>
      </c>
      <c r="H170" s="244">
        <v>8</v>
      </c>
      <c r="I170" s="245"/>
      <c r="J170" s="245"/>
      <c r="K170" s="246">
        <f>ROUND(P170*H170,2)</f>
        <v>0</v>
      </c>
      <c r="L170" s="242" t="s">
        <v>153</v>
      </c>
      <c r="M170" s="43"/>
      <c r="N170" s="247" t="s">
        <v>1</v>
      </c>
      <c r="O170" s="248" t="s">
        <v>45</v>
      </c>
      <c r="P170" s="249">
        <f>I170+J170</f>
        <v>0</v>
      </c>
      <c r="Q170" s="249">
        <f>ROUND(I170*H170,2)</f>
        <v>0</v>
      </c>
      <c r="R170" s="249">
        <f>ROUND(J170*H170,2)</f>
        <v>0</v>
      </c>
      <c r="S170" s="93"/>
      <c r="T170" s="250">
        <f>S170*H170</f>
        <v>0</v>
      </c>
      <c r="U170" s="250">
        <v>0</v>
      </c>
      <c r="V170" s="250">
        <f>U170*H170</f>
        <v>0</v>
      </c>
      <c r="W170" s="250">
        <v>0</v>
      </c>
      <c r="X170" s="251">
        <f>W170*H170</f>
        <v>0</v>
      </c>
      <c r="Y170" s="40"/>
      <c r="Z170" s="40"/>
      <c r="AA170" s="40"/>
      <c r="AB170" s="40"/>
      <c r="AC170" s="40"/>
      <c r="AD170" s="40"/>
      <c r="AE170" s="40"/>
      <c r="AR170" s="252" t="s">
        <v>217</v>
      </c>
      <c r="AT170" s="252" t="s">
        <v>149</v>
      </c>
      <c r="AU170" s="252" t="s">
        <v>98</v>
      </c>
      <c r="AY170" s="15" t="s">
        <v>146</v>
      </c>
      <c r="BE170" s="141">
        <f>IF(O170="základní",K170,0)</f>
        <v>0</v>
      </c>
      <c r="BF170" s="141">
        <f>IF(O170="snížená",K170,0)</f>
        <v>0</v>
      </c>
      <c r="BG170" s="141">
        <f>IF(O170="zákl. přenesená",K170,0)</f>
        <v>0</v>
      </c>
      <c r="BH170" s="141">
        <f>IF(O170="sníž. přenesená",K170,0)</f>
        <v>0</v>
      </c>
      <c r="BI170" s="141">
        <f>IF(O170="nulová",K170,0)</f>
        <v>0</v>
      </c>
      <c r="BJ170" s="15" t="s">
        <v>87</v>
      </c>
      <c r="BK170" s="141">
        <f>ROUND(P170*H170,2)</f>
        <v>0</v>
      </c>
      <c r="BL170" s="15" t="s">
        <v>217</v>
      </c>
      <c r="BM170" s="252" t="s">
        <v>261</v>
      </c>
    </row>
    <row r="171" s="2" customFormat="1">
      <c r="A171" s="40"/>
      <c r="B171" s="41"/>
      <c r="C171" s="42"/>
      <c r="D171" s="253" t="s">
        <v>156</v>
      </c>
      <c r="E171" s="42"/>
      <c r="F171" s="254" t="s">
        <v>262</v>
      </c>
      <c r="G171" s="42"/>
      <c r="H171" s="42"/>
      <c r="I171" s="208"/>
      <c r="J171" s="208"/>
      <c r="K171" s="42"/>
      <c r="L171" s="42"/>
      <c r="M171" s="43"/>
      <c r="N171" s="255"/>
      <c r="O171" s="256"/>
      <c r="P171" s="93"/>
      <c r="Q171" s="93"/>
      <c r="R171" s="93"/>
      <c r="S171" s="93"/>
      <c r="T171" s="93"/>
      <c r="U171" s="93"/>
      <c r="V171" s="93"/>
      <c r="W171" s="93"/>
      <c r="X171" s="94"/>
      <c r="Y171" s="40"/>
      <c r="Z171" s="40"/>
      <c r="AA171" s="40"/>
      <c r="AB171" s="40"/>
      <c r="AC171" s="40"/>
      <c r="AD171" s="40"/>
      <c r="AE171" s="40"/>
      <c r="AT171" s="15" t="s">
        <v>156</v>
      </c>
      <c r="AU171" s="15" t="s">
        <v>98</v>
      </c>
    </row>
    <row r="172" s="2" customFormat="1" ht="21.75" customHeight="1">
      <c r="A172" s="40"/>
      <c r="B172" s="41"/>
      <c r="C172" s="257" t="s">
        <v>263</v>
      </c>
      <c r="D172" s="257" t="s">
        <v>158</v>
      </c>
      <c r="E172" s="258" t="s">
        <v>264</v>
      </c>
      <c r="F172" s="259" t="s">
        <v>265</v>
      </c>
      <c r="G172" s="260" t="s">
        <v>178</v>
      </c>
      <c r="H172" s="261">
        <v>8</v>
      </c>
      <c r="I172" s="262"/>
      <c r="J172" s="263"/>
      <c r="K172" s="264">
        <f>ROUND(P172*H172,2)</f>
        <v>0</v>
      </c>
      <c r="L172" s="259" t="s">
        <v>1</v>
      </c>
      <c r="M172" s="265"/>
      <c r="N172" s="266" t="s">
        <v>1</v>
      </c>
      <c r="O172" s="248" t="s">
        <v>45</v>
      </c>
      <c r="P172" s="249">
        <f>I172+J172</f>
        <v>0</v>
      </c>
      <c r="Q172" s="249">
        <f>ROUND(I172*H172,2)</f>
        <v>0</v>
      </c>
      <c r="R172" s="249">
        <f>ROUND(J172*H172,2)</f>
        <v>0</v>
      </c>
      <c r="S172" s="93"/>
      <c r="T172" s="250">
        <f>S172*H172</f>
        <v>0</v>
      </c>
      <c r="U172" s="250">
        <v>0</v>
      </c>
      <c r="V172" s="250">
        <f>U172*H172</f>
        <v>0</v>
      </c>
      <c r="W172" s="250">
        <v>0</v>
      </c>
      <c r="X172" s="251">
        <f>W172*H172</f>
        <v>0</v>
      </c>
      <c r="Y172" s="40"/>
      <c r="Z172" s="40"/>
      <c r="AA172" s="40"/>
      <c r="AB172" s="40"/>
      <c r="AC172" s="40"/>
      <c r="AD172" s="40"/>
      <c r="AE172" s="40"/>
      <c r="AR172" s="252" t="s">
        <v>223</v>
      </c>
      <c r="AT172" s="252" t="s">
        <v>158</v>
      </c>
      <c r="AU172" s="252" t="s">
        <v>98</v>
      </c>
      <c r="AY172" s="15" t="s">
        <v>146</v>
      </c>
      <c r="BE172" s="141">
        <f>IF(O172="základní",K172,0)</f>
        <v>0</v>
      </c>
      <c r="BF172" s="141">
        <f>IF(O172="snížená",K172,0)</f>
        <v>0</v>
      </c>
      <c r="BG172" s="141">
        <f>IF(O172="zákl. přenesená",K172,0)</f>
        <v>0</v>
      </c>
      <c r="BH172" s="141">
        <f>IF(O172="sníž. přenesená",K172,0)</f>
        <v>0</v>
      </c>
      <c r="BI172" s="141">
        <f>IF(O172="nulová",K172,0)</f>
        <v>0</v>
      </c>
      <c r="BJ172" s="15" t="s">
        <v>87</v>
      </c>
      <c r="BK172" s="141">
        <f>ROUND(P172*H172,2)</f>
        <v>0</v>
      </c>
      <c r="BL172" s="15" t="s">
        <v>217</v>
      </c>
      <c r="BM172" s="252" t="s">
        <v>266</v>
      </c>
    </row>
    <row r="173" s="12" customFormat="1" ht="22.8" customHeight="1">
      <c r="A173" s="12"/>
      <c r="B173" s="223"/>
      <c r="C173" s="224"/>
      <c r="D173" s="225" t="s">
        <v>81</v>
      </c>
      <c r="E173" s="238" t="s">
        <v>267</v>
      </c>
      <c r="F173" s="238" t="s">
        <v>268</v>
      </c>
      <c r="G173" s="224"/>
      <c r="H173" s="224"/>
      <c r="I173" s="227"/>
      <c r="J173" s="227"/>
      <c r="K173" s="239">
        <f>BK173</f>
        <v>0</v>
      </c>
      <c r="L173" s="224"/>
      <c r="M173" s="229"/>
      <c r="N173" s="230"/>
      <c r="O173" s="231"/>
      <c r="P173" s="231"/>
      <c r="Q173" s="232">
        <f>SUM(Q174:Q182)</f>
        <v>0</v>
      </c>
      <c r="R173" s="232">
        <f>SUM(R174:R182)</f>
        <v>0</v>
      </c>
      <c r="S173" s="231"/>
      <c r="T173" s="233">
        <f>SUM(T174:T182)</f>
        <v>0</v>
      </c>
      <c r="U173" s="231"/>
      <c r="V173" s="233">
        <f>SUM(V174:V182)</f>
        <v>0.038249999999999999</v>
      </c>
      <c r="W173" s="231"/>
      <c r="X173" s="234">
        <f>SUM(X174:X182)</f>
        <v>0</v>
      </c>
      <c r="Y173" s="12"/>
      <c r="Z173" s="12"/>
      <c r="AA173" s="12"/>
      <c r="AB173" s="12"/>
      <c r="AC173" s="12"/>
      <c r="AD173" s="12"/>
      <c r="AE173" s="12"/>
      <c r="AR173" s="235" t="s">
        <v>165</v>
      </c>
      <c r="AT173" s="236" t="s">
        <v>81</v>
      </c>
      <c r="AU173" s="236" t="s">
        <v>87</v>
      </c>
      <c r="AY173" s="235" t="s">
        <v>146</v>
      </c>
      <c r="BK173" s="237">
        <f>SUM(BK174:BK182)</f>
        <v>0</v>
      </c>
    </row>
    <row r="174" s="2" customFormat="1" ht="24.15" customHeight="1">
      <c r="A174" s="40"/>
      <c r="B174" s="41"/>
      <c r="C174" s="240" t="s">
        <v>269</v>
      </c>
      <c r="D174" s="240" t="s">
        <v>149</v>
      </c>
      <c r="E174" s="241" t="s">
        <v>270</v>
      </c>
      <c r="F174" s="242" t="s">
        <v>271</v>
      </c>
      <c r="G174" s="243" t="s">
        <v>152</v>
      </c>
      <c r="H174" s="244">
        <v>140</v>
      </c>
      <c r="I174" s="245"/>
      <c r="J174" s="245"/>
      <c r="K174" s="246">
        <f>ROUND(P174*H174,2)</f>
        <v>0</v>
      </c>
      <c r="L174" s="242" t="s">
        <v>153</v>
      </c>
      <c r="M174" s="43"/>
      <c r="N174" s="247" t="s">
        <v>1</v>
      </c>
      <c r="O174" s="248" t="s">
        <v>45</v>
      </c>
      <c r="P174" s="249">
        <f>I174+J174</f>
        <v>0</v>
      </c>
      <c r="Q174" s="249">
        <f>ROUND(I174*H174,2)</f>
        <v>0</v>
      </c>
      <c r="R174" s="249">
        <f>ROUND(J174*H174,2)</f>
        <v>0</v>
      </c>
      <c r="S174" s="93"/>
      <c r="T174" s="250">
        <f>S174*H174</f>
        <v>0</v>
      </c>
      <c r="U174" s="250">
        <v>0</v>
      </c>
      <c r="V174" s="250">
        <f>U174*H174</f>
        <v>0</v>
      </c>
      <c r="W174" s="250">
        <v>0</v>
      </c>
      <c r="X174" s="251">
        <f>W174*H174</f>
        <v>0</v>
      </c>
      <c r="Y174" s="40"/>
      <c r="Z174" s="40"/>
      <c r="AA174" s="40"/>
      <c r="AB174" s="40"/>
      <c r="AC174" s="40"/>
      <c r="AD174" s="40"/>
      <c r="AE174" s="40"/>
      <c r="AR174" s="252" t="s">
        <v>217</v>
      </c>
      <c r="AT174" s="252" t="s">
        <v>149</v>
      </c>
      <c r="AU174" s="252" t="s">
        <v>98</v>
      </c>
      <c r="AY174" s="15" t="s">
        <v>146</v>
      </c>
      <c r="BE174" s="141">
        <f>IF(O174="základní",K174,0)</f>
        <v>0</v>
      </c>
      <c r="BF174" s="141">
        <f>IF(O174="snížená",K174,0)</f>
        <v>0</v>
      </c>
      <c r="BG174" s="141">
        <f>IF(O174="zákl. přenesená",K174,0)</f>
        <v>0</v>
      </c>
      <c r="BH174" s="141">
        <f>IF(O174="sníž. přenesená",K174,0)</f>
        <v>0</v>
      </c>
      <c r="BI174" s="141">
        <f>IF(O174="nulová",K174,0)</f>
        <v>0</v>
      </c>
      <c r="BJ174" s="15" t="s">
        <v>87</v>
      </c>
      <c r="BK174" s="141">
        <f>ROUND(P174*H174,2)</f>
        <v>0</v>
      </c>
      <c r="BL174" s="15" t="s">
        <v>217</v>
      </c>
      <c r="BM174" s="252" t="s">
        <v>272</v>
      </c>
    </row>
    <row r="175" s="2" customFormat="1">
      <c r="A175" s="40"/>
      <c r="B175" s="41"/>
      <c r="C175" s="42"/>
      <c r="D175" s="253" t="s">
        <v>156</v>
      </c>
      <c r="E175" s="42"/>
      <c r="F175" s="254" t="s">
        <v>273</v>
      </c>
      <c r="G175" s="42"/>
      <c r="H175" s="42"/>
      <c r="I175" s="208"/>
      <c r="J175" s="208"/>
      <c r="K175" s="42"/>
      <c r="L175" s="42"/>
      <c r="M175" s="43"/>
      <c r="N175" s="255"/>
      <c r="O175" s="256"/>
      <c r="P175" s="93"/>
      <c r="Q175" s="93"/>
      <c r="R175" s="93"/>
      <c r="S175" s="93"/>
      <c r="T175" s="93"/>
      <c r="U175" s="93"/>
      <c r="V175" s="93"/>
      <c r="W175" s="93"/>
      <c r="X175" s="94"/>
      <c r="Y175" s="40"/>
      <c r="Z175" s="40"/>
      <c r="AA175" s="40"/>
      <c r="AB175" s="40"/>
      <c r="AC175" s="40"/>
      <c r="AD175" s="40"/>
      <c r="AE175" s="40"/>
      <c r="AT175" s="15" t="s">
        <v>156</v>
      </c>
      <c r="AU175" s="15" t="s">
        <v>98</v>
      </c>
    </row>
    <row r="176" s="2" customFormat="1" ht="24.15" customHeight="1">
      <c r="A176" s="40"/>
      <c r="B176" s="41"/>
      <c r="C176" s="257" t="s">
        <v>274</v>
      </c>
      <c r="D176" s="257" t="s">
        <v>158</v>
      </c>
      <c r="E176" s="258" t="s">
        <v>275</v>
      </c>
      <c r="F176" s="259" t="s">
        <v>276</v>
      </c>
      <c r="G176" s="260" t="s">
        <v>152</v>
      </c>
      <c r="H176" s="261">
        <v>147</v>
      </c>
      <c r="I176" s="262"/>
      <c r="J176" s="263"/>
      <c r="K176" s="264">
        <f>ROUND(P176*H176,2)</f>
        <v>0</v>
      </c>
      <c r="L176" s="259" t="s">
        <v>153</v>
      </c>
      <c r="M176" s="265"/>
      <c r="N176" s="266" t="s">
        <v>1</v>
      </c>
      <c r="O176" s="248" t="s">
        <v>45</v>
      </c>
      <c r="P176" s="249">
        <f>I176+J176</f>
        <v>0</v>
      </c>
      <c r="Q176" s="249">
        <f>ROUND(I176*H176,2)</f>
        <v>0</v>
      </c>
      <c r="R176" s="249">
        <f>ROUND(J176*H176,2)</f>
        <v>0</v>
      </c>
      <c r="S176" s="93"/>
      <c r="T176" s="250">
        <f>S176*H176</f>
        <v>0</v>
      </c>
      <c r="U176" s="250">
        <v>0.00025999999999999998</v>
      </c>
      <c r="V176" s="250">
        <f>U176*H176</f>
        <v>0.038219999999999997</v>
      </c>
      <c r="W176" s="250">
        <v>0</v>
      </c>
      <c r="X176" s="251">
        <f>W176*H176</f>
        <v>0</v>
      </c>
      <c r="Y176" s="40"/>
      <c r="Z176" s="40"/>
      <c r="AA176" s="40"/>
      <c r="AB176" s="40"/>
      <c r="AC176" s="40"/>
      <c r="AD176" s="40"/>
      <c r="AE176" s="40"/>
      <c r="AR176" s="252" t="s">
        <v>233</v>
      </c>
      <c r="AT176" s="252" t="s">
        <v>158</v>
      </c>
      <c r="AU176" s="252" t="s">
        <v>98</v>
      </c>
      <c r="AY176" s="15" t="s">
        <v>146</v>
      </c>
      <c r="BE176" s="141">
        <f>IF(O176="základní",K176,0)</f>
        <v>0</v>
      </c>
      <c r="BF176" s="141">
        <f>IF(O176="snížená",K176,0)</f>
        <v>0</v>
      </c>
      <c r="BG176" s="141">
        <f>IF(O176="zákl. přenesená",K176,0)</f>
        <v>0</v>
      </c>
      <c r="BH176" s="141">
        <f>IF(O176="sníž. přenesená",K176,0)</f>
        <v>0</v>
      </c>
      <c r="BI176" s="141">
        <f>IF(O176="nulová",K176,0)</f>
        <v>0</v>
      </c>
      <c r="BJ176" s="15" t="s">
        <v>87</v>
      </c>
      <c r="BK176" s="141">
        <f>ROUND(P176*H176,2)</f>
        <v>0</v>
      </c>
      <c r="BL176" s="15" t="s">
        <v>233</v>
      </c>
      <c r="BM176" s="252" t="s">
        <v>277</v>
      </c>
    </row>
    <row r="177" s="13" customFormat="1">
      <c r="A177" s="13"/>
      <c r="B177" s="267"/>
      <c r="C177" s="268"/>
      <c r="D177" s="269" t="s">
        <v>163</v>
      </c>
      <c r="E177" s="268"/>
      <c r="F177" s="270" t="s">
        <v>278</v>
      </c>
      <c r="G177" s="268"/>
      <c r="H177" s="271">
        <v>147</v>
      </c>
      <c r="I177" s="272"/>
      <c r="J177" s="272"/>
      <c r="K177" s="268"/>
      <c r="L177" s="268"/>
      <c r="M177" s="273"/>
      <c r="N177" s="274"/>
      <c r="O177" s="275"/>
      <c r="P177" s="275"/>
      <c r="Q177" s="275"/>
      <c r="R177" s="275"/>
      <c r="S177" s="275"/>
      <c r="T177" s="275"/>
      <c r="U177" s="275"/>
      <c r="V177" s="275"/>
      <c r="W177" s="275"/>
      <c r="X177" s="276"/>
      <c r="Y177" s="13"/>
      <c r="Z177" s="13"/>
      <c r="AA177" s="13"/>
      <c r="AB177" s="13"/>
      <c r="AC177" s="13"/>
      <c r="AD177" s="13"/>
      <c r="AE177" s="13"/>
      <c r="AT177" s="277" t="s">
        <v>163</v>
      </c>
      <c r="AU177" s="277" t="s">
        <v>98</v>
      </c>
      <c r="AV177" s="13" t="s">
        <v>98</v>
      </c>
      <c r="AW177" s="13" t="s">
        <v>4</v>
      </c>
      <c r="AX177" s="13" t="s">
        <v>87</v>
      </c>
      <c r="AY177" s="277" t="s">
        <v>146</v>
      </c>
    </row>
    <row r="178" s="2" customFormat="1" ht="24.15" customHeight="1">
      <c r="A178" s="40"/>
      <c r="B178" s="41"/>
      <c r="C178" s="240" t="s">
        <v>279</v>
      </c>
      <c r="D178" s="240" t="s">
        <v>149</v>
      </c>
      <c r="E178" s="241" t="s">
        <v>280</v>
      </c>
      <c r="F178" s="242" t="s">
        <v>281</v>
      </c>
      <c r="G178" s="243" t="s">
        <v>178</v>
      </c>
      <c r="H178" s="244">
        <v>4</v>
      </c>
      <c r="I178" s="245"/>
      <c r="J178" s="245"/>
      <c r="K178" s="246">
        <f>ROUND(P178*H178,2)</f>
        <v>0</v>
      </c>
      <c r="L178" s="242" t="s">
        <v>153</v>
      </c>
      <c r="M178" s="43"/>
      <c r="N178" s="247" t="s">
        <v>1</v>
      </c>
      <c r="O178" s="248" t="s">
        <v>45</v>
      </c>
      <c r="P178" s="249">
        <f>I178+J178</f>
        <v>0</v>
      </c>
      <c r="Q178" s="249">
        <f>ROUND(I178*H178,2)</f>
        <v>0</v>
      </c>
      <c r="R178" s="249">
        <f>ROUND(J178*H178,2)</f>
        <v>0</v>
      </c>
      <c r="S178" s="93"/>
      <c r="T178" s="250">
        <f>S178*H178</f>
        <v>0</v>
      </c>
      <c r="U178" s="250">
        <v>0</v>
      </c>
      <c r="V178" s="250">
        <f>U178*H178</f>
        <v>0</v>
      </c>
      <c r="W178" s="250">
        <v>0</v>
      </c>
      <c r="X178" s="251">
        <f>W178*H178</f>
        <v>0</v>
      </c>
      <c r="Y178" s="40"/>
      <c r="Z178" s="40"/>
      <c r="AA178" s="40"/>
      <c r="AB178" s="40"/>
      <c r="AC178" s="40"/>
      <c r="AD178" s="40"/>
      <c r="AE178" s="40"/>
      <c r="AR178" s="252" t="s">
        <v>217</v>
      </c>
      <c r="AT178" s="252" t="s">
        <v>149</v>
      </c>
      <c r="AU178" s="252" t="s">
        <v>98</v>
      </c>
      <c r="AY178" s="15" t="s">
        <v>146</v>
      </c>
      <c r="BE178" s="141">
        <f>IF(O178="základní",K178,0)</f>
        <v>0</v>
      </c>
      <c r="BF178" s="141">
        <f>IF(O178="snížená",K178,0)</f>
        <v>0</v>
      </c>
      <c r="BG178" s="141">
        <f>IF(O178="zákl. přenesená",K178,0)</f>
        <v>0</v>
      </c>
      <c r="BH178" s="141">
        <f>IF(O178="sníž. přenesená",K178,0)</f>
        <v>0</v>
      </c>
      <c r="BI178" s="141">
        <f>IF(O178="nulová",K178,0)</f>
        <v>0</v>
      </c>
      <c r="BJ178" s="15" t="s">
        <v>87</v>
      </c>
      <c r="BK178" s="141">
        <f>ROUND(P178*H178,2)</f>
        <v>0</v>
      </c>
      <c r="BL178" s="15" t="s">
        <v>217</v>
      </c>
      <c r="BM178" s="252" t="s">
        <v>282</v>
      </c>
    </row>
    <row r="179" s="2" customFormat="1">
      <c r="A179" s="40"/>
      <c r="B179" s="41"/>
      <c r="C179" s="42"/>
      <c r="D179" s="253" t="s">
        <v>156</v>
      </c>
      <c r="E179" s="42"/>
      <c r="F179" s="254" t="s">
        <v>283</v>
      </c>
      <c r="G179" s="42"/>
      <c r="H179" s="42"/>
      <c r="I179" s="208"/>
      <c r="J179" s="208"/>
      <c r="K179" s="42"/>
      <c r="L179" s="42"/>
      <c r="M179" s="43"/>
      <c r="N179" s="255"/>
      <c r="O179" s="256"/>
      <c r="P179" s="93"/>
      <c r="Q179" s="93"/>
      <c r="R179" s="93"/>
      <c r="S179" s="93"/>
      <c r="T179" s="93"/>
      <c r="U179" s="93"/>
      <c r="V179" s="93"/>
      <c r="W179" s="93"/>
      <c r="X179" s="94"/>
      <c r="Y179" s="40"/>
      <c r="Z179" s="40"/>
      <c r="AA179" s="40"/>
      <c r="AB179" s="40"/>
      <c r="AC179" s="40"/>
      <c r="AD179" s="40"/>
      <c r="AE179" s="40"/>
      <c r="AT179" s="15" t="s">
        <v>156</v>
      </c>
      <c r="AU179" s="15" t="s">
        <v>98</v>
      </c>
    </row>
    <row r="180" s="2" customFormat="1" ht="21.75" customHeight="1">
      <c r="A180" s="40"/>
      <c r="B180" s="41"/>
      <c r="C180" s="257" t="s">
        <v>284</v>
      </c>
      <c r="D180" s="257" t="s">
        <v>158</v>
      </c>
      <c r="E180" s="258" t="s">
        <v>285</v>
      </c>
      <c r="F180" s="259" t="s">
        <v>286</v>
      </c>
      <c r="G180" s="260" t="s">
        <v>178</v>
      </c>
      <c r="H180" s="261">
        <v>1</v>
      </c>
      <c r="I180" s="262"/>
      <c r="J180" s="263"/>
      <c r="K180" s="264">
        <f>ROUND(P180*H180,2)</f>
        <v>0</v>
      </c>
      <c r="L180" s="259" t="s">
        <v>1</v>
      </c>
      <c r="M180" s="265"/>
      <c r="N180" s="266" t="s">
        <v>1</v>
      </c>
      <c r="O180" s="248" t="s">
        <v>45</v>
      </c>
      <c r="P180" s="249">
        <f>I180+J180</f>
        <v>0</v>
      </c>
      <c r="Q180" s="249">
        <f>ROUND(I180*H180,2)</f>
        <v>0</v>
      </c>
      <c r="R180" s="249">
        <f>ROUND(J180*H180,2)</f>
        <v>0</v>
      </c>
      <c r="S180" s="93"/>
      <c r="T180" s="250">
        <f>S180*H180</f>
        <v>0</v>
      </c>
      <c r="U180" s="250">
        <v>0</v>
      </c>
      <c r="V180" s="250">
        <f>U180*H180</f>
        <v>0</v>
      </c>
      <c r="W180" s="250">
        <v>0</v>
      </c>
      <c r="X180" s="251">
        <f>W180*H180</f>
        <v>0</v>
      </c>
      <c r="Y180" s="40"/>
      <c r="Z180" s="40"/>
      <c r="AA180" s="40"/>
      <c r="AB180" s="40"/>
      <c r="AC180" s="40"/>
      <c r="AD180" s="40"/>
      <c r="AE180" s="40"/>
      <c r="AR180" s="252" t="s">
        <v>223</v>
      </c>
      <c r="AT180" s="252" t="s">
        <v>158</v>
      </c>
      <c r="AU180" s="252" t="s">
        <v>98</v>
      </c>
      <c r="AY180" s="15" t="s">
        <v>146</v>
      </c>
      <c r="BE180" s="141">
        <f>IF(O180="základní",K180,0)</f>
        <v>0</v>
      </c>
      <c r="BF180" s="141">
        <f>IF(O180="snížená",K180,0)</f>
        <v>0</v>
      </c>
      <c r="BG180" s="141">
        <f>IF(O180="zákl. přenesená",K180,0)</f>
        <v>0</v>
      </c>
      <c r="BH180" s="141">
        <f>IF(O180="sníž. přenesená",K180,0)</f>
        <v>0</v>
      </c>
      <c r="BI180" s="141">
        <f>IF(O180="nulová",K180,0)</f>
        <v>0</v>
      </c>
      <c r="BJ180" s="15" t="s">
        <v>87</v>
      </c>
      <c r="BK180" s="141">
        <f>ROUND(P180*H180,2)</f>
        <v>0</v>
      </c>
      <c r="BL180" s="15" t="s">
        <v>217</v>
      </c>
      <c r="BM180" s="252" t="s">
        <v>287</v>
      </c>
    </row>
    <row r="181" s="2" customFormat="1" ht="16.5" customHeight="1">
      <c r="A181" s="40"/>
      <c r="B181" s="41"/>
      <c r="C181" s="257" t="s">
        <v>288</v>
      </c>
      <c r="D181" s="257" t="s">
        <v>158</v>
      </c>
      <c r="E181" s="258" t="s">
        <v>289</v>
      </c>
      <c r="F181" s="259" t="s">
        <v>290</v>
      </c>
      <c r="G181" s="260" t="s">
        <v>178</v>
      </c>
      <c r="H181" s="261">
        <v>3</v>
      </c>
      <c r="I181" s="262"/>
      <c r="J181" s="263"/>
      <c r="K181" s="264">
        <f>ROUND(P181*H181,2)</f>
        <v>0</v>
      </c>
      <c r="L181" s="259" t="s">
        <v>1</v>
      </c>
      <c r="M181" s="265"/>
      <c r="N181" s="266" t="s">
        <v>1</v>
      </c>
      <c r="O181" s="248" t="s">
        <v>45</v>
      </c>
      <c r="P181" s="249">
        <f>I181+J181</f>
        <v>0</v>
      </c>
      <c r="Q181" s="249">
        <f>ROUND(I181*H181,2)</f>
        <v>0</v>
      </c>
      <c r="R181" s="249">
        <f>ROUND(J181*H181,2)</f>
        <v>0</v>
      </c>
      <c r="S181" s="93"/>
      <c r="T181" s="250">
        <f>S181*H181</f>
        <v>0</v>
      </c>
      <c r="U181" s="250">
        <v>0</v>
      </c>
      <c r="V181" s="250">
        <f>U181*H181</f>
        <v>0</v>
      </c>
      <c r="W181" s="250">
        <v>0</v>
      </c>
      <c r="X181" s="251">
        <f>W181*H181</f>
        <v>0</v>
      </c>
      <c r="Y181" s="40"/>
      <c r="Z181" s="40"/>
      <c r="AA181" s="40"/>
      <c r="AB181" s="40"/>
      <c r="AC181" s="40"/>
      <c r="AD181" s="40"/>
      <c r="AE181" s="40"/>
      <c r="AR181" s="252" t="s">
        <v>223</v>
      </c>
      <c r="AT181" s="252" t="s">
        <v>158</v>
      </c>
      <c r="AU181" s="252" t="s">
        <v>98</v>
      </c>
      <c r="AY181" s="15" t="s">
        <v>146</v>
      </c>
      <c r="BE181" s="141">
        <f>IF(O181="základní",K181,0)</f>
        <v>0</v>
      </c>
      <c r="BF181" s="141">
        <f>IF(O181="snížená",K181,0)</f>
        <v>0</v>
      </c>
      <c r="BG181" s="141">
        <f>IF(O181="zákl. přenesená",K181,0)</f>
        <v>0</v>
      </c>
      <c r="BH181" s="141">
        <f>IF(O181="sníž. přenesená",K181,0)</f>
        <v>0</v>
      </c>
      <c r="BI181" s="141">
        <f>IF(O181="nulová",K181,0)</f>
        <v>0</v>
      </c>
      <c r="BJ181" s="15" t="s">
        <v>87</v>
      </c>
      <c r="BK181" s="141">
        <f>ROUND(P181*H181,2)</f>
        <v>0</v>
      </c>
      <c r="BL181" s="15" t="s">
        <v>217</v>
      </c>
      <c r="BM181" s="252" t="s">
        <v>291</v>
      </c>
    </row>
    <row r="182" s="2" customFormat="1" ht="16.5" customHeight="1">
      <c r="A182" s="40"/>
      <c r="B182" s="41"/>
      <c r="C182" s="257" t="s">
        <v>292</v>
      </c>
      <c r="D182" s="257" t="s">
        <v>158</v>
      </c>
      <c r="E182" s="258" t="s">
        <v>293</v>
      </c>
      <c r="F182" s="259" t="s">
        <v>294</v>
      </c>
      <c r="G182" s="260" t="s">
        <v>178</v>
      </c>
      <c r="H182" s="261">
        <v>3</v>
      </c>
      <c r="I182" s="262"/>
      <c r="J182" s="263"/>
      <c r="K182" s="264">
        <f>ROUND(P182*H182,2)</f>
        <v>0</v>
      </c>
      <c r="L182" s="259" t="s">
        <v>1</v>
      </c>
      <c r="M182" s="265"/>
      <c r="N182" s="266" t="s">
        <v>1</v>
      </c>
      <c r="O182" s="248" t="s">
        <v>45</v>
      </c>
      <c r="P182" s="249">
        <f>I182+J182</f>
        <v>0</v>
      </c>
      <c r="Q182" s="249">
        <f>ROUND(I182*H182,2)</f>
        <v>0</v>
      </c>
      <c r="R182" s="249">
        <f>ROUND(J182*H182,2)</f>
        <v>0</v>
      </c>
      <c r="S182" s="93"/>
      <c r="T182" s="250">
        <f>S182*H182</f>
        <v>0</v>
      </c>
      <c r="U182" s="250">
        <v>1.0000000000000001E-05</v>
      </c>
      <c r="V182" s="250">
        <f>U182*H182</f>
        <v>3.0000000000000004E-05</v>
      </c>
      <c r="W182" s="250">
        <v>0</v>
      </c>
      <c r="X182" s="251">
        <f>W182*H182</f>
        <v>0</v>
      </c>
      <c r="Y182" s="40"/>
      <c r="Z182" s="40"/>
      <c r="AA182" s="40"/>
      <c r="AB182" s="40"/>
      <c r="AC182" s="40"/>
      <c r="AD182" s="40"/>
      <c r="AE182" s="40"/>
      <c r="AR182" s="252" t="s">
        <v>223</v>
      </c>
      <c r="AT182" s="252" t="s">
        <v>158</v>
      </c>
      <c r="AU182" s="252" t="s">
        <v>98</v>
      </c>
      <c r="AY182" s="15" t="s">
        <v>146</v>
      </c>
      <c r="BE182" s="141">
        <f>IF(O182="základní",K182,0)</f>
        <v>0</v>
      </c>
      <c r="BF182" s="141">
        <f>IF(O182="snížená",K182,0)</f>
        <v>0</v>
      </c>
      <c r="BG182" s="141">
        <f>IF(O182="zákl. přenesená",K182,0)</f>
        <v>0</v>
      </c>
      <c r="BH182" s="141">
        <f>IF(O182="sníž. přenesená",K182,0)</f>
        <v>0</v>
      </c>
      <c r="BI182" s="141">
        <f>IF(O182="nulová",K182,0)</f>
        <v>0</v>
      </c>
      <c r="BJ182" s="15" t="s">
        <v>87</v>
      </c>
      <c r="BK182" s="141">
        <f>ROUND(P182*H182,2)</f>
        <v>0</v>
      </c>
      <c r="BL182" s="15" t="s">
        <v>217</v>
      </c>
      <c r="BM182" s="252" t="s">
        <v>295</v>
      </c>
    </row>
    <row r="183" s="12" customFormat="1" ht="22.8" customHeight="1">
      <c r="A183" s="12"/>
      <c r="B183" s="223"/>
      <c r="C183" s="224"/>
      <c r="D183" s="225" t="s">
        <v>81</v>
      </c>
      <c r="E183" s="238" t="s">
        <v>296</v>
      </c>
      <c r="F183" s="238" t="s">
        <v>297</v>
      </c>
      <c r="G183" s="224"/>
      <c r="H183" s="224"/>
      <c r="I183" s="227"/>
      <c r="J183" s="227"/>
      <c r="K183" s="239">
        <f>BK183</f>
        <v>0</v>
      </c>
      <c r="L183" s="224"/>
      <c r="M183" s="229"/>
      <c r="N183" s="230"/>
      <c r="O183" s="231"/>
      <c r="P183" s="231"/>
      <c r="Q183" s="232">
        <f>SUM(Q184:Q201)</f>
        <v>0</v>
      </c>
      <c r="R183" s="232">
        <f>SUM(R184:R201)</f>
        <v>0</v>
      </c>
      <c r="S183" s="231"/>
      <c r="T183" s="233">
        <f>SUM(T184:T201)</f>
        <v>0</v>
      </c>
      <c r="U183" s="231"/>
      <c r="V183" s="233">
        <f>SUM(V184:V201)</f>
        <v>0.33719200000000005</v>
      </c>
      <c r="W183" s="231"/>
      <c r="X183" s="234">
        <f>SUM(X184:X201)</f>
        <v>1.1799999999999999</v>
      </c>
      <c r="Y183" s="12"/>
      <c r="Z183" s="12"/>
      <c r="AA183" s="12"/>
      <c r="AB183" s="12"/>
      <c r="AC183" s="12"/>
      <c r="AD183" s="12"/>
      <c r="AE183" s="12"/>
      <c r="AR183" s="235" t="s">
        <v>165</v>
      </c>
      <c r="AT183" s="236" t="s">
        <v>81</v>
      </c>
      <c r="AU183" s="236" t="s">
        <v>87</v>
      </c>
      <c r="AY183" s="235" t="s">
        <v>146</v>
      </c>
      <c r="BK183" s="237">
        <f>SUM(BK184:BK201)</f>
        <v>0</v>
      </c>
    </row>
    <row r="184" s="2" customFormat="1" ht="24.15" customHeight="1">
      <c r="A184" s="40"/>
      <c r="B184" s="41"/>
      <c r="C184" s="240" t="s">
        <v>298</v>
      </c>
      <c r="D184" s="240" t="s">
        <v>149</v>
      </c>
      <c r="E184" s="241" t="s">
        <v>299</v>
      </c>
      <c r="F184" s="242" t="s">
        <v>300</v>
      </c>
      <c r="G184" s="243" t="s">
        <v>152</v>
      </c>
      <c r="H184" s="244">
        <v>104</v>
      </c>
      <c r="I184" s="245"/>
      <c r="J184" s="245"/>
      <c r="K184" s="246">
        <f>ROUND(P184*H184,2)</f>
        <v>0</v>
      </c>
      <c r="L184" s="242" t="s">
        <v>153</v>
      </c>
      <c r="M184" s="43"/>
      <c r="N184" s="247" t="s">
        <v>1</v>
      </c>
      <c r="O184" s="248" t="s">
        <v>45</v>
      </c>
      <c r="P184" s="249">
        <f>I184+J184</f>
        <v>0</v>
      </c>
      <c r="Q184" s="249">
        <f>ROUND(I184*H184,2)</f>
        <v>0</v>
      </c>
      <c r="R184" s="249">
        <f>ROUND(J184*H184,2)</f>
        <v>0</v>
      </c>
      <c r="S184" s="93"/>
      <c r="T184" s="250">
        <f>S184*H184</f>
        <v>0</v>
      </c>
      <c r="U184" s="250">
        <v>0</v>
      </c>
      <c r="V184" s="250">
        <f>U184*H184</f>
        <v>0</v>
      </c>
      <c r="W184" s="250">
        <v>0</v>
      </c>
      <c r="X184" s="251">
        <f>W184*H184</f>
        <v>0</v>
      </c>
      <c r="Y184" s="40"/>
      <c r="Z184" s="40"/>
      <c r="AA184" s="40"/>
      <c r="AB184" s="40"/>
      <c r="AC184" s="40"/>
      <c r="AD184" s="40"/>
      <c r="AE184" s="40"/>
      <c r="AR184" s="252" t="s">
        <v>217</v>
      </c>
      <c r="AT184" s="252" t="s">
        <v>149</v>
      </c>
      <c r="AU184" s="252" t="s">
        <v>98</v>
      </c>
      <c r="AY184" s="15" t="s">
        <v>146</v>
      </c>
      <c r="BE184" s="141">
        <f>IF(O184="základní",K184,0)</f>
        <v>0</v>
      </c>
      <c r="BF184" s="141">
        <f>IF(O184="snížená",K184,0)</f>
        <v>0</v>
      </c>
      <c r="BG184" s="141">
        <f>IF(O184="zákl. přenesená",K184,0)</f>
        <v>0</v>
      </c>
      <c r="BH184" s="141">
        <f>IF(O184="sníž. přenesená",K184,0)</f>
        <v>0</v>
      </c>
      <c r="BI184" s="141">
        <f>IF(O184="nulová",K184,0)</f>
        <v>0</v>
      </c>
      <c r="BJ184" s="15" t="s">
        <v>87</v>
      </c>
      <c r="BK184" s="141">
        <f>ROUND(P184*H184,2)</f>
        <v>0</v>
      </c>
      <c r="BL184" s="15" t="s">
        <v>217</v>
      </c>
      <c r="BM184" s="252" t="s">
        <v>301</v>
      </c>
    </row>
    <row r="185" s="2" customFormat="1">
      <c r="A185" s="40"/>
      <c r="B185" s="41"/>
      <c r="C185" s="42"/>
      <c r="D185" s="253" t="s">
        <v>156</v>
      </c>
      <c r="E185" s="42"/>
      <c r="F185" s="254" t="s">
        <v>302</v>
      </c>
      <c r="G185" s="42"/>
      <c r="H185" s="42"/>
      <c r="I185" s="208"/>
      <c r="J185" s="208"/>
      <c r="K185" s="42"/>
      <c r="L185" s="42"/>
      <c r="M185" s="43"/>
      <c r="N185" s="255"/>
      <c r="O185" s="256"/>
      <c r="P185" s="93"/>
      <c r="Q185" s="93"/>
      <c r="R185" s="93"/>
      <c r="S185" s="93"/>
      <c r="T185" s="93"/>
      <c r="U185" s="93"/>
      <c r="V185" s="93"/>
      <c r="W185" s="93"/>
      <c r="X185" s="94"/>
      <c r="Y185" s="40"/>
      <c r="Z185" s="40"/>
      <c r="AA185" s="40"/>
      <c r="AB185" s="40"/>
      <c r="AC185" s="40"/>
      <c r="AD185" s="40"/>
      <c r="AE185" s="40"/>
      <c r="AT185" s="15" t="s">
        <v>156</v>
      </c>
      <c r="AU185" s="15" t="s">
        <v>98</v>
      </c>
    </row>
    <row r="186" s="2" customFormat="1" ht="24.15" customHeight="1">
      <c r="A186" s="40"/>
      <c r="B186" s="41"/>
      <c r="C186" s="240" t="s">
        <v>303</v>
      </c>
      <c r="D186" s="240" t="s">
        <v>149</v>
      </c>
      <c r="E186" s="241" t="s">
        <v>304</v>
      </c>
      <c r="F186" s="242" t="s">
        <v>305</v>
      </c>
      <c r="G186" s="243" t="s">
        <v>152</v>
      </c>
      <c r="H186" s="244">
        <v>30</v>
      </c>
      <c r="I186" s="245"/>
      <c r="J186" s="245"/>
      <c r="K186" s="246">
        <f>ROUND(P186*H186,2)</f>
        <v>0</v>
      </c>
      <c r="L186" s="242" t="s">
        <v>153</v>
      </c>
      <c r="M186" s="43"/>
      <c r="N186" s="247" t="s">
        <v>1</v>
      </c>
      <c r="O186" s="248" t="s">
        <v>45</v>
      </c>
      <c r="P186" s="249">
        <f>I186+J186</f>
        <v>0</v>
      </c>
      <c r="Q186" s="249">
        <f>ROUND(I186*H186,2)</f>
        <v>0</v>
      </c>
      <c r="R186" s="249">
        <f>ROUND(J186*H186,2)</f>
        <v>0</v>
      </c>
      <c r="S186" s="93"/>
      <c r="T186" s="250">
        <f>S186*H186</f>
        <v>0</v>
      </c>
      <c r="U186" s="250">
        <v>0</v>
      </c>
      <c r="V186" s="250">
        <f>U186*H186</f>
        <v>0</v>
      </c>
      <c r="W186" s="250">
        <v>0</v>
      </c>
      <c r="X186" s="251">
        <f>W186*H186</f>
        <v>0</v>
      </c>
      <c r="Y186" s="40"/>
      <c r="Z186" s="40"/>
      <c r="AA186" s="40"/>
      <c r="AB186" s="40"/>
      <c r="AC186" s="40"/>
      <c r="AD186" s="40"/>
      <c r="AE186" s="40"/>
      <c r="AR186" s="252" t="s">
        <v>217</v>
      </c>
      <c r="AT186" s="252" t="s">
        <v>149</v>
      </c>
      <c r="AU186" s="252" t="s">
        <v>98</v>
      </c>
      <c r="AY186" s="15" t="s">
        <v>146</v>
      </c>
      <c r="BE186" s="141">
        <f>IF(O186="základní",K186,0)</f>
        <v>0</v>
      </c>
      <c r="BF186" s="141">
        <f>IF(O186="snížená",K186,0)</f>
        <v>0</v>
      </c>
      <c r="BG186" s="141">
        <f>IF(O186="zákl. přenesená",K186,0)</f>
        <v>0</v>
      </c>
      <c r="BH186" s="141">
        <f>IF(O186="sníž. přenesená",K186,0)</f>
        <v>0</v>
      </c>
      <c r="BI186" s="141">
        <f>IF(O186="nulová",K186,0)</f>
        <v>0</v>
      </c>
      <c r="BJ186" s="15" t="s">
        <v>87</v>
      </c>
      <c r="BK186" s="141">
        <f>ROUND(P186*H186,2)</f>
        <v>0</v>
      </c>
      <c r="BL186" s="15" t="s">
        <v>217</v>
      </c>
      <c r="BM186" s="252" t="s">
        <v>306</v>
      </c>
    </row>
    <row r="187" s="2" customFormat="1">
      <c r="A187" s="40"/>
      <c r="B187" s="41"/>
      <c r="C187" s="42"/>
      <c r="D187" s="253" t="s">
        <v>156</v>
      </c>
      <c r="E187" s="42"/>
      <c r="F187" s="254" t="s">
        <v>307</v>
      </c>
      <c r="G187" s="42"/>
      <c r="H187" s="42"/>
      <c r="I187" s="208"/>
      <c r="J187" s="208"/>
      <c r="K187" s="42"/>
      <c r="L187" s="42"/>
      <c r="M187" s="43"/>
      <c r="N187" s="255"/>
      <c r="O187" s="256"/>
      <c r="P187" s="93"/>
      <c r="Q187" s="93"/>
      <c r="R187" s="93"/>
      <c r="S187" s="93"/>
      <c r="T187" s="93"/>
      <c r="U187" s="93"/>
      <c r="V187" s="93"/>
      <c r="W187" s="93"/>
      <c r="X187" s="94"/>
      <c r="Y187" s="40"/>
      <c r="Z187" s="40"/>
      <c r="AA187" s="40"/>
      <c r="AB187" s="40"/>
      <c r="AC187" s="40"/>
      <c r="AD187" s="40"/>
      <c r="AE187" s="40"/>
      <c r="AT187" s="15" t="s">
        <v>156</v>
      </c>
      <c r="AU187" s="15" t="s">
        <v>98</v>
      </c>
    </row>
    <row r="188" s="2" customFormat="1" ht="24.15" customHeight="1">
      <c r="A188" s="40"/>
      <c r="B188" s="41"/>
      <c r="C188" s="240" t="s">
        <v>161</v>
      </c>
      <c r="D188" s="240" t="s">
        <v>149</v>
      </c>
      <c r="E188" s="241" t="s">
        <v>308</v>
      </c>
      <c r="F188" s="242" t="s">
        <v>309</v>
      </c>
      <c r="G188" s="243" t="s">
        <v>152</v>
      </c>
      <c r="H188" s="244">
        <v>104</v>
      </c>
      <c r="I188" s="245"/>
      <c r="J188" s="245"/>
      <c r="K188" s="246">
        <f>ROUND(P188*H188,2)</f>
        <v>0</v>
      </c>
      <c r="L188" s="242" t="s">
        <v>153</v>
      </c>
      <c r="M188" s="43"/>
      <c r="N188" s="247" t="s">
        <v>1</v>
      </c>
      <c r="O188" s="248" t="s">
        <v>45</v>
      </c>
      <c r="P188" s="249">
        <f>I188+J188</f>
        <v>0</v>
      </c>
      <c r="Q188" s="249">
        <f>ROUND(I188*H188,2)</f>
        <v>0</v>
      </c>
      <c r="R188" s="249">
        <f>ROUND(J188*H188,2)</f>
        <v>0</v>
      </c>
      <c r="S188" s="93"/>
      <c r="T188" s="250">
        <f>S188*H188</f>
        <v>0</v>
      </c>
      <c r="U188" s="250">
        <v>0</v>
      </c>
      <c r="V188" s="250">
        <f>U188*H188</f>
        <v>0</v>
      </c>
      <c r="W188" s="250">
        <v>0</v>
      </c>
      <c r="X188" s="251">
        <f>W188*H188</f>
        <v>0</v>
      </c>
      <c r="Y188" s="40"/>
      <c r="Z188" s="40"/>
      <c r="AA188" s="40"/>
      <c r="AB188" s="40"/>
      <c r="AC188" s="40"/>
      <c r="AD188" s="40"/>
      <c r="AE188" s="40"/>
      <c r="AR188" s="252" t="s">
        <v>217</v>
      </c>
      <c r="AT188" s="252" t="s">
        <v>149</v>
      </c>
      <c r="AU188" s="252" t="s">
        <v>98</v>
      </c>
      <c r="AY188" s="15" t="s">
        <v>146</v>
      </c>
      <c r="BE188" s="141">
        <f>IF(O188="základní",K188,0)</f>
        <v>0</v>
      </c>
      <c r="BF188" s="141">
        <f>IF(O188="snížená",K188,0)</f>
        <v>0</v>
      </c>
      <c r="BG188" s="141">
        <f>IF(O188="zákl. přenesená",K188,0)</f>
        <v>0</v>
      </c>
      <c r="BH188" s="141">
        <f>IF(O188="sníž. přenesená",K188,0)</f>
        <v>0</v>
      </c>
      <c r="BI188" s="141">
        <f>IF(O188="nulová",K188,0)</f>
        <v>0</v>
      </c>
      <c r="BJ188" s="15" t="s">
        <v>87</v>
      </c>
      <c r="BK188" s="141">
        <f>ROUND(P188*H188,2)</f>
        <v>0</v>
      </c>
      <c r="BL188" s="15" t="s">
        <v>217</v>
      </c>
      <c r="BM188" s="252" t="s">
        <v>310</v>
      </c>
    </row>
    <row r="189" s="2" customFormat="1">
      <c r="A189" s="40"/>
      <c r="B189" s="41"/>
      <c r="C189" s="42"/>
      <c r="D189" s="253" t="s">
        <v>156</v>
      </c>
      <c r="E189" s="42"/>
      <c r="F189" s="254" t="s">
        <v>311</v>
      </c>
      <c r="G189" s="42"/>
      <c r="H189" s="42"/>
      <c r="I189" s="208"/>
      <c r="J189" s="208"/>
      <c r="K189" s="42"/>
      <c r="L189" s="42"/>
      <c r="M189" s="43"/>
      <c r="N189" s="255"/>
      <c r="O189" s="256"/>
      <c r="P189" s="93"/>
      <c r="Q189" s="93"/>
      <c r="R189" s="93"/>
      <c r="S189" s="93"/>
      <c r="T189" s="93"/>
      <c r="U189" s="93"/>
      <c r="V189" s="93"/>
      <c r="W189" s="93"/>
      <c r="X189" s="94"/>
      <c r="Y189" s="40"/>
      <c r="Z189" s="40"/>
      <c r="AA189" s="40"/>
      <c r="AB189" s="40"/>
      <c r="AC189" s="40"/>
      <c r="AD189" s="40"/>
      <c r="AE189" s="40"/>
      <c r="AT189" s="15" t="s">
        <v>156</v>
      </c>
      <c r="AU189" s="15" t="s">
        <v>98</v>
      </c>
    </row>
    <row r="190" s="2" customFormat="1" ht="24.15" customHeight="1">
      <c r="A190" s="40"/>
      <c r="B190" s="41"/>
      <c r="C190" s="240" t="s">
        <v>312</v>
      </c>
      <c r="D190" s="240" t="s">
        <v>149</v>
      </c>
      <c r="E190" s="241" t="s">
        <v>313</v>
      </c>
      <c r="F190" s="242" t="s">
        <v>314</v>
      </c>
      <c r="G190" s="243" t="s">
        <v>152</v>
      </c>
      <c r="H190" s="244">
        <v>30</v>
      </c>
      <c r="I190" s="245"/>
      <c r="J190" s="245"/>
      <c r="K190" s="246">
        <f>ROUND(P190*H190,2)</f>
        <v>0</v>
      </c>
      <c r="L190" s="242" t="s">
        <v>153</v>
      </c>
      <c r="M190" s="43"/>
      <c r="N190" s="247" t="s">
        <v>1</v>
      </c>
      <c r="O190" s="248" t="s">
        <v>45</v>
      </c>
      <c r="P190" s="249">
        <f>I190+J190</f>
        <v>0</v>
      </c>
      <c r="Q190" s="249">
        <f>ROUND(I190*H190,2)</f>
        <v>0</v>
      </c>
      <c r="R190" s="249">
        <f>ROUND(J190*H190,2)</f>
        <v>0</v>
      </c>
      <c r="S190" s="93"/>
      <c r="T190" s="250">
        <f>S190*H190</f>
        <v>0</v>
      </c>
      <c r="U190" s="250">
        <v>0</v>
      </c>
      <c r="V190" s="250">
        <f>U190*H190</f>
        <v>0</v>
      </c>
      <c r="W190" s="250">
        <v>0</v>
      </c>
      <c r="X190" s="251">
        <f>W190*H190</f>
        <v>0</v>
      </c>
      <c r="Y190" s="40"/>
      <c r="Z190" s="40"/>
      <c r="AA190" s="40"/>
      <c r="AB190" s="40"/>
      <c r="AC190" s="40"/>
      <c r="AD190" s="40"/>
      <c r="AE190" s="40"/>
      <c r="AR190" s="252" t="s">
        <v>217</v>
      </c>
      <c r="AT190" s="252" t="s">
        <v>149</v>
      </c>
      <c r="AU190" s="252" t="s">
        <v>98</v>
      </c>
      <c r="AY190" s="15" t="s">
        <v>146</v>
      </c>
      <c r="BE190" s="141">
        <f>IF(O190="základní",K190,0)</f>
        <v>0</v>
      </c>
      <c r="BF190" s="141">
        <f>IF(O190="snížená",K190,0)</f>
        <v>0</v>
      </c>
      <c r="BG190" s="141">
        <f>IF(O190="zákl. přenesená",K190,0)</f>
        <v>0</v>
      </c>
      <c r="BH190" s="141">
        <f>IF(O190="sníž. přenesená",K190,0)</f>
        <v>0</v>
      </c>
      <c r="BI190" s="141">
        <f>IF(O190="nulová",K190,0)</f>
        <v>0</v>
      </c>
      <c r="BJ190" s="15" t="s">
        <v>87</v>
      </c>
      <c r="BK190" s="141">
        <f>ROUND(P190*H190,2)</f>
        <v>0</v>
      </c>
      <c r="BL190" s="15" t="s">
        <v>217</v>
      </c>
      <c r="BM190" s="252" t="s">
        <v>315</v>
      </c>
    </row>
    <row r="191" s="2" customFormat="1">
      <c r="A191" s="40"/>
      <c r="B191" s="41"/>
      <c r="C191" s="42"/>
      <c r="D191" s="253" t="s">
        <v>156</v>
      </c>
      <c r="E191" s="42"/>
      <c r="F191" s="254" t="s">
        <v>316</v>
      </c>
      <c r="G191" s="42"/>
      <c r="H191" s="42"/>
      <c r="I191" s="208"/>
      <c r="J191" s="208"/>
      <c r="K191" s="42"/>
      <c r="L191" s="42"/>
      <c r="M191" s="43"/>
      <c r="N191" s="255"/>
      <c r="O191" s="256"/>
      <c r="P191" s="93"/>
      <c r="Q191" s="93"/>
      <c r="R191" s="93"/>
      <c r="S191" s="93"/>
      <c r="T191" s="93"/>
      <c r="U191" s="93"/>
      <c r="V191" s="93"/>
      <c r="W191" s="93"/>
      <c r="X191" s="94"/>
      <c r="Y191" s="40"/>
      <c r="Z191" s="40"/>
      <c r="AA191" s="40"/>
      <c r="AB191" s="40"/>
      <c r="AC191" s="40"/>
      <c r="AD191" s="40"/>
      <c r="AE191" s="40"/>
      <c r="AT191" s="15" t="s">
        <v>156</v>
      </c>
      <c r="AU191" s="15" t="s">
        <v>98</v>
      </c>
    </row>
    <row r="192" s="2" customFormat="1" ht="24.15" customHeight="1">
      <c r="A192" s="40"/>
      <c r="B192" s="41"/>
      <c r="C192" s="240" t="s">
        <v>317</v>
      </c>
      <c r="D192" s="240" t="s">
        <v>149</v>
      </c>
      <c r="E192" s="241" t="s">
        <v>318</v>
      </c>
      <c r="F192" s="242" t="s">
        <v>319</v>
      </c>
      <c r="G192" s="243" t="s">
        <v>152</v>
      </c>
      <c r="H192" s="244">
        <v>4.7999999999999998</v>
      </c>
      <c r="I192" s="245"/>
      <c r="J192" s="245"/>
      <c r="K192" s="246">
        <f>ROUND(P192*H192,2)</f>
        <v>0</v>
      </c>
      <c r="L192" s="242" t="s">
        <v>153</v>
      </c>
      <c r="M192" s="43"/>
      <c r="N192" s="247" t="s">
        <v>1</v>
      </c>
      <c r="O192" s="248" t="s">
        <v>45</v>
      </c>
      <c r="P192" s="249">
        <f>I192+J192</f>
        <v>0</v>
      </c>
      <c r="Q192" s="249">
        <f>ROUND(I192*H192,2)</f>
        <v>0</v>
      </c>
      <c r="R192" s="249">
        <f>ROUND(J192*H192,2)</f>
        <v>0</v>
      </c>
      <c r="S192" s="93"/>
      <c r="T192" s="250">
        <f>S192*H192</f>
        <v>0</v>
      </c>
      <c r="U192" s="250">
        <v>4.0000000000000003E-05</v>
      </c>
      <c r="V192" s="250">
        <f>U192*H192</f>
        <v>0.00019200000000000001</v>
      </c>
      <c r="W192" s="250">
        <v>0</v>
      </c>
      <c r="X192" s="251">
        <f>W192*H192</f>
        <v>0</v>
      </c>
      <c r="Y192" s="40"/>
      <c r="Z192" s="40"/>
      <c r="AA192" s="40"/>
      <c r="AB192" s="40"/>
      <c r="AC192" s="40"/>
      <c r="AD192" s="40"/>
      <c r="AE192" s="40"/>
      <c r="AR192" s="252" t="s">
        <v>217</v>
      </c>
      <c r="AT192" s="252" t="s">
        <v>149</v>
      </c>
      <c r="AU192" s="252" t="s">
        <v>98</v>
      </c>
      <c r="AY192" s="15" t="s">
        <v>146</v>
      </c>
      <c r="BE192" s="141">
        <f>IF(O192="základní",K192,0)</f>
        <v>0</v>
      </c>
      <c r="BF192" s="141">
        <f>IF(O192="snížená",K192,0)</f>
        <v>0</v>
      </c>
      <c r="BG192" s="141">
        <f>IF(O192="zákl. přenesená",K192,0)</f>
        <v>0</v>
      </c>
      <c r="BH192" s="141">
        <f>IF(O192="sníž. přenesená",K192,0)</f>
        <v>0</v>
      </c>
      <c r="BI192" s="141">
        <f>IF(O192="nulová",K192,0)</f>
        <v>0</v>
      </c>
      <c r="BJ192" s="15" t="s">
        <v>87</v>
      </c>
      <c r="BK192" s="141">
        <f>ROUND(P192*H192,2)</f>
        <v>0</v>
      </c>
      <c r="BL192" s="15" t="s">
        <v>217</v>
      </c>
      <c r="BM192" s="252" t="s">
        <v>320</v>
      </c>
    </row>
    <row r="193" s="2" customFormat="1">
      <c r="A193" s="40"/>
      <c r="B193" s="41"/>
      <c r="C193" s="42"/>
      <c r="D193" s="253" t="s">
        <v>156</v>
      </c>
      <c r="E193" s="42"/>
      <c r="F193" s="254" t="s">
        <v>321</v>
      </c>
      <c r="G193" s="42"/>
      <c r="H193" s="42"/>
      <c r="I193" s="208"/>
      <c r="J193" s="208"/>
      <c r="K193" s="42"/>
      <c r="L193" s="42"/>
      <c r="M193" s="43"/>
      <c r="N193" s="255"/>
      <c r="O193" s="256"/>
      <c r="P193" s="93"/>
      <c r="Q193" s="93"/>
      <c r="R193" s="93"/>
      <c r="S193" s="93"/>
      <c r="T193" s="93"/>
      <c r="U193" s="93"/>
      <c r="V193" s="93"/>
      <c r="W193" s="93"/>
      <c r="X193" s="94"/>
      <c r="Y193" s="40"/>
      <c r="Z193" s="40"/>
      <c r="AA193" s="40"/>
      <c r="AB193" s="40"/>
      <c r="AC193" s="40"/>
      <c r="AD193" s="40"/>
      <c r="AE193" s="40"/>
      <c r="AT193" s="15" t="s">
        <v>156</v>
      </c>
      <c r="AU193" s="15" t="s">
        <v>98</v>
      </c>
    </row>
    <row r="194" s="2" customFormat="1" ht="24.15" customHeight="1">
      <c r="A194" s="40"/>
      <c r="B194" s="41"/>
      <c r="C194" s="240" t="s">
        <v>322</v>
      </c>
      <c r="D194" s="240" t="s">
        <v>149</v>
      </c>
      <c r="E194" s="241" t="s">
        <v>323</v>
      </c>
      <c r="F194" s="242" t="s">
        <v>324</v>
      </c>
      <c r="G194" s="243" t="s">
        <v>152</v>
      </c>
      <c r="H194" s="244">
        <v>134</v>
      </c>
      <c r="I194" s="245"/>
      <c r="J194" s="245"/>
      <c r="K194" s="246">
        <f>ROUND(P194*H194,2)</f>
        <v>0</v>
      </c>
      <c r="L194" s="242" t="s">
        <v>153</v>
      </c>
      <c r="M194" s="43"/>
      <c r="N194" s="247" t="s">
        <v>1</v>
      </c>
      <c r="O194" s="248" t="s">
        <v>45</v>
      </c>
      <c r="P194" s="249">
        <f>I194+J194</f>
        <v>0</v>
      </c>
      <c r="Q194" s="249">
        <f>ROUND(I194*H194,2)</f>
        <v>0</v>
      </c>
      <c r="R194" s="249">
        <f>ROUND(J194*H194,2)</f>
        <v>0</v>
      </c>
      <c r="S194" s="93"/>
      <c r="T194" s="250">
        <f>S194*H194</f>
        <v>0</v>
      </c>
      <c r="U194" s="250">
        <v>0</v>
      </c>
      <c r="V194" s="250">
        <f>U194*H194</f>
        <v>0</v>
      </c>
      <c r="W194" s="250">
        <v>0</v>
      </c>
      <c r="X194" s="251">
        <f>W194*H194</f>
        <v>0</v>
      </c>
      <c r="Y194" s="40"/>
      <c r="Z194" s="40"/>
      <c r="AA194" s="40"/>
      <c r="AB194" s="40"/>
      <c r="AC194" s="40"/>
      <c r="AD194" s="40"/>
      <c r="AE194" s="40"/>
      <c r="AR194" s="252" t="s">
        <v>217</v>
      </c>
      <c r="AT194" s="252" t="s">
        <v>149</v>
      </c>
      <c r="AU194" s="252" t="s">
        <v>98</v>
      </c>
      <c r="AY194" s="15" t="s">
        <v>146</v>
      </c>
      <c r="BE194" s="141">
        <f>IF(O194="základní",K194,0)</f>
        <v>0</v>
      </c>
      <c r="BF194" s="141">
        <f>IF(O194="snížená",K194,0)</f>
        <v>0</v>
      </c>
      <c r="BG194" s="141">
        <f>IF(O194="zákl. přenesená",K194,0)</f>
        <v>0</v>
      </c>
      <c r="BH194" s="141">
        <f>IF(O194="sníž. přenesená",K194,0)</f>
        <v>0</v>
      </c>
      <c r="BI194" s="141">
        <f>IF(O194="nulová",K194,0)</f>
        <v>0</v>
      </c>
      <c r="BJ194" s="15" t="s">
        <v>87</v>
      </c>
      <c r="BK194" s="141">
        <f>ROUND(P194*H194,2)</f>
        <v>0</v>
      </c>
      <c r="BL194" s="15" t="s">
        <v>217</v>
      </c>
      <c r="BM194" s="252" t="s">
        <v>325</v>
      </c>
    </row>
    <row r="195" s="2" customFormat="1">
      <c r="A195" s="40"/>
      <c r="B195" s="41"/>
      <c r="C195" s="42"/>
      <c r="D195" s="253" t="s">
        <v>156</v>
      </c>
      <c r="E195" s="42"/>
      <c r="F195" s="254" t="s">
        <v>326</v>
      </c>
      <c r="G195" s="42"/>
      <c r="H195" s="42"/>
      <c r="I195" s="208"/>
      <c r="J195" s="208"/>
      <c r="K195" s="42"/>
      <c r="L195" s="42"/>
      <c r="M195" s="43"/>
      <c r="N195" s="255"/>
      <c r="O195" s="256"/>
      <c r="P195" s="93"/>
      <c r="Q195" s="93"/>
      <c r="R195" s="93"/>
      <c r="S195" s="93"/>
      <c r="T195" s="93"/>
      <c r="U195" s="93"/>
      <c r="V195" s="93"/>
      <c r="W195" s="93"/>
      <c r="X195" s="94"/>
      <c r="Y195" s="40"/>
      <c r="Z195" s="40"/>
      <c r="AA195" s="40"/>
      <c r="AB195" s="40"/>
      <c r="AC195" s="40"/>
      <c r="AD195" s="40"/>
      <c r="AE195" s="40"/>
      <c r="AT195" s="15" t="s">
        <v>156</v>
      </c>
      <c r="AU195" s="15" t="s">
        <v>98</v>
      </c>
    </row>
    <row r="196" s="2" customFormat="1" ht="24.15" customHeight="1">
      <c r="A196" s="40"/>
      <c r="B196" s="41"/>
      <c r="C196" s="240" t="s">
        <v>327</v>
      </c>
      <c r="D196" s="240" t="s">
        <v>149</v>
      </c>
      <c r="E196" s="241" t="s">
        <v>328</v>
      </c>
      <c r="F196" s="242" t="s">
        <v>329</v>
      </c>
      <c r="G196" s="243" t="s">
        <v>330</v>
      </c>
      <c r="H196" s="244">
        <v>4</v>
      </c>
      <c r="I196" s="245"/>
      <c r="J196" s="245"/>
      <c r="K196" s="246">
        <f>ROUND(P196*H196,2)</f>
        <v>0</v>
      </c>
      <c r="L196" s="242" t="s">
        <v>153</v>
      </c>
      <c r="M196" s="43"/>
      <c r="N196" s="247" t="s">
        <v>1</v>
      </c>
      <c r="O196" s="248" t="s">
        <v>45</v>
      </c>
      <c r="P196" s="249">
        <f>I196+J196</f>
        <v>0</v>
      </c>
      <c r="Q196" s="249">
        <f>ROUND(I196*H196,2)</f>
        <v>0</v>
      </c>
      <c r="R196" s="249">
        <f>ROUND(J196*H196,2)</f>
        <v>0</v>
      </c>
      <c r="S196" s="93"/>
      <c r="T196" s="250">
        <f>S196*H196</f>
        <v>0</v>
      </c>
      <c r="U196" s="250">
        <v>0</v>
      </c>
      <c r="V196" s="250">
        <f>U196*H196</f>
        <v>0</v>
      </c>
      <c r="W196" s="250">
        <v>0.29499999999999998</v>
      </c>
      <c r="X196" s="251">
        <f>W196*H196</f>
        <v>1.1799999999999999</v>
      </c>
      <c r="Y196" s="40"/>
      <c r="Z196" s="40"/>
      <c r="AA196" s="40"/>
      <c r="AB196" s="40"/>
      <c r="AC196" s="40"/>
      <c r="AD196" s="40"/>
      <c r="AE196" s="40"/>
      <c r="AR196" s="252" t="s">
        <v>217</v>
      </c>
      <c r="AT196" s="252" t="s">
        <v>149</v>
      </c>
      <c r="AU196" s="252" t="s">
        <v>98</v>
      </c>
      <c r="AY196" s="15" t="s">
        <v>146</v>
      </c>
      <c r="BE196" s="141">
        <f>IF(O196="základní",K196,0)</f>
        <v>0</v>
      </c>
      <c r="BF196" s="141">
        <f>IF(O196="snížená",K196,0)</f>
        <v>0</v>
      </c>
      <c r="BG196" s="141">
        <f>IF(O196="zákl. přenesená",K196,0)</f>
        <v>0</v>
      </c>
      <c r="BH196" s="141">
        <f>IF(O196="sníž. přenesená",K196,0)</f>
        <v>0</v>
      </c>
      <c r="BI196" s="141">
        <f>IF(O196="nulová",K196,0)</f>
        <v>0</v>
      </c>
      <c r="BJ196" s="15" t="s">
        <v>87</v>
      </c>
      <c r="BK196" s="141">
        <f>ROUND(P196*H196,2)</f>
        <v>0</v>
      </c>
      <c r="BL196" s="15" t="s">
        <v>217</v>
      </c>
      <c r="BM196" s="252" t="s">
        <v>331</v>
      </c>
    </row>
    <row r="197" s="2" customFormat="1">
      <c r="A197" s="40"/>
      <c r="B197" s="41"/>
      <c r="C197" s="42"/>
      <c r="D197" s="253" t="s">
        <v>156</v>
      </c>
      <c r="E197" s="42"/>
      <c r="F197" s="254" t="s">
        <v>332</v>
      </c>
      <c r="G197" s="42"/>
      <c r="H197" s="42"/>
      <c r="I197" s="208"/>
      <c r="J197" s="208"/>
      <c r="K197" s="42"/>
      <c r="L197" s="42"/>
      <c r="M197" s="43"/>
      <c r="N197" s="255"/>
      <c r="O197" s="256"/>
      <c r="P197" s="93"/>
      <c r="Q197" s="93"/>
      <c r="R197" s="93"/>
      <c r="S197" s="93"/>
      <c r="T197" s="93"/>
      <c r="U197" s="93"/>
      <c r="V197" s="93"/>
      <c r="W197" s="93"/>
      <c r="X197" s="94"/>
      <c r="Y197" s="40"/>
      <c r="Z197" s="40"/>
      <c r="AA197" s="40"/>
      <c r="AB197" s="40"/>
      <c r="AC197" s="40"/>
      <c r="AD197" s="40"/>
      <c r="AE197" s="40"/>
      <c r="AT197" s="15" t="s">
        <v>156</v>
      </c>
      <c r="AU197" s="15" t="s">
        <v>98</v>
      </c>
    </row>
    <row r="198" s="2" customFormat="1" ht="33" customHeight="1">
      <c r="A198" s="40"/>
      <c r="B198" s="41"/>
      <c r="C198" s="240" t="s">
        <v>333</v>
      </c>
      <c r="D198" s="240" t="s">
        <v>149</v>
      </c>
      <c r="E198" s="241" t="s">
        <v>334</v>
      </c>
      <c r="F198" s="242" t="s">
        <v>335</v>
      </c>
      <c r="G198" s="243" t="s">
        <v>330</v>
      </c>
      <c r="H198" s="244">
        <v>4</v>
      </c>
      <c r="I198" s="245"/>
      <c r="J198" s="245"/>
      <c r="K198" s="246">
        <f>ROUND(P198*H198,2)</f>
        <v>0</v>
      </c>
      <c r="L198" s="242" t="s">
        <v>153</v>
      </c>
      <c r="M198" s="43"/>
      <c r="N198" s="247" t="s">
        <v>1</v>
      </c>
      <c r="O198" s="248" t="s">
        <v>45</v>
      </c>
      <c r="P198" s="249">
        <f>I198+J198</f>
        <v>0</v>
      </c>
      <c r="Q198" s="249">
        <f>ROUND(I198*H198,2)</f>
        <v>0</v>
      </c>
      <c r="R198" s="249">
        <f>ROUND(J198*H198,2)</f>
        <v>0</v>
      </c>
      <c r="S198" s="93"/>
      <c r="T198" s="250">
        <f>S198*H198</f>
        <v>0</v>
      </c>
      <c r="U198" s="250">
        <v>0</v>
      </c>
      <c r="V198" s="250">
        <f>U198*H198</f>
        <v>0</v>
      </c>
      <c r="W198" s="250">
        <v>0</v>
      </c>
      <c r="X198" s="251">
        <f>W198*H198</f>
        <v>0</v>
      </c>
      <c r="Y198" s="40"/>
      <c r="Z198" s="40"/>
      <c r="AA198" s="40"/>
      <c r="AB198" s="40"/>
      <c r="AC198" s="40"/>
      <c r="AD198" s="40"/>
      <c r="AE198" s="40"/>
      <c r="AR198" s="252" t="s">
        <v>217</v>
      </c>
      <c r="AT198" s="252" t="s">
        <v>149</v>
      </c>
      <c r="AU198" s="252" t="s">
        <v>98</v>
      </c>
      <c r="AY198" s="15" t="s">
        <v>146</v>
      </c>
      <c r="BE198" s="141">
        <f>IF(O198="základní",K198,0)</f>
        <v>0</v>
      </c>
      <c r="BF198" s="141">
        <f>IF(O198="snížená",K198,0)</f>
        <v>0</v>
      </c>
      <c r="BG198" s="141">
        <f>IF(O198="zákl. přenesená",K198,0)</f>
        <v>0</v>
      </c>
      <c r="BH198" s="141">
        <f>IF(O198="sníž. přenesená",K198,0)</f>
        <v>0</v>
      </c>
      <c r="BI198" s="141">
        <f>IF(O198="nulová",K198,0)</f>
        <v>0</v>
      </c>
      <c r="BJ198" s="15" t="s">
        <v>87</v>
      </c>
      <c r="BK198" s="141">
        <f>ROUND(P198*H198,2)</f>
        <v>0</v>
      </c>
      <c r="BL198" s="15" t="s">
        <v>217</v>
      </c>
      <c r="BM198" s="252" t="s">
        <v>336</v>
      </c>
    </row>
    <row r="199" s="2" customFormat="1">
      <c r="A199" s="40"/>
      <c r="B199" s="41"/>
      <c r="C199" s="42"/>
      <c r="D199" s="253" t="s">
        <v>156</v>
      </c>
      <c r="E199" s="42"/>
      <c r="F199" s="254" t="s">
        <v>337</v>
      </c>
      <c r="G199" s="42"/>
      <c r="H199" s="42"/>
      <c r="I199" s="208"/>
      <c r="J199" s="208"/>
      <c r="K199" s="42"/>
      <c r="L199" s="42"/>
      <c r="M199" s="43"/>
      <c r="N199" s="255"/>
      <c r="O199" s="256"/>
      <c r="P199" s="93"/>
      <c r="Q199" s="93"/>
      <c r="R199" s="93"/>
      <c r="S199" s="93"/>
      <c r="T199" s="93"/>
      <c r="U199" s="93"/>
      <c r="V199" s="93"/>
      <c r="W199" s="93"/>
      <c r="X199" s="94"/>
      <c r="Y199" s="40"/>
      <c r="Z199" s="40"/>
      <c r="AA199" s="40"/>
      <c r="AB199" s="40"/>
      <c r="AC199" s="40"/>
      <c r="AD199" s="40"/>
      <c r="AE199" s="40"/>
      <c r="AT199" s="15" t="s">
        <v>156</v>
      </c>
      <c r="AU199" s="15" t="s">
        <v>98</v>
      </c>
    </row>
    <row r="200" s="2" customFormat="1" ht="37.8" customHeight="1">
      <c r="A200" s="40"/>
      <c r="B200" s="41"/>
      <c r="C200" s="240" t="s">
        <v>338</v>
      </c>
      <c r="D200" s="240" t="s">
        <v>149</v>
      </c>
      <c r="E200" s="241" t="s">
        <v>339</v>
      </c>
      <c r="F200" s="242" t="s">
        <v>340</v>
      </c>
      <c r="G200" s="243" t="s">
        <v>330</v>
      </c>
      <c r="H200" s="244">
        <v>4</v>
      </c>
      <c r="I200" s="245"/>
      <c r="J200" s="245"/>
      <c r="K200" s="246">
        <f>ROUND(P200*H200,2)</f>
        <v>0</v>
      </c>
      <c r="L200" s="242" t="s">
        <v>153</v>
      </c>
      <c r="M200" s="43"/>
      <c r="N200" s="247" t="s">
        <v>1</v>
      </c>
      <c r="O200" s="248" t="s">
        <v>45</v>
      </c>
      <c r="P200" s="249">
        <f>I200+J200</f>
        <v>0</v>
      </c>
      <c r="Q200" s="249">
        <f>ROUND(I200*H200,2)</f>
        <v>0</v>
      </c>
      <c r="R200" s="249">
        <f>ROUND(J200*H200,2)</f>
        <v>0</v>
      </c>
      <c r="S200" s="93"/>
      <c r="T200" s="250">
        <f>S200*H200</f>
        <v>0</v>
      </c>
      <c r="U200" s="250">
        <v>0.084250000000000005</v>
      </c>
      <c r="V200" s="250">
        <f>U200*H200</f>
        <v>0.33700000000000002</v>
      </c>
      <c r="W200" s="250">
        <v>0</v>
      </c>
      <c r="X200" s="251">
        <f>W200*H200</f>
        <v>0</v>
      </c>
      <c r="Y200" s="40"/>
      <c r="Z200" s="40"/>
      <c r="AA200" s="40"/>
      <c r="AB200" s="40"/>
      <c r="AC200" s="40"/>
      <c r="AD200" s="40"/>
      <c r="AE200" s="40"/>
      <c r="AR200" s="252" t="s">
        <v>217</v>
      </c>
      <c r="AT200" s="252" t="s">
        <v>149</v>
      </c>
      <c r="AU200" s="252" t="s">
        <v>98</v>
      </c>
      <c r="AY200" s="15" t="s">
        <v>146</v>
      </c>
      <c r="BE200" s="141">
        <f>IF(O200="základní",K200,0)</f>
        <v>0</v>
      </c>
      <c r="BF200" s="141">
        <f>IF(O200="snížená",K200,0)</f>
        <v>0</v>
      </c>
      <c r="BG200" s="141">
        <f>IF(O200="zákl. přenesená",K200,0)</f>
        <v>0</v>
      </c>
      <c r="BH200" s="141">
        <f>IF(O200="sníž. přenesená",K200,0)</f>
        <v>0</v>
      </c>
      <c r="BI200" s="141">
        <f>IF(O200="nulová",K200,0)</f>
        <v>0</v>
      </c>
      <c r="BJ200" s="15" t="s">
        <v>87</v>
      </c>
      <c r="BK200" s="141">
        <f>ROUND(P200*H200,2)</f>
        <v>0</v>
      </c>
      <c r="BL200" s="15" t="s">
        <v>217</v>
      </c>
      <c r="BM200" s="252" t="s">
        <v>341</v>
      </c>
    </row>
    <row r="201" s="2" customFormat="1">
      <c r="A201" s="40"/>
      <c r="B201" s="41"/>
      <c r="C201" s="42"/>
      <c r="D201" s="253" t="s">
        <v>156</v>
      </c>
      <c r="E201" s="42"/>
      <c r="F201" s="254" t="s">
        <v>342</v>
      </c>
      <c r="G201" s="42"/>
      <c r="H201" s="42"/>
      <c r="I201" s="208"/>
      <c r="J201" s="208"/>
      <c r="K201" s="42"/>
      <c r="L201" s="42"/>
      <c r="M201" s="43"/>
      <c r="N201" s="255"/>
      <c r="O201" s="256"/>
      <c r="P201" s="93"/>
      <c r="Q201" s="93"/>
      <c r="R201" s="93"/>
      <c r="S201" s="93"/>
      <c r="T201" s="93"/>
      <c r="U201" s="93"/>
      <c r="V201" s="93"/>
      <c r="W201" s="93"/>
      <c r="X201" s="94"/>
      <c r="Y201" s="40"/>
      <c r="Z201" s="40"/>
      <c r="AA201" s="40"/>
      <c r="AB201" s="40"/>
      <c r="AC201" s="40"/>
      <c r="AD201" s="40"/>
      <c r="AE201" s="40"/>
      <c r="AT201" s="15" t="s">
        <v>156</v>
      </c>
      <c r="AU201" s="15" t="s">
        <v>98</v>
      </c>
    </row>
    <row r="202" s="12" customFormat="1" ht="25.92" customHeight="1">
      <c r="A202" s="12"/>
      <c r="B202" s="223"/>
      <c r="C202" s="224"/>
      <c r="D202" s="225" t="s">
        <v>81</v>
      </c>
      <c r="E202" s="226" t="s">
        <v>120</v>
      </c>
      <c r="F202" s="226" t="s">
        <v>343</v>
      </c>
      <c r="G202" s="224"/>
      <c r="H202" s="224"/>
      <c r="I202" s="227"/>
      <c r="J202" s="227"/>
      <c r="K202" s="228">
        <f>BK202</f>
        <v>0</v>
      </c>
      <c r="L202" s="224"/>
      <c r="M202" s="229"/>
      <c r="N202" s="230"/>
      <c r="O202" s="231"/>
      <c r="P202" s="231"/>
      <c r="Q202" s="232">
        <f>Q203+Q206+Q209</f>
        <v>0</v>
      </c>
      <c r="R202" s="232">
        <f>R203+R206+R209</f>
        <v>0</v>
      </c>
      <c r="S202" s="231"/>
      <c r="T202" s="233">
        <f>T203+T206+T209</f>
        <v>0</v>
      </c>
      <c r="U202" s="231"/>
      <c r="V202" s="233">
        <f>V203+V206+V209</f>
        <v>0</v>
      </c>
      <c r="W202" s="231"/>
      <c r="X202" s="234">
        <f>X203+X206+X209</f>
        <v>0</v>
      </c>
      <c r="Y202" s="12"/>
      <c r="Z202" s="12"/>
      <c r="AA202" s="12"/>
      <c r="AB202" s="12"/>
      <c r="AC202" s="12"/>
      <c r="AD202" s="12"/>
      <c r="AE202" s="12"/>
      <c r="AR202" s="235" t="s">
        <v>175</v>
      </c>
      <c r="AT202" s="236" t="s">
        <v>81</v>
      </c>
      <c r="AU202" s="236" t="s">
        <v>82</v>
      </c>
      <c r="AY202" s="235" t="s">
        <v>146</v>
      </c>
      <c r="BK202" s="237">
        <f>BK203+BK206+BK209</f>
        <v>0</v>
      </c>
    </row>
    <row r="203" s="12" customFormat="1" ht="22.8" customHeight="1">
      <c r="A203" s="12"/>
      <c r="B203" s="223"/>
      <c r="C203" s="224"/>
      <c r="D203" s="225" t="s">
        <v>81</v>
      </c>
      <c r="E203" s="238" t="s">
        <v>344</v>
      </c>
      <c r="F203" s="238" t="s">
        <v>345</v>
      </c>
      <c r="G203" s="224"/>
      <c r="H203" s="224"/>
      <c r="I203" s="227"/>
      <c r="J203" s="227"/>
      <c r="K203" s="239">
        <f>BK203</f>
        <v>0</v>
      </c>
      <c r="L203" s="224"/>
      <c r="M203" s="229"/>
      <c r="N203" s="230"/>
      <c r="O203" s="231"/>
      <c r="P203" s="231"/>
      <c r="Q203" s="232">
        <f>SUM(Q204:Q205)</f>
        <v>0</v>
      </c>
      <c r="R203" s="232">
        <f>SUM(R204:R205)</f>
        <v>0</v>
      </c>
      <c r="S203" s="231"/>
      <c r="T203" s="233">
        <f>SUM(T204:T205)</f>
        <v>0</v>
      </c>
      <c r="U203" s="231"/>
      <c r="V203" s="233">
        <f>SUM(V204:V205)</f>
        <v>0</v>
      </c>
      <c r="W203" s="231"/>
      <c r="X203" s="234">
        <f>SUM(X204:X205)</f>
        <v>0</v>
      </c>
      <c r="Y203" s="12"/>
      <c r="Z203" s="12"/>
      <c r="AA203" s="12"/>
      <c r="AB203" s="12"/>
      <c r="AC203" s="12"/>
      <c r="AD203" s="12"/>
      <c r="AE203" s="12"/>
      <c r="AR203" s="235" t="s">
        <v>175</v>
      </c>
      <c r="AT203" s="236" t="s">
        <v>81</v>
      </c>
      <c r="AU203" s="236" t="s">
        <v>87</v>
      </c>
      <c r="AY203" s="235" t="s">
        <v>146</v>
      </c>
      <c r="BK203" s="237">
        <f>SUM(BK204:BK205)</f>
        <v>0</v>
      </c>
    </row>
    <row r="204" s="2" customFormat="1" ht="24.15" customHeight="1">
      <c r="A204" s="40"/>
      <c r="B204" s="41"/>
      <c r="C204" s="240" t="s">
        <v>346</v>
      </c>
      <c r="D204" s="240" t="s">
        <v>149</v>
      </c>
      <c r="E204" s="241" t="s">
        <v>347</v>
      </c>
      <c r="F204" s="242" t="s">
        <v>345</v>
      </c>
      <c r="G204" s="243" t="s">
        <v>348</v>
      </c>
      <c r="H204" s="244">
        <v>1</v>
      </c>
      <c r="I204" s="245"/>
      <c r="J204" s="245"/>
      <c r="K204" s="246">
        <f>ROUND(P204*H204,2)</f>
        <v>0</v>
      </c>
      <c r="L204" s="242" t="s">
        <v>153</v>
      </c>
      <c r="M204" s="43"/>
      <c r="N204" s="247" t="s">
        <v>1</v>
      </c>
      <c r="O204" s="248" t="s">
        <v>45</v>
      </c>
      <c r="P204" s="249">
        <f>I204+J204</f>
        <v>0</v>
      </c>
      <c r="Q204" s="249">
        <f>ROUND(I204*H204,2)</f>
        <v>0</v>
      </c>
      <c r="R204" s="249">
        <f>ROUND(J204*H204,2)</f>
        <v>0</v>
      </c>
      <c r="S204" s="93"/>
      <c r="T204" s="250">
        <f>S204*H204</f>
        <v>0</v>
      </c>
      <c r="U204" s="250">
        <v>0</v>
      </c>
      <c r="V204" s="250">
        <f>U204*H204</f>
        <v>0</v>
      </c>
      <c r="W204" s="250">
        <v>0</v>
      </c>
      <c r="X204" s="251">
        <f>W204*H204</f>
        <v>0</v>
      </c>
      <c r="Y204" s="40"/>
      <c r="Z204" s="40"/>
      <c r="AA204" s="40"/>
      <c r="AB204" s="40"/>
      <c r="AC204" s="40"/>
      <c r="AD204" s="40"/>
      <c r="AE204" s="40"/>
      <c r="AR204" s="252" t="s">
        <v>349</v>
      </c>
      <c r="AT204" s="252" t="s">
        <v>149</v>
      </c>
      <c r="AU204" s="252" t="s">
        <v>98</v>
      </c>
      <c r="AY204" s="15" t="s">
        <v>146</v>
      </c>
      <c r="BE204" s="141">
        <f>IF(O204="základní",K204,0)</f>
        <v>0</v>
      </c>
      <c r="BF204" s="141">
        <f>IF(O204="snížená",K204,0)</f>
        <v>0</v>
      </c>
      <c r="BG204" s="141">
        <f>IF(O204="zákl. přenesená",K204,0)</f>
        <v>0</v>
      </c>
      <c r="BH204" s="141">
        <f>IF(O204="sníž. přenesená",K204,0)</f>
        <v>0</v>
      </c>
      <c r="BI204" s="141">
        <f>IF(O204="nulová",K204,0)</f>
        <v>0</v>
      </c>
      <c r="BJ204" s="15" t="s">
        <v>87</v>
      </c>
      <c r="BK204" s="141">
        <f>ROUND(P204*H204,2)</f>
        <v>0</v>
      </c>
      <c r="BL204" s="15" t="s">
        <v>349</v>
      </c>
      <c r="BM204" s="252" t="s">
        <v>350</v>
      </c>
    </row>
    <row r="205" s="2" customFormat="1">
      <c r="A205" s="40"/>
      <c r="B205" s="41"/>
      <c r="C205" s="42"/>
      <c r="D205" s="253" t="s">
        <v>156</v>
      </c>
      <c r="E205" s="42"/>
      <c r="F205" s="254" t="s">
        <v>351</v>
      </c>
      <c r="G205" s="42"/>
      <c r="H205" s="42"/>
      <c r="I205" s="208"/>
      <c r="J205" s="208"/>
      <c r="K205" s="42"/>
      <c r="L205" s="42"/>
      <c r="M205" s="43"/>
      <c r="N205" s="255"/>
      <c r="O205" s="256"/>
      <c r="P205" s="93"/>
      <c r="Q205" s="93"/>
      <c r="R205" s="93"/>
      <c r="S205" s="93"/>
      <c r="T205" s="93"/>
      <c r="U205" s="93"/>
      <c r="V205" s="93"/>
      <c r="W205" s="93"/>
      <c r="X205" s="94"/>
      <c r="Y205" s="40"/>
      <c r="Z205" s="40"/>
      <c r="AA205" s="40"/>
      <c r="AB205" s="40"/>
      <c r="AC205" s="40"/>
      <c r="AD205" s="40"/>
      <c r="AE205" s="40"/>
      <c r="AT205" s="15" t="s">
        <v>156</v>
      </c>
      <c r="AU205" s="15" t="s">
        <v>98</v>
      </c>
    </row>
    <row r="206" s="12" customFormat="1" ht="22.8" customHeight="1">
      <c r="A206" s="12"/>
      <c r="B206" s="223"/>
      <c r="C206" s="224"/>
      <c r="D206" s="225" t="s">
        <v>81</v>
      </c>
      <c r="E206" s="238" t="s">
        <v>352</v>
      </c>
      <c r="F206" s="238" t="s">
        <v>122</v>
      </c>
      <c r="G206" s="224"/>
      <c r="H206" s="224"/>
      <c r="I206" s="227"/>
      <c r="J206" s="227"/>
      <c r="K206" s="239">
        <f>BK206</f>
        <v>0</v>
      </c>
      <c r="L206" s="224"/>
      <c r="M206" s="229"/>
      <c r="N206" s="230"/>
      <c r="O206" s="231"/>
      <c r="P206" s="231"/>
      <c r="Q206" s="232">
        <f>SUM(Q207:Q208)</f>
        <v>0</v>
      </c>
      <c r="R206" s="232">
        <f>SUM(R207:R208)</f>
        <v>0</v>
      </c>
      <c r="S206" s="231"/>
      <c r="T206" s="233">
        <f>SUM(T207:T208)</f>
        <v>0</v>
      </c>
      <c r="U206" s="231"/>
      <c r="V206" s="233">
        <f>SUM(V207:V208)</f>
        <v>0</v>
      </c>
      <c r="W206" s="231"/>
      <c r="X206" s="234">
        <f>SUM(X207:X208)</f>
        <v>0</v>
      </c>
      <c r="Y206" s="12"/>
      <c r="Z206" s="12"/>
      <c r="AA206" s="12"/>
      <c r="AB206" s="12"/>
      <c r="AC206" s="12"/>
      <c r="AD206" s="12"/>
      <c r="AE206" s="12"/>
      <c r="AR206" s="235" t="s">
        <v>175</v>
      </c>
      <c r="AT206" s="236" t="s">
        <v>81</v>
      </c>
      <c r="AU206" s="236" t="s">
        <v>87</v>
      </c>
      <c r="AY206" s="235" t="s">
        <v>146</v>
      </c>
      <c r="BK206" s="237">
        <f>SUM(BK207:BK208)</f>
        <v>0</v>
      </c>
    </row>
    <row r="207" s="2" customFormat="1" ht="24.15" customHeight="1">
      <c r="A207" s="40"/>
      <c r="B207" s="41"/>
      <c r="C207" s="240" t="s">
        <v>353</v>
      </c>
      <c r="D207" s="240" t="s">
        <v>149</v>
      </c>
      <c r="E207" s="241" t="s">
        <v>354</v>
      </c>
      <c r="F207" s="242" t="s">
        <v>355</v>
      </c>
      <c r="G207" s="243" t="s">
        <v>348</v>
      </c>
      <c r="H207" s="244">
        <v>1</v>
      </c>
      <c r="I207" s="245"/>
      <c r="J207" s="245"/>
      <c r="K207" s="246">
        <f>ROUND(P207*H207,2)</f>
        <v>0</v>
      </c>
      <c r="L207" s="242" t="s">
        <v>153</v>
      </c>
      <c r="M207" s="43"/>
      <c r="N207" s="247" t="s">
        <v>1</v>
      </c>
      <c r="O207" s="248" t="s">
        <v>45</v>
      </c>
      <c r="P207" s="249">
        <f>I207+J207</f>
        <v>0</v>
      </c>
      <c r="Q207" s="249">
        <f>ROUND(I207*H207,2)</f>
        <v>0</v>
      </c>
      <c r="R207" s="249">
        <f>ROUND(J207*H207,2)</f>
        <v>0</v>
      </c>
      <c r="S207" s="93"/>
      <c r="T207" s="250">
        <f>S207*H207</f>
        <v>0</v>
      </c>
      <c r="U207" s="250">
        <v>0</v>
      </c>
      <c r="V207" s="250">
        <f>U207*H207</f>
        <v>0</v>
      </c>
      <c r="W207" s="250">
        <v>0</v>
      </c>
      <c r="X207" s="251">
        <f>W207*H207</f>
        <v>0</v>
      </c>
      <c r="Y207" s="40"/>
      <c r="Z207" s="40"/>
      <c r="AA207" s="40"/>
      <c r="AB207" s="40"/>
      <c r="AC207" s="40"/>
      <c r="AD207" s="40"/>
      <c r="AE207" s="40"/>
      <c r="AR207" s="252" t="s">
        <v>349</v>
      </c>
      <c r="AT207" s="252" t="s">
        <v>149</v>
      </c>
      <c r="AU207" s="252" t="s">
        <v>98</v>
      </c>
      <c r="AY207" s="15" t="s">
        <v>146</v>
      </c>
      <c r="BE207" s="141">
        <f>IF(O207="základní",K207,0)</f>
        <v>0</v>
      </c>
      <c r="BF207" s="141">
        <f>IF(O207="snížená",K207,0)</f>
        <v>0</v>
      </c>
      <c r="BG207" s="141">
        <f>IF(O207="zákl. přenesená",K207,0)</f>
        <v>0</v>
      </c>
      <c r="BH207" s="141">
        <f>IF(O207="sníž. přenesená",K207,0)</f>
        <v>0</v>
      </c>
      <c r="BI207" s="141">
        <f>IF(O207="nulová",K207,0)</f>
        <v>0</v>
      </c>
      <c r="BJ207" s="15" t="s">
        <v>87</v>
      </c>
      <c r="BK207" s="141">
        <f>ROUND(P207*H207,2)</f>
        <v>0</v>
      </c>
      <c r="BL207" s="15" t="s">
        <v>349</v>
      </c>
      <c r="BM207" s="252" t="s">
        <v>356</v>
      </c>
    </row>
    <row r="208" s="2" customFormat="1">
      <c r="A208" s="40"/>
      <c r="B208" s="41"/>
      <c r="C208" s="42"/>
      <c r="D208" s="253" t="s">
        <v>156</v>
      </c>
      <c r="E208" s="42"/>
      <c r="F208" s="254" t="s">
        <v>357</v>
      </c>
      <c r="G208" s="42"/>
      <c r="H208" s="42"/>
      <c r="I208" s="208"/>
      <c r="J208" s="208"/>
      <c r="K208" s="42"/>
      <c r="L208" s="42"/>
      <c r="M208" s="43"/>
      <c r="N208" s="255"/>
      <c r="O208" s="256"/>
      <c r="P208" s="93"/>
      <c r="Q208" s="93"/>
      <c r="R208" s="93"/>
      <c r="S208" s="93"/>
      <c r="T208" s="93"/>
      <c r="U208" s="93"/>
      <c r="V208" s="93"/>
      <c r="W208" s="93"/>
      <c r="X208" s="94"/>
      <c r="Y208" s="40"/>
      <c r="Z208" s="40"/>
      <c r="AA208" s="40"/>
      <c r="AB208" s="40"/>
      <c r="AC208" s="40"/>
      <c r="AD208" s="40"/>
      <c r="AE208" s="40"/>
      <c r="AT208" s="15" t="s">
        <v>156</v>
      </c>
      <c r="AU208" s="15" t="s">
        <v>98</v>
      </c>
    </row>
    <row r="209" s="12" customFormat="1" ht="22.8" customHeight="1">
      <c r="A209" s="12"/>
      <c r="B209" s="223"/>
      <c r="C209" s="224"/>
      <c r="D209" s="225" t="s">
        <v>81</v>
      </c>
      <c r="E209" s="238" t="s">
        <v>358</v>
      </c>
      <c r="F209" s="238" t="s">
        <v>92</v>
      </c>
      <c r="G209" s="224"/>
      <c r="H209" s="224"/>
      <c r="I209" s="227"/>
      <c r="J209" s="227"/>
      <c r="K209" s="239">
        <f>BK209</f>
        <v>0</v>
      </c>
      <c r="L209" s="224"/>
      <c r="M209" s="229"/>
      <c r="N209" s="230"/>
      <c r="O209" s="231"/>
      <c r="P209" s="231"/>
      <c r="Q209" s="232">
        <f>SUM(Q210:Q213)</f>
        <v>0</v>
      </c>
      <c r="R209" s="232">
        <f>SUM(R210:R213)</f>
        <v>0</v>
      </c>
      <c r="S209" s="231"/>
      <c r="T209" s="233">
        <f>SUM(T210:T213)</f>
        <v>0</v>
      </c>
      <c r="U209" s="231"/>
      <c r="V209" s="233">
        <f>SUM(V210:V213)</f>
        <v>0</v>
      </c>
      <c r="W209" s="231"/>
      <c r="X209" s="234">
        <f>SUM(X210:X213)</f>
        <v>0</v>
      </c>
      <c r="Y209" s="12"/>
      <c r="Z209" s="12"/>
      <c r="AA209" s="12"/>
      <c r="AB209" s="12"/>
      <c r="AC209" s="12"/>
      <c r="AD209" s="12"/>
      <c r="AE209" s="12"/>
      <c r="AR209" s="235" t="s">
        <v>175</v>
      </c>
      <c r="AT209" s="236" t="s">
        <v>81</v>
      </c>
      <c r="AU209" s="236" t="s">
        <v>87</v>
      </c>
      <c r="AY209" s="235" t="s">
        <v>146</v>
      </c>
      <c r="BK209" s="237">
        <f>SUM(BK210:BK213)</f>
        <v>0</v>
      </c>
    </row>
    <row r="210" s="2" customFormat="1" ht="24.15" customHeight="1">
      <c r="A210" s="40"/>
      <c r="B210" s="41"/>
      <c r="C210" s="240" t="s">
        <v>359</v>
      </c>
      <c r="D210" s="240" t="s">
        <v>149</v>
      </c>
      <c r="E210" s="241" t="s">
        <v>360</v>
      </c>
      <c r="F210" s="242" t="s">
        <v>361</v>
      </c>
      <c r="G210" s="243" t="s">
        <v>362</v>
      </c>
      <c r="H210" s="244">
        <v>9</v>
      </c>
      <c r="I210" s="245"/>
      <c r="J210" s="245"/>
      <c r="K210" s="246">
        <f>ROUND(P210*H210,2)</f>
        <v>0</v>
      </c>
      <c r="L210" s="242" t="s">
        <v>153</v>
      </c>
      <c r="M210" s="43"/>
      <c r="N210" s="247" t="s">
        <v>1</v>
      </c>
      <c r="O210" s="248" t="s">
        <v>45</v>
      </c>
      <c r="P210" s="249">
        <f>I210+J210</f>
        <v>0</v>
      </c>
      <c r="Q210" s="249">
        <f>ROUND(I210*H210,2)</f>
        <v>0</v>
      </c>
      <c r="R210" s="249">
        <f>ROUND(J210*H210,2)</f>
        <v>0</v>
      </c>
      <c r="S210" s="93"/>
      <c r="T210" s="250">
        <f>S210*H210</f>
        <v>0</v>
      </c>
      <c r="U210" s="250">
        <v>0</v>
      </c>
      <c r="V210" s="250">
        <f>U210*H210</f>
        <v>0</v>
      </c>
      <c r="W210" s="250">
        <v>0</v>
      </c>
      <c r="X210" s="251">
        <f>W210*H210</f>
        <v>0</v>
      </c>
      <c r="Y210" s="40"/>
      <c r="Z210" s="40"/>
      <c r="AA210" s="40"/>
      <c r="AB210" s="40"/>
      <c r="AC210" s="40"/>
      <c r="AD210" s="40"/>
      <c r="AE210" s="40"/>
      <c r="AR210" s="252" t="s">
        <v>349</v>
      </c>
      <c r="AT210" s="252" t="s">
        <v>149</v>
      </c>
      <c r="AU210" s="252" t="s">
        <v>98</v>
      </c>
      <c r="AY210" s="15" t="s">
        <v>146</v>
      </c>
      <c r="BE210" s="141">
        <f>IF(O210="základní",K210,0)</f>
        <v>0</v>
      </c>
      <c r="BF210" s="141">
        <f>IF(O210="snížená",K210,0)</f>
        <v>0</v>
      </c>
      <c r="BG210" s="141">
        <f>IF(O210="zákl. přenesená",K210,0)</f>
        <v>0</v>
      </c>
      <c r="BH210" s="141">
        <f>IF(O210="sníž. přenesená",K210,0)</f>
        <v>0</v>
      </c>
      <c r="BI210" s="141">
        <f>IF(O210="nulová",K210,0)</f>
        <v>0</v>
      </c>
      <c r="BJ210" s="15" t="s">
        <v>87</v>
      </c>
      <c r="BK210" s="141">
        <f>ROUND(P210*H210,2)</f>
        <v>0</v>
      </c>
      <c r="BL210" s="15" t="s">
        <v>349</v>
      </c>
      <c r="BM210" s="252" t="s">
        <v>363</v>
      </c>
    </row>
    <row r="211" s="2" customFormat="1">
      <c r="A211" s="40"/>
      <c r="B211" s="41"/>
      <c r="C211" s="42"/>
      <c r="D211" s="253" t="s">
        <v>156</v>
      </c>
      <c r="E211" s="42"/>
      <c r="F211" s="254" t="s">
        <v>364</v>
      </c>
      <c r="G211" s="42"/>
      <c r="H211" s="42"/>
      <c r="I211" s="208"/>
      <c r="J211" s="208"/>
      <c r="K211" s="42"/>
      <c r="L211" s="42"/>
      <c r="M211" s="43"/>
      <c r="N211" s="255"/>
      <c r="O211" s="256"/>
      <c r="P211" s="93"/>
      <c r="Q211" s="93"/>
      <c r="R211" s="93"/>
      <c r="S211" s="93"/>
      <c r="T211" s="93"/>
      <c r="U211" s="93"/>
      <c r="V211" s="93"/>
      <c r="W211" s="93"/>
      <c r="X211" s="94"/>
      <c r="Y211" s="40"/>
      <c r="Z211" s="40"/>
      <c r="AA211" s="40"/>
      <c r="AB211" s="40"/>
      <c r="AC211" s="40"/>
      <c r="AD211" s="40"/>
      <c r="AE211" s="40"/>
      <c r="AT211" s="15" t="s">
        <v>156</v>
      </c>
      <c r="AU211" s="15" t="s">
        <v>98</v>
      </c>
    </row>
    <row r="212" s="2" customFormat="1" ht="24.15" customHeight="1">
      <c r="A212" s="40"/>
      <c r="B212" s="41"/>
      <c r="C212" s="240" t="s">
        <v>365</v>
      </c>
      <c r="D212" s="240" t="s">
        <v>149</v>
      </c>
      <c r="E212" s="241" t="s">
        <v>366</v>
      </c>
      <c r="F212" s="242" t="s">
        <v>367</v>
      </c>
      <c r="G212" s="243" t="s">
        <v>348</v>
      </c>
      <c r="H212" s="244">
        <v>1</v>
      </c>
      <c r="I212" s="245"/>
      <c r="J212" s="245"/>
      <c r="K212" s="246">
        <f>ROUND(P212*H212,2)</f>
        <v>0</v>
      </c>
      <c r="L212" s="242" t="s">
        <v>153</v>
      </c>
      <c r="M212" s="43"/>
      <c r="N212" s="247" t="s">
        <v>1</v>
      </c>
      <c r="O212" s="248" t="s">
        <v>45</v>
      </c>
      <c r="P212" s="249">
        <f>I212+J212</f>
        <v>0</v>
      </c>
      <c r="Q212" s="249">
        <f>ROUND(I212*H212,2)</f>
        <v>0</v>
      </c>
      <c r="R212" s="249">
        <f>ROUND(J212*H212,2)</f>
        <v>0</v>
      </c>
      <c r="S212" s="93"/>
      <c r="T212" s="250">
        <f>S212*H212</f>
        <v>0</v>
      </c>
      <c r="U212" s="250">
        <v>0</v>
      </c>
      <c r="V212" s="250">
        <f>U212*H212</f>
        <v>0</v>
      </c>
      <c r="W212" s="250">
        <v>0</v>
      </c>
      <c r="X212" s="251">
        <f>W212*H212</f>
        <v>0</v>
      </c>
      <c r="Y212" s="40"/>
      <c r="Z212" s="40"/>
      <c r="AA212" s="40"/>
      <c r="AB212" s="40"/>
      <c r="AC212" s="40"/>
      <c r="AD212" s="40"/>
      <c r="AE212" s="40"/>
      <c r="AR212" s="252" t="s">
        <v>349</v>
      </c>
      <c r="AT212" s="252" t="s">
        <v>149</v>
      </c>
      <c r="AU212" s="252" t="s">
        <v>98</v>
      </c>
      <c r="AY212" s="15" t="s">
        <v>146</v>
      </c>
      <c r="BE212" s="141">
        <f>IF(O212="základní",K212,0)</f>
        <v>0</v>
      </c>
      <c r="BF212" s="141">
        <f>IF(O212="snížená",K212,0)</f>
        <v>0</v>
      </c>
      <c r="BG212" s="141">
        <f>IF(O212="zákl. přenesená",K212,0)</f>
        <v>0</v>
      </c>
      <c r="BH212" s="141">
        <f>IF(O212="sníž. přenesená",K212,0)</f>
        <v>0</v>
      </c>
      <c r="BI212" s="141">
        <f>IF(O212="nulová",K212,0)</f>
        <v>0</v>
      </c>
      <c r="BJ212" s="15" t="s">
        <v>87</v>
      </c>
      <c r="BK212" s="141">
        <f>ROUND(P212*H212,2)</f>
        <v>0</v>
      </c>
      <c r="BL212" s="15" t="s">
        <v>349</v>
      </c>
      <c r="BM212" s="252" t="s">
        <v>368</v>
      </c>
    </row>
    <row r="213" s="2" customFormat="1">
      <c r="A213" s="40"/>
      <c r="B213" s="41"/>
      <c r="C213" s="42"/>
      <c r="D213" s="253" t="s">
        <v>156</v>
      </c>
      <c r="E213" s="42"/>
      <c r="F213" s="254" t="s">
        <v>369</v>
      </c>
      <c r="G213" s="42"/>
      <c r="H213" s="42"/>
      <c r="I213" s="208"/>
      <c r="J213" s="208"/>
      <c r="K213" s="42"/>
      <c r="L213" s="42"/>
      <c r="M213" s="43"/>
      <c r="N213" s="278"/>
      <c r="O213" s="279"/>
      <c r="P213" s="280"/>
      <c r="Q213" s="280"/>
      <c r="R213" s="280"/>
      <c r="S213" s="280"/>
      <c r="T213" s="280"/>
      <c r="U213" s="280"/>
      <c r="V213" s="280"/>
      <c r="W213" s="280"/>
      <c r="X213" s="281"/>
      <c r="Y213" s="40"/>
      <c r="Z213" s="40"/>
      <c r="AA213" s="40"/>
      <c r="AB213" s="40"/>
      <c r="AC213" s="40"/>
      <c r="AD213" s="40"/>
      <c r="AE213" s="40"/>
      <c r="AT213" s="15" t="s">
        <v>156</v>
      </c>
      <c r="AU213" s="15" t="s">
        <v>98</v>
      </c>
    </row>
    <row r="214" s="2" customFormat="1" ht="6.96" customHeight="1">
      <c r="A214" s="40"/>
      <c r="B214" s="68"/>
      <c r="C214" s="69"/>
      <c r="D214" s="69"/>
      <c r="E214" s="69"/>
      <c r="F214" s="69"/>
      <c r="G214" s="69"/>
      <c r="H214" s="69"/>
      <c r="I214" s="69"/>
      <c r="J214" s="69"/>
      <c r="K214" s="69"/>
      <c r="L214" s="69"/>
      <c r="M214" s="43"/>
      <c r="N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</row>
  </sheetData>
  <sheetProtection sheet="1" autoFilter="0" formatColumns="0" formatRows="0" objects="1" scenarios="1" spinCount="100000" saltValue="hIZ0M5h0mGyK8NnsTI3kMvS/RaIYtEqaZYCBQjDGIq+gxr7kJT5DUc3cZlQB0qoWKV7J9f0E+fLWAdOgCUrlKA==" hashValue="6sb8ne6n13v0PqJfRdKamdsZkQDuj/0AaFybkPuLnXRrs7HDUYUJAuragOzj52VSi31FK4TsAL6ndI+cxxpVRw==" algorithmName="SHA-512" password="CC35"/>
  <autoFilter ref="C131:L213"/>
  <mergeCells count="11">
    <mergeCell ref="E7:H7"/>
    <mergeCell ref="E16:H16"/>
    <mergeCell ref="E25:H25"/>
    <mergeCell ref="E85:H85"/>
    <mergeCell ref="D108:F108"/>
    <mergeCell ref="D109:F109"/>
    <mergeCell ref="D110:F110"/>
    <mergeCell ref="D111:F111"/>
    <mergeCell ref="D112:F112"/>
    <mergeCell ref="E124:H124"/>
    <mergeCell ref="M2:Z2"/>
  </mergeCells>
  <hyperlinks>
    <hyperlink ref="F136" r:id="rId1" display="https://podminky.urs.cz/item/CS_URS_2022_01/741122122"/>
    <hyperlink ref="F140" r:id="rId2" display="https://podminky.urs.cz/item/CS_URS_2022_01/741122133"/>
    <hyperlink ref="F144" r:id="rId3" display="https://podminky.urs.cz/item/CS_URS_2022_01/741130001"/>
    <hyperlink ref="F146" r:id="rId4" display="https://podminky.urs.cz/item/CS_URS_2022_01/741130005"/>
    <hyperlink ref="F148" r:id="rId5" display="https://podminky.urs.cz/item/CS_URS_2022_01/741410021"/>
    <hyperlink ref="F152" r:id="rId6" display="https://podminky.urs.cz/item/CS_URS_2022_01/741420022"/>
    <hyperlink ref="F155" r:id="rId7" display="https://podminky.urs.cz/item/CS_URS_2022_01/741810001"/>
    <hyperlink ref="F159" r:id="rId8" display="https://podminky.urs.cz/item/CS_URS_2022_01/210040011"/>
    <hyperlink ref="F167" r:id="rId9" display="https://podminky.urs.cz/item/CS_URS_2022_01/210204105"/>
    <hyperlink ref="F171" r:id="rId10" display="https://podminky.urs.cz/item/CS_URS_2022_01/210202013"/>
    <hyperlink ref="F175" r:id="rId11" display="https://podminky.urs.cz/item/CS_URS_2022_01/220182021"/>
    <hyperlink ref="F179" r:id="rId12" display="https://podminky.urs.cz/item/CS_URS_2022_01/220960021"/>
    <hyperlink ref="F185" r:id="rId13" display="https://podminky.urs.cz/item/CS_URS_2022_01/460161172"/>
    <hyperlink ref="F187" r:id="rId14" display="https://podminky.urs.cz/item/CS_URS_2022_01/460161302"/>
    <hyperlink ref="F189" r:id="rId15" display="https://podminky.urs.cz/item/CS_URS_2022_01/460431182"/>
    <hyperlink ref="F191" r:id="rId16" display="https://podminky.urs.cz/item/CS_URS_2022_01/460431322"/>
    <hyperlink ref="F193" r:id="rId17" display="https://podminky.urs.cz/item/CS_URS_2022_01/460611133"/>
    <hyperlink ref="F195" r:id="rId18" display="https://podminky.urs.cz/item/CS_URS_2022_01/460661512"/>
    <hyperlink ref="F197" r:id="rId19" display="https://podminky.urs.cz/item/CS_URS_2022_01/468021221"/>
    <hyperlink ref="F199" r:id="rId20" display="https://podminky.urs.cz/item/CS_URS_2022_01/460911122"/>
    <hyperlink ref="F201" r:id="rId21" display="https://podminky.urs.cz/item/CS_URS_2022_01/460921222"/>
    <hyperlink ref="F205" r:id="rId22" display="https://podminky.urs.cz/item/CS_URS_2022_01/040001000"/>
    <hyperlink ref="F208" r:id="rId23" display="https://podminky.urs.cz/item/CS_URS_2022_01/065002000"/>
    <hyperlink ref="F211" r:id="rId24" display="https://podminky.urs.cz/item/CS_URS_2022_01/090001000"/>
    <hyperlink ref="F213" r:id="rId25" display="https://podminky.urs.cz/item/CS_URS_2022_01/091104000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26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NOTEBOOK-DELL\Petr Kubala</dc:creator>
  <cp:lastModifiedBy>NOTEBOOK-DELL\Petr Kubala</cp:lastModifiedBy>
  <dcterms:created xsi:type="dcterms:W3CDTF">2022-04-25T09:12:10Z</dcterms:created>
  <dcterms:modified xsi:type="dcterms:W3CDTF">2022-04-25T09:12:11Z</dcterms:modified>
</cp:coreProperties>
</file>