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00" activeTab="0"/>
  </bookViews>
  <sheets>
    <sheet name="Rekapitulace stavby" sheetId="1" r:id="rId1"/>
    <sheet name="01 - Tř. 17. listopadu - ..." sheetId="2" r:id="rId2"/>
    <sheet name="02 - Vedlejší rozpočtové ..." sheetId="3" r:id="rId3"/>
    <sheet name="Pokyny pro vyplnění" sheetId="4" r:id="rId4"/>
  </sheets>
  <definedNames>
    <definedName name="_xlnm._FilterDatabase" localSheetId="1" hidden="1">'01 - Tř. 17. listopadu - ...'!$C$89:$K$558</definedName>
    <definedName name="_xlnm._FilterDatabase" localSheetId="2" hidden="1">'02 - Vedlejší rozpočtové ...'!$C$79:$K$97</definedName>
    <definedName name="_xlnm.Print_Area" localSheetId="1">'01 - Tř. 17. listopadu - ...'!$C$4:$J$39,'01 - Tř. 17. listopadu - ...'!$C$45:$J$71,'01 - Tř. 17. listopadu - ...'!$C$77:$K$558</definedName>
    <definedName name="_xlnm.Print_Area" localSheetId="2">'02 - Vedlejší rozpočtové ...'!$C$4:$J$39,'02 - Vedlejší rozpočtové ...'!$C$45:$J$61,'02 - Vedlejší rozpočtové ...'!$C$67:$K$97</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Titles" localSheetId="0">'Rekapitulace stavby'!$52:$52</definedName>
    <definedName name="_xlnm.Print_Titles" localSheetId="1">'01 - Tř. 17. listopadu - ...'!$89:$89</definedName>
    <definedName name="_xlnm.Print_Titles" localSheetId="2">'02 - Vedlejší rozpočtové ...'!$79:$79</definedName>
  </definedNames>
  <calcPr calcId="162913"/>
  <extLst/>
</workbook>
</file>

<file path=xl/sharedStrings.xml><?xml version="1.0" encoding="utf-8"?>
<sst xmlns="http://schemas.openxmlformats.org/spreadsheetml/2006/main" count="4662" uniqueCount="1183">
  <si>
    <t>Export Komplet</t>
  </si>
  <si>
    <t>VZ</t>
  </si>
  <si>
    <t>2.0</t>
  </si>
  <si>
    <t/>
  </si>
  <si>
    <t>False</t>
  </si>
  <si>
    <t>{dc933019-7a63-487b-acc3-2e2cb7b2eaf7}</t>
  </si>
  <si>
    <t>&gt;&gt;  skryté sloupce  &lt;&lt;</t>
  </si>
  <si>
    <t>0,01</t>
  </si>
  <si>
    <t>21</t>
  </si>
  <si>
    <t>15</t>
  </si>
  <si>
    <t>REKAPITULACE STAVBY</t>
  </si>
  <si>
    <t>v ---  níže se nacházejí doplnkové a pomocné údaje k sestavám  --- v</t>
  </si>
  <si>
    <t>0,001</t>
  </si>
  <si>
    <t>Kód:</t>
  </si>
  <si>
    <t>VO-1166</t>
  </si>
  <si>
    <t>Stavba:</t>
  </si>
  <si>
    <t>Tř. 17. listopadu - výměna kabeláže a svítidel VO</t>
  </si>
  <si>
    <t>KSO:</t>
  </si>
  <si>
    <t>828 75 13</t>
  </si>
  <si>
    <t>CC-CZ:</t>
  </si>
  <si>
    <t>22249</t>
  </si>
  <si>
    <t>Místo:</t>
  </si>
  <si>
    <t>Karviná</t>
  </si>
  <si>
    <t>Datum:</t>
  </si>
  <si>
    <t>10. 10. 2022</t>
  </si>
  <si>
    <t>CZ-CPV:</t>
  </si>
  <si>
    <t>45231400-9</t>
  </si>
  <si>
    <t>CZ-CPA:</t>
  </si>
  <si>
    <t>42.22.22</t>
  </si>
  <si>
    <t>Zadavatel:</t>
  </si>
  <si>
    <t>IČ:</t>
  </si>
  <si>
    <t>00297534</t>
  </si>
  <si>
    <t>Statutární město Karviná</t>
  </si>
  <si>
    <t>DIČ:</t>
  </si>
  <si>
    <t>CZ00297534</t>
  </si>
  <si>
    <t>Zhotovitel:</t>
  </si>
  <si>
    <t xml:space="preserve"> </t>
  </si>
  <si>
    <t>Projektant:</t>
  </si>
  <si>
    <t>27767931</t>
  </si>
  <si>
    <t>PTD Muchová, s.r.o.</t>
  </si>
  <si>
    <t>CZ27767931</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</si>
  <si>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</si>
  <si>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</si>
  <si>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</si>
  <si>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</si>
  <si>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</si>
  <si>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</si>
  <si>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</si>
  <si>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</si>
  <si>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</si>
  <si>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</si>
  <si>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</si>
  <si>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</si>
  <si>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</si>
  <si>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</si>
  <si>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</si>
  <si>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</si>
  <si>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</si>
  <si>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</si>
  <si>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</si>
  <si>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</si>
  <si>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</si>
  <si>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</si>
  <si>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</si>
  <si>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</si>
  <si>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</si>
  <si>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</si>
  <si>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</si>
  <si>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</si>
  <si>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</si>
  <si>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</si>
  <si>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</si>
  <si>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</si>
  <si>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</si>
  <si>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</si>
  <si>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</si>
  <si>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</si>
  <si>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</si>
  <si>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</si>
  <si>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</si>
  <si>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</si>
  <si>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</si>
  <si>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</si>
  <si>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</si>
  <si>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</si>
  <si>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ING</t>
  </si>
  <si>
    <t>1</t>
  </si>
  <si>
    <t>{f58f9e09-4c5e-4697-b15e-a16275ce51ea}</t>
  </si>
  <si>
    <t>2</t>
  </si>
  <si>
    <t>02</t>
  </si>
  <si>
    <t>Vedlejší rozpočtové náklady</t>
  </si>
  <si>
    <t>VON</t>
  </si>
  <si>
    <t>{22f15b70-e74c-4f24-a60a-2f4ff502b1f5}</t>
  </si>
  <si>
    <t>KRYCÍ LIST SOUPISU PRACÍ</t>
  </si>
  <si>
    <t>Objekt:</t>
  </si>
  <si>
    <t>2224</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</si>
  <si>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</si>
  <si>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</si>
  <si>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</si>
  <si>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</si>
  <si>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</si>
  <si>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</si>
  <si>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</si>
  <si>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</si>
  <si>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998 - Přesun hmot</t>
  </si>
  <si>
    <t>PSV - Práce a dodávky PSV</t>
  </si>
  <si>
    <t xml:space="preserve">    741 - Elektroinstalace - silnoproud</t>
  </si>
  <si>
    <t>M - Práce a dodávky M</t>
  </si>
  <si>
    <t xml:space="preserve">    21-M - Elektromontáže</t>
  </si>
  <si>
    <t xml:space="preserve">    46-M - Zemní práce při extr.mont.pracích</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</si>
  <si>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</si>
  <si>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</si>
  <si>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</si>
  <si>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</si>
  <si>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</si>
  <si>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</si>
  <si>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</si>
  <si>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</si>
  <si>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</si>
  <si>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</si>
  <si>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</si>
  <si>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</si>
  <si>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</si>
  <si>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</si>
  <si>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</si>
  <si>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</si>
  <si>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</si>
  <si>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</si>
  <si>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</si>
  <si>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184806162</t>
  </si>
  <si>
    <t>Řez stromů, keřů nebo růží průklestem keřů trnitých, o průměru koruny přes 1,5 do 3 m</t>
  </si>
  <si>
    <t>kus</t>
  </si>
  <si>
    <t>CS ÚRS 2022 02</t>
  </si>
  <si>
    <t>4</t>
  </si>
  <si>
    <t>1595187163</t>
  </si>
  <si>
    <t>Online PSC</t>
  </si>
  <si>
    <t>https://podminky.urs.cz/item/CS_URS_2022_02/184806162</t>
  </si>
  <si>
    <t>P</t>
  </si>
  <si>
    <t>Poznámka k položce:
Ořez keřů - výměra položky vychází z  průzkumu v terénu.</t>
  </si>
  <si>
    <t>m2</t>
  </si>
  <si>
    <t>VV</t>
  </si>
  <si>
    <t>3</t>
  </si>
  <si>
    <t>5</t>
  </si>
  <si>
    <t>Komunikace pozemní</t>
  </si>
  <si>
    <t>573191111</t>
  </si>
  <si>
    <t>Postřik infiltrační kationaktivní emulzí v množství 1,00 kg/m2</t>
  </si>
  <si>
    <t>-212242821</t>
  </si>
  <si>
    <t>https://podminky.urs.cz/item/CS_URS_2022_02/573191111</t>
  </si>
  <si>
    <t>Poznámka k položce:
V místech obnovovaných asfaltových povrchů. Výměra položky - viz výkresy C3.1, C3.2 a D2.3.</t>
  </si>
  <si>
    <t>6</t>
  </si>
  <si>
    <t>573231107</t>
  </si>
  <si>
    <t>Postřik spojovací PS bez posypu kamenivem ze silniční emulze, v množství 0,40 kg/m2</t>
  </si>
  <si>
    <t>1498426714</t>
  </si>
  <si>
    <t>https://podminky.urs.cz/item/CS_URS_2022_02/573231107</t>
  </si>
  <si>
    <t>9</t>
  </si>
  <si>
    <t>Ostatní konstrukce a práce, bourání</t>
  </si>
  <si>
    <t>7</t>
  </si>
  <si>
    <t>919121211</t>
  </si>
  <si>
    <t>Utěsnění dilatačních spár zálivkou za studena v cementobetonovém nebo živičném krytu včetně adhezního nátěru bez těsnicího profilu pod zálivkou, pro komůrky šířky 10 mm, hloubky 15 mm</t>
  </si>
  <si>
    <t>m</t>
  </si>
  <si>
    <t>1138907424</t>
  </si>
  <si>
    <t>https://podminky.urs.cz/item/CS_URS_2022_02/919121211</t>
  </si>
  <si>
    <t>Poznámka k položce:
Utěsnění dilatačních spár v asfaltových površích.</t>
  </si>
  <si>
    <t>998</t>
  </si>
  <si>
    <t>Přesun hmot</t>
  </si>
  <si>
    <t>8</t>
  </si>
  <si>
    <t>998231311</t>
  </si>
  <si>
    <t>Přesun hmot pro sadovnické a krajinářské úpravy - strojně dopravní vzdálenost do 5000 m</t>
  </si>
  <si>
    <t>t</t>
  </si>
  <si>
    <t>1447243594</t>
  </si>
  <si>
    <t>https://podminky.urs.cz/item/CS_URS_2022_02/998231311</t>
  </si>
  <si>
    <t>Poznámka k položce:
Hmotnosti materiálů vycházejí z příslušných položek soupisu prací. Dopravní vzdálenost do 10 km, uvažována tedy dvojnásobná výměra základní položky s dopravní vzdáleností do 5000 m.</t>
  </si>
  <si>
    <t>(1,345+0,534+0,123+0,185)*2</t>
  </si>
  <si>
    <t>998225111</t>
  </si>
  <si>
    <t>Přesun hmot pro komunikace s krytem z kameniva, monolitickým betonovým nebo živičným dopravní vzdálenost do 200 m jakékoliv délky objektu</t>
  </si>
  <si>
    <t>1295659620</t>
  </si>
  <si>
    <t>https://podminky.urs.cz/item/CS_URS_2022_02/998225111</t>
  </si>
  <si>
    <t>Poznámka k položce:
Hmotnosti materiálů vycházejí z příslušných položek soupisu prací. Položka zahrnuje přesun hmot a dopravu materiálů do všech typů výkopů a základů nebo pro jiné práce realizované v rámci stavby, s výjimkou položek, u nichž je ve specifikaci nebo poznámce uvedeno, že zahrnují dopavu na místo stavby.</t>
  </si>
  <si>
    <t>998225194</t>
  </si>
  <si>
    <t>Přesun hmot pro komunikace s krytem z kameniva, monolitickým betonovým nebo živičným Příplatek k ceně za zvětšený přesun přes vymezenou největší dopravní vzdálenost do 5000 m</t>
  </si>
  <si>
    <t>-1517645557</t>
  </si>
  <si>
    <t>https://podminky.urs.cz/item/CS_URS_2022_02/998225194</t>
  </si>
  <si>
    <t>Poznámka k položce:
Výměra položky vychází z výměry položky č. 998225111. Předpokládaný dovoz materiálu ze vzdálenosti do 15 km, t.j. 1 x základní dopravní vzdálenost do 5000 m.</t>
  </si>
  <si>
    <t>998225195</t>
  </si>
  <si>
    <t>Přesun hmot pro komunikace s krytem z kameniva, monolitickým betonovým nebo živičným Příplatek k ceně za zvětšený přesun přes vymezenou největší dopravní vzdálenost za každých dalších 5000 m přes 5000 m</t>
  </si>
  <si>
    <t>1208006976</t>
  </si>
  <si>
    <t>https://podminky.urs.cz/item/CS_URS_2022_02/998225195</t>
  </si>
  <si>
    <t>Poznámka k položce:
Výměra položky vychází z výměry položky č. 998225111. Předpokládaná celková dopravní vzdálenost do 15 km, t.j. 2 x 5000 m nad základní výměru 5000 m.</t>
  </si>
  <si>
    <t>PSV</t>
  </si>
  <si>
    <t>Práce a dodávky PSV</t>
  </si>
  <si>
    <t>741</t>
  </si>
  <si>
    <t>Elektroinstalace - silnoproud</t>
  </si>
  <si>
    <t>16</t>
  </si>
  <si>
    <t>318636509</t>
  </si>
  <si>
    <t>741210201</t>
  </si>
  <si>
    <t>Montáž rozváděčů skříňových nebo panelových bez zapojení vodičů dělitelných, hmotnosti jednoho pole do 200 kg</t>
  </si>
  <si>
    <t>-1066050325</t>
  </si>
  <si>
    <t>https://podminky.urs.cz/item/CS_URS_2022_02/741210201</t>
  </si>
  <si>
    <t>Poznámka k položce:
Demontáž zařízení - dle metodiky ceníků ÚRS je cena demontáže stanovena cenou montáže zařízení vynásobená koeficientem 0,5. Jedná se o demontáž kompletní vnitřní výzbroje stávajícího rozváděče RVO 111 ze stávající plechové skříně ve zděném pilíři.</t>
  </si>
  <si>
    <t>M</t>
  </si>
  <si>
    <t>128</t>
  </si>
  <si>
    <t>-1758441239</t>
  </si>
  <si>
    <t>Poznámka k položce:
Montáž kompletní vnitřní výzbroje zapínacího rozváděče RVO 111 do stávající plechové skříně rozváděče ve zděném pilíři. Výměra položky vychází z výkresu C4 a D2.2.</t>
  </si>
  <si>
    <t>310000013.7-R</t>
  </si>
  <si>
    <t>Kompletní vnitřní výstroj zapínacího rozváděče RVO 111 (6-ti vývodový) v provedení pro osazení do stávající skříně ve stávajícím zděném pilíři  - podrobná specifikace uvedena v poznámce k položce</t>
  </si>
  <si>
    <t>1355525089</t>
  </si>
  <si>
    <t>Poznámka k položce:
Specifikace položky:
Kompletní vnitřní výstroj zapínacího rozváděče RVO 111 (6-ti vývodový) v provedení pro osazení do stávající skříně ve stávajícím zděném pilíři (před objednáním nutno ověřit vnitřní rozměry skříně a možnosti upevnění výstroje), provedení schválené správou VO (Technické služby Karviná, a.s.) a v souladu s příslušnými technickými normami a předpisy, napájecí (plombovatelná) a vývodová část, schéma zapojení a přístrojové vybavení rozváděče dle výkresu D2.2 + navíc doplnění o možnost alternativního spínání fotočidlem (včetně dodání fotočidla, souvisejícího materiálu a zapojení), krytí min. IP54/2X, uzamykání dveří, oka pro visací zámek Ø12 mm, roční spínací programovatelné hodiny, přístrojové vybavení vyhovující stanoveným vnějším vlivům (viz TZ), dodávka vybavení včetně kompletního zapojení a "prodrátování" přístrojů. Před objednáním bude provedení vnitřní výzbroje rozváděče schváleno TSK, a.s. V ceně položky zahrnuta doprava na místo stavby a manipulace na stavbě.</t>
  </si>
  <si>
    <t>Práce a dodávky M</t>
  </si>
  <si>
    <t>21-M</t>
  </si>
  <si>
    <t>Elektromontáže</t>
  </si>
  <si>
    <t>218204103</t>
  </si>
  <si>
    <t>Demontáž výložníků osvětlení jednoramenných sloupových, hmotnosti do 35 kg</t>
  </si>
  <si>
    <t>64</t>
  </si>
  <si>
    <t>1721609026</t>
  </si>
  <si>
    <t>https://podminky.urs.cz/item/CS_URS_2022_02/218204103</t>
  </si>
  <si>
    <t xml:space="preserve">Poznámka k položce:
Demontáž stávajících jednoramenných výložníků ze stávajících stožárů VO jmenovité výšky do 12 m včetně. Položka zahrnuje použití vhodné montážní plošiny. Výměra položky - viz výkres C2. </t>
  </si>
  <si>
    <t>218204105</t>
  </si>
  <si>
    <t>Demontáž výložníků osvětlení dvouramenných sloupových, hmotnosti do 70 kg</t>
  </si>
  <si>
    <t>-656827577</t>
  </si>
  <si>
    <t>https://podminky.urs.cz/item/CS_URS_2022_02/218204105</t>
  </si>
  <si>
    <t>Poznámka k položce:
Demontáž stávajících dvouramenných výložníků ze stávajících stožárů VO jmenovité výšky do 12 m včetně. Položka zahrnuje použití vhodné montážní plošiny. Výměra položky - viz výkres C2.</t>
  </si>
  <si>
    <t>218204107</t>
  </si>
  <si>
    <t>-1581145309</t>
  </si>
  <si>
    <t>218202013</t>
  </si>
  <si>
    <t>Demontáž svítidel výbojkových s odpojením vodičů průmyslových nebo venkovních z výložníku</t>
  </si>
  <si>
    <t>1881002503</t>
  </si>
  <si>
    <t>218204123</t>
  </si>
  <si>
    <t>-73169334</t>
  </si>
  <si>
    <t>218204125</t>
  </si>
  <si>
    <t>Demontáž patic stožárů osvětlení litinových</t>
  </si>
  <si>
    <t>-1896942081</t>
  </si>
  <si>
    <t>https://podminky.urs.cz/item/CS_URS_2022_02/218204125</t>
  </si>
  <si>
    <t>Poznámka k položce:
Demontáž litinových patic z dotčených silničních stožárů VO. Výměra položky vychází z výkresu C2 a z průzkumu v terénu. Upozornění - patice nepoškodit, budou dále použity!</t>
  </si>
  <si>
    <t>218812011</t>
  </si>
  <si>
    <t>Demontáž izolovaných kabelů měděných do 1 kV bez odpojení vodičů plných nebo laněných kulatých (např. CYKY, CHKE-R) uložených volně nebo v liště počtu a průřezu žil 3x1,5 až 6 mm2</t>
  </si>
  <si>
    <t>2032097779</t>
  </si>
  <si>
    <t>https://podminky.urs.cz/item/CS_URS_2022_02/218812011</t>
  </si>
  <si>
    <t>Poznámka k položce:
Demontáž svodových kabelů od demontovaných svítidel. Výměra položky vychází z výkresu C2, z výšek stožárů, typů a délek výložníků.</t>
  </si>
  <si>
    <t>218902013</t>
  </si>
  <si>
    <t>Demontáž izolovaných kabelů hliníkových do 1 kV bez odpojení vodičů plných nebo laněných kulatých (např. AYKY) uložených volně počtu a průřezu žil 4x35 mm2</t>
  </si>
  <si>
    <t>-2087923584</t>
  </si>
  <si>
    <t>https://podminky.urs.cz/item/CS_URS_2022_02/218902013</t>
  </si>
  <si>
    <t>Poznámka k položce:
Demontáž stávajících kabelů rozvodu VO v nadzemní části a v zemi v rozsahu průchodu stávajícím základem - předpoklad potřeby demontáže 2,5 m kabelu na každý dotčený (vyměňovaný) kabel ve stožárech nebo rozváděčích. Výměra položky vychází z pasportu VO a informací správce VO.</t>
  </si>
  <si>
    <t>210100152</t>
  </si>
  <si>
    <t>Ukončení kabelů smršťovací záklopkou nebo páskou se zapojením bez letování počtu a průřezu žil do 4 x 35 mm2</t>
  </si>
  <si>
    <t>-1730119235</t>
  </si>
  <si>
    <t>https://podminky.urs.cz/item/CS_URS_2022_02/210100152</t>
  </si>
  <si>
    <t>Poznámka k položce:
Demontáž zařízení - dle metodiky ceníků ÚRS je cena demontáže stanovena cenou montáže zařízení vynásobená koeficientem 0,5. Jedná se o demontáž smršťovacích koncovek z konců demontovaných kabelů VO.  Výměra položky vychází z pasportu VO a informací správce VO.</t>
  </si>
  <si>
    <t>218220302</t>
  </si>
  <si>
    <t>Demontáž hromosvodného vedení svorek se 3 a více šrouby</t>
  </si>
  <si>
    <t>-1292804473</t>
  </si>
  <si>
    <t>https://podminky.urs.cz/item/CS_URS_2022_02/218220302</t>
  </si>
  <si>
    <t>Poznámka k položce:
Demontáž zemnících svorek z dotčených stožárů VO nebo rozváděčů, kde bude provedena výměna zemniče (výměra položky vychází z výkresu C4 a z pasportu VO).</t>
  </si>
  <si>
    <t>218220001</t>
  </si>
  <si>
    <t>1150736088</t>
  </si>
  <si>
    <t>218220020</t>
  </si>
  <si>
    <t>363250681</t>
  </si>
  <si>
    <t>210000001-R</t>
  </si>
  <si>
    <t>Naložení a odvoz demontovaného materiálu včetně mechanizmů, uložení do vzdálenosti 15 km vč. poplatků za uložení odpadu, likvidace světelných zdrojů</t>
  </si>
  <si>
    <t>1733524892</t>
  </si>
  <si>
    <t>Poznámka k položce:
V případě požadavku správce VO bude použitelný demontovaný materiál předán správě VO s odvozem do areálu TS Karviná, a.s. Cena položky vychází z předpokládané časové náročnosti, hodinové sazby pracovníka hodinové sazby nákladního vozidla s řidičem a z cen za uložení odpadu.  Stávající patice nebudou likvidovány, budou opět použity!</t>
  </si>
  <si>
    <t>210204123</t>
  </si>
  <si>
    <t>-1494680009</t>
  </si>
  <si>
    <t>https://podminky.urs.cz/item/CS_URS_2022_02/210204123</t>
  </si>
  <si>
    <t>Poznámka k položce:
Montáž stávajících sklolaminátových nebo plastových patic na stávající silniční stožáry VO po provedení výměny kabelů. V ceně položky zahrnuto rovněž utesnění prostoru mezi paticí a dříkem stožáru vč. dodání vhodného těsnícího materiálu. Výměra položky vychází z výměry položky č. 218204123.</t>
  </si>
  <si>
    <t>125847045</t>
  </si>
  <si>
    <t>210204103</t>
  </si>
  <si>
    <t>Montáž výložníků osvětlení jednoramenných sloupových, hmotnosti do 35 kg</t>
  </si>
  <si>
    <t>-1877199501</t>
  </si>
  <si>
    <t>https://podminky.urs.cz/item/CS_URS_2022_02/210204103</t>
  </si>
  <si>
    <t>Poznámka k položce:
Montáž nových jednoramenných výložníků na silniční stožáry VO jmenovité výšky do 12 m včetně. Výměra položky - viz výkres C4. Položka zahrnuje použití vhodné montážní plošiny.</t>
  </si>
  <si>
    <t>31000004.1-R1</t>
  </si>
  <si>
    <t>Výložník ocelový osvětlovací jednoramenný obloukový, vyložení 2,5 m, výška nad stožár 1,8 m, osazení do dříku stožáru (před objednáním nutno ověřit horní průměry stávajících stožárů)  - podrobná specifikace uvedena v poznámce k položce</t>
  </si>
  <si>
    <t>2001227067</t>
  </si>
  <si>
    <t>Poznámka k položce:
Specifikace položky:
Ocelový obloukový jednoramenný výložník (vyložení 2,5 m, rameno Ø60/tl. min. 3 mm, provedení pro osazení do vrcholu dříku stožáru (před objednáním nutno ověřit horní průměry stávajících stožárů - řešeno v samostatné položce), kryt proti zatékání vody do stožáru - svou výškou výložník doplňuje závěsnou výšku svítidla na stožáru nadzemní výšky 8,2 m na 10 m, na stožáru nadzemní výšky 10,2 m na 12 m, úhel vyložení nezatíženého výložníku 2° až 4°, materiál výložníku ocel S235, celý výložník oboustranně žárově zinkovaný). V ceně položky zahrnuta doprava na místo určení.</t>
  </si>
  <si>
    <t>210204107</t>
  </si>
  <si>
    <t>1557492553</t>
  </si>
  <si>
    <t>https://podminky.urs.cz/item/CS_URS_2022_02/210204107</t>
  </si>
  <si>
    <t>31000004.9-R</t>
  </si>
  <si>
    <t>417707241</t>
  </si>
  <si>
    <t>210202013</t>
  </si>
  <si>
    <t>Montáž svítidel výbojkových se zapojením vodičů průmyslových nebo venkovních na výložník</t>
  </si>
  <si>
    <t>136268312</t>
  </si>
  <si>
    <t>https://podminky.urs.cz/item/CS_URS_2022_02/210202013</t>
  </si>
  <si>
    <t>Poznámka k položce:
Montáž nových LED svítidel na stávající nebo nové výložníky - výměra položky viz výkres C4. Položka zahrnuje použití vhodné montážní plošiny (závěsná výška svítidel do 12 m včetně).</t>
  </si>
  <si>
    <t>31000008b-R27</t>
  </si>
  <si>
    <t>LED svítidlo 2 na výložník průměru 60 mm - podrobná specifikace uvedena v poznámce k položce</t>
  </si>
  <si>
    <t>-1342116147</t>
  </si>
  <si>
    <t>Poznámka k položce:
Specifikace položky:
LED svítidlo 2 na výložník průměru 60 mm - doporučený počet LED 70 až 90 ks, doporučený světelný tok zdrojů 18000 lm, funkce udržování uvedeného konstantního světelného toku po celou dobu života LED zdrojů, doba života LED zdrojů min. 100 000 hod. (život zdrojů dle specifikace L80/B10 při teplotě okolí 25°C), příkon vč. předřadníku max. 134 W na konci předpokládaného života, barva vyzařovaného světla teple bílá (WW – náhradní teplota chromatičnosti 2700 K), těleso svítidla z hliníku, krytí min. IP65, aktivované autonomní stmívání svítidla v přednastaveném provozním režimu (od sepnutí do 22 hod. 100 % světel. toku, od 22 hod. do 23 hod. 75 % světel. toku, od 23 hod. do 04 hod. 50 % světelného toku, od 04 hod. do 05 hod. 75 % světel. toku, od 05 hod. do vypnutí 100 % světel. toku), odolnost svítidla proti nárazu min. IK 09, el. třída I, připojení svítidla k napájení 230 V AC/50 Hz, záruka na svítidlo včetně předřadníku min. 5 let, doporučený vzhled a doporučené rozměry LED svítidla 2: LED svítidla 2 musí z důvodu návaznosti vzhledem odpovídat LED svítidlům 2 použitým v rámci stavby "Oprava veřejného osvětlení na tř. 17. listopadu v Karviné" - před podáním cenové nabídky a objednáním svítidel musí být typ svítidel použitý v uvedené akci ověřen u vlastníka, orientační parametry - obdélníkový půdorysný tvar svítidla, rozměry – délka 600 mm až 700 mm bez upevňovací objímky, šířka 300 mm až 400 mm, výška 130 mm až 160 mm bez upevňovací objímky, plocha svítidla vystavená větru max. 0,1 m2, hmotnost svítidla maximálně 12 kg, barevné provedení anthracit (gris 900 Sablé), svítidlo musí umožňovat osazení na výložník s ramenem Ø60 mm, změny náklonu svítidla v rozmezí min. -10° až +10° při upevnění na výložníku, změny náklonu svítidla max. po 5°, svítidlo vybaveno přepěťovou ochranou (min. 6 kV). Doporučené charakteristiky vyzařování světelného toku LED svítidel 2 – viz Příloha č. 2, žádná část světelného toku svítidla nesmí být vyzařována nad vodorovnou rovinu procházející středem svítidla. Při odlišných charakteristikách vyzařování nebo parametrech svítidel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</si>
  <si>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31000008c-R27</t>
  </si>
  <si>
    <t>LED svítidlo 3 na výložník průměru 60 mm - podrobná specifikace uvedena v poznámce k položce</t>
  </si>
  <si>
    <t>-750330374</t>
  </si>
  <si>
    <t>Poznámka k položce:
Specifikace položky:
LED svítidlo 3 na výložník průměru 60 mm - Jedná se o LED svítidlo shodné ve všech parametrech s výše popsaným "LED svítidlem 2 na výložník průměru 60 mm“, odlišuje se pouze možným odlišným počtem LED zdrojů (doporučený počet LED 70 až 90 ks), velikostí světelného toku (doporučený světelný tok zdrojů 17000 lm při aktivovaném udržování konstantního světelného toku), příkonem (příkon včetně předřadníku max. 124 W na konci předpokládaného života zdrojů) a optikou - doporučené charakteristiky vyzařování světelného toku LED svítidel 3 viz Příloha č. 3, žádná část světelného toku svítidla nesmí být vyzařována nad vodorovnou rovinu procházející středem svítidla. Veškeré ostatní parametry svítidla (tvar, velikost, barva svítidla, barva světla 2700 K, režim stmívání, provedení pro osazení na výložník Ø60 mm, hmotnost atd.) zůstávají shodné s výše popsaným "LED svítidlem 2 na výložník průměru 60 mm".
Při odlišných charakteristikách vyzařování nebo parametrech svítidel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
Poznámka - LED svítidla 3 musí z důvodu návaznosti vzhledem odpovídat LED svítidlům 3 použitým v rámci stavby "Oprava veřejného osvětlení na tř. 17. listopadu v Karviné" - před podáním cenové nabídky a objednáním svítidel musí být typ svítidel použitý v uvedené akci ověřen u vlastníka</t>
  </si>
  <si>
    <t>31000008d-R27</t>
  </si>
  <si>
    <t>534083555</t>
  </si>
  <si>
    <t>Poznámka k položce:
Specifikace položky:
LED svítidlo 4 na výložník průměru 60 mm - Jedná se o LED svítidlo shodné ve všech parametrech s výše popsaným "LED svítidlem 2 na výložník průměru 60 mm“, odlišuje se pouze možným odlišným počtem LED zdrojů (doporučený počet LED 50 až 70 ks), velikostí světelného toku (doporučený světelný tok zdrojů 12000 lm při aktivovaném udržování konstantního světelného toku), příkonem (příkon včetně předřadníku max. 86 W na konci předpokládaného života zdrojů) a optikou - doporučené charakteristiky vyzařování světelného toku LED svítidel 4 viz Příloha č. 4, žádná část světelného toku svítidla nesmí být vyzařována nad vodorovnou rovinu procházející středem svítidla. Veškeré ostatní parametry svítidla (tvar, velikost, barva svítidla, barva světla 2700 K, režim stmívání, provedení pro osazení na výložník Ø60 mm, hmotnost atd.) zůstávají shodné s výše popsaným "LED svítidlem 2 na výložník průměru 60 mm". Při odlišných charakteristikách vyzařování nebo parametrech svítidel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
Poznámka - LED svítidla 4 musí z důvodu návaznosti vzhledem odpovídat LED svítidlům 4 použitým v rámci stavby "Oprava veřejného osvětlení na tř. 17. listopadu v Karviné" - před podáním cenové nabídky a objednáním svítidel musí být typ svítidel použitý v uvedené akci ověřen u vlastníka.</t>
  </si>
  <si>
    <t>31000008e-R27</t>
  </si>
  <si>
    <t>LED svítidlo 5 na výložník průměru 60 mm - podrobná specifikace uvedena v poznámce k položce</t>
  </si>
  <si>
    <t>102521690</t>
  </si>
  <si>
    <t>Poznámka k položce:
Specifikace položky:
LED svítidlo 5 na výložník průměru 60 mm - Jedná se o LED svítidlo shodné ve všech parametrech s výše popsaným "LED svítidlem 2 na výložník průměru 60 mm“, odlišuje se pouze možným odlišným počtem LED zdrojů (doporučený počet LED 70 až 90 ks), velikostí světelného toku (doporučený světelný tok zdrojů 18000 lm při aktivovaném udržování konstantního světelného toku), příkonem (příkon včetně předřadníku max. 134 W na konci předpokládaného života zdrojů) a optikou - doporučené charakteristiky vyzařování světelného toku LED svítidel 5 viz Příloha č. 5, žádná část světelného toku svítidla nesmí být vyzařována nad vodorovnou rovinu procházející středem svítidla. Veškeré ostatní parametry svítidla (tvar, velikost, barva svítidla, barva světla 2700 K, režim stmívání, provedení pro osazení na výložník Ø60 mm, hmotnost atd.) zůstávají shodné s výše popsaným "LED svítidlem 2 na výložník průměru 60 mm". Při odlišných charakteristikách vyzařování nebo parametrech svítidel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
Poznámka - LED svítidla 5 musí z důvodu návaznosti vzhledem odpovídat LED svítidlům 5 použitým v rámci stavby "Oprava veřejného osvětlení na tř. 17. listopadu v Karviné" - před podáním cenové nabídky a objednáním svítidel musí být typ svítidel použitý v uvedené akci ověřen u vlastníka.</t>
  </si>
  <si>
    <t>210120102</t>
  </si>
  <si>
    <t>-190523097</t>
  </si>
  <si>
    <t>310000014.5-R</t>
  </si>
  <si>
    <t>1711420658</t>
  </si>
  <si>
    <t>310000014.1-R</t>
  </si>
  <si>
    <t>78853206</t>
  </si>
  <si>
    <t>210812011</t>
  </si>
  <si>
    <t>Montáž izolovaných kabelů měděných do 1 kV bez ukončení plných nebo laněných kulatých (např. CYKY, CHKE-R) uložených volně nebo v liště počtu a průřezu žil 3x1,5 až 6 mm2</t>
  </si>
  <si>
    <t>-1124879478</t>
  </si>
  <si>
    <t>https://podminky.urs.cz/item/CS_URS_2022_02/210812011</t>
  </si>
  <si>
    <t>Poznámka k položce:
Svodové kabely pro napojení nových svítidel. Výměra položky vychází z výkresu C4, z výšek stožárů a délek výložníků a zahrnuje rezervu pro zapojení v elektrovýzbrojích a ve svítidlech.</t>
  </si>
  <si>
    <t>310000008-R.1</t>
  </si>
  <si>
    <t>Kabel CYKY-J 3x1,5 mm2 RE</t>
  </si>
  <si>
    <t>-75121855</t>
  </si>
  <si>
    <t>Poznámka k položce:
Svodové kabely pro napojení nových svítidel. Ve výměře položky zahrnuto ztratné prořezem. V ceně položky zahrnuta doprava na místo určení.</t>
  </si>
  <si>
    <t>210812063</t>
  </si>
  <si>
    <t>Montáž izolovaných kabelů měděných do 1 kV bez ukončení plných nebo laněných kulatých (např. CYKY, CHKE-R) uložených volně nebo v liště počtu a průřezu žil 5x4 až 6 mm2</t>
  </si>
  <si>
    <t>-984795717</t>
  </si>
  <si>
    <t>https://podminky.urs.cz/item/CS_URS_2022_02/210812063</t>
  </si>
  <si>
    <t>Poznámka k položce:
Montáž impulsních kabeů. Výměra položky vychází z výkresů C3.1, C3.2 a C4. Do výměry položky zahrnuta i rezerva kabelů pro zapojení do rozváděčů, prodloužení rozvodu vlivem zvlnění chrániček ve výkopech a zvlnění kabelů v chráničkách.</t>
  </si>
  <si>
    <t>310000008-R.2</t>
  </si>
  <si>
    <t>Kabel CYKY-J 5x4 mm2 RE</t>
  </si>
  <si>
    <t>-893899555</t>
  </si>
  <si>
    <t>Poznámka k položce:
V ceně položky zahrnuta doprava na místo určení.</t>
  </si>
  <si>
    <t>210950201</t>
  </si>
  <si>
    <t>Ostatní práce při montáži vodičů, šňůr a kabelů Příplatek k cenám za zatahování kabelů do tvárnicových tras s komorami nebo do kolektorů hmotnosti kabelů do 0,75 kg</t>
  </si>
  <si>
    <t>1035403054</t>
  </si>
  <si>
    <t>https://podminky.urs.cz/item/CS_URS_2022_02/210950201</t>
  </si>
  <si>
    <t>Poznámka k položce:
Příplatek za protažení svodových kabelů CYKY 3x1,5 dříky stožárů a výložníků a za protažení kabelů CYKY 5x4 chráničkami ve výkopech a trubkách v základech stožárů nebo rozváděčů. Výměra položky - viz montáže jednotlivých uvedených typů kabelů.</t>
  </si>
  <si>
    <t>210100001</t>
  </si>
  <si>
    <t>Ukončení vodičů izolovaných s označením a zapojením v rozváděči nebo na přístroji průřezu žíly do 2,5 mm2</t>
  </si>
  <si>
    <t>-1548304130</t>
  </si>
  <si>
    <t>https://podminky.urs.cz/item/CS_URS_2022_02/210100001</t>
  </si>
  <si>
    <t>Poznámka k položce:
Ukončení všech jednotlivých zapojovaných žíl nových svodových kabelů.</t>
  </si>
  <si>
    <t>210100258</t>
  </si>
  <si>
    <t>Ukončení kabelů smršťovací záklopkou nebo páskou se zapojením bez letování počtu a průřezu žil do 5 x 1,5 až 4 mm2</t>
  </si>
  <si>
    <t>-1548052023</t>
  </si>
  <si>
    <t>https://podminky.urs.cz/item/CS_URS_2022_02/210100258</t>
  </si>
  <si>
    <t>Poznámka k položce:
Ukončení konců kabelu CYKY 5x4 mm2. Výměra položky vychází z výkresu C4.</t>
  </si>
  <si>
    <t>5*2</t>
  </si>
  <si>
    <t>310000010-R.2</t>
  </si>
  <si>
    <t>Smršťovací rozdělovací hlava pro kabely 5x4 mm2</t>
  </si>
  <si>
    <t>1244305450</t>
  </si>
  <si>
    <t>210812035</t>
  </si>
  <si>
    <t>Montáž izolovaných kabelů měděných do 1 kV bez ukončení plných nebo laněných kulatých (např. CYKY, CHKE-R) uložených volně nebo v liště počtu a průřezu žil 4x16 mm2</t>
  </si>
  <si>
    <t>604127323</t>
  </si>
  <si>
    <t>https://podminky.urs.cz/item/CS_URS_2022_02/210812035</t>
  </si>
  <si>
    <t>Poznámka k položce:
Výměra položky vychází z výkresů C3.1, C3.2 a C4. Do výměry položky zahrnuta i rezerva kabelů pro zapojení do elektrovýzbrojí a rozváděčů, prodloužení rozvodu vlivem zvlnění chrániček ve výkopech a zvlnění kabelů v chráničkách.</t>
  </si>
  <si>
    <t>310000016-R</t>
  </si>
  <si>
    <t>Kabel CYKY-J 4x16 mm2 RE</t>
  </si>
  <si>
    <t>-1261023894</t>
  </si>
  <si>
    <t>Poznámka k položce:
Do výměry položky zahrnuto i ztratné prořezem. V ceně položky zahrnuta doprava na místo určení.</t>
  </si>
  <si>
    <t>210950202</t>
  </si>
  <si>
    <t>Ostatní práce při montáži vodičů, šňůr a kabelů Příplatek k cenám za zatahování kabelů do tvárnicových tras s komorami nebo do kolektorů hmotnosti kabelů do 2 kg</t>
  </si>
  <si>
    <t>1460895949</t>
  </si>
  <si>
    <t>https://podminky.urs.cz/item/CS_URS_2022_02/210950202</t>
  </si>
  <si>
    <t>Poznámka k položce:
Příplatek za protažení kabelů CYKY-J 4x16 chráničkami ve výkopech nebo trubkami v základech stožárů. Výměra položky - viz výměra položky 210812035.</t>
  </si>
  <si>
    <t>210100151</t>
  </si>
  <si>
    <t>Ukončení kabelů smršťovací záklopkou nebo páskou se zapojením bez letování počtu a průřezu žil do 4 x 16 mm2</t>
  </si>
  <si>
    <t>-1679781396</t>
  </si>
  <si>
    <t>https://podminky.urs.cz/item/CS_URS_2022_02/210100151</t>
  </si>
  <si>
    <t>Poznámka k položce:
Ukončení konců kabelu CYKY 4x16 mm2. Výměra položky vychází z výkresu C4.</t>
  </si>
  <si>
    <t>310000010-R.1</t>
  </si>
  <si>
    <t>Smršťovací rozdělovací hlava pro kabely 4x6 až 4x50 mm2</t>
  </si>
  <si>
    <t>1207253098</t>
  </si>
  <si>
    <t>210101233</t>
  </si>
  <si>
    <t>Propojení kabelů nebo vodičů spojkou do 1 kV venkovní smršťovací kabelů celoplastových, počtu a průřezu žil do 4 x 10 až 16 mm2</t>
  </si>
  <si>
    <t>-883250597</t>
  </si>
  <si>
    <t>https://podminky.urs.cz/item/CS_URS_2022_02/210101233</t>
  </si>
  <si>
    <t>Poznámka k položce:
Spojkování impulsního kabelu CYKY 5x4 v trase. Výměra položky vychází z výkresu C4 a z dodávaných délek kabelů</t>
  </si>
  <si>
    <t>310000011.5-R.1</t>
  </si>
  <si>
    <t>Smršťovací kabelová spojka NN pro celoplastové kabely 5x4 mm2 vč. příslušenství (spojovačů)</t>
  </si>
  <si>
    <t>-1815594485</t>
  </si>
  <si>
    <t>210100003</t>
  </si>
  <si>
    <t>Ukončení vodičů izolovaných s označením a zapojením v rozváděči nebo na přístroji průřezu žíly do 16 mm2</t>
  </si>
  <si>
    <t>1601748214</t>
  </si>
  <si>
    <t>Poznámka k položce:
Ukončení žil 16 mm2 kabelu VO (4-žilového) lisovacími oky pro zapojení kabelu do elektrovýzbroje s odlišným průřezem stávajících/nových kabelů nebo při zapojení 3 ks kabelů v elektrovýzbroji. Výměra položky vychází z výkresu C4.</t>
  </si>
  <si>
    <t>310000010-R.6</t>
  </si>
  <si>
    <t>Kabelové oko lisovací pro žílu Cu 16 mm2</t>
  </si>
  <si>
    <t>-726952355</t>
  </si>
  <si>
    <t xml:space="preserve">Poznámka k položce:
V ceně položky zahrnuta doprava na místo určení.
</t>
  </si>
  <si>
    <t>210191541</t>
  </si>
  <si>
    <t>958991138</t>
  </si>
  <si>
    <t>210000002-R</t>
  </si>
  <si>
    <t>Označení stožáru, svorky, rozváděče nebo skříňky samolepkou</t>
  </si>
  <si>
    <t>-1870616665</t>
  </si>
  <si>
    <t>310000027-R</t>
  </si>
  <si>
    <t>Samolepka na dvířka - červený výstražný blesk</t>
  </si>
  <si>
    <t>256</t>
  </si>
  <si>
    <t>166181734</t>
  </si>
  <si>
    <t>310000026-R</t>
  </si>
  <si>
    <t>Samolepka - uzemnění</t>
  </si>
  <si>
    <t>-2062734030</t>
  </si>
  <si>
    <t>310000028-R</t>
  </si>
  <si>
    <t>Samolepka - identifikační označení světelného místa (číslování)</t>
  </si>
  <si>
    <t>1562666271</t>
  </si>
  <si>
    <t>Poznámka k položce:
V ceně položky zahrnuta doprava na místo určení. Způsob označení bude upřesněn správcem VO.</t>
  </si>
  <si>
    <t>210220002</t>
  </si>
  <si>
    <t>1580074336</t>
  </si>
  <si>
    <t>210220022</t>
  </si>
  <si>
    <t>Montáž uzemňovacího vedení s upevněním, propojením a připojením pomocí svorek v zemi s izolací spojů vodičů FeZn drátem nebo lanem průměru do 10 mm v městské zástavbě</t>
  </si>
  <si>
    <t>-2049153656</t>
  </si>
  <si>
    <t>https://podminky.urs.cz/item/CS_URS_2022_02/210220022</t>
  </si>
  <si>
    <t>Poznámka k položce:
Výměra položky vychází z výkresů C3.1, C3.2 a C4. Výměra položky zahrnuje rezervu pro zapojení a zvlnění zemničů ve výkopech.</t>
  </si>
  <si>
    <t>310000023-R</t>
  </si>
  <si>
    <t>Zemnič FeZn průměr 10 mm</t>
  </si>
  <si>
    <t>kg</t>
  </si>
  <si>
    <t>-1459000150</t>
  </si>
  <si>
    <t>Poznámka k položce:
Měrná hmotnost zemniče 0,625 kg/m. Do výměry položky zahrnuto ztratné prořezem. V ceně položky zahrnuta doprava na místo určení.</t>
  </si>
  <si>
    <t>310000024-R</t>
  </si>
  <si>
    <t>Stožárová zkušební svorka pro zemnič FeZn průměr 10 mm vč. spojovacího materiálu (vše v povrchové úpravě pozinkováním)</t>
  </si>
  <si>
    <t>1228803389</t>
  </si>
  <si>
    <t>210220301</t>
  </si>
  <si>
    <t>Montáž hromosvodného vedení svorek se 2 šrouby</t>
  </si>
  <si>
    <t>1673656970</t>
  </si>
  <si>
    <t>https://podminky.urs.cz/item/CS_URS_2022_02/210220301</t>
  </si>
  <si>
    <t>Poznámka k položce:
V místech spojení 2 zemničů a dále 1 spojení na každých 80 m zemniče (obvyklá délka balení hmotnosti 50 kg) - 2 ks svorky na každé spojení zemničů. Výměna položky vychází z výkresu C4.</t>
  </si>
  <si>
    <t>310000025-R</t>
  </si>
  <si>
    <t>Spojovací svorka pro zemniče FeZn průměr 10 mm, povrchová úprava pozinkováním</t>
  </si>
  <si>
    <t>-1469017814</t>
  </si>
  <si>
    <t>78390321x-R1</t>
  </si>
  <si>
    <t>Antikorozní ošetření spoje zemničů v zemi asfaltovým nátěrem včetně dodání nátěrové asfaltové hmoty</t>
  </si>
  <si>
    <t>1054416589</t>
  </si>
  <si>
    <t>Poznámka k položce:
Cena položky vychází z předpokládané časové náročnosti, hodinové sazby pracovníka a ceny příslušného materiálu. V ceně položky zahrnuta doprava materiálu na místo určení.</t>
  </si>
  <si>
    <t>210000003-R</t>
  </si>
  <si>
    <t>Montáž smršťovací trubice na zemnič FeZn průměr 10 mm</t>
  </si>
  <si>
    <t>857035036</t>
  </si>
  <si>
    <t>Poznámka k položce:
V nadzemní části, při průchodu zemniče základem a 1 m v zemi - 2 m na každý dotčený stožár nebo rozváděč, u kterých je vyveden zemnič. Cena položky vychází z předpokládané časové náročnosti, hodinové sazby pracovníka.</t>
  </si>
  <si>
    <t>310000029-R</t>
  </si>
  <si>
    <t>Zelenožlutá smršťovací bužírka - na drát FeZn průměr 10 mm</t>
  </si>
  <si>
    <t>-1487136657</t>
  </si>
  <si>
    <t>46-M</t>
  </si>
  <si>
    <t>Zemní práce při extr.mont.pracích</t>
  </si>
  <si>
    <t>460010024</t>
  </si>
  <si>
    <t>Vytyčení trasy vedení kabelového (podzemního) v zastavěném prostoru</t>
  </si>
  <si>
    <t>km</t>
  </si>
  <si>
    <t>1295099786</t>
  </si>
  <si>
    <t>https://podminky.urs.cz/item/CS_URS_2022_02/460010024</t>
  </si>
  <si>
    <t>Poznámka k položce:
Výměra položky vychází z výměr příslušných položek zemních prací - viz výkresy C3.1 a C3.2</t>
  </si>
  <si>
    <t>468051121</t>
  </si>
  <si>
    <t>Bourání základu betonového</t>
  </si>
  <si>
    <t>m3</t>
  </si>
  <si>
    <t>491156974</t>
  </si>
  <si>
    <t>460191113</t>
  </si>
  <si>
    <t>Rýhy pro kabelové spojky ručně hloubení s urovnáním dna včetně zásypu se zhutněním s přemístěním výkopku na vzdálenost do 3 m do 10 kV v hornině třídy těžitelnosti I skupiny 3</t>
  </si>
  <si>
    <t>-1072958268</t>
  </si>
  <si>
    <t>https://podminky.urs.cz/item/CS_URS_2022_02/460191113</t>
  </si>
  <si>
    <t>Poznámka k položce:
V místech uložení kabelových spojek v zemi - viz výměra položky č. 210101233.</t>
  </si>
  <si>
    <t>460721111</t>
  </si>
  <si>
    <t>Krytí spojek, koncovek a odbočnic cihlami tloušťky do 10 cm, včetně podkladové a zásypové vrstvy s dodáním kopaného písku a uložením do rýhy, pro kabel do 6 kV</t>
  </si>
  <si>
    <t>-2109089782</t>
  </si>
  <si>
    <t>https://podminky.urs.cz/item/CS_URS_2022_02/460721111</t>
  </si>
  <si>
    <t>460632114</t>
  </si>
  <si>
    <t>Zemní protlaky zemní práce nutné k provedení protlaku výkop včetně zásypu ručně startovací jáma v hornině třídy těžitelnosti II skupiny 4</t>
  </si>
  <si>
    <t>1857912492</t>
  </si>
  <si>
    <t>https://podminky.urs.cz/item/CS_URS_2022_02/460632114</t>
  </si>
  <si>
    <t>Poznámka k položce:
Startovací jámy pro protlaky pod komunikacemi - výměra položky viz výkresy C3.1 a C3.2.</t>
  </si>
  <si>
    <t>460632214</t>
  </si>
  <si>
    <t>Zemní protlaky zemní práce nutné k provedení protlaku výkop včetně zásypu ručně koncová jáma v hornině třídy těžitelnosti II skupiny 4</t>
  </si>
  <si>
    <t>469722400</t>
  </si>
  <si>
    <t>https://podminky.urs.cz/item/CS_URS_2022_02/460632214</t>
  </si>
  <si>
    <t>Poznámka k položce:
Koncové jámy pro protlaky pod komunikacemi - výměra položky viz výkresy C3.1 a C3.2.</t>
  </si>
  <si>
    <t>460631212</t>
  </si>
  <si>
    <t>Zemní protlaky řízené horizontální vrtání v hornině třídy těžitelnosti I a II skupiny 1 až 4 včetně protlačení trub v hloubce do 6 m vnějšího průměru vrtu přes 90 do 110 mm</t>
  </si>
  <si>
    <t>-116704002</t>
  </si>
  <si>
    <t>https://podminky.urs.cz/item/CS_URS_2022_02/460631212</t>
  </si>
  <si>
    <t>Poznámka k položce:
Řízené protlaky pod komunikacemi - výměra položky viz výkresy C3.1 a C3.2.</t>
  </si>
  <si>
    <t>31000033.2-R</t>
  </si>
  <si>
    <t>Plastová trubka PE průměr 110 mm do protlaku</t>
  </si>
  <si>
    <t>332807108</t>
  </si>
  <si>
    <t xml:space="preserve">Poznámka k položce:
Výměra položky vychází z délky protlaků a dodávaných délek trubek. V ceně položky zahrnuta doprava na místo určení.
</t>
  </si>
  <si>
    <t>31000033.2.1-R</t>
  </si>
  <si>
    <t>Spojka plastových chrániček D110 mm</t>
  </si>
  <si>
    <t>1814127382</t>
  </si>
  <si>
    <t>Poznámka k položce:
Výměra položky vychází z délky protlaků a dodávaných délek trubek. Do výměry položky zahrnuty i spojky chrániček v kopaném prostupu pod komunikací. V ceně položky zahrnuta doprava na místo určení.</t>
  </si>
  <si>
    <t>460131113</t>
  </si>
  <si>
    <t>Hloubení nezapažených jam ručně včetně urovnání dna s přemístěním výkopku do vzdálenosti 3 m od okraje jámy nebo s naložením na dopravní prostředek v hornině třídy těžitelnosti I skupiny 3</t>
  </si>
  <si>
    <t>1055363096</t>
  </si>
  <si>
    <t>https://podminky.urs.cz/item/CS_URS_2022_02/460131113</t>
  </si>
  <si>
    <t>Poznámka k položce:
Výkop jam pro základ nového rozváděče, výkopy jam pro sondy pro ověření polohy a hloubky uložení inž. sítí, výkopy pro odkopání stávajících vstupů do stávajících stožárů nebo rozváděčů, výkopy pro odkrytí cizích sítí mimo kabelovou rýhu při křížení. Výměra položky vychází z výkresů C3.1, C3.2, D2. až D2.5 a z průzkumu v terénu. Pozn. - Předpokládaná potřeba 50% výkopů jam v hornině třídy těžitelnosti I skupiny 3 a 50% výkopů v hornině třídy těžitelnosti II skupiny 4.</t>
  </si>
  <si>
    <t>460131114</t>
  </si>
  <si>
    <t>Hloubení nezapažených jam ručně včetně urovnání dna s přemístěním výkopku do vzdálenosti 3 m od okraje jámy nebo s naložením na dopravní prostředek v hornině třídy těžitelnosti II skupiny 4</t>
  </si>
  <si>
    <t>-556142853</t>
  </si>
  <si>
    <t>https://podminky.urs.cz/item/CS_URS_2022_02/460131114</t>
  </si>
  <si>
    <t>460391123</t>
  </si>
  <si>
    <t>Zásyp jam ručně s uložením výkopku ve vrstvách a úpravou povrchu s přemístění sypaniny ze vzdálenosti do 10 m se zhutněním z horniny třídy těžitelnosti I skupiny 3</t>
  </si>
  <si>
    <t>-2017103335</t>
  </si>
  <si>
    <t>https://podminky.urs.cz/item/CS_URS_2022_02/460391123</t>
  </si>
  <si>
    <t>Poznámka k položce:
Položka zahrnuje zásyp jam pro pro pro sondy, zásyp výkopů pro odkrytí cizích sítí mimo kabelovou rýhu při křížení, zásyp výkopů pro odkopání stávajících vstupů do stávajících stožárů nebo rozváděčů. Pozn. - Předpokládaná potřeba 50% zásypů jam v hornině třídy těžitelnosti I skupiny 3 a 50% zásypů jam v hornině třídy těžitelnosti II skupiny 4.</t>
  </si>
  <si>
    <t>460391124</t>
  </si>
  <si>
    <t>Zásyp jam ručně s uložením výkopku ve vrstvách a úpravou povrchu s přemístění sypaniny ze vzdálenosti do 10 m se zhutněním z horniny třídy těžitelnosti II skupiny 4</t>
  </si>
  <si>
    <t>575186410</t>
  </si>
  <si>
    <t>https://podminky.urs.cz/item/CS_URS_2022_02/460391124</t>
  </si>
  <si>
    <t>460281113</t>
  </si>
  <si>
    <t>Pažení výkopů příložné plné jam, hloubky do 4 m</t>
  </si>
  <si>
    <t>-1848190969</t>
  </si>
  <si>
    <t>https://podminky.urs.cz/item/CS_URS_2022_02/460281113</t>
  </si>
  <si>
    <t xml:space="preserve">Poznámka k položce:
Pažení výkopů hloubky nad 1 m (jámy hloubky nad 1 m pro protlaky a jámy hloubky nad 1 m pro sondy). </t>
  </si>
  <si>
    <t>460281123</t>
  </si>
  <si>
    <t>Pažení výkopů odstranění pažení příložného plného jam, hloubky do 4 m</t>
  </si>
  <si>
    <t>107080744</t>
  </si>
  <si>
    <t>https://podminky.urs.cz/item/CS_URS_2022_02/460281123</t>
  </si>
  <si>
    <t>Poznámka k položce:
Výměra položky vychází z výměry položky č. 460281113.</t>
  </si>
  <si>
    <t>460641125</t>
  </si>
  <si>
    <t>Základové konstrukce základ bez bednění do rostlé zeminy z monolitického železobetonu bez výztuže bez zvláštních nároků na prostředí tř. C 25/30</t>
  </si>
  <si>
    <t>-2098794662</t>
  </si>
  <si>
    <t>460242211</t>
  </si>
  <si>
    <t>Provizorní zajištění inženýrských sítí ve výkopech kabelů při křížení</t>
  </si>
  <si>
    <t>-1709739877</t>
  </si>
  <si>
    <t>https://podminky.urs.cz/item/CS_URS_2022_02/460242211</t>
  </si>
  <si>
    <t>Poznámka k položce:
Výskyt inženýrských sítí - viz výkresy C3.1 a C3.2.</t>
  </si>
  <si>
    <t>460762111</t>
  </si>
  <si>
    <t>Křižovatka betonového kabelového žlabu s inženýrskými sítěmi včetně úpravy dna rýhy a zakrytím žlabu bez zásypu</t>
  </si>
  <si>
    <t>-2067941305</t>
  </si>
  <si>
    <t>https://podminky.urs.cz/item/CS_URS_2022_02/460762111</t>
  </si>
  <si>
    <t>Poznámka k položce:
Položka zahrnuje pro 1 ks dodání 2 m kabelového žlabu s krytem (ochrana cizí sítě, ochrana chráničky VO při křížení VN nebo horkovodu), případně dle požadavku správce cizí sítě dělenou chráničku místo kabelového žlabu. Na každé křížení s cizím kabelem uvažována potřeba 2,5 m žlabu (dělené chráničky), t.j. 1,25 násobek základní výměry, na křížení s horkovodem 4 m žlabu, t.j. 2 násobek základní výměry, která zahrnuje 2 m žlabu.</t>
  </si>
  <si>
    <t>460161143</t>
  </si>
  <si>
    <t>Hloubení zapažených i nezapažených kabelových rýh ručně včetně urovnání dna s přemístěním výkopku do vzdálenosti 3 m od okraje jámy nebo s naložením na dopravní prostředek šířky 35 cm hloubky 50 cm v hornině třídy těžitelnosti II skupiny 4</t>
  </si>
  <si>
    <t>-412410379</t>
  </si>
  <si>
    <t>https://podminky.urs.cz/item/CS_URS_2022_02/460161143</t>
  </si>
  <si>
    <t>Poznámka k položce:
Kabelová rýha šířky 35 cm a hloubky 50 cm v zeleni. Předpokládaná potřeba provádění výkopu v 50% trasy v zeleni v hornině třídy těžitelnosti I skupiny 3 a v 50% trasy v zeleni v hornině třídy těžitelnosti II skupiny 4. Výměry položky vychází z výkresů C3.1 a C3.2.</t>
  </si>
  <si>
    <t>460161142</t>
  </si>
  <si>
    <t>Hloubení zapažených i nezapažených kabelových rýh ručně včetně urovnání dna s přemístěním výkopku do vzdálenosti 3 m od okraje jámy nebo s naložením na dopravní prostředek šířky 35 cm hloubky 50 cm v hornině třídy těžitelnosti I skupiny 3</t>
  </si>
  <si>
    <t>-391318495</t>
  </si>
  <si>
    <t>https://podminky.urs.cz/item/CS_URS_2022_02/460161142</t>
  </si>
  <si>
    <t>460421201</t>
  </si>
  <si>
    <t>Kabelové lože včetně podsypu, zhutnění a urovnání povrchu z prohozeného výkopku tloušťky 5 cm nad kabel bez zakrytí, šířky do 65 cm</t>
  </si>
  <si>
    <t>1736717005</t>
  </si>
  <si>
    <t>Poznámka k položce:
Jedná se o lože z prohozeného výkopku tloušťky 20 cm ve výkopech 35x50 cm v nezpevněných površích (zeleni).</t>
  </si>
  <si>
    <t>460431133</t>
  </si>
  <si>
    <t>Zásyp kabelových rýh ručně s přemístění sypaniny ze vzdálenosti do 10 m, s uložením výkopku ve vrstvách včetně zhutnění a úpravy povrchu šířky 35 cm hloubky 30 cm z horniny třídy těžitelnosti II skupiny 4</t>
  </si>
  <si>
    <t>-1929657710</t>
  </si>
  <si>
    <t>https://podminky.urs.cz/item/CS_URS_2022_02/460431133</t>
  </si>
  <si>
    <t>Poznámka k položce:
Zásyp rýh 35x50 cm nad ložem z prosáté zeminy tloušťky 20 cm. Výměra položky vychází z výměry položky č. 460161143.</t>
  </si>
  <si>
    <t>460431132</t>
  </si>
  <si>
    <t>Zásyp kabelových rýh ručně s přemístění sypaniny ze vzdálenosti do 10 m, s uložením výkopku ve vrstvách včetně zhutnění a úpravy povrchu šířky 35 cm hloubky 30 cm z horniny třídy těžitelnosti I skupiny 3</t>
  </si>
  <si>
    <t>950485499</t>
  </si>
  <si>
    <t>https://podminky.urs.cz/item/CS_URS_2022_02/460431132</t>
  </si>
  <si>
    <t>Poznámka k položce:
Zásyp rýh 35x50 cm nad ložem z prosáté zeminy tloušťky 20 cm. Výměra položky vychází z výměry položky č. 460161142.</t>
  </si>
  <si>
    <t>460161133</t>
  </si>
  <si>
    <t>Hloubení zapažených i nezapažených kabelových rýh ručně včetně urovnání dna s přemístěním výkopku do vzdálenosti 3 m od okraje jámy nebo s naložením na dopravní prostředek šířky 35 cm hloubky 40 cm v hornině třídy těžitelnosti II skupiny 4</t>
  </si>
  <si>
    <t>-373380138</t>
  </si>
  <si>
    <t>https://podminky.urs.cz/item/CS_URS_2022_02/460161133</t>
  </si>
  <si>
    <t>Poznámka k položce:
Kabelová rýha šířky 35 cm a hloubky do 40 cm ve zpevněných plochách (chodnících) - celková hloubka 50 cm (hloubka do 40 cm po odstranění stávajícího povrchu a podkladové konstrukční vrstvy). Předpokládaná potřeba provádění výkopu v 50% trasy  v hornině třídy těžitelnosti I skupiny 3 a v 50% trasy v hornině třídy těžitelnosti II skupiny 4. Výměry položky vychází z výkresů C3.1 a C3.2.</t>
  </si>
  <si>
    <t>460161132</t>
  </si>
  <si>
    <t>Hloubení zapažených i nezapažených kabelových rýh ručně včetně urovnání dna s přemístěním výkopku do vzdálenosti 3 m od okraje jámy nebo s naložením na dopravní prostředek šířky 35 cm hloubky 40 cm v hornině třídy těžitelnosti I skupiny 3</t>
  </si>
  <si>
    <t>711977945</t>
  </si>
  <si>
    <t>https://podminky.urs.cz/item/CS_URS_2022_02/460161132</t>
  </si>
  <si>
    <t>460661111</t>
  </si>
  <si>
    <t>Kabelové lože z písku včetně podsypu, zhutnění a urovnání povrchu pro kabely nn bez zakrytí, šířky do 35 cm</t>
  </si>
  <si>
    <t>1214335555</t>
  </si>
  <si>
    <t>https://podminky.urs.cz/item/CS_URS_2022_02/460661111</t>
  </si>
  <si>
    <t>Poznámka k položce:
Jedná se o pískové lože šířky 35 cm a tloušťky 20 cm ve výkopech šířky 35 cm v chodnících a zpevněných plochách. Dále položka obsahuje pískové lože (obsyp pískem) při křížení cizích kabelů, křížení nebo těsném souběhu kabelů VO s kabely VN a horkovodem.</t>
  </si>
  <si>
    <t>460431122</t>
  </si>
  <si>
    <t>Zásyp kabelových rýh ručně s přemístění sypaniny ze vzdálenosti do 10 m, s uložením výkopku ve vrstvách včetně zhutnění a úpravy povrchu šířky 35 cm hloubky 20 cm z horniny třídy těžitelnosti I skupiny 3</t>
  </si>
  <si>
    <t>239395440</t>
  </si>
  <si>
    <t>https://podminky.urs.cz/item/CS_URS_2022_02/460431122</t>
  </si>
  <si>
    <t>Poznámka k položce:
Jedná se o zásyp rýh šířky 35 cm a hloubky 50 cm v chodnících a zpevněných plochách štěrkodrtí (vrstva nad pískovým ložem po spodní hranu podkladové konstrukční vrstvy chodníku nebo plochy).</t>
  </si>
  <si>
    <t>31000046x-R</t>
  </si>
  <si>
    <t>Štěrkodrť ŠDA 0/32 mm</t>
  </si>
  <si>
    <t>-1671484102</t>
  </si>
  <si>
    <t>Poznámka k položce:
Pro zásyp rýh šířky 35 cm a hloubky 50 cm v chodnících (zpevněných plochách) nad pískovým ložem po spodní hranu konstrukce chodníku (plochy). Dále je v položce zahrnuta štěrkodrť pro zásyp jam pro protlaky v chodnících, pro sondy v chodnících a pro zásyp výkopů prři křížení sítí v chodnících.</t>
  </si>
  <si>
    <t>460161163</t>
  </si>
  <si>
    <t>Hloubení zapažených i nezapažených kabelových rýh ručně včetně urovnání dna s přemístěním výkopku do vzdálenosti 3 m od okraje jámy nebo s naložením na dopravní prostředek šířky 35 cm hloubky 70 cm v hornině třídy těžitelnosti II skupiny 4</t>
  </si>
  <si>
    <t>1344357567</t>
  </si>
  <si>
    <t>https://podminky.urs.cz/item/CS_URS_2022_02/460161163</t>
  </si>
  <si>
    <t>Poznámka k položce:
Kabelová rýha šířky 35 cm a hloubky do 70 cm ve zpevněných plochách nebo vjezdech - celková hloubka 80 cm (hloubka do 70 cm po odstranění stávajícího povrchu a podkladové konstrukční vrstvy plochy nebo vjezdu). Předpokládaná potřeba provádění výkopu v 50% trasy v hornině třídy těžitelnosti I skupiny 3 a v 50% trasy v hornině třídy těžitelnosti II skupiny 4. Výměry položky vychází z výkresů C3.1 a C3.2.</t>
  </si>
  <si>
    <t>460161162</t>
  </si>
  <si>
    <t>Hloubení zapažených i nezapažených kabelových rýh ručně včetně urovnání dna s přemístěním výkopku do vzdálenosti 3 m od okraje jámy nebo s naložením na dopravní prostředek šířky 35 cm hloubky 70 cm v hornině třídy těžitelnosti I skupiny 3</t>
  </si>
  <si>
    <t>-658765995</t>
  </si>
  <si>
    <t>https://podminky.urs.cz/item/CS_URS_2022_02/460161162</t>
  </si>
  <si>
    <t>460431152</t>
  </si>
  <si>
    <t>Zásyp kabelových rýh ručně s přemístění sypaniny ze vzdálenosti do 10 m, s uložením výkopku ve vrstvách včetně zhutnění a úpravy povrchu šířky 35 cm hloubky 50 cm z hornině třídy těžitelnosti I skupiny 3</t>
  </si>
  <si>
    <t>835828372</t>
  </si>
  <si>
    <t>https://podminky.urs.cz/item/CS_URS_2022_02/460431152</t>
  </si>
  <si>
    <t>Poznámka k položce:
Jedná se o zásyp rýh šířky 35 cm a celkové hloubky 80 cm ve zpevněných plochách (vjezdech) nad obetonováním chrániček tloušťky 20 cm po spodní hranu kostrukce plochy (vjezdu). Výkopy budou zasypány štěrkodrtí.</t>
  </si>
  <si>
    <t>460161283</t>
  </si>
  <si>
    <t>Hloubení zapažených i nezapažených kabelových rýh ručně včetně urovnání dna s přemístěním výkopku do vzdálenosti 3 m od okraje jámy nebo s naložením na dopravní prostředek šířky 50 cm hloubky 90 cm v hornině třídy těžitelnosti II skupiny 4</t>
  </si>
  <si>
    <t>-528803228</t>
  </si>
  <si>
    <t>https://podminky.urs.cz/item/CS_URS_2022_02/460161283</t>
  </si>
  <si>
    <t>Poznámka k položce:
Kabelová rýha šířky 50 cm a hloubky do 90 cm v komunikacích - celková hloubka 120 cm (hloubka do 90 cm po odstranění stávajícího povrchu a podkladové konstrukční vrstvy komunikace).  Výměra položky vychází z výkresů C3.1 a C3.2.</t>
  </si>
  <si>
    <t>460431272</t>
  </si>
  <si>
    <t>Zásyp kabelových rýh ručně s přemístění sypaniny ze vzdálenosti do 10 m, s uložením výkopku ve vrstvách včetně zhutnění a úpravy povrchu šířky 50 cm hloubky 70 cm z horniny třídy těžitelnosti I skupiny 3</t>
  </si>
  <si>
    <t>-2092012564</t>
  </si>
  <si>
    <t>https://podminky.urs.cz/item/CS_URS_2022_02/460431272</t>
  </si>
  <si>
    <t>Poznámka k položce:
Jedná se o zásyp rýh šířky 50 cm a celkové hloubky 120 cm v komunikacích nad obetonováním chrániček (tloušťka obetonování 25 cm) po spodní hranu kostrukce komunikace. Výkopy budou zasypány štěrkodrtí.</t>
  </si>
  <si>
    <t>31000047x-R</t>
  </si>
  <si>
    <t>Štěrkodrť ŠDB 0/63 mm</t>
  </si>
  <si>
    <t>-1500248757</t>
  </si>
  <si>
    <t>Poznámka k položce:
Pro zásyp rýh ve vjezdech (celkové hloubky 80 cm) a komunikacích (celkové hloubky 120 cm) nad obetonováním chrániček po spodní hranu konstrukce komunikace (vjezdu).</t>
  </si>
  <si>
    <t>460742112</t>
  </si>
  <si>
    <t>Osazení kabelových prostupů včetně utěsnění a spárování z trub plastových do rýhy, bez výkopových prací bez obsypu, vnitřního průměru přes 10 do 15 cm</t>
  </si>
  <si>
    <t>295256788</t>
  </si>
  <si>
    <t>https://podminky.urs.cz/item/CS_URS_2022_02/460742112</t>
  </si>
  <si>
    <t>Poznámka k položce:
Jedná se o osazení trubek do výkopů v komunikacích (včetně 1x rezervní trubky).</t>
  </si>
  <si>
    <t>310000033i-R1</t>
  </si>
  <si>
    <t>Plastová trubka HDPE průměr 110 mm do výkopu</t>
  </si>
  <si>
    <t>-1054523929</t>
  </si>
  <si>
    <t>Poznámka k položce:
Výměra položky vychází z délky prostupů a dodávaných délek trubek. V ceně položky zahrnuta doprava na místo určení.</t>
  </si>
  <si>
    <t>460641113</t>
  </si>
  <si>
    <t>Základové konstrukce základ bez bednění do rostlé zeminy z monolitického betonu tř. C 16/20</t>
  </si>
  <si>
    <t>1529454356</t>
  </si>
  <si>
    <t>https://podminky.urs.cz/item/CS_URS_2022_02/460641113</t>
  </si>
  <si>
    <t>Poznámka k položce:
Obetonování chrániček na dně výkopů celkové hloubky 80 cm  a 120 cm ve zpevněných plochách, vjezdech a komunikacích. Položka zahrnuje m.j. dodání betonu C16/20.</t>
  </si>
  <si>
    <t>460791212</t>
  </si>
  <si>
    <t>Montáž trubek ochranných uložených volně do rýhy plastových ohebných, vnitřního průměru přes 32 do 50 mm</t>
  </si>
  <si>
    <t>1400016739</t>
  </si>
  <si>
    <t>https://podminky.urs.cz/item/CS_URS_2022_02/460791212</t>
  </si>
  <si>
    <t>Poznámka k položce:
Uložení chrániček pro impulsní kabely. Výměra položky vychází z výměry impulsních kabelů zkrácené o části kabelů uložených nad zemí.</t>
  </si>
  <si>
    <t>310000033-R</t>
  </si>
  <si>
    <t>Korugovaná červená ohebná ochranná trubka HDPE/LDPE průměr 50 mm s protahovacím lankem</t>
  </si>
  <si>
    <t>-447364691</t>
  </si>
  <si>
    <t>Poznámka k položce:
Pro uložení impulsních kabelů. V ceně položky zahrnuta doprava na místo určení. Do výměry položky zahrnuto ztratné prořezem. Součástí dodávky trubek je pro každé balení (50 m) 1 ks spojky trubek.</t>
  </si>
  <si>
    <t>460791213</t>
  </si>
  <si>
    <t>Montáž trubek ochranných uložených volně do rýhy plastových ohebných, vnitřního průměru přes 50 do 90 mm</t>
  </si>
  <si>
    <t>592713572</t>
  </si>
  <si>
    <t>https://podminky.urs.cz/item/CS_URS_2022_02/460791213</t>
  </si>
  <si>
    <t>Poznámka k položce:
Výměra položky odpovídá délce kabelů průřezů 10 mm2 a větších dodaných pro uložení v zemi zkrácené o části kabelů v trubkách v základech a části kabelů uložených nad zemí . Ve výměře položky jsou zahrnuty i trubky určené k obetonování ve výkopech 35/80 cm.</t>
  </si>
  <si>
    <t>310000016-R.1</t>
  </si>
  <si>
    <t>Korugovaná červená ohebná ochranná trubka HDPE/LDPE průměr 75/61 mm s protahovacím lankem</t>
  </si>
  <si>
    <t>-935241329</t>
  </si>
  <si>
    <t>Poznámka k položce:
V ceně položky zahrnuta doprava na místo určení. Do výměry položky zahrnuto ztratné prořezem. Součástí dodávky trubek je pro každé balení (50 m) 1 ks spojky trubek.</t>
  </si>
  <si>
    <t>460671113</t>
  </si>
  <si>
    <t>Výstražná fólie z PVC pro krytí kabelů včetně vyrovnání povrchu rýhy, rozvinutí a uložení fólie šířky do 34 cm</t>
  </si>
  <si>
    <t>-1651600487</t>
  </si>
  <si>
    <t>https://podminky.urs.cz/item/CS_URS_2022_02/460671113</t>
  </si>
  <si>
    <t>Poznámka k položce:
Položka zahrnuje mj. dodání červené výstražné fólie. Výměra položky odpovídá délce kabelových rýh šířky 35 cm v zemi, ve výměře položky zahrnuto ztratné prořezem.</t>
  </si>
  <si>
    <t>460671114</t>
  </si>
  <si>
    <t>Výstražná fólie z PVC pro krytí kabelů včetně vyrovnání povrchu rýhy, rozvinutí a uložení fólie šířky do 40 cm</t>
  </si>
  <si>
    <t>-515098017</t>
  </si>
  <si>
    <t>https://podminky.urs.cz/item/CS_URS_2022_02/460671114</t>
  </si>
  <si>
    <t>Poznámka k položce:
Položka zahrnuje mj. dodání červené výstražné fólie. Výměra položky odpovídá délce kabelových rýh šířky 50 cm v zemi, ve výměře položky zahrnuto ztratné prořezem.</t>
  </si>
  <si>
    <t>46000008-R</t>
  </si>
  <si>
    <t>Utěsnění konce prostupu, ochranné trubky nebo otvoru (do D110) PU pěnou</t>
  </si>
  <si>
    <t>1806854050</t>
  </si>
  <si>
    <t>Poznámka k položce:
Výměra položky zahrnuje utěsnění všech konců prostupů (včetně případných rezervních trubek) a konců všech nových chrániček včetně utěsnění chrániček při průchodu otvorem stožárového pouzdra v základech. Cena položky vychází z předpokládané časové náročnosti a z hodinové sazby příslušného pracovníka.</t>
  </si>
  <si>
    <t>123</t>
  </si>
  <si>
    <t>460030015</t>
  </si>
  <si>
    <t>Přípravné terénní práce odstranění travnatého porostu kosení a shrabávání trávy</t>
  </si>
  <si>
    <t>1755256190</t>
  </si>
  <si>
    <t>https://podminky.urs.cz/item/CS_URS_2022_02/460030015</t>
  </si>
  <si>
    <t>Poznámka k položce:
V místech provádění výkopových prací v zeleni před zahájením demontáží, výkopových prací a terénních úprav. Výměra položky vychází z výkresů C3.1, C3.2 a D2.3</t>
  </si>
  <si>
    <t>124</t>
  </si>
  <si>
    <t>460581131</t>
  </si>
  <si>
    <t>Úprava terénu uvedení nezpevněného terénu do původního stavu v místě dočasného uložení výkopku s vyhrabáním, srovnáním a částečným dosetím trávy</t>
  </si>
  <si>
    <t>662630463</t>
  </si>
  <si>
    <t>https://podminky.urs.cz/item/CS_URS_2022_02/460581131</t>
  </si>
  <si>
    <t xml:space="preserve">Poznámka k položce:
Po dokončení zemních prací (záhozu a zhutnění) v zeleni. Výměra položky - viz odstranění travnatého porostu.
</t>
  </si>
  <si>
    <t>125</t>
  </si>
  <si>
    <t>460581121</t>
  </si>
  <si>
    <t>Úprava terénu zatravnění, včetně dodání osiva a zalití vodou na rovině</t>
  </si>
  <si>
    <t>802394207</t>
  </si>
  <si>
    <t>https://podminky.urs.cz/item/CS_URS_2022_02/460581121</t>
  </si>
  <si>
    <t>Poznámka k položce:
Po dokončení zemních prací (záhozu a zhutnění) v zeleni a provedení provizorní úpravy terénu. Výměra položky - viz provizorní úprava terénu se zhutněním.</t>
  </si>
  <si>
    <t>126</t>
  </si>
  <si>
    <t>468031211</t>
  </si>
  <si>
    <t>Vytrhání obrub s odkopáním horniny a lože, s odhozením nebo naložením na dopravní prostředek stojatých chodníkových</t>
  </si>
  <si>
    <t>-1307098403</t>
  </si>
  <si>
    <t>https://podminky.urs.cz/item/CS_URS_2022_02/468031211</t>
  </si>
  <si>
    <t>Poznámka k položce:
Výměta položky vychází z průzkumu v terénu a z výkresů C3.1 a C3.2. Pozor, obrubníky nepoškodit, budou dále využity!</t>
  </si>
  <si>
    <t>127</t>
  </si>
  <si>
    <t>460912211</t>
  </si>
  <si>
    <t>Očištění vybouraných prvků z vozovek a chodníků obrubníků od spojovacího materiálu z jakéhokoliv lože, s odklizením a uložením na vzdálenost 10 m chodníkových</t>
  </si>
  <si>
    <t>35442597</t>
  </si>
  <si>
    <t>https://podminky.urs.cz/item/CS_URS_2022_02/460912211</t>
  </si>
  <si>
    <t>Poznámka k položce:
Očištění vybouraných chodníkových obrubníků.</t>
  </si>
  <si>
    <t>460892221</t>
  </si>
  <si>
    <t>Osazení obrubníku se zřízením lože, s vyplněním a zatřením spár betonového chodníkového stojatého, do lože z betonu prostého</t>
  </si>
  <si>
    <t>-430690102</t>
  </si>
  <si>
    <t>https://podminky.urs.cz/item/CS_URS_2022_02/460892221</t>
  </si>
  <si>
    <t>Poznámka k položce:
Budou použity stávající obrubníky. Položka zahrnuje m.j. dodání betonu C12/15.</t>
  </si>
  <si>
    <t>129</t>
  </si>
  <si>
    <t>59217016</t>
  </si>
  <si>
    <t>obrubník betonový chodníkový 1000x80x250mm</t>
  </si>
  <si>
    <t>1500862892</t>
  </si>
  <si>
    <t>Poznámka k položce:
Předpokládaná potřeba dodání 20% výměry rozebíraných obrubníků. Poznámka - před objednáním obrub ověřit v terénu skutečné rozměry stávajících obrubníků v konkrétních místech - nutno použít obrubníky stejných rozměrů!</t>
  </si>
  <si>
    <t>130</t>
  </si>
  <si>
    <t>468031221</t>
  </si>
  <si>
    <t>Vytrhání obrub s odkopáním horniny a lože, s odhozením nebo naložením na dopravní prostředek stojatých silničních</t>
  </si>
  <si>
    <t>2069528097</t>
  </si>
  <si>
    <t>https://podminky.urs.cz/item/CS_URS_2022_02/468031221</t>
  </si>
  <si>
    <t>131</t>
  </si>
  <si>
    <t>460912111</t>
  </si>
  <si>
    <t>Očištění vybouraných prvků z vozovek a chodníků obrubníků od spojovacího materiálu z jakéhokoliv lože, s odklizením a uložením na vzdálenost 10 m silničních</t>
  </si>
  <si>
    <t>1085572257</t>
  </si>
  <si>
    <t>https://podminky.urs.cz/item/CS_URS_2022_02/460912111</t>
  </si>
  <si>
    <t>Poznámka k položce:
Očištění vybouraných silničních obrubníků.</t>
  </si>
  <si>
    <t>132</t>
  </si>
  <si>
    <t>460891221</t>
  </si>
  <si>
    <t>Osazení obrubníku se zřízením lože, s vyplněním a zatřením spár betonového silničního stojatého, do lože z betonu prostého</t>
  </si>
  <si>
    <t>-1747796534</t>
  </si>
  <si>
    <t>https://podminky.urs.cz/item/CS_URS_2022_02/460891221</t>
  </si>
  <si>
    <t>134</t>
  </si>
  <si>
    <t>468021221</t>
  </si>
  <si>
    <t>Vytrhání dlažby včetně ručního rozebrání, vytřídění, odhozu na hromady nebo naložení na dopravní prostředek a očistění kostek nebo dlaždic z pískového podkladu z dlaždic zámkových, spáry nezalité</t>
  </si>
  <si>
    <t>-1190647180</t>
  </si>
  <si>
    <t>https://podminky.urs.cz/item/CS_URS_2022_02/468021221</t>
  </si>
  <si>
    <t>Poznámka k položce:
Výměra položky vychází z výkresů C3.1, C3.2, D2.3 a z průzkumu v terénu.</t>
  </si>
  <si>
    <t>135</t>
  </si>
  <si>
    <t>460911122</t>
  </si>
  <si>
    <t>Očištění vybouraných prvků z vozovek a chodníků kostek nebo dlaždic od spojovacího materiálu s původní výplní spár kamenivem, s odklizením a uložením na vzdálenost 3 m dlaždic betonových tvarovaných nebo zámkových</t>
  </si>
  <si>
    <t>-1374867079</t>
  </si>
  <si>
    <t>https://podminky.urs.cz/item/CS_URS_2022_02/460911122</t>
  </si>
  <si>
    <t>Poznámka k položce:
Výměra položky vychází z výměry položky 468021221.</t>
  </si>
  <si>
    <t>136</t>
  </si>
  <si>
    <t>460921222</t>
  </si>
  <si>
    <t>Vyspravení krytu po překopech kladení dlažby pro pokládání kabelů, včetně rozprostření, urovnání a zhutnění podkladu a provedení lože z kameniva těženého z dlaždic betonových tvarovaných nebo zámkových</t>
  </si>
  <si>
    <t>-2079792844</t>
  </si>
  <si>
    <t>https://podminky.urs.cz/item/CS_URS_2022_02/460921222</t>
  </si>
  <si>
    <t>137</t>
  </si>
  <si>
    <t>31000010.21</t>
  </si>
  <si>
    <t>Betonová dlažba venkovní zámková, tl. 60 mm</t>
  </si>
  <si>
    <t>-1660385221</t>
  </si>
  <si>
    <t>Poznámka k položce:
Předpokládaná potřeba dodání nové dlažby pro 15% dotčeného dlážděného povrchu. Barva a tvar dlažby dle stávající dlažby. V ceně položky zahrnuta doprava na místo určení.</t>
  </si>
  <si>
    <t>(750*1,0+10*(2*1,0)+20*(1,5*1,5)+2*(2*2)+2*(2,5*2))*0,15</t>
  </si>
  <si>
    <t>138</t>
  </si>
  <si>
    <t>31000010.3</t>
  </si>
  <si>
    <t>Betonová dlažba venkovní zámková, tl. 80 mm</t>
  </si>
  <si>
    <t>1494218377</t>
  </si>
  <si>
    <t>Poznámka k položce:
Předpokládaná potřeba dodání nové dlažby pro 20% dotčeného povrchu. Barva a tvar dlažby dle stávající dlažby. V ceně položky zahrnuta doprava na místo určení.</t>
  </si>
  <si>
    <t>(12*1,0)*0,2</t>
  </si>
  <si>
    <t>139</t>
  </si>
  <si>
    <t>468021212</t>
  </si>
  <si>
    <t>Vytrhání dlažby včetně ručního rozebrání, vytřídění, odhozu na hromady nebo naložení na dopravní prostředek a očistění kostek nebo dlaždic z pískového podkladu z dlaždic betonových nebo keramických, spáry nezalité</t>
  </si>
  <si>
    <t>-1292536156</t>
  </si>
  <si>
    <t>https://podminky.urs.cz/item/CS_URS_2022_02/468021212</t>
  </si>
  <si>
    <t>4*1,2</t>
  </si>
  <si>
    <t>140</t>
  </si>
  <si>
    <t>460911121</t>
  </si>
  <si>
    <t>Očištění vybouraných prvků z vozovek a chodníků kostek nebo dlaždic od spojovacího materiálu s původní výplní spár kamenivem, s odklizením a uložením na vzdálenost 3 m dlaždic betonových čtyřhranných</t>
  </si>
  <si>
    <t>106012532</t>
  </si>
  <si>
    <t>https://podminky.urs.cz/item/CS_URS_2022_02/460911121</t>
  </si>
  <si>
    <t>Poznámka k položce:
Výměra položky vychází z výměry položky 468021212.</t>
  </si>
  <si>
    <t>141</t>
  </si>
  <si>
    <t>460921221</t>
  </si>
  <si>
    <t>Vyspravení krytu po překopech kladení dlažby pro pokládání kabelů, včetně rozprostření, urovnání a zhutnění podkladu a provedení lože z kameniva těženého z dlaždic betonových čtyřhranných</t>
  </si>
  <si>
    <t>264622796</t>
  </si>
  <si>
    <t>https://podminky.urs.cz/item/CS_URS_2022_02/460921221</t>
  </si>
  <si>
    <t>142</t>
  </si>
  <si>
    <t>31000010.1</t>
  </si>
  <si>
    <t>Betonová dlažba venkovní šedá 300x300 mm, tl. min. 37 mm</t>
  </si>
  <si>
    <t>-926508106</t>
  </si>
  <si>
    <t>Poznámka k položce:
Předpokládaná potřeba dodání nové dlažby pro 50% dotčeného povrchu. Barva a tvar dlažby dle stávající dlažby. V ceně položky zahrnuta doprava na místo určení.</t>
  </si>
  <si>
    <t>(4*1,2)*0,5</t>
  </si>
  <si>
    <t>143</t>
  </si>
  <si>
    <t>468022111</t>
  </si>
  <si>
    <t>Vytrhání dlažby včetně ručního rozebrání, vytřídění, odhozu na hromady nebo naložení na dopravní prostředek a očistění kostek nebo dlaždic kladené do malty z kostek velkých, spáry nezalité</t>
  </si>
  <si>
    <t>-2045335882</t>
  </si>
  <si>
    <t>https://podminky.urs.cz/item/CS_URS_2022_02/468022111</t>
  </si>
  <si>
    <t>70*1,0+1*(3*2)+2*(2,5*2)</t>
  </si>
  <si>
    <t>144</t>
  </si>
  <si>
    <t>460911111</t>
  </si>
  <si>
    <t>Očištění vybouraných prvků z vozovek a chodníků kostek nebo dlaždic od spojovacího materiálu s původní výplní spár kamenivem, s odklizením a uložením na vzdálenost 3 m kostek velkých</t>
  </si>
  <si>
    <t>1465827831</t>
  </si>
  <si>
    <t>https://podminky.urs.cz/item/CS_URS_2022_02/460911111</t>
  </si>
  <si>
    <t>Poznámka k položce:
Výměra položky vychází z výměry položky 468022111.</t>
  </si>
  <si>
    <t>145</t>
  </si>
  <si>
    <t>460921211</t>
  </si>
  <si>
    <t>Vyspravení krytu po překopech kladení dlažby pro pokládání kabelů, včetně rozprostření, urovnání a zhutnění podkladu a provedení lože z kameniva těženého z kostek kamenných velkých</t>
  </si>
  <si>
    <t>-1185731888</t>
  </si>
  <si>
    <t>https://podminky.urs.cz/item/CS_URS_2022_02/460921211</t>
  </si>
  <si>
    <t>146</t>
  </si>
  <si>
    <t>310000100x</t>
  </si>
  <si>
    <t>Dlažba žulová - kostky velké, šedé</t>
  </si>
  <si>
    <t>1631204608</t>
  </si>
  <si>
    <t>Poznámka k položce:
Předpokládaná potřeba dodání nových žulových kostek pro 10% dotčeného povrchu. Barva a tvar kostek dle stávajícího povrchu. V ceně položky zahrnuta doprava na místo určení.</t>
  </si>
  <si>
    <t>86*0,1</t>
  </si>
  <si>
    <t>147</t>
  </si>
  <si>
    <t>460881611</t>
  </si>
  <si>
    <t>Kryt vozovek a chodníků kladení dlažby (materiál ve specifikaci) včetně spárování, do lože z kameniva těženého z dlaždic betonových čtyřhranných</t>
  </si>
  <si>
    <t>2095598843</t>
  </si>
  <si>
    <t>https://podminky.urs.cz/item/CS_URS_2022_02/460881611</t>
  </si>
  <si>
    <t>Poznámka k položce:
Vytvožení manipulační zpevněné plochy před novým rozváděčem RVO 009.</t>
  </si>
  <si>
    <t>1,5*0,5</t>
  </si>
  <si>
    <t>148</t>
  </si>
  <si>
    <t>31000010.11</t>
  </si>
  <si>
    <t>Betonová dlažba venkovní šedá 500x500 mm, tl. 50 mm</t>
  </si>
  <si>
    <t>927545937</t>
  </si>
  <si>
    <t>Poznámka k položce:
Dlažba pro vytvoření zpevněné manipulační plochy před rozváděči a pro opravu stávajících povrchů z dlažby 500x500 mm po výkopech pro VO. Předpokládaná potřeba dodání nové dlažby pro 50% dotčených stávajících povrchů. Barva a tvar dlažby dle stávající dlažby. V ceně položky zahrnuta doprava na místo určení.</t>
  </si>
  <si>
    <t>149</t>
  </si>
  <si>
    <t>468011122</t>
  </si>
  <si>
    <t>Odstranění podkladů nebo krytů komunikací včetně rozpojení na kusy a zarovnání styčné spáry z kameniva drceného, tloušťky přes 10 do 20 cm</t>
  </si>
  <si>
    <t>1868401809</t>
  </si>
  <si>
    <t>https://podminky.urs.cz/item/CS_URS_2022_02/468011122</t>
  </si>
  <si>
    <t>Poznámka k položce:
Výměra položky vychází z rozsahu prací ve stávajících površích s dlažbou - viz výkresy C3.1, C3.2 a D2.3.</t>
  </si>
  <si>
    <t>150</t>
  </si>
  <si>
    <t>460871143</t>
  </si>
  <si>
    <t>Podklad vozovek a chodníků včetně rozprostření a úpravy ze štěrkodrti, včetně zhutnění, tloušťky přes 10 do 15 cm</t>
  </si>
  <si>
    <t>-1943899441</t>
  </si>
  <si>
    <t>https://podminky.urs.cz/item/CS_URS_2022_02/460871143</t>
  </si>
  <si>
    <t>Poznámka k položce:
Obnovení podkladové vrstvy v dotčených stávajících površích s dlážděným povrchem a vytvoření podkladové vrstvy pod zpevněnou plochou před rozváděčem. Výměra položky vychází z výměry položky č. 468011122 a z výměry položky 460881611.</t>
  </si>
  <si>
    <t>151</t>
  </si>
  <si>
    <t>468041121</t>
  </si>
  <si>
    <t>Řezání spár v podkladu nebo krytu živičném, tloušťky do 5 cm</t>
  </si>
  <si>
    <t>1115830238</t>
  </si>
  <si>
    <t>https://podminky.urs.cz/item/CS_URS_2022_02/468041121</t>
  </si>
  <si>
    <t>Poznámka k položce:
V místech výkopů v asfaltových površích v chodnících. Výměra položky vychází z výkresů C3.1, C3.2, D2.3 a z průzkumu v terénu.</t>
  </si>
  <si>
    <t>152</t>
  </si>
  <si>
    <t>468011141</t>
  </si>
  <si>
    <t>Odstranění podkladů nebo krytů komunikací včetně rozpojení na kusy a zarovnání styčné spáry ze živice, tloušťky do 5 cm</t>
  </si>
  <si>
    <t>2130050442</t>
  </si>
  <si>
    <t>https://podminky.urs.cz/item/CS_URS_2022_02/468011141</t>
  </si>
  <si>
    <t>Poznámka k položce:
Odstranění stávajících asfaltových povrchů v chodnících. V místech výkopů v asfaltových površích v chodnících. Výměra položky vychází z výkresů C3.1, C3.2, D2.3 a z průzkumu v terénu.</t>
  </si>
  <si>
    <t>153</t>
  </si>
  <si>
    <t>460881313</t>
  </si>
  <si>
    <t>Kryt vozovek a chodníků z litého asfaltu včetně rozprostření, tloušťky přes 3 do 5 cm</t>
  </si>
  <si>
    <t>337437824</t>
  </si>
  <si>
    <t>https://podminky.urs.cz/item/CS_URS_2022_02/460881313</t>
  </si>
  <si>
    <t>Poznámka k položce:
Výměra položky vychází z výměry položky č. 468011141.</t>
  </si>
  <si>
    <t>154</t>
  </si>
  <si>
    <t>468041111</t>
  </si>
  <si>
    <t>Řezání spár v podkladu nebo krytu betonovém, hloubky do 10 cm</t>
  </si>
  <si>
    <t>-1801719208</t>
  </si>
  <si>
    <t>https://podminky.urs.cz/item/CS_URS_2022_02/468041111</t>
  </si>
  <si>
    <t>Poznámka k položce:
V místech výkopů v asfaltových chodnících. Výměra položky vychází z výkresů C3.1, C3.2, D2.3 a z průzkumu v terénu.</t>
  </si>
  <si>
    <t>155</t>
  </si>
  <si>
    <t>468011131</t>
  </si>
  <si>
    <t>Odstranění podkladů nebo krytů komunikací včetně rozpojení na kusy a zarovnání styčné spáry z betonu prostého, tloušťky do 15 cm</t>
  </si>
  <si>
    <t>1406887963</t>
  </si>
  <si>
    <t>https://podminky.urs.cz/item/CS_URS_2022_02/468011131</t>
  </si>
  <si>
    <t>Poznámka k položce:
Odstranění stávajících betonových podkladů asfaltových chodníků. cích. V místech výkopů v asfaltových površích v chodnících. Výměra položky vychází z výkresů C3.1, C3.2 , D2.3 a z průzkumu v terénu.</t>
  </si>
  <si>
    <t>156</t>
  </si>
  <si>
    <t>460871171</t>
  </si>
  <si>
    <t>Podklad vozovek a chodníků včetně rozprostření a úpravy z betonu prostého, včetně rozprostření, tloušťky do 10 cm</t>
  </si>
  <si>
    <t>1423611798</t>
  </si>
  <si>
    <t>https://podminky.urs.cz/item/CS_URS_2022_02/460871171</t>
  </si>
  <si>
    <t>Poznámka k položce:
Výměra položky vychází z výměry položky č. 468011131.</t>
  </si>
  <si>
    <t>468011143</t>
  </si>
  <si>
    <t>Odstranění podkladů nebo krytů komunikací včetně rozpojení na kusy a zarovnání styčné spáry ze živice, tloušťky přes 10 do 15 cm</t>
  </si>
  <si>
    <t>-1066854750</t>
  </si>
  <si>
    <t>https://podminky.urs.cz/item/CS_URS_2022_02/468011143</t>
  </si>
  <si>
    <t>Poznámka k položce:
Odstranění stávajících asfaltových povrchů v asfaltových komunikacích, parkovištích nebo vjezdech. Výměra položky vychází z výkresů C3.1, C3.2, D2.3 a z průzkumu v terénu.</t>
  </si>
  <si>
    <t>468011123</t>
  </si>
  <si>
    <t>Odstranění podkladů nebo krytů komunikací včetně rozpojení na kusy a zarovnání styčné spáry z kameniva drceného, tloušťky přes 20 do 30 cm</t>
  </si>
  <si>
    <t>1709678430</t>
  </si>
  <si>
    <t>https://podminky.urs.cz/item/CS_URS_2022_02/468011123</t>
  </si>
  <si>
    <t>Poznámka k položce:
Odstranění stávajících podkladových vrstev asfaltových komunikací, parkovišť a vjezdů.  Výměra položky vychází z výkresů C3.1, C3.2, D2.3 a z průzkumu v terénu.</t>
  </si>
  <si>
    <t>460871155</t>
  </si>
  <si>
    <t>Podklad vozovek a chodníků včetně rozprostření a úpravy z kameniva drceného, včetně zhutnění, tloušťky přes 25 do 30 cm</t>
  </si>
  <si>
    <t>827655772</t>
  </si>
  <si>
    <t>https://podminky.urs.cz/item/CS_URS_2022_02/460871155</t>
  </si>
  <si>
    <t>Poznámka k položce:
Výměra položky vychází z výměry položky č. 468011123.</t>
  </si>
  <si>
    <t>460881214</t>
  </si>
  <si>
    <t>Kryt vozovek a chodníků z asfaltového betonu vrstva ložní, tloušťky 7 cm</t>
  </si>
  <si>
    <t>-434237375</t>
  </si>
  <si>
    <t>https://podminky.urs.cz/item/CS_URS_2022_02/460881214</t>
  </si>
  <si>
    <t>Poznámka k položce:
Výměra položky vychází z výměry položky č. 468011143.</t>
  </si>
  <si>
    <t>460881223</t>
  </si>
  <si>
    <t>Kryt vozovek a chodníků z asfaltového betonu vrstva obrusná, tloušťky 5 cm</t>
  </si>
  <si>
    <t>-26558093</t>
  </si>
  <si>
    <t>https://podminky.urs.cz/item/CS_URS_2022_02/460881223</t>
  </si>
  <si>
    <t>460371111</t>
  </si>
  <si>
    <t>Naložení výkopku ručně z hornin třídy těžitelnosti I skupiny 1 až 3</t>
  </si>
  <si>
    <t>-536855801</t>
  </si>
  <si>
    <t>https://podminky.urs.cz/item/CS_URS_2022_02/460371111</t>
  </si>
  <si>
    <t xml:space="preserve">Poznámka k položce:
Naložení zeminy pro odvoz. Výměra položky vychází z výměr jednotlivých položek zemních prací.
</t>
  </si>
  <si>
    <t>460341113</t>
  </si>
  <si>
    <t>Vodorovné přemístění (odvoz) horniny dopravními prostředky včetně složení, bez naložení a rozprostření jakékoliv třídy, na vzdálenost přes 500 do 1000 m</t>
  </si>
  <si>
    <t>524029137</t>
  </si>
  <si>
    <t>https://podminky.urs.cz/item/CS_URS_2022_02/460341113</t>
  </si>
  <si>
    <t>Poznámka k položce:
Výměra položky vychází z výměry položky č. 460371111.</t>
  </si>
  <si>
    <t>460341121</t>
  </si>
  <si>
    <t>Vodorovné přemístění (odvoz) horniny dopravními prostředky včetně složení, bez naložení a rozprostření jakékoliv třídy, na vzdálenost Příplatek k ceně -1113 za každých dalších i započatých 1000 m</t>
  </si>
  <si>
    <t>999643022</t>
  </si>
  <si>
    <t>https://podminky.urs.cz/item/CS_URS_2022_02/460341121</t>
  </si>
  <si>
    <t xml:space="preserve">Poznámka k položce:
Odvoz na skládku do 15 km, tj. příplatek na 14 km (14 x 1000 m).
</t>
  </si>
  <si>
    <t>460371113</t>
  </si>
  <si>
    <t>Naložení výkopku ručně z hornin třídy těžitelnosti II skupiny 4 až 5</t>
  </si>
  <si>
    <t>651223432</t>
  </si>
  <si>
    <t>https://podminky.urs.cz/item/CS_URS_2022_02/460371113</t>
  </si>
  <si>
    <t>Poznámka k položce:
Naložení sutě, betonu, asfaltu a vybouraných hmot. Výměra položky vychází z výměr jednotlivých položek zemních prací.</t>
  </si>
  <si>
    <t>469972111</t>
  </si>
  <si>
    <t>Odvoz suti a vybouraných hmot odvoz suti a vybouraných hmot do 1 km</t>
  </si>
  <si>
    <t>-166488225</t>
  </si>
  <si>
    <t>https://podminky.urs.cz/item/CS_URS_2022_02/469972111</t>
  </si>
  <si>
    <t>Poznámka k položce:
Výměra položky vychází z výměr jednotlivých položek zemních prací. a měrné hmotnosti materiálu.</t>
  </si>
  <si>
    <t>469972121</t>
  </si>
  <si>
    <t>Odvoz suti a vybouraných hmot odvoz suti a vybouraných hmot Příplatek k ceně za každý další i započatý 1 km</t>
  </si>
  <si>
    <t>927510408</t>
  </si>
  <si>
    <t>https://podminky.urs.cz/item/CS_URS_2022_02/469972121</t>
  </si>
  <si>
    <t>Poznámka k položce:
Odvoz na skládku do 15 km, tj. příplatek na 14 km (14 x 1000 m).</t>
  </si>
  <si>
    <t>460361121</t>
  </si>
  <si>
    <t>Poplatek (skládkovné) za uložení zeminy na recyklační skládce zatříděné do Katalogu odpadů pod kódem 17 05 04</t>
  </si>
  <si>
    <t>-276863420</t>
  </si>
  <si>
    <t>https://podminky.urs.cz/item/CS_URS_2022_02/460361121</t>
  </si>
  <si>
    <t>Poznámka k položce:
Hmotnost spočítána na základě zprůměrované měrné hmotnosti daného materiálu a jeho množství.</t>
  </si>
  <si>
    <t>469973120</t>
  </si>
  <si>
    <t>Poplatek za uložení stavebního odpadu (skládkovné) na recyklační skládce z prostého betonu zatříděného do Katalogu odpadů pod kódem 17 01 01</t>
  </si>
  <si>
    <t>219779421</t>
  </si>
  <si>
    <t>https://podminky.urs.cz/item/CS_URS_2022_02/469973120</t>
  </si>
  <si>
    <t>469973124</t>
  </si>
  <si>
    <t>Poplatek za uložení stavebního odpadu (skládkovné) na recyklační skládce směsného stavebního a demoličního zatříděného do Katalogu odpadů pod kódem 17 09 04</t>
  </si>
  <si>
    <t>1660913656</t>
  </si>
  <si>
    <t>https://podminky.urs.cz/item/CS_URS_2022_02/469973124</t>
  </si>
  <si>
    <t>469973125</t>
  </si>
  <si>
    <t>Poplatek za uložení stavebního odpadu (skládkovné) na recyklační skládce asfaltového bez obsahu dehtu zatříděného do Katalogu odpadů pod kódem 17 03 02</t>
  </si>
  <si>
    <t>1344013549</t>
  </si>
  <si>
    <t>https://podminky.urs.cz/item/CS_URS_2022_02/469973125</t>
  </si>
  <si>
    <t>HZS</t>
  </si>
  <si>
    <t>Hodinové zúčtovací sazby</t>
  </si>
  <si>
    <t>HZS-R1</t>
  </si>
  <si>
    <t>Revize elektro v rozsahu navržených úprav VO vč. provedení potřebných měření a vypracování kompletní revizní zprávy ve 4 výtiscích</t>
  </si>
  <si>
    <t>hod</t>
  </si>
  <si>
    <t>512</t>
  </si>
  <si>
    <t>1402041504</t>
  </si>
  <si>
    <t>Poznámka k položce:
Rozsah vychází z rozsahu stavby a navrženého technického řešení (viz výkresy C2 a C4).</t>
  </si>
  <si>
    <t>HZS-R2</t>
  </si>
  <si>
    <t>Přepojení rozvodu VO, provizorní provoz, rozfázování, provedení provozních měření, oprava schéma v rozváděčích</t>
  </si>
  <si>
    <t>-1275577206</t>
  </si>
  <si>
    <t>Poznámka k položce:
Vychází z rozsahu prováděných úprav a navrženého technického řešení.</t>
  </si>
  <si>
    <t>HZS-R7</t>
  </si>
  <si>
    <t>Pronájem montážní plošiny s dosahem do pracovní výšky min. 12 m vč. obsluhy</t>
  </si>
  <si>
    <t>hod.</t>
  </si>
  <si>
    <t>-177377631</t>
  </si>
  <si>
    <t>Poznámka k položce:
Pro provedení prací ve výškách, u kterých není montážní plošina součástí příslušných montážních položek dle příslušných ceníků nebo není její použití v popisu položky uvedeno (ověření osazovacích průměrů nových výložníků před jejich objednáním přímo na konkrétních stožárech, demontáž a montáž svodových kabelů od svítidel).</t>
  </si>
  <si>
    <t>HZS-R3</t>
  </si>
  <si>
    <t>Jednání se správci cizích sítí a komunikací, s vlastníky dotčených nemovitostí</t>
  </si>
  <si>
    <t>416020181</t>
  </si>
  <si>
    <t>Poznámka k položce:
Jedná se o jednání se správci inženýrských sítí či komunikací a vlastníky nemovitostí, projednání dotčení zařízení nebo vstupu na pozemek před zahájením stavby a předání zařízení nebo pozemku před dokončením stavby. Vychází z rozsahu stavby, vlastnictví dotčených parcel a navrženého technického řešení.</t>
  </si>
  <si>
    <t>02 - Vedlejší rozpočtové náklady</t>
  </si>
  <si>
    <t>VRN - Vedlejší rozpočtové náklady</t>
  </si>
  <si>
    <t>VRN</t>
  </si>
  <si>
    <t>VRN-R15.1</t>
  </si>
  <si>
    <t>Zajištění obnovení (prodloužení platnosti) vyjádření k projektové dokumentaci (viz dokladová část) a zajištění vytyčení všech dotčených inženýrských sítí v místech provádění zemních prací na místě jejich správci před zahájením prací včetně vyznačení trasy v terénu, úhrada souvisejících poplatků za jednotlivá vyjádření a za vytyčení sítí a dopravu na místo</t>
  </si>
  <si>
    <t>soubor</t>
  </si>
  <si>
    <t>1024</t>
  </si>
  <si>
    <t>79728404</t>
  </si>
  <si>
    <t>Poznámka k položce:
Rozsah - viiz výkresová část a dokladová část dokumentace. Cena vychází z předpokládané časové náročnosti, hodinové sazby pracovníků zhotovitele a z ceníků příslušných prací jednotlivých správců sítí a poplatků za obnovení jednotlivých vyjádření.</t>
  </si>
  <si>
    <t>VRN-R2</t>
  </si>
  <si>
    <t>-298881273</t>
  </si>
  <si>
    <t>Poznámka k položce:
Kontrolní měření osvětlení ve 4 úsecích osvětlovací soustavy s rozdílnou konfigurací - viz světelně technické výpočty v textové části dokumentace. Požadováno provedení v souladu s ČSN EN 13201-4.</t>
  </si>
  <si>
    <t>VRN-R12.1</t>
  </si>
  <si>
    <t>Geodetické práce - geodetické zaměření umístění stožárů VO na podkladu katastrální mapy ve třech vyhotoveních vč. 3 ks CD (soubory ve formátech dgn, dxf nebo dwg)</t>
  </si>
  <si>
    <t>1352889254</t>
  </si>
  <si>
    <t>VRN-R3</t>
  </si>
  <si>
    <t>Digitální fotodokumentace zařízení VO a otevřených výkopů pro potřeby správce VO (pasportizace a evidence zařízení VO) - 2 x CD</t>
  </si>
  <si>
    <t>-492375826</t>
  </si>
  <si>
    <t xml:space="preserve">Poznámka k položce:
Vychází z rozsahu prováděných úprav a navrženého technického řešení.
</t>
  </si>
  <si>
    <t>VRN-R17</t>
  </si>
  <si>
    <t>Digitální fotodokumentace (kamerová nahrávka) stavu dotčených komunikací a ploch v rozsahu stavby před zahájením stavby (1 x CD)</t>
  </si>
  <si>
    <t>-1228347975</t>
  </si>
  <si>
    <t>VRN-R13</t>
  </si>
  <si>
    <t>1932091609</t>
  </si>
  <si>
    <t>Poznámka k položce:
Vychází z rozsahu úprav, navrženého technického řešení a podmínek správců komunikací .</t>
  </si>
  <si>
    <t>VRN-R16</t>
  </si>
  <si>
    <t>Provizorní dopravní značení a souvisejícící dopravní opatření včetně zajištění projektu, projednání a odsouhlasení</t>
  </si>
  <si>
    <t>-1947843392</t>
  </si>
  <si>
    <t>Poznámka k položce:
Vychází z rozsahu prováděných úprav, délky dotčených komunikací a ceny za jednotku, která zohledňuje navržené technické řešení a místní podmínky.</t>
  </si>
  <si>
    <t>VRN-R14</t>
  </si>
  <si>
    <t>Zajištění podkladů pro přejímací řízení zařízení VO včetně dodání dokumentace opravené dle skutečného provedení</t>
  </si>
  <si>
    <t>-868712483</t>
  </si>
  <si>
    <t>Poznámka k položce:
Vychází z rozsahu prováděných úprav VO a z požadavků správce a vblastníka zařízení VO.</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</si>
  <si>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</si>
  <si>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</si>
  <si>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</si>
  <si>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</si>
  <si>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</si>
  <si>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</si>
  <si>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</si>
  <si>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</si>
  <si>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</si>
  <si>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</si>
  <si>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</si>
  <si>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</si>
  <si>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</si>
  <si>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</si>
  <si>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</si>
  <si>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</si>
  <si>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</si>
  <si>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</si>
  <si>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</si>
  <si>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</si>
  <si>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</si>
  <si>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</si>
  <si>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</si>
  <si>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</si>
  <si>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</si>
  <si>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</si>
  <si>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</si>
  <si>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</si>
  <si>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</si>
  <si>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</si>
  <si>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</si>
  <si>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</si>
  <si>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</si>
  <si>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</si>
  <si>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</si>
  <si>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</si>
  <si>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</si>
  <si>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</si>
  <si>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</si>
  <si>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</si>
  <si>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</si>
  <si>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</si>
  <si>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</si>
  <si>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</si>
  <si>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</si>
  <si>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</si>
  <si>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</si>
  <si>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</si>
  <si>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</si>
  <si>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</si>
  <si>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</si>
  <si>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</si>
  <si>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</si>
  <si>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</si>
  <si>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</si>
  <si>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</si>
  <si>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</si>
  <si>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</si>
  <si>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</si>
  <si>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</si>
  <si>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</si>
  <si>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</si>
  <si>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</si>
  <si>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</si>
  <si>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</si>
  <si>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</si>
  <si>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</si>
  <si>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</si>
  <si>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</si>
  <si>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</si>
  <si>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</si>
  <si>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</si>
  <si>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</si>
  <si>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</si>
  <si>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</si>
  <si>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</si>
  <si>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</si>
  <si>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</si>
  <si>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</si>
  <si>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</si>
  <si>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</si>
  <si>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</si>
  <si>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</si>
  <si>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</si>
  <si>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</si>
  <si>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</si>
  <si>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</si>
  <si>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</si>
  <si>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</si>
  <si>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</si>
  <si>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</si>
  <si>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</si>
  <si>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</si>
  <si>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</si>
  <si>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</si>
  <si>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</si>
  <si>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</si>
  <si>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</si>
  <si>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</si>
  <si>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</si>
  <si>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</si>
  <si>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</si>
  <si>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</si>
  <si>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</si>
  <si>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</si>
  <si>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</si>
  <si>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</si>
  <si>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</si>
  <si>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</si>
  <si>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</si>
  <si>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</si>
  <si>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</si>
  <si>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</si>
  <si>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</si>
  <si>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</si>
  <si>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</si>
  <si>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</si>
  <si>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</si>
  <si>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</si>
  <si>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</si>
  <si>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</si>
  <si>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</si>
  <si>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</si>
  <si>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</si>
  <si>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</si>
  <si>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</si>
  <si>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</si>
  <si>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</si>
  <si>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</si>
  <si>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</si>
  <si>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</si>
  <si>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</si>
  <si>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</si>
  <si>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</si>
  <si>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</si>
  <si>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</si>
  <si>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</si>
  <si>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</si>
  <si>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</si>
  <si>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</si>
  <si>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</si>
  <si>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</si>
  <si>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</si>
  <si>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</si>
  <si>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</si>
  <si>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</si>
  <si>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</si>
  <si>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</si>
  <si>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</si>
  <si>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</si>
  <si>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</si>
  <si>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</si>
  <si>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</si>
  <si>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</si>
  <si>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</si>
  <si>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</si>
  <si>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</si>
  <si>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</si>
  <si>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</si>
  <si>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</si>
  <si>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</si>
  <si>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</si>
  <si>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</si>
  <si>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</si>
  <si>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</si>
  <si>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</si>
  <si>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</si>
  <si>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</si>
  <si>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</si>
  <si>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</si>
  <si>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</si>
  <si>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</si>
  <si>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</si>
  <si>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</si>
  <si>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</si>
  <si>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</si>
  <si>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</si>
  <si>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</si>
  <si>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</si>
  <si>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</si>
  <si>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</si>
  <si>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</si>
  <si>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</si>
  <si>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</si>
  <si>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</si>
  <si>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405*2</t>
  </si>
  <si>
    <t>155*14</t>
  </si>
  <si>
    <t>15*1,7</t>
  </si>
  <si>
    <t>Poznámka k položce:
Geodetické zaměření trasy VO včetně stožárů. Vychází z rozsahu prováděných úprav VO.</t>
  </si>
  <si>
    <t>Světelnětechnické měření soustavy VO vč. protokolu ve 3 vyhotoveních</t>
  </si>
  <si>
    <t>Zajištění bezpečnosti a ochrany zdraví pracovníků na stavbě po dobu realizace stavby vč. zajištění návrhu opatření (plán BOZP), zajištění výkopů, zajištění průchodů chodců a průjezdu vozidel, zajištění povolení pro zvláštní užívání komunikací.</t>
  </si>
  <si>
    <t>741210001</t>
  </si>
  <si>
    <t>Montáž rozvodnic oceloplechových nebo plastových bez zapojení vodičů běžných, hmotnosti do 20 kg</t>
  </si>
  <si>
    <t>Plastová odbočná vodotěsná krabice se svorkovnicí pro propojení až 4 ks kabelů průřezu do 35 mm2 včetně, provedení odolné povětrnostrním vlivům - podrobnosti viz specifikace v poznámce k položce</t>
  </si>
  <si>
    <t>Demontáž rozvodnic plastových, uložených na povrchu, krytí přes IPx 4, plochy do 0,2 m2</t>
  </si>
  <si>
    <t>Demontáž zásuvek se zachováním funkčnosti průmyslových nástěnných, pro prostředí venkovní nebo mokré, připojení šroubové 2P+PE</t>
  </si>
  <si>
    <t>Demontáž proudových chráničů dvoupólových nn do 25 A bez krytu nebo s krytem</t>
  </si>
  <si>
    <t>Montáž zásuvek průmyslových se zapojením vodičů spojovacích, provedení IP 67 2P+PE 16 A</t>
  </si>
  <si>
    <t>Vodotěsná zásuvka 3 pólová s těsnícím víčkem (krytem), 2P+PE, 250 V AC, 16 A, provedení do venkovního prostoru, krytí min. IP44</t>
  </si>
  <si>
    <t>Ocelová upevňovací páska nerez (š=12,7 mm, tl.=0,75 mm, 5,72 kN)</t>
  </si>
  <si>
    <t>Spona pro ocelovou upevňovací nerez pásku šířky 12,7 mm a tloušťky 0,75 mm</t>
  </si>
  <si>
    <t>Proudový chránič - 2 pólový, spínací schopnost min. 6 kA, typ A, nezpožděný, jmenovitý proud 25 A, reziduální proud 30 mA, jmenovité napětí AC 230 V, pracovní teplota - rozsah min. -25°C až +45 °C</t>
  </si>
  <si>
    <t>Montáž proudových chráničů se zapojením vodičů dvoupólových nn do 25 A ve skříni</t>
  </si>
  <si>
    <t>Demontáž výložníků osvětlení šestiramenných sloupových</t>
  </si>
  <si>
    <t>Poznámka k položce:
Demontáž stávajícího šestiramenného výložníku z demontovaného stožárů VO jmenovité výšky do 16 m včetně.</t>
  </si>
  <si>
    <t>Demontáž stožárů osvětlení ocelových samostatně stojících, délky do 12 m</t>
  </si>
  <si>
    <t>Demontáž stožárů osvětlení ocelových samostatně stojících, délky přes 12 do 18 m</t>
  </si>
  <si>
    <t>Demontáž elektrovýzbroje stožárů osvětlení 3 okruhy</t>
  </si>
  <si>
    <t>Demontáž elektrovýzbroje stožárů osvětlení 2 okruhy</t>
  </si>
  <si>
    <t>Montáž stožárů osvětlení ocelových samostatně stojících, délky do 12 m</t>
  </si>
  <si>
    <t>Stožár ocelový osvětlovací silniční vetknutý třístupňový jmenovité výšky 12 m (Ø219/133/102 mm, nadzemní výška 10,2 m, vetknutí 1,5 m) s ochrannou manžetou a ochrannou vrstvou z plastisolu ve spodní části - podrobná specifikace uvedena v poznámce k položce</t>
  </si>
  <si>
    <t>Poznámka k položce:
Specifikace položky:
Ocelový osvětlovací silniční bezpaticový vetknutý stožár třístupňový jmenovité výšky 12 m s ochrannou manžetou v místě vetknutí, provedení v souladu s technickými normami řady ČSN EN 40, dřík třístupňový (Ø219/tl. 6,3 mm - délka 4 m, Ø133/tl. 5 mm - délka 3,8 m, Ø102/tl. 4 mm - délka 3,9 m, délka vetknutí dříku do země 1,5 m, nadzemní výška dříku 10,2 m, celková délka dříku 11,7 m, hmotnost cca 252 kg), ochranná manžeta délky 500 mm z plechu tl. min. 3 mm, střed ochranné manžety v úrovní vetknutí dříku do země, materiál stožáru ocel S235, povrchová úprava celého stožáru oboustranným žárovým zinkováním, od úrovně vetknutí po dvířka ochranná plastisolová vrstva (cca 1 m, přesnou výšku a barevný odstín upřesní zástupce TSK, a.s.), zapuštěná dvířka se zaoblenými rohy šířky 100 až 120 mm a výšky 350 až 400 mm s uzamykáním zámkem s hlavou  na trojúhelníkový klíč, spodní okraj dvířek 600 mm nad úrovní vetknutí, uvnitř dříku šroub M8 pro upevnění elektrovýzbroje, ve spodní části dříku otvor se závitem M8 pro montáž zemnící svorky (300 mm nad úrovní vetknutí), zemnící šroub z nerez oceli, 2 protilehlé vstupní otvory pro kabely se zaoblenými rohy (šířka 50 až 60 mm, výška 150 až 250 mm, horní okraj 350 mm pod úrovní vetknutí), 3 otvory se závitem M12 + pozinkované upevňovací šrouby M12 250 mm od vrcholu dříku pro upevnění výložníku, trvanlivý nedemontovatelný výrobní štítek vně dříku stožáru s identifikačními údaji. V ceně položky zahrnuta doprava na místo určení.</t>
  </si>
  <si>
    <t>31000002.6-R1</t>
  </si>
  <si>
    <t>Výložník ocelový osvětlovací dvouramenný obloukový, vyložení 2 m, výška nad stožár 1,8 m, úhel sevření ramen 90°, osazení do dříku stožáru (před objednáním nutno ověřit horní průměr stávajícího stožáru) - podrobná specifikace uvedena v poznámce k položce</t>
  </si>
  <si>
    <t>Montáž výložníků osvětlení dvouramenných sloupových, hmotnosti do 70 kg</t>
  </si>
  <si>
    <t>Poznámka k položce:
Montáž nových dvouramenných výložníků na silniční stožáry VO jmenovité výšky do 12 m včetně. Výměra položky - viz výkres C4. Položka zahrnuje použití vhodné montážní plošiny.</t>
  </si>
  <si>
    <t>Poznámka k položce:
Specifikace položky:
Ocelový obloukový dvouramenný výložník (vyložení 2 m, ramena Ø60/tl. min. 3 mm, úhel sevření ramen 90°, výztuha mezi rameny, provedení pro osazení do vrcholu dříku stožáru (před objednáním ověřit skutečný horní průměr dotčených stávajících stožárů - řešeno v samostatné položce), kryt proti zatékání vody do stožáru, svou výškou výložník doplňuje závěsnou výšku svítidla na stožáru nadzemní výšky 8,2 m na 10 m, na stožáru nadzemní výšky 10,2 m na 12 m, úhel vyložení nezatíženého výložníku 2° až 4°, materiál výložníku ocel S235, celý výložník oboustranně žárově zinkovaný). V ceně položky zahrnuta doprava na místo určení.</t>
  </si>
  <si>
    <t>LED svítidlo 1 na výložník průměru 60 mm - podrobná specifikace uvedena v poznámce k položce</t>
  </si>
  <si>
    <t>Montáž elektrovýzbroje stožárů osvětlení</t>
  </si>
  <si>
    <t>Stožárová elektrovýzbroj do silničního stožáru umožňující odbočení třetího kabelu - podrobná specifikace uvedena v poznámce k položce</t>
  </si>
  <si>
    <t>Válcová pojistka vel. 10 x 38, jmen. proud 6 A, charakteristika gG</t>
  </si>
  <si>
    <t>Ostatní elektromontážní doplňkové práce zhotovení otvorů v plechu tl. do 4 mm kruhových, průměru do 21 mm</t>
  </si>
  <si>
    <t>Poznámka k položce:
Vrtání otvoru do dříku stožáru pro protažení kabelu pro napojení zásuvky vánočního osvětlení. Výměra položky vychází z výkresu C3.</t>
  </si>
  <si>
    <t>Antikorozní ošetření stožáru v místě vrtání otvoru a mechanická ochrana kabelu průřezu do 3x2,5 mm2 (vývodka) při průchodu vrtaným osvorem ve stožáru včetně dodání potřebného materiálu</t>
  </si>
  <si>
    <t>Poznámka k položce:
Vybourání základů demontovaných stožárů VO - výměra vychází z výkresu C2 a z předpokládaných rozměrů základů. Do výměry položky zahrnuto i vybourání stávajících základů stožárů odstraněných dříve z důvodu havarijního stavu.</t>
  </si>
  <si>
    <t>Poznámka k položce:
Pro základy nových stožárů VO. Množství vychází z výkresů C3 a D2.1. Položka obsahuje m.j. dodání betonu C25/30.</t>
  </si>
  <si>
    <t>36*1*14+1*1*16+1*3*14+4*1*14+2*2*14</t>
  </si>
  <si>
    <t>714*1,05 'Přepočtené koeficientem množství</t>
  </si>
  <si>
    <t>1+37+11+1</t>
  </si>
  <si>
    <t>Oprava veřejného osvětlení na tř. listopadu (Brýle-Prior)</t>
  </si>
  <si>
    <t>Oprava veřejného osvětlení na tř. 17. listopadu (Brýle-Prior)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</si>
</sst>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8"/>
      <color theme="8"/>
      <name val="Arial CE"/>
      <family val="2"/>
    </font>
    <font>
      <sz val="9"/>
      <color rgb="FF0000FF"/>
      <name val="Arial CE"/>
      <family val="2"/>
    </font>
    <font>
      <sz val="10"/>
      <color rgb="FF0000FF"/>
      <name val="Arial CE"/>
      <family val="2"/>
    </font>
    <font>
      <sz val="8"/>
      <color rgb="FF0000FF"/>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969696"/>
      </left>
      <right style="hair">
        <color rgb="FF969696"/>
      </right>
      <top/>
      <bottom style="hair">
        <color rgb="FF969696"/>
      </bottom>
    </border>
    <border>
      <left style="thin"/>
      <right style="thin"/>
      <top style="thin"/>
      <bottom style="thin"/>
    </border>
    <border>
      <left style="hair">
        <color rgb="FF969696"/>
      </left>
      <right style="hair">
        <color rgb="FF969696"/>
      </right>
      <top style="hair">
        <color rgb="FF969696"/>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0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7" xfId="0" applyFill="1" applyBorder="1" applyAlignment="1">
      <alignment vertical="center"/>
    </xf>
    <xf numFmtId="0" fontId="18" fillId="3"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8"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Alignment="1">
      <alignment vertical="center"/>
    </xf>
    <xf numFmtId="166" fontId="25" fillId="0" borderId="0" xfId="0" applyNumberFormat="1" applyFont="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26"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0" fontId="17"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8" fillId="3" borderId="0" xfId="0" applyFont="1" applyFill="1" applyAlignment="1">
      <alignment horizontal="left" vertical="center"/>
    </xf>
    <xf numFmtId="0" fontId="18" fillId="3"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8" fillId="0" borderId="22" xfId="0" applyFont="1" applyBorder="1" applyAlignment="1" applyProtection="1">
      <alignment horizontal="center" vertical="center"/>
      <protection locked="0"/>
    </xf>
    <xf numFmtId="49" fontId="18" fillId="0" borderId="22" xfId="0" applyNumberFormat="1"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22" xfId="0" applyFont="1" applyBorder="1" applyAlignment="1" applyProtection="1">
      <alignment horizontal="center" vertical="center" wrapText="1"/>
      <protection locked="0"/>
    </xf>
    <xf numFmtId="167" fontId="18" fillId="0" borderId="22" xfId="0" applyNumberFormat="1" applyFont="1" applyBorder="1" applyAlignment="1" applyProtection="1">
      <alignment vertical="center"/>
      <protection locked="0"/>
    </xf>
    <xf numFmtId="4" fontId="18" fillId="0" borderId="22" xfId="0" applyNumberFormat="1" applyFont="1" applyBorder="1" applyAlignment="1" applyProtection="1">
      <alignment vertical="center"/>
      <protection locked="0"/>
    </xf>
    <xf numFmtId="0" fontId="19" fillId="0" borderId="18" xfId="0" applyFont="1" applyBorder="1" applyAlignment="1">
      <alignment horizontal="left" vertical="center"/>
    </xf>
    <xf numFmtId="0" fontId="19"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30" fillId="0" borderId="0" xfId="0" applyFont="1" applyAlignment="1">
      <alignment horizontal="left" vertical="center"/>
    </xf>
    <xf numFmtId="0" fontId="31" fillId="0" borderId="0" xfId="20" applyFont="1" applyAlignment="1">
      <alignment vertical="center" wrapText="1"/>
    </xf>
    <xf numFmtId="0" fontId="0" fillId="0" borderId="18" xfId="0" applyBorder="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2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xf numFmtId="0" fontId="36" fillId="0" borderId="26" xfId="0" applyFont="1" applyBorder="1" applyAlignment="1">
      <alignment vertical="top"/>
    </xf>
    <xf numFmtId="0" fontId="36" fillId="0" borderId="27"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9" fillId="0" borderId="0" xfId="0" applyFont="1" applyBorder="1"/>
    <xf numFmtId="0" fontId="18" fillId="0" borderId="31" xfId="0" applyFont="1" applyBorder="1" applyAlignment="1" applyProtection="1">
      <alignment horizontal="left" vertical="center" wrapText="1"/>
      <protection locked="0"/>
    </xf>
    <xf numFmtId="0" fontId="18" fillId="0" borderId="31" xfId="0" applyFont="1" applyBorder="1" applyAlignment="1" applyProtection="1">
      <alignment horizontal="center" vertical="center" wrapText="1"/>
      <protection locked="0"/>
    </xf>
    <xf numFmtId="167" fontId="18" fillId="0" borderId="31" xfId="0" applyNumberFormat="1" applyFont="1" applyBorder="1" applyAlignment="1" applyProtection="1">
      <alignment vertical="center"/>
      <protection locked="0"/>
    </xf>
    <xf numFmtId="4" fontId="18" fillId="0" borderId="31" xfId="0" applyNumberFormat="1" applyFont="1" applyBorder="1" applyAlignment="1" applyProtection="1">
      <alignment vertical="center"/>
      <protection locked="0"/>
    </xf>
    <xf numFmtId="0" fontId="45" fillId="0" borderId="32" xfId="0" applyFont="1" applyBorder="1"/>
    <xf numFmtId="0" fontId="18" fillId="0" borderId="31" xfId="0" applyFont="1" applyBorder="1" applyAlignment="1" applyProtection="1">
      <alignment horizontal="left" vertical="center" wrapText="1"/>
      <protection locked="0"/>
    </xf>
    <xf numFmtId="167" fontId="46" fillId="0" borderId="22" xfId="0" applyNumberFormat="1" applyFont="1" applyBorder="1" applyAlignment="1" applyProtection="1">
      <alignment vertical="center"/>
      <protection locked="0"/>
    </xf>
    <xf numFmtId="0" fontId="46" fillId="0" borderId="22" xfId="0" applyFont="1" applyBorder="1" applyAlignment="1" applyProtection="1">
      <alignment horizontal="left" vertical="center" wrapText="1"/>
      <protection locked="0"/>
    </xf>
    <xf numFmtId="0" fontId="46" fillId="0" borderId="22" xfId="0" applyFont="1" applyBorder="1" applyAlignment="1" applyProtection="1">
      <alignment horizontal="center" vertical="center" wrapText="1"/>
      <protection locked="0"/>
    </xf>
    <xf numFmtId="4" fontId="46" fillId="0" borderId="22" xfId="0" applyNumberFormat="1" applyFont="1" applyBorder="1" applyAlignment="1" applyProtection="1">
      <alignment vertical="center"/>
      <protection locked="0"/>
    </xf>
    <xf numFmtId="0" fontId="46" fillId="0" borderId="22" xfId="0" applyFont="1" applyBorder="1" applyAlignment="1" applyProtection="1">
      <alignment horizontal="center" vertical="center"/>
      <protection locked="0"/>
    </xf>
    <xf numFmtId="49" fontId="46" fillId="0" borderId="33" xfId="0" applyNumberFormat="1" applyFont="1" applyBorder="1" applyAlignment="1" applyProtection="1">
      <alignment horizontal="left" vertical="center" wrapText="1"/>
      <protection locked="0"/>
    </xf>
    <xf numFmtId="0" fontId="46" fillId="0" borderId="31" xfId="0" applyFont="1" applyBorder="1" applyAlignment="1" applyProtection="1">
      <alignment horizontal="left" vertical="center" wrapText="1"/>
      <protection locked="0"/>
    </xf>
    <xf numFmtId="0" fontId="46" fillId="0" borderId="31" xfId="0" applyFont="1" applyBorder="1" applyAlignment="1" applyProtection="1">
      <alignment horizontal="center" vertical="center" wrapText="1"/>
      <protection locked="0"/>
    </xf>
    <xf numFmtId="4" fontId="46" fillId="0" borderId="31" xfId="0" applyNumberFormat="1" applyFont="1" applyBorder="1" applyAlignment="1" applyProtection="1">
      <alignment vertical="center"/>
      <protection locked="0"/>
    </xf>
    <xf numFmtId="0" fontId="47" fillId="0" borderId="32" xfId="0" applyFont="1" applyBorder="1" applyAlignment="1">
      <alignment horizontal="left" vertical="top" wrapText="1"/>
    </xf>
    <xf numFmtId="0" fontId="46" fillId="0" borderId="32" xfId="0" applyFont="1" applyBorder="1" applyAlignment="1">
      <alignment horizontal="center" vertical="center"/>
    </xf>
    <xf numFmtId="2" fontId="46" fillId="0" borderId="32" xfId="0" applyNumberFormat="1" applyFont="1" applyBorder="1" applyAlignment="1">
      <alignment horizontal="right" vertical="center"/>
    </xf>
    <xf numFmtId="4" fontId="46" fillId="0" borderId="32" xfId="0" applyNumberFormat="1" applyFont="1" applyBorder="1" applyAlignment="1" applyProtection="1">
      <alignment vertical="center"/>
      <protection locked="0"/>
    </xf>
    <xf numFmtId="0" fontId="48" fillId="0" borderId="0" xfId="0" applyFont="1" applyAlignment="1">
      <alignment horizontal="left"/>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ill="1" applyBorder="1" applyAlignment="1">
      <alignment vertical="center"/>
    </xf>
    <xf numFmtId="4" fontId="5" fillId="2" borderId="7" xfId="0" applyNumberFormat="1" applyFont="1" applyFill="1" applyBorder="1" applyAlignment="1">
      <alignment vertical="center"/>
    </xf>
    <xf numFmtId="0" fontId="0" fillId="2" borderId="13" xfId="0" applyFill="1" applyBorder="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7" xfId="0" applyFont="1" applyBorder="1" applyAlignment="1">
      <alignment horizontal="center" vertical="center"/>
    </xf>
    <xf numFmtId="0" fontId="16" fillId="0" borderId="10"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2" fillId="4" borderId="0" xfId="0" applyFont="1" applyFill="1" applyAlignment="1">
      <alignment horizontal="center"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18" fillId="3" borderId="6" xfId="0" applyFont="1" applyFill="1" applyBorder="1" applyAlignment="1">
      <alignment horizontal="center" vertical="center"/>
    </xf>
    <xf numFmtId="0" fontId="18" fillId="3" borderId="7" xfId="0" applyFont="1" applyFill="1" applyBorder="1" applyAlignment="1">
      <alignment horizontal="left" vertical="center"/>
    </xf>
    <xf numFmtId="0" fontId="18" fillId="3" borderId="7" xfId="0" applyFont="1" applyFill="1" applyBorder="1" applyAlignment="1">
      <alignment horizontal="center" vertical="center"/>
    </xf>
    <xf numFmtId="0" fontId="18"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8"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8"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84806162" TargetMode="External" /><Relationship Id="rId2" Type="http://schemas.openxmlformats.org/officeDocument/2006/relationships/hyperlink" Target="https://podminky.urs.cz/item/CS_URS_2022_02/998231311" TargetMode="External" /><Relationship Id="rId3" Type="http://schemas.openxmlformats.org/officeDocument/2006/relationships/hyperlink" Target="https://podminky.urs.cz/item/CS_URS_2022_02/998225111" TargetMode="External" /><Relationship Id="rId4" Type="http://schemas.openxmlformats.org/officeDocument/2006/relationships/hyperlink" Target="https://podminky.urs.cz/item/CS_URS_2022_02/998225194" TargetMode="External" /><Relationship Id="rId5" Type="http://schemas.openxmlformats.org/officeDocument/2006/relationships/hyperlink" Target="https://podminky.urs.cz/item/CS_URS_2022_02/998225195" TargetMode="External" /><Relationship Id="rId6" Type="http://schemas.openxmlformats.org/officeDocument/2006/relationships/hyperlink" Target="https://podminky.urs.cz/item/CS_URS_2022_02/741210201" TargetMode="External" /><Relationship Id="rId7" Type="http://schemas.openxmlformats.org/officeDocument/2006/relationships/hyperlink" Target="https://podminky.urs.cz/item/CS_URS_2022_02/741210201" TargetMode="External" /><Relationship Id="rId8" Type="http://schemas.openxmlformats.org/officeDocument/2006/relationships/hyperlink" Target="https://podminky.urs.cz/item/CS_URS_2022_02/218204103" TargetMode="External" /><Relationship Id="rId9" Type="http://schemas.openxmlformats.org/officeDocument/2006/relationships/hyperlink" Target="https://podminky.urs.cz/item/CS_URS_2022_02/218204105" TargetMode="External" /><Relationship Id="rId10" Type="http://schemas.openxmlformats.org/officeDocument/2006/relationships/hyperlink" Target="https://podminky.urs.cz/item/CS_URS_2022_02/218204125" TargetMode="External" /><Relationship Id="rId11" Type="http://schemas.openxmlformats.org/officeDocument/2006/relationships/hyperlink" Target="https://podminky.urs.cz/item/CS_URS_2022_02/218812011" TargetMode="External" /><Relationship Id="rId12" Type="http://schemas.openxmlformats.org/officeDocument/2006/relationships/hyperlink" Target="https://podminky.urs.cz/item/CS_URS_2022_02/218902013" TargetMode="External" /><Relationship Id="rId13" Type="http://schemas.openxmlformats.org/officeDocument/2006/relationships/hyperlink" Target="https://podminky.urs.cz/item/CS_URS_2022_02/210100152" TargetMode="External" /><Relationship Id="rId14" Type="http://schemas.openxmlformats.org/officeDocument/2006/relationships/hyperlink" Target="https://podminky.urs.cz/item/CS_URS_2022_02/218220302" TargetMode="External" /><Relationship Id="rId15" Type="http://schemas.openxmlformats.org/officeDocument/2006/relationships/hyperlink" Target="https://podminky.urs.cz/item/CS_URS_2022_02/210204123" TargetMode="External" /><Relationship Id="rId16" Type="http://schemas.openxmlformats.org/officeDocument/2006/relationships/hyperlink" Target="https://podminky.urs.cz/item/CS_URS_2022_02/210204103" TargetMode="External" /><Relationship Id="rId17" Type="http://schemas.openxmlformats.org/officeDocument/2006/relationships/hyperlink" Target="https://podminky.urs.cz/item/CS_URS_2022_02/210204107" TargetMode="External" /><Relationship Id="rId18" Type="http://schemas.openxmlformats.org/officeDocument/2006/relationships/hyperlink" Target="https://podminky.urs.cz/item/CS_URS_2022_02/210202013" TargetMode="External" /><Relationship Id="rId19" Type="http://schemas.openxmlformats.org/officeDocument/2006/relationships/hyperlink" Target="https://podminky.urs.cz/item/CS_URS_2022_02/210812011" TargetMode="External" /><Relationship Id="rId20" Type="http://schemas.openxmlformats.org/officeDocument/2006/relationships/hyperlink" Target="https://podminky.urs.cz/item/CS_URS_2022_02/210812063" TargetMode="External" /><Relationship Id="rId21" Type="http://schemas.openxmlformats.org/officeDocument/2006/relationships/hyperlink" Target="https://podminky.urs.cz/item/CS_URS_2022_02/210950201" TargetMode="External" /><Relationship Id="rId22" Type="http://schemas.openxmlformats.org/officeDocument/2006/relationships/hyperlink" Target="https://podminky.urs.cz/item/CS_URS_2022_02/210100001" TargetMode="External" /><Relationship Id="rId23" Type="http://schemas.openxmlformats.org/officeDocument/2006/relationships/hyperlink" Target="https://podminky.urs.cz/item/CS_URS_2022_02/210100258" TargetMode="External" /><Relationship Id="rId24" Type="http://schemas.openxmlformats.org/officeDocument/2006/relationships/hyperlink" Target="https://podminky.urs.cz/item/CS_URS_2022_02/210812035" TargetMode="External" /><Relationship Id="rId25" Type="http://schemas.openxmlformats.org/officeDocument/2006/relationships/hyperlink" Target="https://podminky.urs.cz/item/CS_URS_2022_02/210950202" TargetMode="External" /><Relationship Id="rId26" Type="http://schemas.openxmlformats.org/officeDocument/2006/relationships/hyperlink" Target="https://podminky.urs.cz/item/CS_URS_2022_02/210100151" TargetMode="External" /><Relationship Id="rId27" Type="http://schemas.openxmlformats.org/officeDocument/2006/relationships/hyperlink" Target="https://podminky.urs.cz/item/CS_URS_2022_02/210101233" TargetMode="External" /><Relationship Id="rId28" Type="http://schemas.openxmlformats.org/officeDocument/2006/relationships/hyperlink" Target="https://podminky.urs.cz/item/CS_URS_2022_02/210220022" TargetMode="External" /><Relationship Id="rId29" Type="http://schemas.openxmlformats.org/officeDocument/2006/relationships/hyperlink" Target="https://podminky.urs.cz/item/CS_URS_2022_02/210220301" TargetMode="External" /><Relationship Id="rId30" Type="http://schemas.openxmlformats.org/officeDocument/2006/relationships/hyperlink" Target="https://podminky.urs.cz/item/CS_URS_2022_02/460010024" TargetMode="External" /><Relationship Id="rId31" Type="http://schemas.openxmlformats.org/officeDocument/2006/relationships/hyperlink" Target="https://podminky.urs.cz/item/CS_URS_2022_02/460191113" TargetMode="External" /><Relationship Id="rId32" Type="http://schemas.openxmlformats.org/officeDocument/2006/relationships/hyperlink" Target="https://podminky.urs.cz/item/CS_URS_2022_02/460721111" TargetMode="External" /><Relationship Id="rId33" Type="http://schemas.openxmlformats.org/officeDocument/2006/relationships/hyperlink" Target="https://podminky.urs.cz/item/CS_URS_2022_02/460632114" TargetMode="External" /><Relationship Id="rId34" Type="http://schemas.openxmlformats.org/officeDocument/2006/relationships/hyperlink" Target="https://podminky.urs.cz/item/CS_URS_2022_02/460632214" TargetMode="External" /><Relationship Id="rId35" Type="http://schemas.openxmlformats.org/officeDocument/2006/relationships/hyperlink" Target="https://podminky.urs.cz/item/CS_URS_2022_02/460631212" TargetMode="External" /><Relationship Id="rId36" Type="http://schemas.openxmlformats.org/officeDocument/2006/relationships/hyperlink" Target="https://podminky.urs.cz/item/CS_URS_2022_02/460131113" TargetMode="External" /><Relationship Id="rId37" Type="http://schemas.openxmlformats.org/officeDocument/2006/relationships/hyperlink" Target="https://podminky.urs.cz/item/CS_URS_2022_02/460131114" TargetMode="External" /><Relationship Id="rId38" Type="http://schemas.openxmlformats.org/officeDocument/2006/relationships/hyperlink" Target="https://podminky.urs.cz/item/CS_URS_2022_02/460391123" TargetMode="External" /><Relationship Id="rId39" Type="http://schemas.openxmlformats.org/officeDocument/2006/relationships/hyperlink" Target="https://podminky.urs.cz/item/CS_URS_2022_02/460391124" TargetMode="External" /><Relationship Id="rId40" Type="http://schemas.openxmlformats.org/officeDocument/2006/relationships/hyperlink" Target="https://podminky.urs.cz/item/CS_URS_2022_02/460281113" TargetMode="External" /><Relationship Id="rId41" Type="http://schemas.openxmlformats.org/officeDocument/2006/relationships/hyperlink" Target="https://podminky.urs.cz/item/CS_URS_2022_02/460281123" TargetMode="External" /><Relationship Id="rId42" Type="http://schemas.openxmlformats.org/officeDocument/2006/relationships/hyperlink" Target="https://podminky.urs.cz/item/CS_URS_2022_02/460242211" TargetMode="External" /><Relationship Id="rId43" Type="http://schemas.openxmlformats.org/officeDocument/2006/relationships/hyperlink" Target="https://podminky.urs.cz/item/CS_URS_2022_02/460762111" TargetMode="External" /><Relationship Id="rId44" Type="http://schemas.openxmlformats.org/officeDocument/2006/relationships/hyperlink" Target="https://podminky.urs.cz/item/CS_URS_2022_02/460161143" TargetMode="External" /><Relationship Id="rId45" Type="http://schemas.openxmlformats.org/officeDocument/2006/relationships/hyperlink" Target="https://podminky.urs.cz/item/CS_URS_2022_02/460161142" TargetMode="External" /><Relationship Id="rId46" Type="http://schemas.openxmlformats.org/officeDocument/2006/relationships/hyperlink" Target="https://podminky.urs.cz/item/CS_URS_2022_02/460431133" TargetMode="External" /><Relationship Id="rId47" Type="http://schemas.openxmlformats.org/officeDocument/2006/relationships/hyperlink" Target="https://podminky.urs.cz/item/CS_URS_2022_02/460431132" TargetMode="External" /><Relationship Id="rId48" Type="http://schemas.openxmlformats.org/officeDocument/2006/relationships/hyperlink" Target="https://podminky.urs.cz/item/CS_URS_2022_02/460161133" TargetMode="External" /><Relationship Id="rId49" Type="http://schemas.openxmlformats.org/officeDocument/2006/relationships/hyperlink" Target="https://podminky.urs.cz/item/CS_URS_2022_02/460161132" TargetMode="External" /><Relationship Id="rId50" Type="http://schemas.openxmlformats.org/officeDocument/2006/relationships/hyperlink" Target="https://podminky.urs.cz/item/CS_URS_2022_02/460661111" TargetMode="External" /><Relationship Id="rId51" Type="http://schemas.openxmlformats.org/officeDocument/2006/relationships/hyperlink" Target="https://podminky.urs.cz/item/CS_URS_2022_02/460431122" TargetMode="External" /><Relationship Id="rId52" Type="http://schemas.openxmlformats.org/officeDocument/2006/relationships/hyperlink" Target="https://podminky.urs.cz/item/CS_URS_2022_02/460161163" TargetMode="External" /><Relationship Id="rId53" Type="http://schemas.openxmlformats.org/officeDocument/2006/relationships/hyperlink" Target="https://podminky.urs.cz/item/CS_URS_2022_02/460161162" TargetMode="External" /><Relationship Id="rId54" Type="http://schemas.openxmlformats.org/officeDocument/2006/relationships/hyperlink" Target="https://podminky.urs.cz/item/CS_URS_2022_02/460431152" TargetMode="External" /><Relationship Id="rId55" Type="http://schemas.openxmlformats.org/officeDocument/2006/relationships/hyperlink" Target="https://podminky.urs.cz/item/CS_URS_2022_02/460161283" TargetMode="External" /><Relationship Id="rId56" Type="http://schemas.openxmlformats.org/officeDocument/2006/relationships/hyperlink" Target="https://podminky.urs.cz/item/CS_URS_2022_02/460431272" TargetMode="External" /><Relationship Id="rId57" Type="http://schemas.openxmlformats.org/officeDocument/2006/relationships/hyperlink" Target="https://podminky.urs.cz/item/CS_URS_2022_02/460742112" TargetMode="External" /><Relationship Id="rId58" Type="http://schemas.openxmlformats.org/officeDocument/2006/relationships/hyperlink" Target="https://podminky.urs.cz/item/CS_URS_2022_02/460641113" TargetMode="External" /><Relationship Id="rId59" Type="http://schemas.openxmlformats.org/officeDocument/2006/relationships/hyperlink" Target="https://podminky.urs.cz/item/CS_URS_2022_02/460791212" TargetMode="External" /><Relationship Id="rId60" Type="http://schemas.openxmlformats.org/officeDocument/2006/relationships/hyperlink" Target="https://podminky.urs.cz/item/CS_URS_2022_02/460791213" TargetMode="External" /><Relationship Id="rId61" Type="http://schemas.openxmlformats.org/officeDocument/2006/relationships/hyperlink" Target="https://podminky.urs.cz/item/CS_URS_2022_02/460671113" TargetMode="External" /><Relationship Id="rId62" Type="http://schemas.openxmlformats.org/officeDocument/2006/relationships/hyperlink" Target="https://podminky.urs.cz/item/CS_URS_2022_02/460671114" TargetMode="External" /><Relationship Id="rId63" Type="http://schemas.openxmlformats.org/officeDocument/2006/relationships/hyperlink" Target="https://podminky.urs.cz/item/CS_URS_2022_02/460030015" TargetMode="External" /><Relationship Id="rId64" Type="http://schemas.openxmlformats.org/officeDocument/2006/relationships/hyperlink" Target="https://podminky.urs.cz/item/CS_URS_2022_02/460581131" TargetMode="External" /><Relationship Id="rId65" Type="http://schemas.openxmlformats.org/officeDocument/2006/relationships/hyperlink" Target="https://podminky.urs.cz/item/CS_URS_2022_02/460581121" TargetMode="External" /><Relationship Id="rId66" Type="http://schemas.openxmlformats.org/officeDocument/2006/relationships/hyperlink" Target="https://podminky.urs.cz/item/CS_URS_2022_02/468031211" TargetMode="External" /><Relationship Id="rId67" Type="http://schemas.openxmlformats.org/officeDocument/2006/relationships/hyperlink" Target="https://podminky.urs.cz/item/CS_URS_2022_02/460912211" TargetMode="External" /><Relationship Id="rId68" Type="http://schemas.openxmlformats.org/officeDocument/2006/relationships/hyperlink" Target="https://podminky.urs.cz/item/CS_URS_2022_02/460892221" TargetMode="External" /><Relationship Id="rId69" Type="http://schemas.openxmlformats.org/officeDocument/2006/relationships/hyperlink" Target="https://podminky.urs.cz/item/CS_URS_2022_02/468031221" TargetMode="External" /><Relationship Id="rId70" Type="http://schemas.openxmlformats.org/officeDocument/2006/relationships/hyperlink" Target="https://podminky.urs.cz/item/CS_URS_2022_02/460912111" TargetMode="External" /><Relationship Id="rId71" Type="http://schemas.openxmlformats.org/officeDocument/2006/relationships/hyperlink" Target="https://podminky.urs.cz/item/CS_URS_2022_02/460891221" TargetMode="External" /><Relationship Id="rId72" Type="http://schemas.openxmlformats.org/officeDocument/2006/relationships/hyperlink" Target="https://podminky.urs.cz/item/CS_URS_2022_02/468021221" TargetMode="External" /><Relationship Id="rId73" Type="http://schemas.openxmlformats.org/officeDocument/2006/relationships/hyperlink" Target="https://podminky.urs.cz/item/CS_URS_2022_02/460911122" TargetMode="External" /><Relationship Id="rId74" Type="http://schemas.openxmlformats.org/officeDocument/2006/relationships/hyperlink" Target="https://podminky.urs.cz/item/CS_URS_2022_02/460921222" TargetMode="External" /><Relationship Id="rId75" Type="http://schemas.openxmlformats.org/officeDocument/2006/relationships/hyperlink" Target="https://podminky.urs.cz/item/CS_URS_2022_02/468021212" TargetMode="External" /><Relationship Id="rId76" Type="http://schemas.openxmlformats.org/officeDocument/2006/relationships/hyperlink" Target="https://podminky.urs.cz/item/CS_URS_2022_02/460911121" TargetMode="External" /><Relationship Id="rId77" Type="http://schemas.openxmlformats.org/officeDocument/2006/relationships/hyperlink" Target="https://podminky.urs.cz/item/CS_URS_2022_02/460921221" TargetMode="External" /><Relationship Id="rId78" Type="http://schemas.openxmlformats.org/officeDocument/2006/relationships/hyperlink" Target="https://podminky.urs.cz/item/CS_URS_2022_02/468022111" TargetMode="External" /><Relationship Id="rId79" Type="http://schemas.openxmlformats.org/officeDocument/2006/relationships/hyperlink" Target="https://podminky.urs.cz/item/CS_URS_2022_02/460911111" TargetMode="External" /><Relationship Id="rId80" Type="http://schemas.openxmlformats.org/officeDocument/2006/relationships/hyperlink" Target="https://podminky.urs.cz/item/CS_URS_2022_02/460921211" TargetMode="External" /><Relationship Id="rId81" Type="http://schemas.openxmlformats.org/officeDocument/2006/relationships/hyperlink" Target="https://podminky.urs.cz/item/CS_URS_2022_02/460881611" TargetMode="External" /><Relationship Id="rId82" Type="http://schemas.openxmlformats.org/officeDocument/2006/relationships/hyperlink" Target="https://podminky.urs.cz/item/CS_URS_2022_02/468011122" TargetMode="External" /><Relationship Id="rId83" Type="http://schemas.openxmlformats.org/officeDocument/2006/relationships/hyperlink" Target="https://podminky.urs.cz/item/CS_URS_2022_02/460871143" TargetMode="External" /><Relationship Id="rId84" Type="http://schemas.openxmlformats.org/officeDocument/2006/relationships/hyperlink" Target="https://podminky.urs.cz/item/CS_URS_2022_02/468041121" TargetMode="External" /><Relationship Id="rId85" Type="http://schemas.openxmlformats.org/officeDocument/2006/relationships/hyperlink" Target="https://podminky.urs.cz/item/CS_URS_2022_02/468011141" TargetMode="External" /><Relationship Id="rId86" Type="http://schemas.openxmlformats.org/officeDocument/2006/relationships/hyperlink" Target="https://podminky.urs.cz/item/CS_URS_2022_02/460881313" TargetMode="External" /><Relationship Id="rId87" Type="http://schemas.openxmlformats.org/officeDocument/2006/relationships/hyperlink" Target="https://podminky.urs.cz/item/CS_URS_2022_02/468041111" TargetMode="External" /><Relationship Id="rId88" Type="http://schemas.openxmlformats.org/officeDocument/2006/relationships/hyperlink" Target="https://podminky.urs.cz/item/CS_URS_2022_02/468011131" TargetMode="External" /><Relationship Id="rId89" Type="http://schemas.openxmlformats.org/officeDocument/2006/relationships/hyperlink" Target="https://podminky.urs.cz/item/CS_URS_2022_02/460871171" TargetMode="External" /><Relationship Id="rId90" Type="http://schemas.openxmlformats.org/officeDocument/2006/relationships/hyperlink" Target="https://podminky.urs.cz/item/CS_URS_2022_02/468011143" TargetMode="External" /><Relationship Id="rId91" Type="http://schemas.openxmlformats.org/officeDocument/2006/relationships/hyperlink" Target="https://podminky.urs.cz/item/CS_URS_2022_02/468011123" TargetMode="External" /><Relationship Id="rId92" Type="http://schemas.openxmlformats.org/officeDocument/2006/relationships/hyperlink" Target="https://podminky.urs.cz/item/CS_URS_2022_02/460871155" TargetMode="External" /><Relationship Id="rId93" Type="http://schemas.openxmlformats.org/officeDocument/2006/relationships/hyperlink" Target="https://podminky.urs.cz/item/CS_URS_2022_02/460881214" TargetMode="External" /><Relationship Id="rId94" Type="http://schemas.openxmlformats.org/officeDocument/2006/relationships/hyperlink" Target="https://podminky.urs.cz/item/CS_URS_2022_02/460881223" TargetMode="External" /><Relationship Id="rId95" Type="http://schemas.openxmlformats.org/officeDocument/2006/relationships/hyperlink" Target="https://podminky.urs.cz/item/CS_URS_2022_02/460371111" TargetMode="External" /><Relationship Id="rId96" Type="http://schemas.openxmlformats.org/officeDocument/2006/relationships/hyperlink" Target="https://podminky.urs.cz/item/CS_URS_2022_02/460341113" TargetMode="External" /><Relationship Id="rId97" Type="http://schemas.openxmlformats.org/officeDocument/2006/relationships/hyperlink" Target="https://podminky.urs.cz/item/CS_URS_2022_02/460341121" TargetMode="External" /><Relationship Id="rId98" Type="http://schemas.openxmlformats.org/officeDocument/2006/relationships/hyperlink" Target="https://podminky.urs.cz/item/CS_URS_2022_02/460371113" TargetMode="External" /><Relationship Id="rId99" Type="http://schemas.openxmlformats.org/officeDocument/2006/relationships/hyperlink" Target="https://podminky.urs.cz/item/CS_URS_2022_02/469972111" TargetMode="External" /><Relationship Id="rId100" Type="http://schemas.openxmlformats.org/officeDocument/2006/relationships/hyperlink" Target="https://podminky.urs.cz/item/CS_URS_2022_02/469972121" TargetMode="External" /><Relationship Id="rId101" Type="http://schemas.openxmlformats.org/officeDocument/2006/relationships/hyperlink" Target="https://podminky.urs.cz/item/CS_URS_2022_02/460361121" TargetMode="External" /><Relationship Id="rId102" Type="http://schemas.openxmlformats.org/officeDocument/2006/relationships/hyperlink" Target="https://podminky.urs.cz/item/CS_URS_2022_02/469973120" TargetMode="External" /><Relationship Id="rId103" Type="http://schemas.openxmlformats.org/officeDocument/2006/relationships/hyperlink" Target="https://podminky.urs.cz/item/CS_URS_2022_02/469973124" TargetMode="External" /><Relationship Id="rId104" Type="http://schemas.openxmlformats.org/officeDocument/2006/relationships/hyperlink" Target="https://podminky.urs.cz/item/CS_URS_2022_02/469973125" TargetMode="External" /><Relationship Id="rId105" Type="http://schemas.openxmlformats.org/officeDocument/2006/relationships/hyperlink" Target="https://podminky.urs.cz/item/CS_URS_2022_02/919121211" TargetMode="External" /><Relationship Id="rId106" Type="http://schemas.openxmlformats.org/officeDocument/2006/relationships/hyperlink" Target="https://podminky.urs.cz/item/CS_URS_2022_02/573231107" TargetMode="External" /><Relationship Id="rId107" Type="http://schemas.openxmlformats.org/officeDocument/2006/relationships/hyperlink" Target="https://podminky.urs.cz/item/CS_URS_2022_02/573191111" TargetMode="External" /><Relationship Id="rId108" Type="http://schemas.openxmlformats.org/officeDocument/2006/relationships/drawing" Target="../drawings/drawing2.xml" /><Relationship Id="rId10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K7" sqref="K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279" t="s">
        <v>6</v>
      </c>
      <c r="AS2" s="259"/>
      <c r="AT2" s="259"/>
      <c r="AU2" s="259"/>
      <c r="AV2" s="259"/>
      <c r="AW2" s="259"/>
      <c r="AX2" s="259"/>
      <c r="AY2" s="259"/>
      <c r="AZ2" s="259"/>
      <c r="BA2" s="259"/>
      <c r="BB2" s="259"/>
      <c r="BC2" s="259"/>
      <c r="BD2" s="259"/>
      <c r="BE2" s="259"/>
      <c r="BS2" s="15" t="s">
        <v>7</v>
      </c>
      <c r="BT2" s="15" t="s">
        <v>8</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7</v>
      </c>
      <c r="BT3" s="15" t="s">
        <v>9</v>
      </c>
    </row>
    <row r="4" spans="2:71" ht="24.95" customHeight="1">
      <c r="B4" s="18"/>
      <c r="D4" s="19" t="s">
        <v>10</v>
      </c>
      <c r="AR4" s="18"/>
      <c r="AS4" s="20" t="s">
        <v>11</v>
      </c>
      <c r="BS4" s="15" t="s">
        <v>12</v>
      </c>
    </row>
    <row r="5" spans="2:71" ht="12" customHeight="1">
      <c r="B5" s="18"/>
      <c r="D5" s="21" t="s">
        <v>13</v>
      </c>
      <c r="K5" s="258" t="s">
        <v>14</v>
      </c>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R5" s="18"/>
      <c r="BS5" s="15" t="s">
        <v>7</v>
      </c>
    </row>
    <row r="6" spans="2:71" ht="36.95" customHeight="1">
      <c r="B6" s="18"/>
      <c r="D6" s="23" t="s">
        <v>15</v>
      </c>
      <c r="K6" s="260" t="s">
        <v>1182</v>
      </c>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R6" s="18"/>
      <c r="BS6" s="15" t="s">
        <v>7</v>
      </c>
    </row>
    <row r="7" spans="2:71" ht="12" customHeight="1">
      <c r="B7" s="18"/>
      <c r="D7" s="24" t="s">
        <v>17</v>
      </c>
      <c r="K7" s="22" t="s">
        <v>18</v>
      </c>
      <c r="AK7" s="24" t="s">
        <v>19</v>
      </c>
      <c r="AN7" s="22" t="s">
        <v>20</v>
      </c>
      <c r="AR7" s="18"/>
      <c r="BS7" s="15" t="s">
        <v>7</v>
      </c>
    </row>
    <row r="8" spans="2:71" ht="12" customHeight="1">
      <c r="B8" s="18"/>
      <c r="D8" s="24" t="s">
        <v>21</v>
      </c>
      <c r="K8" s="22" t="s">
        <v>22</v>
      </c>
      <c r="AK8" s="24" t="s">
        <v>23</v>
      </c>
      <c r="AN8" s="22" t="s">
        <v>24</v>
      </c>
      <c r="AR8" s="18"/>
      <c r="BS8" s="15" t="s">
        <v>7</v>
      </c>
    </row>
    <row r="9" spans="2:71" ht="29.25" customHeight="1">
      <c r="B9" s="18"/>
      <c r="D9" s="21" t="s">
        <v>25</v>
      </c>
      <c r="K9" s="25" t="s">
        <v>26</v>
      </c>
      <c r="AK9" s="21" t="s">
        <v>27</v>
      </c>
      <c r="AN9" s="25" t="s">
        <v>28</v>
      </c>
      <c r="AR9" s="18"/>
      <c r="BS9" s="15" t="s">
        <v>7</v>
      </c>
    </row>
    <row r="10" spans="2:71" ht="12" customHeight="1">
      <c r="B10" s="18"/>
      <c r="D10" s="24" t="s">
        <v>29</v>
      </c>
      <c r="AK10" s="24" t="s">
        <v>30</v>
      </c>
      <c r="AN10" s="22" t="s">
        <v>31</v>
      </c>
      <c r="AR10" s="18"/>
      <c r="BS10" s="15" t="s">
        <v>7</v>
      </c>
    </row>
    <row r="11" spans="2:71" ht="18.4" customHeight="1">
      <c r="B11" s="18"/>
      <c r="E11" s="22" t="s">
        <v>32</v>
      </c>
      <c r="AK11" s="24" t="s">
        <v>33</v>
      </c>
      <c r="AN11" s="22" t="s">
        <v>34</v>
      </c>
      <c r="AR11" s="18"/>
      <c r="BS11" s="15" t="s">
        <v>7</v>
      </c>
    </row>
    <row r="12" spans="2:71" ht="6.95" customHeight="1">
      <c r="B12" s="18"/>
      <c r="AR12" s="18"/>
      <c r="BS12" s="15" t="s">
        <v>7</v>
      </c>
    </row>
    <row r="13" spans="2:71" ht="12" customHeight="1">
      <c r="B13" s="18"/>
      <c r="D13" s="24" t="s">
        <v>35</v>
      </c>
      <c r="AK13" s="24" t="s">
        <v>30</v>
      </c>
      <c r="AN13" s="22" t="s">
        <v>3</v>
      </c>
      <c r="AR13" s="18"/>
      <c r="BS13" s="15" t="s">
        <v>7</v>
      </c>
    </row>
    <row r="14" spans="2:71" ht="12.75">
      <c r="B14" s="18"/>
      <c r="E14" s="22" t="s">
        <v>36</v>
      </c>
      <c r="AK14" s="24" t="s">
        <v>33</v>
      </c>
      <c r="AN14" s="22" t="s">
        <v>3</v>
      </c>
      <c r="AR14" s="18"/>
      <c r="BS14" s="15" t="s">
        <v>7</v>
      </c>
    </row>
    <row r="15" spans="2:71" ht="6.95" customHeight="1">
      <c r="B15" s="18"/>
      <c r="AR15" s="18"/>
      <c r="BS15" s="15" t="s">
        <v>4</v>
      </c>
    </row>
    <row r="16" spans="2:71" ht="12" customHeight="1">
      <c r="B16" s="18"/>
      <c r="D16" s="24" t="s">
        <v>37</v>
      </c>
      <c r="AK16" s="24" t="s">
        <v>30</v>
      </c>
      <c r="AN16" s="22" t="s">
        <v>38</v>
      </c>
      <c r="AR16" s="18"/>
      <c r="BS16" s="15" t="s">
        <v>4</v>
      </c>
    </row>
    <row r="17" spans="2:71" ht="18.4" customHeight="1">
      <c r="B17" s="18"/>
      <c r="E17" s="22" t="s">
        <v>39</v>
      </c>
      <c r="AK17" s="24" t="s">
        <v>33</v>
      </c>
      <c r="AN17" s="22" t="s">
        <v>40</v>
      </c>
      <c r="AR17" s="18"/>
      <c r="BS17" s="15" t="s">
        <v>41</v>
      </c>
    </row>
    <row r="18" spans="2:71" ht="6.95" customHeight="1">
      <c r="B18" s="18"/>
      <c r="AR18" s="18"/>
      <c r="BS18" s="15" t="s">
        <v>7</v>
      </c>
    </row>
    <row r="19" spans="2:71" ht="12" customHeight="1">
      <c r="B19" s="18"/>
      <c r="D19" s="24" t="s">
        <v>42</v>
      </c>
      <c r="AK19" s="24" t="s">
        <v>30</v>
      </c>
      <c r="AN19" s="22" t="s">
        <v>38</v>
      </c>
      <c r="AR19" s="18"/>
      <c r="BS19" s="15" t="s">
        <v>7</v>
      </c>
    </row>
    <row r="20" spans="2:71" ht="18.4" customHeight="1">
      <c r="B20" s="18"/>
      <c r="E20" s="22" t="s">
        <v>39</v>
      </c>
      <c r="AK20" s="24" t="s">
        <v>33</v>
      </c>
      <c r="AN20" s="22" t="s">
        <v>40</v>
      </c>
      <c r="AR20" s="18"/>
      <c r="BS20" s="15" t="s">
        <v>4</v>
      </c>
    </row>
    <row r="21" spans="2:44" ht="6.95" customHeight="1">
      <c r="B21" s="18"/>
      <c r="AR21" s="18"/>
    </row>
    <row r="22" spans="2:44" ht="12" customHeight="1">
      <c r="B22" s="18"/>
      <c r="D22" s="24" t="s">
        <v>43</v>
      </c>
      <c r="AR22" s="18"/>
    </row>
    <row r="23" spans="2:44" ht="55.5" customHeight="1">
      <c r="B23" s="18"/>
      <c r="E23" s="261" t="s">
        <v>44</v>
      </c>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R23" s="18"/>
    </row>
    <row r="24" spans="2:44" ht="6.95" customHeight="1">
      <c r="B24" s="18"/>
      <c r="AR24" s="18"/>
    </row>
    <row r="25" spans="2:44" ht="6.95" customHeight="1">
      <c r="B25" s="18"/>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8"/>
    </row>
    <row r="26" spans="2:44" s="1" customFormat="1" ht="25.9" customHeight="1">
      <c r="B26" s="28"/>
      <c r="D26" s="29" t="s">
        <v>45</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62">
        <f>ROUND(AG54,2)</f>
        <v>0</v>
      </c>
      <c r="AL26" s="263"/>
      <c r="AM26" s="263"/>
      <c r="AN26" s="263"/>
      <c r="AO26" s="263"/>
      <c r="AR26" s="28"/>
    </row>
    <row r="27" spans="2:44" s="1" customFormat="1" ht="6.95" customHeight="1">
      <c r="B27" s="28"/>
      <c r="AR27" s="28"/>
    </row>
    <row r="28" spans="2:44" s="1" customFormat="1" ht="12.75">
      <c r="B28" s="28"/>
      <c r="L28" s="264" t="s">
        <v>46</v>
      </c>
      <c r="M28" s="264"/>
      <c r="N28" s="264"/>
      <c r="O28" s="264"/>
      <c r="P28" s="264"/>
      <c r="W28" s="264" t="s">
        <v>47</v>
      </c>
      <c r="X28" s="264"/>
      <c r="Y28" s="264"/>
      <c r="Z28" s="264"/>
      <c r="AA28" s="264"/>
      <c r="AB28" s="264"/>
      <c r="AC28" s="264"/>
      <c r="AD28" s="264"/>
      <c r="AE28" s="264"/>
      <c r="AK28" s="264" t="s">
        <v>48</v>
      </c>
      <c r="AL28" s="264"/>
      <c r="AM28" s="264"/>
      <c r="AN28" s="264"/>
      <c r="AO28" s="264"/>
      <c r="AR28" s="28"/>
    </row>
    <row r="29" spans="2:44" s="2" customFormat="1" ht="14.45" customHeight="1">
      <c r="B29" s="32"/>
      <c r="D29" s="24" t="s">
        <v>49</v>
      </c>
      <c r="F29" s="24" t="s">
        <v>50</v>
      </c>
      <c r="L29" s="267">
        <v>0.21</v>
      </c>
      <c r="M29" s="266"/>
      <c r="N29" s="266"/>
      <c r="O29" s="266"/>
      <c r="P29" s="266"/>
      <c r="W29" s="265">
        <f>ROUND(AZ54,2)</f>
        <v>0</v>
      </c>
      <c r="X29" s="266"/>
      <c r="Y29" s="266"/>
      <c r="Z29" s="266"/>
      <c r="AA29" s="266"/>
      <c r="AB29" s="266"/>
      <c r="AC29" s="266"/>
      <c r="AD29" s="266"/>
      <c r="AE29" s="266"/>
      <c r="AK29" s="265">
        <f>ROUND(AV54,2)</f>
        <v>0</v>
      </c>
      <c r="AL29" s="266"/>
      <c r="AM29" s="266"/>
      <c r="AN29" s="266"/>
      <c r="AO29" s="266"/>
      <c r="AR29" s="32"/>
    </row>
    <row r="30" spans="2:44" s="2" customFormat="1" ht="14.45" customHeight="1">
      <c r="B30" s="32"/>
      <c r="F30" s="24" t="s">
        <v>51</v>
      </c>
      <c r="L30" s="267">
        <v>0.15</v>
      </c>
      <c r="M30" s="266"/>
      <c r="N30" s="266"/>
      <c r="O30" s="266"/>
      <c r="P30" s="266"/>
      <c r="W30" s="265">
        <f>ROUND(BA54,2)</f>
        <v>0</v>
      </c>
      <c r="X30" s="266"/>
      <c r="Y30" s="266"/>
      <c r="Z30" s="266"/>
      <c r="AA30" s="266"/>
      <c r="AB30" s="266"/>
      <c r="AC30" s="266"/>
      <c r="AD30" s="266"/>
      <c r="AE30" s="266"/>
      <c r="AK30" s="265">
        <f>ROUND(AW54,2)</f>
        <v>0</v>
      </c>
      <c r="AL30" s="266"/>
      <c r="AM30" s="266"/>
      <c r="AN30" s="266"/>
      <c r="AO30" s="266"/>
      <c r="AR30" s="32"/>
    </row>
    <row r="31" spans="2:44" s="2" customFormat="1" ht="14.45" customHeight="1" hidden="1">
      <c r="B31" s="32"/>
      <c r="F31" s="24" t="s">
        <v>52</v>
      </c>
      <c r="L31" s="267">
        <v>0.21</v>
      </c>
      <c r="M31" s="266"/>
      <c r="N31" s="266"/>
      <c r="O31" s="266"/>
      <c r="P31" s="266"/>
      <c r="W31" s="265">
        <f>ROUND(BB54,2)</f>
        <v>0</v>
      </c>
      <c r="X31" s="266"/>
      <c r="Y31" s="266"/>
      <c r="Z31" s="266"/>
      <c r="AA31" s="266"/>
      <c r="AB31" s="266"/>
      <c r="AC31" s="266"/>
      <c r="AD31" s="266"/>
      <c r="AE31" s="266"/>
      <c r="AK31" s="265">
        <v>0</v>
      </c>
      <c r="AL31" s="266"/>
      <c r="AM31" s="266"/>
      <c r="AN31" s="266"/>
      <c r="AO31" s="266"/>
      <c r="AR31" s="32"/>
    </row>
    <row r="32" spans="2:44" s="2" customFormat="1" ht="14.45" customHeight="1" hidden="1">
      <c r="B32" s="32"/>
      <c r="F32" s="24" t="s">
        <v>53</v>
      </c>
      <c r="L32" s="267">
        <v>0.15</v>
      </c>
      <c r="M32" s="266"/>
      <c r="N32" s="266"/>
      <c r="O32" s="266"/>
      <c r="P32" s="266"/>
      <c r="W32" s="265">
        <f>ROUND(BC54,2)</f>
        <v>0</v>
      </c>
      <c r="X32" s="266"/>
      <c r="Y32" s="266"/>
      <c r="Z32" s="266"/>
      <c r="AA32" s="266"/>
      <c r="AB32" s="266"/>
      <c r="AC32" s="266"/>
      <c r="AD32" s="266"/>
      <c r="AE32" s="266"/>
      <c r="AK32" s="265">
        <v>0</v>
      </c>
      <c r="AL32" s="266"/>
      <c r="AM32" s="266"/>
      <c r="AN32" s="266"/>
      <c r="AO32" s="266"/>
      <c r="AR32" s="32"/>
    </row>
    <row r="33" spans="2:44" s="2" customFormat="1" ht="14.45" customHeight="1" hidden="1">
      <c r="B33" s="32"/>
      <c r="F33" s="24" t="s">
        <v>54</v>
      </c>
      <c r="L33" s="267">
        <v>0</v>
      </c>
      <c r="M33" s="266"/>
      <c r="N33" s="266"/>
      <c r="O33" s="266"/>
      <c r="P33" s="266"/>
      <c r="W33" s="265">
        <f>ROUND(BD54,2)</f>
        <v>0</v>
      </c>
      <c r="X33" s="266"/>
      <c r="Y33" s="266"/>
      <c r="Z33" s="266"/>
      <c r="AA33" s="266"/>
      <c r="AB33" s="266"/>
      <c r="AC33" s="266"/>
      <c r="AD33" s="266"/>
      <c r="AE33" s="266"/>
      <c r="AK33" s="265">
        <v>0</v>
      </c>
      <c r="AL33" s="266"/>
      <c r="AM33" s="266"/>
      <c r="AN33" s="266"/>
      <c r="AO33" s="266"/>
      <c r="AR33" s="32"/>
    </row>
    <row r="34" spans="2:44" s="1" customFormat="1" ht="6.95" customHeight="1">
      <c r="B34" s="28"/>
      <c r="AR34" s="28"/>
    </row>
    <row r="35" spans="2:44" s="1" customFormat="1" ht="25.9" customHeight="1">
      <c r="B35" s="28"/>
      <c r="C35" s="33"/>
      <c r="D35" s="34" t="s">
        <v>55</v>
      </c>
      <c r="E35" s="35"/>
      <c r="F35" s="35"/>
      <c r="G35" s="35"/>
      <c r="H35" s="35"/>
      <c r="I35" s="35"/>
      <c r="J35" s="35"/>
      <c r="K35" s="35"/>
      <c r="L35" s="35"/>
      <c r="M35" s="35"/>
      <c r="N35" s="35"/>
      <c r="O35" s="35"/>
      <c r="P35" s="35"/>
      <c r="Q35" s="35"/>
      <c r="R35" s="35"/>
      <c r="S35" s="35"/>
      <c r="T35" s="36" t="s">
        <v>56</v>
      </c>
      <c r="U35" s="35"/>
      <c r="V35" s="35"/>
      <c r="W35" s="35"/>
      <c r="X35" s="268" t="s">
        <v>57</v>
      </c>
      <c r="Y35" s="269"/>
      <c r="Z35" s="269"/>
      <c r="AA35" s="269"/>
      <c r="AB35" s="269"/>
      <c r="AC35" s="35"/>
      <c r="AD35" s="35"/>
      <c r="AE35" s="35"/>
      <c r="AF35" s="35"/>
      <c r="AG35" s="35"/>
      <c r="AH35" s="35"/>
      <c r="AI35" s="35"/>
      <c r="AJ35" s="35"/>
      <c r="AK35" s="270">
        <f>SUM(AK26:AK33)</f>
        <v>0</v>
      </c>
      <c r="AL35" s="269"/>
      <c r="AM35" s="269"/>
      <c r="AN35" s="269"/>
      <c r="AO35" s="271"/>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19" t="s">
        <v>58</v>
      </c>
      <c r="AR42" s="28"/>
    </row>
    <row r="43" spans="2:44" s="1" customFormat="1" ht="6.95" customHeight="1">
      <c r="B43" s="28"/>
      <c r="AR43" s="28"/>
    </row>
    <row r="44" spans="2:44" s="3" customFormat="1" ht="12" customHeight="1">
      <c r="B44" s="41"/>
      <c r="C44" s="24" t="s">
        <v>13</v>
      </c>
      <c r="L44" s="3" t="str">
        <f>K5</f>
        <v>VO-1166</v>
      </c>
      <c r="AR44" s="41"/>
    </row>
    <row r="45" spans="2:44" s="4" customFormat="1" ht="36.95" customHeight="1">
      <c r="B45" s="42"/>
      <c r="C45" s="43" t="s">
        <v>15</v>
      </c>
      <c r="L45" s="289" t="str">
        <f>K6</f>
        <v>Oprava veřejného osvětlení na tř. 17. listopadu (Brýle-Prior)</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R45" s="42"/>
    </row>
    <row r="46" spans="2:44" s="1" customFormat="1" ht="6.95" customHeight="1">
      <c r="B46" s="28"/>
      <c r="AR46" s="28"/>
    </row>
    <row r="47" spans="2:44" s="1" customFormat="1" ht="12" customHeight="1">
      <c r="B47" s="28"/>
      <c r="C47" s="24" t="s">
        <v>21</v>
      </c>
      <c r="L47" s="44" t="str">
        <f>IF(K8="","",K8)</f>
        <v>Karviná</v>
      </c>
      <c r="AI47" s="24" t="s">
        <v>23</v>
      </c>
      <c r="AM47" s="272" t="str">
        <f>IF(AN8="","",AN8)</f>
        <v>10. 10. 2022</v>
      </c>
      <c r="AN47" s="272"/>
      <c r="AR47" s="28"/>
    </row>
    <row r="48" spans="2:44" s="1" customFormat="1" ht="6.95" customHeight="1">
      <c r="B48" s="28"/>
      <c r="AR48" s="28"/>
    </row>
    <row r="49" spans="2:56" s="1" customFormat="1" ht="15.2" customHeight="1">
      <c r="B49" s="28"/>
      <c r="C49" s="24" t="s">
        <v>29</v>
      </c>
      <c r="L49" s="3" t="str">
        <f>IF(E11="","",E11)</f>
        <v>Statutární město Karviná</v>
      </c>
      <c r="AI49" s="24" t="s">
        <v>37</v>
      </c>
      <c r="AM49" s="273" t="str">
        <f>IF(E17="","",E17)</f>
        <v>PTD Muchová, s.r.o.</v>
      </c>
      <c r="AN49" s="274"/>
      <c r="AO49" s="274"/>
      <c r="AP49" s="274"/>
      <c r="AR49" s="28"/>
      <c r="AS49" s="275" t="s">
        <v>59</v>
      </c>
      <c r="AT49" s="276"/>
      <c r="AU49" s="46"/>
      <c r="AV49" s="46"/>
      <c r="AW49" s="46"/>
      <c r="AX49" s="46"/>
      <c r="AY49" s="46"/>
      <c r="AZ49" s="46"/>
      <c r="BA49" s="46"/>
      <c r="BB49" s="46"/>
      <c r="BC49" s="46"/>
      <c r="BD49" s="47"/>
    </row>
    <row r="50" spans="2:56" s="1" customFormat="1" ht="15.2" customHeight="1">
      <c r="B50" s="28"/>
      <c r="C50" s="24" t="s">
        <v>35</v>
      </c>
      <c r="L50" s="3" t="str">
        <f>IF(E14="","",E14)</f>
        <v xml:space="preserve"> </v>
      </c>
      <c r="AI50" s="24" t="s">
        <v>42</v>
      </c>
      <c r="AM50" s="273" t="str">
        <f>IF(E20="","",E20)</f>
        <v>PTD Muchová, s.r.o.</v>
      </c>
      <c r="AN50" s="274"/>
      <c r="AO50" s="274"/>
      <c r="AP50" s="274"/>
      <c r="AR50" s="28"/>
      <c r="AS50" s="277"/>
      <c r="AT50" s="278"/>
      <c r="BD50" s="48"/>
    </row>
    <row r="51" spans="2:56" s="1" customFormat="1" ht="10.9" customHeight="1">
      <c r="B51" s="28"/>
      <c r="AR51" s="28"/>
      <c r="AS51" s="277"/>
      <c r="AT51" s="278"/>
      <c r="BD51" s="48"/>
    </row>
    <row r="52" spans="2:56" s="1" customFormat="1" ht="29.25" customHeight="1">
      <c r="B52" s="28"/>
      <c r="C52" s="285" t="s">
        <v>60</v>
      </c>
      <c r="D52" s="286"/>
      <c r="E52" s="286"/>
      <c r="F52" s="286"/>
      <c r="G52" s="286"/>
      <c r="H52" s="49"/>
      <c r="I52" s="287" t="s">
        <v>61</v>
      </c>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8" t="s">
        <v>62</v>
      </c>
      <c r="AH52" s="286"/>
      <c r="AI52" s="286"/>
      <c r="AJ52" s="286"/>
      <c r="AK52" s="286"/>
      <c r="AL52" s="286"/>
      <c r="AM52" s="286"/>
      <c r="AN52" s="287" t="s">
        <v>63</v>
      </c>
      <c r="AO52" s="286"/>
      <c r="AP52" s="286"/>
      <c r="AQ52" s="50" t="s">
        <v>64</v>
      </c>
      <c r="AR52" s="28"/>
      <c r="AS52" s="51" t="s">
        <v>65</v>
      </c>
      <c r="AT52" s="52" t="s">
        <v>66</v>
      </c>
      <c r="AU52" s="52" t="s">
        <v>67</v>
      </c>
      <c r="AV52" s="52" t="s">
        <v>68</v>
      </c>
      <c r="AW52" s="52" t="s">
        <v>69</v>
      </c>
      <c r="AX52" s="52" t="s">
        <v>70</v>
      </c>
      <c r="AY52" s="52" t="s">
        <v>71</v>
      </c>
      <c r="AZ52" s="52" t="s">
        <v>72</v>
      </c>
      <c r="BA52" s="52" t="s">
        <v>73</v>
      </c>
      <c r="BB52" s="52" t="s">
        <v>74</v>
      </c>
      <c r="BC52" s="52" t="s">
        <v>75</v>
      </c>
      <c r="BD52" s="53" t="s">
        <v>76</v>
      </c>
    </row>
    <row r="53" spans="2:56" s="1" customFormat="1" ht="10.9" customHeight="1">
      <c r="B53" s="28"/>
      <c r="AR53" s="28"/>
      <c r="AS53" s="54"/>
      <c r="AT53" s="46"/>
      <c r="AU53" s="46"/>
      <c r="AV53" s="46"/>
      <c r="AW53" s="46"/>
      <c r="AX53" s="46"/>
      <c r="AY53" s="46"/>
      <c r="AZ53" s="46"/>
      <c r="BA53" s="46"/>
      <c r="BB53" s="46"/>
      <c r="BC53" s="46"/>
      <c r="BD53" s="47"/>
    </row>
    <row r="54" spans="2:90" s="5" customFormat="1" ht="32.45" customHeight="1">
      <c r="B54" s="55"/>
      <c r="C54" s="56" t="s">
        <v>77</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283">
        <f>ROUND(SUM(AG55:AG56),2)</f>
        <v>0</v>
      </c>
      <c r="AH54" s="283"/>
      <c r="AI54" s="283"/>
      <c r="AJ54" s="283"/>
      <c r="AK54" s="283"/>
      <c r="AL54" s="283"/>
      <c r="AM54" s="283"/>
      <c r="AN54" s="284">
        <f>SUM(AG54,AT54)</f>
        <v>0</v>
      </c>
      <c r="AO54" s="284"/>
      <c r="AP54" s="284"/>
      <c r="AQ54" s="59" t="s">
        <v>3</v>
      </c>
      <c r="AR54" s="55"/>
      <c r="AS54" s="60">
        <f>ROUND(SUM(AS55:AS56),2)</f>
        <v>0</v>
      </c>
      <c r="AT54" s="61">
        <f>ROUND(SUM(AV54:AW54),2)</f>
        <v>0</v>
      </c>
      <c r="AU54" s="62">
        <f>ROUND(SUM(AU55:AU56),5)</f>
        <v>5927.86082</v>
      </c>
      <c r="AV54" s="61">
        <f>ROUND(AZ54*L29,2)</f>
        <v>0</v>
      </c>
      <c r="AW54" s="61">
        <f>ROUND(BA54*L30,2)</f>
        <v>0</v>
      </c>
      <c r="AX54" s="61">
        <f>ROUND(BB54*L29,2)</f>
        <v>0</v>
      </c>
      <c r="AY54" s="61">
        <f>ROUND(BC54*L30,2)</f>
        <v>0</v>
      </c>
      <c r="AZ54" s="61">
        <f>ROUND(SUM(AZ55:AZ56),2)</f>
        <v>0</v>
      </c>
      <c r="BA54" s="61">
        <f>ROUND(SUM(BA55:BA56),2)</f>
        <v>0</v>
      </c>
      <c r="BB54" s="61">
        <f>ROUND(SUM(BB55:BB56),2)</f>
        <v>0</v>
      </c>
      <c r="BC54" s="61">
        <f>ROUND(SUM(BC55:BC56),2)</f>
        <v>0</v>
      </c>
      <c r="BD54" s="63">
        <f>ROUND(SUM(BD55:BD56),2)</f>
        <v>0</v>
      </c>
      <c r="BS54" s="64" t="s">
        <v>78</v>
      </c>
      <c r="BT54" s="64" t="s">
        <v>79</v>
      </c>
      <c r="BU54" s="65" t="s">
        <v>80</v>
      </c>
      <c r="BV54" s="64" t="s">
        <v>81</v>
      </c>
      <c r="BW54" s="64" t="s">
        <v>5</v>
      </c>
      <c r="BX54" s="64" t="s">
        <v>82</v>
      </c>
      <c r="CL54" s="64" t="s">
        <v>18</v>
      </c>
    </row>
    <row r="55" spans="1:91" s="6" customFormat="1" ht="32.25" customHeight="1">
      <c r="A55" s="66" t="s">
        <v>83</v>
      </c>
      <c r="B55" s="67"/>
      <c r="C55" s="68"/>
      <c r="D55" s="282" t="s">
        <v>84</v>
      </c>
      <c r="E55" s="282"/>
      <c r="F55" s="282"/>
      <c r="G55" s="282"/>
      <c r="H55" s="282"/>
      <c r="I55" s="69"/>
      <c r="J55" s="282" t="s">
        <v>16</v>
      </c>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0">
        <f>'01 - Tř. 17. listopadu - ...'!J30</f>
        <v>0</v>
      </c>
      <c r="AH55" s="281"/>
      <c r="AI55" s="281"/>
      <c r="AJ55" s="281"/>
      <c r="AK55" s="281"/>
      <c r="AL55" s="281"/>
      <c r="AM55" s="281"/>
      <c r="AN55" s="280">
        <f>SUM(AG55,AT55)</f>
        <v>0</v>
      </c>
      <c r="AO55" s="281"/>
      <c r="AP55" s="281"/>
      <c r="AQ55" s="70" t="s">
        <v>85</v>
      </c>
      <c r="AR55" s="67"/>
      <c r="AS55" s="71">
        <v>0</v>
      </c>
      <c r="AT55" s="72">
        <f>ROUND(SUM(AV55:AW55),2)</f>
        <v>0</v>
      </c>
      <c r="AU55" s="73">
        <f>'01 - Tř. 17. listopadu - ...'!P90</f>
        <v>5927.860821999998</v>
      </c>
      <c r="AV55" s="72">
        <f>'01 - Tř. 17. listopadu - ...'!J33</f>
        <v>0</v>
      </c>
      <c r="AW55" s="72">
        <f>'01 - Tř. 17. listopadu - ...'!J34</f>
        <v>0</v>
      </c>
      <c r="AX55" s="72">
        <f>'01 - Tř. 17. listopadu - ...'!J35</f>
        <v>0</v>
      </c>
      <c r="AY55" s="72">
        <f>'01 - Tř. 17. listopadu - ...'!J36</f>
        <v>0</v>
      </c>
      <c r="AZ55" s="72">
        <f>'01 - Tř. 17. listopadu - ...'!F33</f>
        <v>0</v>
      </c>
      <c r="BA55" s="72">
        <f>'01 - Tř. 17. listopadu - ...'!F34</f>
        <v>0</v>
      </c>
      <c r="BB55" s="72">
        <f>'01 - Tř. 17. listopadu - ...'!F35</f>
        <v>0</v>
      </c>
      <c r="BC55" s="72">
        <f>'01 - Tř. 17. listopadu - ...'!F36</f>
        <v>0</v>
      </c>
      <c r="BD55" s="74">
        <f>'01 - Tř. 17. listopadu - ...'!F37</f>
        <v>0</v>
      </c>
      <c r="BT55" s="75" t="s">
        <v>86</v>
      </c>
      <c r="BV55" s="75" t="s">
        <v>81</v>
      </c>
      <c r="BW55" s="75" t="s">
        <v>87</v>
      </c>
      <c r="BX55" s="75" t="s">
        <v>5</v>
      </c>
      <c r="CL55" s="75" t="s">
        <v>18</v>
      </c>
      <c r="CM55" s="75" t="s">
        <v>88</v>
      </c>
    </row>
    <row r="56" spans="1:91" s="6" customFormat="1" ht="27.75" customHeight="1">
      <c r="A56" s="66" t="s">
        <v>83</v>
      </c>
      <c r="B56" s="67"/>
      <c r="C56" s="68"/>
      <c r="D56" s="282" t="s">
        <v>89</v>
      </c>
      <c r="E56" s="282"/>
      <c r="F56" s="282"/>
      <c r="G56" s="282"/>
      <c r="H56" s="282"/>
      <c r="I56" s="69"/>
      <c r="J56" s="282" t="s">
        <v>90</v>
      </c>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0">
        <f>'02 - Vedlejší rozpočtové ...'!J30</f>
        <v>0</v>
      </c>
      <c r="AH56" s="281"/>
      <c r="AI56" s="281"/>
      <c r="AJ56" s="281"/>
      <c r="AK56" s="281"/>
      <c r="AL56" s="281"/>
      <c r="AM56" s="281"/>
      <c r="AN56" s="280">
        <f>SUM(AG56,AT56)</f>
        <v>0</v>
      </c>
      <c r="AO56" s="281"/>
      <c r="AP56" s="281"/>
      <c r="AQ56" s="70" t="s">
        <v>91</v>
      </c>
      <c r="AR56" s="67"/>
      <c r="AS56" s="76">
        <v>0</v>
      </c>
      <c r="AT56" s="77">
        <f>ROUND(SUM(AV56:AW56),2)</f>
        <v>0</v>
      </c>
      <c r="AU56" s="78">
        <f>'02 - Vedlejší rozpočtové ...'!P80</f>
        <v>0</v>
      </c>
      <c r="AV56" s="77">
        <f>'02 - Vedlejší rozpočtové ...'!J33</f>
        <v>0</v>
      </c>
      <c r="AW56" s="77">
        <f>'02 - Vedlejší rozpočtové ...'!J34</f>
        <v>0</v>
      </c>
      <c r="AX56" s="77">
        <f>'02 - Vedlejší rozpočtové ...'!J35</f>
        <v>0</v>
      </c>
      <c r="AY56" s="77">
        <f>'02 - Vedlejší rozpočtové ...'!J36</f>
        <v>0</v>
      </c>
      <c r="AZ56" s="77">
        <f>'02 - Vedlejší rozpočtové ...'!F33</f>
        <v>0</v>
      </c>
      <c r="BA56" s="77">
        <f>'02 - Vedlejší rozpočtové ...'!F34</f>
        <v>0</v>
      </c>
      <c r="BB56" s="77">
        <f>'02 - Vedlejší rozpočtové ...'!F35</f>
        <v>0</v>
      </c>
      <c r="BC56" s="77">
        <f>'02 - Vedlejší rozpočtové ...'!F36</f>
        <v>0</v>
      </c>
      <c r="BD56" s="79">
        <f>'02 - Vedlejší rozpočtové ...'!F37</f>
        <v>0</v>
      </c>
      <c r="BT56" s="75" t="s">
        <v>86</v>
      </c>
      <c r="BV56" s="75" t="s">
        <v>81</v>
      </c>
      <c r="BW56" s="75" t="s">
        <v>92</v>
      </c>
      <c r="BX56" s="75" t="s">
        <v>5</v>
      </c>
      <c r="CL56" s="75" t="s">
        <v>18</v>
      </c>
      <c r="CM56" s="75" t="s">
        <v>88</v>
      </c>
    </row>
    <row r="57" spans="2:44" s="1" customFormat="1" ht="30" customHeight="1">
      <c r="B57" s="28"/>
      <c r="AR57" s="28"/>
    </row>
    <row r="58" spans="2:44" s="1" customFormat="1" ht="6.95" customHeight="1">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28"/>
    </row>
  </sheetData>
  <mergeCells count="44">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W31:AE31"/>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s>
  <hyperlinks>
    <hyperlink ref="A55" location="'01 - Tř. 17. listopadu - ...'!C2" display="/"/>
    <hyperlink ref="A56" location="'02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59"/>
  <sheetViews>
    <sheetView showGridLines="0" workbookViewId="0" topLeftCell="A107">
      <selection activeCell="E10" sqref="E10"/>
    </sheetView>
  </sheetViews>
  <sheetFormatPr defaultColWidth="9.140625" defaultRowHeight="12"/>
  <cols>
    <col min="1" max="1" width="8.28125" style="0" customWidth="1"/>
    <col min="2" max="2" width="1.1484375" style="0" customWidth="1"/>
    <col min="3" max="3" width="5.281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9" t="s">
        <v>6</v>
      </c>
      <c r="M2" s="259"/>
      <c r="N2" s="259"/>
      <c r="O2" s="259"/>
      <c r="P2" s="259"/>
      <c r="Q2" s="259"/>
      <c r="R2" s="259"/>
      <c r="S2" s="259"/>
      <c r="T2" s="259"/>
      <c r="U2" s="259"/>
      <c r="V2" s="259"/>
      <c r="AT2" s="15" t="s">
        <v>87</v>
      </c>
    </row>
    <row r="3" spans="2:46" ht="6.95" customHeight="1">
      <c r="B3" s="16"/>
      <c r="C3" s="17"/>
      <c r="D3" s="17"/>
      <c r="E3" s="17"/>
      <c r="F3" s="17"/>
      <c r="G3" s="17"/>
      <c r="H3" s="17"/>
      <c r="I3" s="17"/>
      <c r="J3" s="17"/>
      <c r="K3" s="17"/>
      <c r="L3" s="18"/>
      <c r="AT3" s="15" t="s">
        <v>88</v>
      </c>
    </row>
    <row r="4" spans="2:46" ht="24.95" customHeight="1">
      <c r="B4" s="18"/>
      <c r="D4" s="19" t="s">
        <v>93</v>
      </c>
      <c r="L4" s="18"/>
      <c r="M4" s="80" t="s">
        <v>11</v>
      </c>
      <c r="AT4" s="15" t="s">
        <v>4</v>
      </c>
    </row>
    <row r="5" spans="2:12" ht="6.95" customHeight="1">
      <c r="B5" s="18"/>
      <c r="L5" s="18"/>
    </row>
    <row r="6" spans="2:12" ht="12" customHeight="1">
      <c r="B6" s="18"/>
      <c r="D6" s="24" t="s">
        <v>15</v>
      </c>
      <c r="L6" s="18"/>
    </row>
    <row r="7" spans="2:12" ht="16.5" customHeight="1">
      <c r="B7" s="18"/>
      <c r="E7" s="292" t="str">
        <f>'Rekapitulace stavby'!K6</f>
        <v>Oprava veřejného osvětlení na tř. 17. listopadu (Brýle-Prior)</v>
      </c>
      <c r="F7" s="293"/>
      <c r="G7" s="293"/>
      <c r="H7" s="293"/>
      <c r="L7" s="18"/>
    </row>
    <row r="8" spans="2:12" s="1" customFormat="1" ht="12" customHeight="1">
      <c r="B8" s="28"/>
      <c r="D8" s="24" t="s">
        <v>94</v>
      </c>
      <c r="L8" s="28"/>
    </row>
    <row r="9" spans="2:12" s="1" customFormat="1" ht="16.5" customHeight="1">
      <c r="B9" s="28"/>
      <c r="E9" s="289" t="s">
        <v>1181</v>
      </c>
      <c r="F9" s="291"/>
      <c r="G9" s="291"/>
      <c r="H9" s="291"/>
      <c r="L9" s="28"/>
    </row>
    <row r="10" spans="2:12" s="1" customFormat="1" ht="12">
      <c r="B10" s="28"/>
      <c r="L10" s="28"/>
    </row>
    <row r="11" spans="2:12" s="1" customFormat="1" ht="12" customHeight="1">
      <c r="B11" s="28"/>
      <c r="D11" s="24" t="s">
        <v>17</v>
      </c>
      <c r="F11" s="22" t="s">
        <v>18</v>
      </c>
      <c r="I11" s="24" t="s">
        <v>19</v>
      </c>
      <c r="J11" s="22" t="s">
        <v>95</v>
      </c>
      <c r="L11" s="28"/>
    </row>
    <row r="12" spans="2:12" s="1" customFormat="1" ht="12" customHeight="1">
      <c r="B12" s="28"/>
      <c r="D12" s="24" t="s">
        <v>21</v>
      </c>
      <c r="F12" s="22" t="s">
        <v>22</v>
      </c>
      <c r="I12" s="24" t="s">
        <v>23</v>
      </c>
      <c r="J12" s="45" t="str">
        <f>'Rekapitulace stavby'!AN8</f>
        <v>10. 10. 2022</v>
      </c>
      <c r="L12" s="28"/>
    </row>
    <row r="13" spans="2:12" s="1" customFormat="1" ht="21.75" customHeight="1">
      <c r="B13" s="28"/>
      <c r="D13" s="21" t="s">
        <v>25</v>
      </c>
      <c r="F13" s="25" t="s">
        <v>26</v>
      </c>
      <c r="I13" s="21" t="s">
        <v>27</v>
      </c>
      <c r="J13" s="25" t="s">
        <v>28</v>
      </c>
      <c r="L13" s="28"/>
    </row>
    <row r="14" spans="2:12" s="1" customFormat="1" ht="12" customHeight="1">
      <c r="B14" s="28"/>
      <c r="D14" s="24" t="s">
        <v>29</v>
      </c>
      <c r="I14" s="24" t="s">
        <v>30</v>
      </c>
      <c r="J14" s="22" t="s">
        <v>31</v>
      </c>
      <c r="L14" s="28"/>
    </row>
    <row r="15" spans="2:12" s="1" customFormat="1" ht="18" customHeight="1">
      <c r="B15" s="28"/>
      <c r="E15" s="22" t="s">
        <v>32</v>
      </c>
      <c r="I15" s="24" t="s">
        <v>33</v>
      </c>
      <c r="J15" s="22" t="s">
        <v>34</v>
      </c>
      <c r="L15" s="28"/>
    </row>
    <row r="16" spans="2:12" s="1" customFormat="1" ht="6.95" customHeight="1">
      <c r="B16" s="28"/>
      <c r="L16" s="28"/>
    </row>
    <row r="17" spans="2:12" s="1" customFormat="1" ht="12" customHeight="1">
      <c r="B17" s="28"/>
      <c r="D17" s="24" t="s">
        <v>35</v>
      </c>
      <c r="I17" s="24" t="s">
        <v>30</v>
      </c>
      <c r="J17" s="22" t="str">
        <f>'Rekapitulace stavby'!AN13</f>
        <v/>
      </c>
      <c r="L17" s="28"/>
    </row>
    <row r="18" spans="2:12" s="1" customFormat="1" ht="18" customHeight="1">
      <c r="B18" s="28"/>
      <c r="E18" s="258" t="str">
        <f>'Rekapitulace stavby'!E14</f>
        <v xml:space="preserve"> </v>
      </c>
      <c r="F18" s="258"/>
      <c r="G18" s="258"/>
      <c r="H18" s="258"/>
      <c r="I18" s="24" t="s">
        <v>33</v>
      </c>
      <c r="J18" s="22" t="str">
        <f>'Rekapitulace stavby'!AN14</f>
        <v/>
      </c>
      <c r="L18" s="28"/>
    </row>
    <row r="19" spans="2:12" s="1" customFormat="1" ht="6.95" customHeight="1">
      <c r="B19" s="28"/>
      <c r="L19" s="28"/>
    </row>
    <row r="20" spans="2:12" s="1" customFormat="1" ht="12" customHeight="1">
      <c r="B20" s="28"/>
      <c r="D20" s="24" t="s">
        <v>37</v>
      </c>
      <c r="I20" s="24" t="s">
        <v>30</v>
      </c>
      <c r="J20" s="22" t="s">
        <v>38</v>
      </c>
      <c r="L20" s="28"/>
    </row>
    <row r="21" spans="2:12" s="1" customFormat="1" ht="18" customHeight="1">
      <c r="B21" s="28"/>
      <c r="E21" s="22" t="s">
        <v>39</v>
      </c>
      <c r="I21" s="24" t="s">
        <v>33</v>
      </c>
      <c r="J21" s="22" t="s">
        <v>40</v>
      </c>
      <c r="L21" s="28"/>
    </row>
    <row r="22" spans="2:12" s="1" customFormat="1" ht="6.95" customHeight="1">
      <c r="B22" s="28"/>
      <c r="L22" s="28"/>
    </row>
    <row r="23" spans="2:12" s="1" customFormat="1" ht="12" customHeight="1">
      <c r="B23" s="28"/>
      <c r="D23" s="24" t="s">
        <v>42</v>
      </c>
      <c r="I23" s="24" t="s">
        <v>30</v>
      </c>
      <c r="J23" s="22" t="s">
        <v>38</v>
      </c>
      <c r="L23" s="28"/>
    </row>
    <row r="24" spans="2:12" s="1" customFormat="1" ht="18" customHeight="1">
      <c r="B24" s="28"/>
      <c r="E24" s="22" t="s">
        <v>39</v>
      </c>
      <c r="I24" s="24" t="s">
        <v>33</v>
      </c>
      <c r="J24" s="22" t="s">
        <v>40</v>
      </c>
      <c r="L24" s="28"/>
    </row>
    <row r="25" spans="2:12" s="1" customFormat="1" ht="6.95" customHeight="1">
      <c r="B25" s="28"/>
      <c r="L25" s="28"/>
    </row>
    <row r="26" spans="2:12" s="1" customFormat="1" ht="12" customHeight="1">
      <c r="B26" s="28"/>
      <c r="D26" s="24" t="s">
        <v>43</v>
      </c>
      <c r="L26" s="28"/>
    </row>
    <row r="27" spans="2:12" s="7" customFormat="1" ht="16.5" customHeight="1">
      <c r="B27" s="81"/>
      <c r="E27" s="261" t="s">
        <v>3</v>
      </c>
      <c r="F27" s="261"/>
      <c r="G27" s="261"/>
      <c r="H27" s="261"/>
      <c r="L27" s="81"/>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2" t="s">
        <v>45</v>
      </c>
      <c r="J30" s="58">
        <f>ROUND(J90,2)</f>
        <v>0</v>
      </c>
      <c r="L30" s="28"/>
    </row>
    <row r="31" spans="2:12" s="1" customFormat="1" ht="6.95" customHeight="1">
      <c r="B31" s="28"/>
      <c r="D31" s="46"/>
      <c r="E31" s="46"/>
      <c r="F31" s="46"/>
      <c r="G31" s="46"/>
      <c r="H31" s="46"/>
      <c r="I31" s="46"/>
      <c r="J31" s="46"/>
      <c r="K31" s="46"/>
      <c r="L31" s="28"/>
    </row>
    <row r="32" spans="2:12" s="1" customFormat="1" ht="14.45" customHeight="1">
      <c r="B32" s="28"/>
      <c r="F32" s="31" t="s">
        <v>47</v>
      </c>
      <c r="I32" s="31" t="s">
        <v>46</v>
      </c>
      <c r="J32" s="31" t="s">
        <v>48</v>
      </c>
      <c r="L32" s="28"/>
    </row>
    <row r="33" spans="2:12" s="1" customFormat="1" ht="14.45" customHeight="1">
      <c r="B33" s="28"/>
      <c r="D33" s="83" t="s">
        <v>49</v>
      </c>
      <c r="E33" s="24" t="s">
        <v>50</v>
      </c>
      <c r="F33" s="84">
        <f>ROUND((SUM(BE90:BE558)),2)</f>
        <v>0</v>
      </c>
      <c r="I33" s="85">
        <v>0.21</v>
      </c>
      <c r="J33" s="84">
        <f>ROUND(((SUM(BE90:BE558))*I33),2)</f>
        <v>0</v>
      </c>
      <c r="L33" s="28"/>
    </row>
    <row r="34" spans="2:12" s="1" customFormat="1" ht="14.45" customHeight="1">
      <c r="B34" s="28"/>
      <c r="E34" s="24" t="s">
        <v>51</v>
      </c>
      <c r="F34" s="84">
        <f>ROUND((SUM(BF90:BF558)),2)</f>
        <v>0</v>
      </c>
      <c r="I34" s="85">
        <v>0.15</v>
      </c>
      <c r="J34" s="84">
        <f>ROUND(((SUM(BF90:BF558))*I34),2)</f>
        <v>0</v>
      </c>
      <c r="L34" s="28"/>
    </row>
    <row r="35" spans="2:12" s="1" customFormat="1" ht="14.45" customHeight="1" hidden="1">
      <c r="B35" s="28"/>
      <c r="E35" s="24" t="s">
        <v>52</v>
      </c>
      <c r="F35" s="84">
        <f>ROUND((SUM(BG90:BG558)),2)</f>
        <v>0</v>
      </c>
      <c r="I35" s="85">
        <v>0.21</v>
      </c>
      <c r="J35" s="84">
        <f>0</f>
        <v>0</v>
      </c>
      <c r="L35" s="28"/>
    </row>
    <row r="36" spans="2:12" s="1" customFormat="1" ht="14.45" customHeight="1" hidden="1">
      <c r="B36" s="28"/>
      <c r="E36" s="24" t="s">
        <v>53</v>
      </c>
      <c r="F36" s="84">
        <f>ROUND((SUM(BH90:BH558)),2)</f>
        <v>0</v>
      </c>
      <c r="I36" s="85">
        <v>0.15</v>
      </c>
      <c r="J36" s="84">
        <f>0</f>
        <v>0</v>
      </c>
      <c r="L36" s="28"/>
    </row>
    <row r="37" spans="2:12" s="1" customFormat="1" ht="14.45" customHeight="1" hidden="1">
      <c r="B37" s="28"/>
      <c r="E37" s="24" t="s">
        <v>54</v>
      </c>
      <c r="F37" s="84">
        <f>ROUND((SUM(BI90:BI558)),2)</f>
        <v>0</v>
      </c>
      <c r="I37" s="85">
        <v>0</v>
      </c>
      <c r="J37" s="84">
        <f>0</f>
        <v>0</v>
      </c>
      <c r="L37" s="28"/>
    </row>
    <row r="38" spans="2:12" s="1" customFormat="1" ht="6.95" customHeight="1">
      <c r="B38" s="28"/>
      <c r="L38" s="28"/>
    </row>
    <row r="39" spans="2:12" s="1" customFormat="1" ht="25.35" customHeight="1">
      <c r="B39" s="28"/>
      <c r="C39" s="86"/>
      <c r="D39" s="87" t="s">
        <v>55</v>
      </c>
      <c r="E39" s="49"/>
      <c r="F39" s="49"/>
      <c r="G39" s="88" t="s">
        <v>56</v>
      </c>
      <c r="H39" s="89" t="s">
        <v>57</v>
      </c>
      <c r="I39" s="49"/>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9" t="s">
        <v>96</v>
      </c>
      <c r="L45" s="28"/>
    </row>
    <row r="46" spans="2:12" s="1" customFormat="1" ht="6.95" customHeight="1">
      <c r="B46" s="28"/>
      <c r="L46" s="28"/>
    </row>
    <row r="47" spans="2:12" s="1" customFormat="1" ht="12" customHeight="1">
      <c r="B47" s="28"/>
      <c r="C47" s="24" t="s">
        <v>15</v>
      </c>
      <c r="L47" s="28"/>
    </row>
    <row r="48" spans="2:12" s="1" customFormat="1" ht="16.5" customHeight="1">
      <c r="B48" s="28"/>
      <c r="E48" s="292" t="str">
        <f>E7</f>
        <v>Oprava veřejného osvětlení na tř. 17. listopadu (Brýle-Prior)</v>
      </c>
      <c r="F48" s="293"/>
      <c r="G48" s="293"/>
      <c r="H48" s="293"/>
      <c r="L48" s="28"/>
    </row>
    <row r="49" spans="2:12" s="1" customFormat="1" ht="12" customHeight="1">
      <c r="B49" s="28"/>
      <c r="C49" s="24" t="s">
        <v>94</v>
      </c>
      <c r="L49" s="28"/>
    </row>
    <row r="50" spans="2:12" s="1" customFormat="1" ht="16.5" customHeight="1">
      <c r="B50" s="28"/>
      <c r="E50" s="289" t="str">
        <f>E9</f>
        <v>Oprava veřejného osvětlení na tř. listopadu (Brýle-Prior)</v>
      </c>
      <c r="F50" s="291"/>
      <c r="G50" s="291"/>
      <c r="H50" s="291"/>
      <c r="L50" s="28"/>
    </row>
    <row r="51" spans="2:12" s="1" customFormat="1" ht="6.95" customHeight="1">
      <c r="B51" s="28"/>
      <c r="L51" s="28"/>
    </row>
    <row r="52" spans="2:12" s="1" customFormat="1" ht="12" customHeight="1">
      <c r="B52" s="28"/>
      <c r="C52" s="24" t="s">
        <v>21</v>
      </c>
      <c r="F52" s="22" t="str">
        <f>F12</f>
        <v>Karviná</v>
      </c>
      <c r="I52" s="24" t="s">
        <v>23</v>
      </c>
      <c r="J52" s="45" t="str">
        <f>IF(J12="","",J12)</f>
        <v>10. 10. 2022</v>
      </c>
      <c r="L52" s="28"/>
    </row>
    <row r="53" spans="2:12" s="1" customFormat="1" ht="6.95" customHeight="1">
      <c r="B53" s="28"/>
      <c r="L53" s="28"/>
    </row>
    <row r="54" spans="2:12" s="1" customFormat="1" ht="15.2" customHeight="1">
      <c r="B54" s="28"/>
      <c r="C54" s="24" t="s">
        <v>29</v>
      </c>
      <c r="F54" s="22" t="str">
        <f>E15</f>
        <v>Statutární město Karviná</v>
      </c>
      <c r="I54" s="24" t="s">
        <v>37</v>
      </c>
      <c r="J54" s="26" t="str">
        <f>E21</f>
        <v>PTD Muchová, s.r.o.</v>
      </c>
      <c r="L54" s="28"/>
    </row>
    <row r="55" spans="2:12" s="1" customFormat="1" ht="15.2" customHeight="1">
      <c r="B55" s="28"/>
      <c r="C55" s="24" t="s">
        <v>35</v>
      </c>
      <c r="F55" s="22" t="str">
        <f>IF(E18="","",E18)</f>
        <v xml:space="preserve"> </v>
      </c>
      <c r="I55" s="24" t="s">
        <v>42</v>
      </c>
      <c r="J55" s="26" t="str">
        <f>E24</f>
        <v>PTD Muchová, s.r.o.</v>
      </c>
      <c r="L55" s="28"/>
    </row>
    <row r="56" spans="2:12" s="1" customFormat="1" ht="10.35" customHeight="1">
      <c r="B56" s="28"/>
      <c r="L56" s="28"/>
    </row>
    <row r="57" spans="2:12" s="1" customFormat="1" ht="29.25" customHeight="1">
      <c r="B57" s="28"/>
      <c r="C57" s="92" t="s">
        <v>97</v>
      </c>
      <c r="D57" s="86"/>
      <c r="E57" s="86"/>
      <c r="F57" s="86"/>
      <c r="G57" s="86"/>
      <c r="H57" s="86"/>
      <c r="I57" s="86"/>
      <c r="J57" s="93" t="s">
        <v>98</v>
      </c>
      <c r="K57" s="86"/>
      <c r="L57" s="28"/>
    </row>
    <row r="58" spans="2:12" s="1" customFormat="1" ht="10.35" customHeight="1">
      <c r="B58" s="28"/>
      <c r="L58" s="28"/>
    </row>
    <row r="59" spans="2:47" s="1" customFormat="1" ht="22.9" customHeight="1">
      <c r="B59" s="28"/>
      <c r="C59" s="94" t="s">
        <v>77</v>
      </c>
      <c r="J59" s="58">
        <f>J90</f>
        <v>0</v>
      </c>
      <c r="L59" s="28"/>
      <c r="AU59" s="15" t="s">
        <v>99</v>
      </c>
    </row>
    <row r="60" spans="2:12" s="8" customFormat="1" ht="24.95" customHeight="1">
      <c r="B60" s="95"/>
      <c r="D60" s="96" t="s">
        <v>100</v>
      </c>
      <c r="E60" s="97"/>
      <c r="F60" s="97"/>
      <c r="G60" s="97"/>
      <c r="H60" s="97"/>
      <c r="I60" s="97"/>
      <c r="J60" s="98">
        <f>J91</f>
        <v>0</v>
      </c>
      <c r="L60" s="95"/>
    </row>
    <row r="61" spans="2:12" s="9" customFormat="1" ht="19.9" customHeight="1">
      <c r="B61" s="99"/>
      <c r="D61" s="100" t="s">
        <v>101</v>
      </c>
      <c r="E61" s="101"/>
      <c r="F61" s="101"/>
      <c r="G61" s="101"/>
      <c r="H61" s="101"/>
      <c r="I61" s="101"/>
      <c r="J61" s="102">
        <f>J92</f>
        <v>0</v>
      </c>
      <c r="L61" s="99"/>
    </row>
    <row r="62" spans="2:12" s="9" customFormat="1" ht="19.9" customHeight="1">
      <c r="B62" s="99"/>
      <c r="D62" s="100" t="s">
        <v>102</v>
      </c>
      <c r="E62" s="101"/>
      <c r="F62" s="101"/>
      <c r="G62" s="101"/>
      <c r="H62" s="101"/>
      <c r="I62" s="101"/>
      <c r="J62" s="102">
        <f>J96</f>
        <v>0</v>
      </c>
      <c r="L62" s="99"/>
    </row>
    <row r="63" spans="2:12" s="9" customFormat="1" ht="19.9" customHeight="1">
      <c r="B63" s="99"/>
      <c r="D63" s="100" t="s">
        <v>103</v>
      </c>
      <c r="E63" s="101"/>
      <c r="F63" s="101"/>
      <c r="G63" s="101"/>
      <c r="H63" s="101"/>
      <c r="I63" s="101"/>
      <c r="J63" s="102">
        <f>J103</f>
        <v>0</v>
      </c>
      <c r="L63" s="99"/>
    </row>
    <row r="64" spans="2:12" s="9" customFormat="1" ht="19.9" customHeight="1">
      <c r="B64" s="99"/>
      <c r="D64" s="100" t="s">
        <v>104</v>
      </c>
      <c r="E64" s="101"/>
      <c r="F64" s="101"/>
      <c r="G64" s="101"/>
      <c r="H64" s="101"/>
      <c r="I64" s="101"/>
      <c r="J64" s="102">
        <f>J107</f>
        <v>0</v>
      </c>
      <c r="L64" s="99"/>
    </row>
    <row r="65" spans="2:12" s="8" customFormat="1" ht="24.95" customHeight="1">
      <c r="B65" s="95"/>
      <c r="D65" s="96" t="s">
        <v>105</v>
      </c>
      <c r="E65" s="97"/>
      <c r="F65" s="97"/>
      <c r="G65" s="97"/>
      <c r="H65" s="97"/>
      <c r="I65" s="97"/>
      <c r="J65" s="98">
        <f>J122</f>
        <v>0</v>
      </c>
      <c r="L65" s="95"/>
    </row>
    <row r="66" spans="2:12" s="9" customFormat="1" ht="19.9" customHeight="1">
      <c r="B66" s="99"/>
      <c r="D66" s="100" t="s">
        <v>106</v>
      </c>
      <c r="E66" s="101"/>
      <c r="F66" s="101"/>
      <c r="G66" s="101"/>
      <c r="H66" s="101"/>
      <c r="I66" s="101"/>
      <c r="J66" s="102">
        <f>J123</f>
        <v>0</v>
      </c>
      <c r="L66" s="99"/>
    </row>
    <row r="67" spans="2:12" s="8" customFormat="1" ht="24.95" customHeight="1">
      <c r="B67" s="95"/>
      <c r="D67" s="96" t="s">
        <v>107</v>
      </c>
      <c r="E67" s="97"/>
      <c r="F67" s="97"/>
      <c r="G67" s="97"/>
      <c r="H67" s="97"/>
      <c r="I67" s="97"/>
      <c r="J67" s="98">
        <f>J143</f>
        <v>0</v>
      </c>
      <c r="L67" s="95"/>
    </row>
    <row r="68" spans="2:12" s="9" customFormat="1" ht="19.9" customHeight="1">
      <c r="B68" s="99"/>
      <c r="D68" s="100" t="s">
        <v>108</v>
      </c>
      <c r="E68" s="101"/>
      <c r="F68" s="101"/>
      <c r="G68" s="101"/>
      <c r="H68" s="101"/>
      <c r="I68" s="101"/>
      <c r="J68" s="102">
        <f>J144</f>
        <v>0</v>
      </c>
      <c r="L68" s="99"/>
    </row>
    <row r="69" spans="2:12" s="9" customFormat="1" ht="19.9" customHeight="1">
      <c r="B69" s="99"/>
      <c r="D69" s="100" t="s">
        <v>109</v>
      </c>
      <c r="E69" s="101"/>
      <c r="F69" s="101"/>
      <c r="G69" s="101"/>
      <c r="H69" s="101"/>
      <c r="I69" s="101"/>
      <c r="J69" s="102">
        <f>J280</f>
        <v>0</v>
      </c>
      <c r="L69" s="99"/>
    </row>
    <row r="70" spans="2:12" s="8" customFormat="1" ht="24.95" customHeight="1">
      <c r="B70" s="95"/>
      <c r="D70" s="96" t="s">
        <v>110</v>
      </c>
      <c r="E70" s="97"/>
      <c r="F70" s="97"/>
      <c r="G70" s="97"/>
      <c r="H70" s="97"/>
      <c r="I70" s="97"/>
      <c r="J70" s="98">
        <f>J550</f>
        <v>0</v>
      </c>
      <c r="L70" s="95"/>
    </row>
    <row r="71" spans="2:12" s="1" customFormat="1" ht="21.75" customHeight="1">
      <c r="B71" s="28"/>
      <c r="L71" s="28"/>
    </row>
    <row r="72" spans="2:12" s="1" customFormat="1" ht="6.95" customHeight="1">
      <c r="B72" s="37"/>
      <c r="C72" s="38"/>
      <c r="D72" s="38"/>
      <c r="E72" s="38"/>
      <c r="F72" s="38"/>
      <c r="G72" s="38"/>
      <c r="H72" s="38"/>
      <c r="I72" s="38"/>
      <c r="J72" s="38"/>
      <c r="K72" s="38"/>
      <c r="L72" s="28"/>
    </row>
    <row r="76" spans="2:12" s="1" customFormat="1" ht="6.95" customHeight="1">
      <c r="B76" s="39"/>
      <c r="C76" s="40"/>
      <c r="D76" s="40"/>
      <c r="E76" s="40"/>
      <c r="F76" s="40"/>
      <c r="G76" s="40"/>
      <c r="H76" s="40"/>
      <c r="I76" s="40"/>
      <c r="J76" s="40"/>
      <c r="K76" s="40"/>
      <c r="L76" s="28"/>
    </row>
    <row r="77" spans="2:12" s="1" customFormat="1" ht="24.95" customHeight="1">
      <c r="B77" s="28"/>
      <c r="C77" s="19" t="s">
        <v>111</v>
      </c>
      <c r="L77" s="28"/>
    </row>
    <row r="78" spans="2:12" s="1" customFormat="1" ht="6.95" customHeight="1">
      <c r="B78" s="28"/>
      <c r="L78" s="28"/>
    </row>
    <row r="79" spans="2:12" s="1" customFormat="1" ht="12" customHeight="1">
      <c r="B79" s="28"/>
      <c r="C79" s="24" t="s">
        <v>15</v>
      </c>
      <c r="L79" s="28"/>
    </row>
    <row r="80" spans="2:12" s="1" customFormat="1" ht="16.5" customHeight="1">
      <c r="B80" s="28"/>
      <c r="E80" s="292" t="str">
        <f>E7</f>
        <v>Oprava veřejného osvětlení na tř. 17. listopadu (Brýle-Prior)</v>
      </c>
      <c r="F80" s="293"/>
      <c r="G80" s="293"/>
      <c r="H80" s="293"/>
      <c r="L80" s="28"/>
    </row>
    <row r="81" spans="2:12" s="1" customFormat="1" ht="12" customHeight="1">
      <c r="B81" s="28"/>
      <c r="C81" s="24" t="s">
        <v>94</v>
      </c>
      <c r="L81" s="28"/>
    </row>
    <row r="82" spans="2:12" s="1" customFormat="1" ht="16.5" customHeight="1">
      <c r="B82" s="28"/>
      <c r="E82" s="289" t="str">
        <f>E9</f>
        <v>Oprava veřejného osvětlení na tř. listopadu (Brýle-Prior)</v>
      </c>
      <c r="F82" s="291"/>
      <c r="G82" s="291"/>
      <c r="H82" s="291"/>
      <c r="L82" s="28"/>
    </row>
    <row r="83" spans="2:12" s="1" customFormat="1" ht="6.95" customHeight="1">
      <c r="B83" s="28"/>
      <c r="L83" s="28"/>
    </row>
    <row r="84" spans="2:12" s="1" customFormat="1" ht="12" customHeight="1">
      <c r="B84" s="28"/>
      <c r="C84" s="24" t="s">
        <v>21</v>
      </c>
      <c r="F84" s="22" t="str">
        <f>F12</f>
        <v>Karviná</v>
      </c>
      <c r="I84" s="24" t="s">
        <v>23</v>
      </c>
      <c r="J84" s="45" t="str">
        <f>IF(J12="","",J12)</f>
        <v>10. 10. 2022</v>
      </c>
      <c r="L84" s="28"/>
    </row>
    <row r="85" spans="2:12" s="1" customFormat="1" ht="6.95" customHeight="1">
      <c r="B85" s="28"/>
      <c r="L85" s="28"/>
    </row>
    <row r="86" spans="2:12" s="1" customFormat="1" ht="15.2" customHeight="1">
      <c r="B86" s="28"/>
      <c r="C86" s="24" t="s">
        <v>29</v>
      </c>
      <c r="F86" s="22" t="str">
        <f>E15</f>
        <v>Statutární město Karviná</v>
      </c>
      <c r="I86" s="24" t="s">
        <v>37</v>
      </c>
      <c r="J86" s="26" t="str">
        <f>E21</f>
        <v>PTD Muchová, s.r.o.</v>
      </c>
      <c r="L86" s="28"/>
    </row>
    <row r="87" spans="2:12" s="1" customFormat="1" ht="15.2" customHeight="1">
      <c r="B87" s="28"/>
      <c r="C87" s="24" t="s">
        <v>35</v>
      </c>
      <c r="F87" s="22" t="str">
        <f>IF(E18="","",E18)</f>
        <v xml:space="preserve"> </v>
      </c>
      <c r="I87" s="24" t="s">
        <v>42</v>
      </c>
      <c r="J87" s="26" t="str">
        <f>E24</f>
        <v>PTD Muchová, s.r.o.</v>
      </c>
      <c r="L87" s="28"/>
    </row>
    <row r="88" spans="2:12" s="1" customFormat="1" ht="10.35" customHeight="1">
      <c r="B88" s="28"/>
      <c r="L88" s="28"/>
    </row>
    <row r="89" spans="2:20" s="10" customFormat="1" ht="29.25" customHeight="1">
      <c r="B89" s="103"/>
      <c r="C89" s="104" t="s">
        <v>112</v>
      </c>
      <c r="D89" s="105" t="s">
        <v>64</v>
      </c>
      <c r="E89" s="105" t="s">
        <v>60</v>
      </c>
      <c r="F89" s="105" t="s">
        <v>61</v>
      </c>
      <c r="G89" s="105" t="s">
        <v>113</v>
      </c>
      <c r="H89" s="105" t="s">
        <v>114</v>
      </c>
      <c r="I89" s="105" t="s">
        <v>115</v>
      </c>
      <c r="J89" s="105" t="s">
        <v>98</v>
      </c>
      <c r="K89" s="106" t="s">
        <v>116</v>
      </c>
      <c r="L89" s="103"/>
      <c r="M89" s="51" t="s">
        <v>3</v>
      </c>
      <c r="N89" s="52" t="s">
        <v>49</v>
      </c>
      <c r="O89" s="52" t="s">
        <v>117</v>
      </c>
      <c r="P89" s="52" t="s">
        <v>118</v>
      </c>
      <c r="Q89" s="52" t="s">
        <v>119</v>
      </c>
      <c r="R89" s="52" t="s">
        <v>120</v>
      </c>
      <c r="S89" s="52" t="s">
        <v>121</v>
      </c>
      <c r="T89" s="53" t="s">
        <v>122</v>
      </c>
    </row>
    <row r="90" spans="2:63" s="1" customFormat="1" ht="22.9" customHeight="1">
      <c r="B90" s="28"/>
      <c r="C90" s="56" t="s">
        <v>123</v>
      </c>
      <c r="J90" s="107">
        <f>J91+J122+J143+J550</f>
        <v>0</v>
      </c>
      <c r="L90" s="28"/>
      <c r="M90" s="54"/>
      <c r="N90" s="46"/>
      <c r="O90" s="46"/>
      <c r="P90" s="108">
        <f>P91+P122+P143+P550</f>
        <v>5927.860821999998</v>
      </c>
      <c r="Q90" s="46"/>
      <c r="R90" s="108">
        <f>R91+R122+R143+R550</f>
        <v>313.89543799999984</v>
      </c>
      <c r="S90" s="46"/>
      <c r="T90" s="109">
        <f>T91+T122+T143+T550</f>
        <v>213.167</v>
      </c>
      <c r="AT90" s="15" t="s">
        <v>78</v>
      </c>
      <c r="AU90" s="15" t="s">
        <v>99</v>
      </c>
      <c r="BK90" s="110">
        <f>BK91+BK122+BK143+BK550</f>
        <v>0</v>
      </c>
    </row>
    <row r="91" spans="2:63" s="11" customFormat="1" ht="25.9" customHeight="1">
      <c r="B91" s="111"/>
      <c r="D91" s="112" t="s">
        <v>78</v>
      </c>
      <c r="E91" s="113" t="s">
        <v>124</v>
      </c>
      <c r="F91" s="113" t="s">
        <v>125</v>
      </c>
      <c r="J91" s="114">
        <f>BK91</f>
        <v>0</v>
      </c>
      <c r="L91" s="111"/>
      <c r="M91" s="115"/>
      <c r="P91" s="116">
        <f>P92+P96+P103+P107</f>
        <v>111.661122</v>
      </c>
      <c r="R91" s="116">
        <f>R92+R96+R103+R107</f>
        <v>0.15628</v>
      </c>
      <c r="T91" s="117">
        <f>T92+T96+T103+T107</f>
        <v>0</v>
      </c>
      <c r="AR91" s="112" t="s">
        <v>86</v>
      </c>
      <c r="AT91" s="118" t="s">
        <v>78</v>
      </c>
      <c r="AU91" s="118" t="s">
        <v>79</v>
      </c>
      <c r="AY91" s="112" t="s">
        <v>126</v>
      </c>
      <c r="BK91" s="119">
        <f>BK92+BK96+BK103+BK107</f>
        <v>0</v>
      </c>
    </row>
    <row r="92" spans="2:63" s="11" customFormat="1" ht="22.9" customHeight="1">
      <c r="B92" s="111"/>
      <c r="D92" s="112" t="s">
        <v>78</v>
      </c>
      <c r="E92" s="120" t="s">
        <v>86</v>
      </c>
      <c r="F92" s="120" t="s">
        <v>127</v>
      </c>
      <c r="J92" s="121">
        <f>BK92</f>
        <v>0</v>
      </c>
      <c r="L92" s="111"/>
      <c r="M92" s="115"/>
      <c r="P92" s="116">
        <f>SUM(P93:P95)</f>
        <v>0.882</v>
      </c>
      <c r="R92" s="116">
        <f>SUM(R93:R95)</f>
        <v>0</v>
      </c>
      <c r="T92" s="117">
        <f>SUM(T93:T95)</f>
        <v>0</v>
      </c>
      <c r="AR92" s="112" t="s">
        <v>86</v>
      </c>
      <c r="AT92" s="118" t="s">
        <v>78</v>
      </c>
      <c r="AU92" s="118" t="s">
        <v>86</v>
      </c>
      <c r="AY92" s="112" t="s">
        <v>126</v>
      </c>
      <c r="BK92" s="119">
        <f>SUM(BK93:BK95)</f>
        <v>0</v>
      </c>
    </row>
    <row r="93" spans="2:65" s="1" customFormat="1" ht="16.5" customHeight="1">
      <c r="B93" s="122"/>
      <c r="C93" s="123" t="s">
        <v>86</v>
      </c>
      <c r="D93" s="123" t="s">
        <v>128</v>
      </c>
      <c r="E93" s="124" t="s">
        <v>129</v>
      </c>
      <c r="F93" s="125" t="s">
        <v>130</v>
      </c>
      <c r="G93" s="126" t="s">
        <v>131</v>
      </c>
      <c r="H93" s="127">
        <v>2</v>
      </c>
      <c r="I93" s="128"/>
      <c r="J93" s="128">
        <f>ROUND(I93*H93,2)</f>
        <v>0</v>
      </c>
      <c r="K93" s="125" t="s">
        <v>132</v>
      </c>
      <c r="L93" s="28"/>
      <c r="M93" s="129" t="s">
        <v>3</v>
      </c>
      <c r="N93" s="130" t="s">
        <v>50</v>
      </c>
      <c r="O93" s="131">
        <v>0.441</v>
      </c>
      <c r="P93" s="131">
        <f>O93*H93</f>
        <v>0.882</v>
      </c>
      <c r="Q93" s="131">
        <v>0</v>
      </c>
      <c r="R93" s="131">
        <f>Q93*H93</f>
        <v>0</v>
      </c>
      <c r="S93" s="131">
        <v>0</v>
      </c>
      <c r="T93" s="132">
        <f>S93*H93</f>
        <v>0</v>
      </c>
      <c r="AR93" s="133" t="s">
        <v>133</v>
      </c>
      <c r="AT93" s="133" t="s">
        <v>128</v>
      </c>
      <c r="AU93" s="133" t="s">
        <v>88</v>
      </c>
      <c r="AY93" s="15" t="s">
        <v>126</v>
      </c>
      <c r="BE93" s="134">
        <f>IF(N93="základní",J93,0)</f>
        <v>0</v>
      </c>
      <c r="BF93" s="134">
        <f>IF(N93="snížená",J93,0)</f>
        <v>0</v>
      </c>
      <c r="BG93" s="134">
        <f>IF(N93="zákl. přenesená",J93,0)</f>
        <v>0</v>
      </c>
      <c r="BH93" s="134">
        <f>IF(N93="sníž. přenesená",J93,0)</f>
        <v>0</v>
      </c>
      <c r="BI93" s="134">
        <f>IF(N93="nulová",J93,0)</f>
        <v>0</v>
      </c>
      <c r="BJ93" s="15" t="s">
        <v>86</v>
      </c>
      <c r="BK93" s="134">
        <f>ROUND(I93*H93,2)</f>
        <v>0</v>
      </c>
      <c r="BL93" s="15" t="s">
        <v>133</v>
      </c>
      <c r="BM93" s="133" t="s">
        <v>134</v>
      </c>
    </row>
    <row r="94" spans="2:47" s="1" customFormat="1" ht="12">
      <c r="B94" s="28"/>
      <c r="D94" s="135" t="s">
        <v>135</v>
      </c>
      <c r="F94" s="136" t="s">
        <v>136</v>
      </c>
      <c r="L94" s="28"/>
      <c r="M94" s="137"/>
      <c r="T94" s="48"/>
      <c r="AT94" s="15" t="s">
        <v>135</v>
      </c>
      <c r="AU94" s="15" t="s">
        <v>88</v>
      </c>
    </row>
    <row r="95" spans="2:47" s="1" customFormat="1" ht="19.5">
      <c r="B95" s="28"/>
      <c r="D95" s="138" t="s">
        <v>137</v>
      </c>
      <c r="F95" s="139" t="s">
        <v>138</v>
      </c>
      <c r="L95" s="28"/>
      <c r="M95" s="137"/>
      <c r="T95" s="48"/>
      <c r="AT95" s="15" t="s">
        <v>137</v>
      </c>
      <c r="AU95" s="15" t="s">
        <v>88</v>
      </c>
    </row>
    <row r="96" spans="2:63" s="11" customFormat="1" ht="22.9" customHeight="1">
      <c r="B96" s="111"/>
      <c r="D96" s="112" t="s">
        <v>78</v>
      </c>
      <c r="E96" s="120" t="s">
        <v>142</v>
      </c>
      <c r="F96" s="120" t="s">
        <v>143</v>
      </c>
      <c r="J96" s="121">
        <f>BK96</f>
        <v>0</v>
      </c>
      <c r="L96" s="111"/>
      <c r="M96" s="115"/>
      <c r="P96" s="116">
        <f>SUM(P97:P102)</f>
        <v>1.32</v>
      </c>
      <c r="R96" s="116">
        <f>SUM(R97:R102)</f>
        <v>0.099</v>
      </c>
      <c r="T96" s="117">
        <f>SUM(T97:T102)</f>
        <v>0</v>
      </c>
      <c r="AR96" s="112" t="s">
        <v>86</v>
      </c>
      <c r="AT96" s="118" t="s">
        <v>78</v>
      </c>
      <c r="AU96" s="118" t="s">
        <v>86</v>
      </c>
      <c r="AY96" s="112" t="s">
        <v>126</v>
      </c>
      <c r="BK96" s="119">
        <f>SUM(BK97:BK102)</f>
        <v>0</v>
      </c>
    </row>
    <row r="97" spans="2:65" s="1" customFormat="1" ht="16.5" customHeight="1">
      <c r="B97" s="122"/>
      <c r="C97" s="123">
        <v>2</v>
      </c>
      <c r="D97" s="123" t="s">
        <v>128</v>
      </c>
      <c r="E97" s="124" t="s">
        <v>144</v>
      </c>
      <c r="F97" s="125" t="s">
        <v>145</v>
      </c>
      <c r="G97" s="126" t="s">
        <v>139</v>
      </c>
      <c r="H97" s="127">
        <v>132</v>
      </c>
      <c r="I97" s="128"/>
      <c r="J97" s="128">
        <f>ROUND(I97*H97,2)</f>
        <v>0</v>
      </c>
      <c r="K97" s="125" t="s">
        <v>132</v>
      </c>
      <c r="L97" s="28"/>
      <c r="M97" s="129" t="s">
        <v>3</v>
      </c>
      <c r="N97" s="130" t="s">
        <v>50</v>
      </c>
      <c r="O97" s="131">
        <v>0.008</v>
      </c>
      <c r="P97" s="131">
        <f>O97*H97</f>
        <v>1.056</v>
      </c>
      <c r="Q97" s="131">
        <v>0.00034</v>
      </c>
      <c r="R97" s="131">
        <f>Q97*H97</f>
        <v>0.04488</v>
      </c>
      <c r="S97" s="131">
        <v>0</v>
      </c>
      <c r="T97" s="132">
        <f>S97*H97</f>
        <v>0</v>
      </c>
      <c r="AR97" s="133" t="s">
        <v>133</v>
      </c>
      <c r="AT97" s="133" t="s">
        <v>128</v>
      </c>
      <c r="AU97" s="133" t="s">
        <v>88</v>
      </c>
      <c r="AY97" s="15" t="s">
        <v>126</v>
      </c>
      <c r="BE97" s="134">
        <f>IF(N97="základní",J97,0)</f>
        <v>0</v>
      </c>
      <c r="BF97" s="134">
        <f>IF(N97="snížená",J97,0)</f>
        <v>0</v>
      </c>
      <c r="BG97" s="134">
        <f>IF(N97="zákl. přenesená",J97,0)</f>
        <v>0</v>
      </c>
      <c r="BH97" s="134">
        <f>IF(N97="sníž. přenesená",J97,0)</f>
        <v>0</v>
      </c>
      <c r="BI97" s="134">
        <f>IF(N97="nulová",J97,0)</f>
        <v>0</v>
      </c>
      <c r="BJ97" s="15" t="s">
        <v>86</v>
      </c>
      <c r="BK97" s="134">
        <f>ROUND(I97*H97,2)</f>
        <v>0</v>
      </c>
      <c r="BL97" s="15" t="s">
        <v>133</v>
      </c>
      <c r="BM97" s="133" t="s">
        <v>146</v>
      </c>
    </row>
    <row r="98" spans="2:47" s="1" customFormat="1" ht="12">
      <c r="B98" s="28"/>
      <c r="D98" s="135" t="s">
        <v>135</v>
      </c>
      <c r="F98" s="136" t="s">
        <v>147</v>
      </c>
      <c r="L98" s="28"/>
      <c r="M98" s="137"/>
      <c r="T98" s="48"/>
      <c r="AT98" s="15" t="s">
        <v>135</v>
      </c>
      <c r="AU98" s="15" t="s">
        <v>88</v>
      </c>
    </row>
    <row r="99" spans="2:47" s="1" customFormat="1" ht="19.5">
      <c r="B99" s="28"/>
      <c r="D99" s="138" t="s">
        <v>137</v>
      </c>
      <c r="F99" s="139" t="s">
        <v>148</v>
      </c>
      <c r="L99" s="28"/>
      <c r="M99" s="137"/>
      <c r="T99" s="48"/>
      <c r="AT99" s="15" t="s">
        <v>137</v>
      </c>
      <c r="AU99" s="15" t="s">
        <v>88</v>
      </c>
    </row>
    <row r="100" spans="2:65" s="1" customFormat="1" ht="16.5" customHeight="1">
      <c r="B100" s="122"/>
      <c r="C100" s="123">
        <v>3</v>
      </c>
      <c r="D100" s="123" t="s">
        <v>128</v>
      </c>
      <c r="E100" s="124" t="s">
        <v>150</v>
      </c>
      <c r="F100" s="125" t="s">
        <v>151</v>
      </c>
      <c r="G100" s="126" t="s">
        <v>139</v>
      </c>
      <c r="H100" s="127">
        <v>132</v>
      </c>
      <c r="I100" s="128"/>
      <c r="J100" s="128">
        <f>ROUND(I100*H100,2)</f>
        <v>0</v>
      </c>
      <c r="K100" s="125" t="s">
        <v>132</v>
      </c>
      <c r="L100" s="28"/>
      <c r="M100" s="129" t="s">
        <v>3</v>
      </c>
      <c r="N100" s="130" t="s">
        <v>50</v>
      </c>
      <c r="O100" s="131">
        <v>0.002</v>
      </c>
      <c r="P100" s="131">
        <f>O100*H100</f>
        <v>0.264</v>
      </c>
      <c r="Q100" s="131">
        <v>0.00041</v>
      </c>
      <c r="R100" s="131">
        <f>Q100*H100</f>
        <v>0.05412</v>
      </c>
      <c r="S100" s="131">
        <v>0</v>
      </c>
      <c r="T100" s="132">
        <f>S100*H100</f>
        <v>0</v>
      </c>
      <c r="AR100" s="133" t="s">
        <v>133</v>
      </c>
      <c r="AT100" s="133" t="s">
        <v>128</v>
      </c>
      <c r="AU100" s="133" t="s">
        <v>88</v>
      </c>
      <c r="AY100" s="15" t="s">
        <v>126</v>
      </c>
      <c r="BE100" s="134">
        <f>IF(N100="základní",J100,0)</f>
        <v>0</v>
      </c>
      <c r="BF100" s="134">
        <f>IF(N100="snížená",J100,0)</f>
        <v>0</v>
      </c>
      <c r="BG100" s="134">
        <f>IF(N100="zákl. přenesená",J100,0)</f>
        <v>0</v>
      </c>
      <c r="BH100" s="134">
        <f>IF(N100="sníž. přenesená",J100,0)</f>
        <v>0</v>
      </c>
      <c r="BI100" s="134">
        <f>IF(N100="nulová",J100,0)</f>
        <v>0</v>
      </c>
      <c r="BJ100" s="15" t="s">
        <v>86</v>
      </c>
      <c r="BK100" s="134">
        <f>ROUND(I100*H100,2)</f>
        <v>0</v>
      </c>
      <c r="BL100" s="15" t="s">
        <v>133</v>
      </c>
      <c r="BM100" s="133" t="s">
        <v>152</v>
      </c>
    </row>
    <row r="101" spans="2:47" s="1" customFormat="1" ht="12">
      <c r="B101" s="28"/>
      <c r="D101" s="135" t="s">
        <v>135</v>
      </c>
      <c r="F101" s="136" t="s">
        <v>153</v>
      </c>
      <c r="L101" s="28"/>
      <c r="M101" s="137"/>
      <c r="T101" s="48"/>
      <c r="AT101" s="15" t="s">
        <v>135</v>
      </c>
      <c r="AU101" s="15" t="s">
        <v>88</v>
      </c>
    </row>
    <row r="102" spans="2:47" s="1" customFormat="1" ht="19.5">
      <c r="B102" s="28"/>
      <c r="D102" s="138" t="s">
        <v>137</v>
      </c>
      <c r="F102" s="139" t="s">
        <v>148</v>
      </c>
      <c r="L102" s="28"/>
      <c r="M102" s="137"/>
      <c r="T102" s="48"/>
      <c r="AT102" s="15" t="s">
        <v>137</v>
      </c>
      <c r="AU102" s="15" t="s">
        <v>88</v>
      </c>
    </row>
    <row r="103" spans="2:63" s="11" customFormat="1" ht="22.9" customHeight="1">
      <c r="B103" s="111"/>
      <c r="D103" s="112" t="s">
        <v>78</v>
      </c>
      <c r="E103" s="120" t="s">
        <v>154</v>
      </c>
      <c r="F103" s="120" t="s">
        <v>155</v>
      </c>
      <c r="J103" s="121">
        <f>BK103</f>
        <v>0</v>
      </c>
      <c r="L103" s="111"/>
      <c r="M103" s="115"/>
      <c r="P103" s="116">
        <f>SUM(P104:P106)</f>
        <v>50.477999999999994</v>
      </c>
      <c r="R103" s="116">
        <f>SUM(R104:R106)</f>
        <v>0.057280000000000005</v>
      </c>
      <c r="T103" s="117">
        <f>SUM(T104:T106)</f>
        <v>0</v>
      </c>
      <c r="AR103" s="112" t="s">
        <v>86</v>
      </c>
      <c r="AT103" s="118" t="s">
        <v>78</v>
      </c>
      <c r="AU103" s="118" t="s">
        <v>86</v>
      </c>
      <c r="AY103" s="112" t="s">
        <v>126</v>
      </c>
      <c r="BK103" s="119">
        <f>SUM(BK104:BK106)</f>
        <v>0</v>
      </c>
    </row>
    <row r="104" spans="2:65" s="1" customFormat="1" ht="24.2" customHeight="1">
      <c r="B104" s="122"/>
      <c r="C104" s="123">
        <v>4</v>
      </c>
      <c r="D104" s="123" t="s">
        <v>128</v>
      </c>
      <c r="E104" s="124" t="s">
        <v>157</v>
      </c>
      <c r="F104" s="125" t="s">
        <v>158</v>
      </c>
      <c r="G104" s="126" t="s">
        <v>159</v>
      </c>
      <c r="H104" s="127">
        <v>358</v>
      </c>
      <c r="I104" s="128"/>
      <c r="J104" s="128">
        <f>ROUND(I104*H104,2)</f>
        <v>0</v>
      </c>
      <c r="K104" s="125" t="s">
        <v>132</v>
      </c>
      <c r="L104" s="28"/>
      <c r="M104" s="129" t="s">
        <v>3</v>
      </c>
      <c r="N104" s="130" t="s">
        <v>50</v>
      </c>
      <c r="O104" s="131">
        <v>0.141</v>
      </c>
      <c r="P104" s="131">
        <f>O104*H104</f>
        <v>50.477999999999994</v>
      </c>
      <c r="Q104" s="131">
        <v>0.00016</v>
      </c>
      <c r="R104" s="131">
        <f>Q104*H104</f>
        <v>0.057280000000000005</v>
      </c>
      <c r="S104" s="131">
        <v>0</v>
      </c>
      <c r="T104" s="132">
        <f>S104*H104</f>
        <v>0</v>
      </c>
      <c r="AR104" s="133" t="s">
        <v>133</v>
      </c>
      <c r="AT104" s="133" t="s">
        <v>128</v>
      </c>
      <c r="AU104" s="133" t="s">
        <v>88</v>
      </c>
      <c r="AY104" s="15" t="s">
        <v>126</v>
      </c>
      <c r="BE104" s="134">
        <f>IF(N104="základní",J104,0)</f>
        <v>0</v>
      </c>
      <c r="BF104" s="134">
        <f>IF(N104="snížená",J104,0)</f>
        <v>0</v>
      </c>
      <c r="BG104" s="134">
        <f>IF(N104="zákl. přenesená",J104,0)</f>
        <v>0</v>
      </c>
      <c r="BH104" s="134">
        <f>IF(N104="sníž. přenesená",J104,0)</f>
        <v>0</v>
      </c>
      <c r="BI104" s="134">
        <f>IF(N104="nulová",J104,0)</f>
        <v>0</v>
      </c>
      <c r="BJ104" s="15" t="s">
        <v>86</v>
      </c>
      <c r="BK104" s="134">
        <f>ROUND(I104*H104,2)</f>
        <v>0</v>
      </c>
      <c r="BL104" s="15" t="s">
        <v>133</v>
      </c>
      <c r="BM104" s="133" t="s">
        <v>160</v>
      </c>
    </row>
    <row r="105" spans="2:47" s="1" customFormat="1" ht="12">
      <c r="B105" s="28"/>
      <c r="D105" s="135" t="s">
        <v>135</v>
      </c>
      <c r="F105" s="136" t="s">
        <v>161</v>
      </c>
      <c r="L105" s="28"/>
      <c r="M105" s="137"/>
      <c r="T105" s="48"/>
      <c r="AT105" s="15" t="s">
        <v>135</v>
      </c>
      <c r="AU105" s="15" t="s">
        <v>88</v>
      </c>
    </row>
    <row r="106" spans="2:47" s="1" customFormat="1" ht="19.5">
      <c r="B106" s="28"/>
      <c r="D106" s="138" t="s">
        <v>137</v>
      </c>
      <c r="F106" s="139" t="s">
        <v>162</v>
      </c>
      <c r="L106" s="28"/>
      <c r="M106" s="137"/>
      <c r="T106" s="48"/>
      <c r="AT106" s="15" t="s">
        <v>137</v>
      </c>
      <c r="AU106" s="15" t="s">
        <v>88</v>
      </c>
    </row>
    <row r="107" spans="2:63" s="11" customFormat="1" ht="22.9" customHeight="1">
      <c r="B107" s="111"/>
      <c r="D107" s="112" t="s">
        <v>78</v>
      </c>
      <c r="E107" s="120" t="s">
        <v>163</v>
      </c>
      <c r="F107" s="120" t="s">
        <v>164</v>
      </c>
      <c r="J107" s="121">
        <f>BK107</f>
        <v>0</v>
      </c>
      <c r="L107" s="111"/>
      <c r="M107" s="115"/>
      <c r="P107" s="116">
        <f>SUM(P108:P121)</f>
        <v>58.981122000000006</v>
      </c>
      <c r="R107" s="116">
        <f>SUM(R108:R121)</f>
        <v>0</v>
      </c>
      <c r="T107" s="117">
        <f>SUM(T108:T121)</f>
        <v>0</v>
      </c>
      <c r="AR107" s="112" t="s">
        <v>86</v>
      </c>
      <c r="AT107" s="118" t="s">
        <v>78</v>
      </c>
      <c r="AU107" s="118" t="s">
        <v>86</v>
      </c>
      <c r="AY107" s="112" t="s">
        <v>126</v>
      </c>
      <c r="BK107" s="119">
        <f>SUM(BK108:BK121)</f>
        <v>0</v>
      </c>
    </row>
    <row r="108" spans="2:65" s="1" customFormat="1" ht="16.5" customHeight="1">
      <c r="B108" s="122"/>
      <c r="C108" s="123">
        <v>5</v>
      </c>
      <c r="D108" s="123" t="s">
        <v>128</v>
      </c>
      <c r="E108" s="124" t="s">
        <v>166</v>
      </c>
      <c r="F108" s="125" t="s">
        <v>167</v>
      </c>
      <c r="G108" s="126" t="s">
        <v>168</v>
      </c>
      <c r="H108" s="127">
        <v>4.374</v>
      </c>
      <c r="I108" s="128"/>
      <c r="J108" s="128">
        <f>ROUND(I108*H108,2)</f>
        <v>0</v>
      </c>
      <c r="K108" s="125" t="s">
        <v>132</v>
      </c>
      <c r="L108" s="28"/>
      <c r="M108" s="129" t="s">
        <v>3</v>
      </c>
      <c r="N108" s="130" t="s">
        <v>50</v>
      </c>
      <c r="O108" s="131">
        <v>2.003</v>
      </c>
      <c r="P108" s="131">
        <f>O108*H108</f>
        <v>8.761122</v>
      </c>
      <c r="Q108" s="131">
        <v>0</v>
      </c>
      <c r="R108" s="131">
        <f>Q108*H108</f>
        <v>0</v>
      </c>
      <c r="S108" s="131">
        <v>0</v>
      </c>
      <c r="T108" s="132">
        <f>S108*H108</f>
        <v>0</v>
      </c>
      <c r="AR108" s="133" t="s">
        <v>133</v>
      </c>
      <c r="AT108" s="133" t="s">
        <v>128</v>
      </c>
      <c r="AU108" s="133" t="s">
        <v>88</v>
      </c>
      <c r="AY108" s="15" t="s">
        <v>126</v>
      </c>
      <c r="BE108" s="134">
        <f>IF(N108="základní",J108,0)</f>
        <v>0</v>
      </c>
      <c r="BF108" s="134">
        <f>IF(N108="snížená",J108,0)</f>
        <v>0</v>
      </c>
      <c r="BG108" s="134">
        <f>IF(N108="zákl. přenesená",J108,0)</f>
        <v>0</v>
      </c>
      <c r="BH108" s="134">
        <f>IF(N108="sníž. přenesená",J108,0)</f>
        <v>0</v>
      </c>
      <c r="BI108" s="134">
        <f>IF(N108="nulová",J108,0)</f>
        <v>0</v>
      </c>
      <c r="BJ108" s="15" t="s">
        <v>86</v>
      </c>
      <c r="BK108" s="134">
        <f>ROUND(I108*H108,2)</f>
        <v>0</v>
      </c>
      <c r="BL108" s="15" t="s">
        <v>133</v>
      </c>
      <c r="BM108" s="133" t="s">
        <v>169</v>
      </c>
    </row>
    <row r="109" spans="2:47" s="1" customFormat="1" ht="12">
      <c r="B109" s="28"/>
      <c r="D109" s="135" t="s">
        <v>135</v>
      </c>
      <c r="F109" s="136" t="s">
        <v>170</v>
      </c>
      <c r="L109" s="28"/>
      <c r="M109" s="137"/>
      <c r="T109" s="48"/>
      <c r="AT109" s="15" t="s">
        <v>135</v>
      </c>
      <c r="AU109" s="15" t="s">
        <v>88</v>
      </c>
    </row>
    <row r="110" spans="2:47" s="1" customFormat="1" ht="29.25">
      <c r="B110" s="28"/>
      <c r="D110" s="138" t="s">
        <v>137</v>
      </c>
      <c r="F110" s="139" t="s">
        <v>171</v>
      </c>
      <c r="L110" s="28"/>
      <c r="M110" s="137"/>
      <c r="T110" s="48"/>
      <c r="AT110" s="15" t="s">
        <v>137</v>
      </c>
      <c r="AU110" s="15" t="s">
        <v>88</v>
      </c>
    </row>
    <row r="111" spans="2:51" s="12" customFormat="1" ht="12">
      <c r="B111" s="140"/>
      <c r="D111" s="138" t="s">
        <v>140</v>
      </c>
      <c r="E111" s="141" t="s">
        <v>3</v>
      </c>
      <c r="F111" s="142" t="s">
        <v>172</v>
      </c>
      <c r="H111" s="143">
        <v>4.374</v>
      </c>
      <c r="L111" s="140"/>
      <c r="M111" s="144"/>
      <c r="T111" s="145"/>
      <c r="AT111" s="141" t="s">
        <v>140</v>
      </c>
      <c r="AU111" s="141" t="s">
        <v>88</v>
      </c>
      <c r="AV111" s="12" t="s">
        <v>88</v>
      </c>
      <c r="AW111" s="12" t="s">
        <v>41</v>
      </c>
      <c r="AX111" s="12" t="s">
        <v>86</v>
      </c>
      <c r="AY111" s="141" t="s">
        <v>126</v>
      </c>
    </row>
    <row r="112" spans="2:65" s="1" customFormat="1" ht="24.2" customHeight="1">
      <c r="B112" s="122"/>
      <c r="C112" s="123">
        <v>6</v>
      </c>
      <c r="D112" s="123" t="s">
        <v>128</v>
      </c>
      <c r="E112" s="124" t="s">
        <v>173</v>
      </c>
      <c r="F112" s="125" t="s">
        <v>174</v>
      </c>
      <c r="G112" s="126" t="s">
        <v>168</v>
      </c>
      <c r="H112" s="127">
        <v>405</v>
      </c>
      <c r="I112" s="128"/>
      <c r="J112" s="128">
        <f>ROUND(I112*H112,2)</f>
        <v>0</v>
      </c>
      <c r="K112" s="125" t="s">
        <v>132</v>
      </c>
      <c r="L112" s="28"/>
      <c r="M112" s="129" t="s">
        <v>3</v>
      </c>
      <c r="N112" s="130" t="s">
        <v>50</v>
      </c>
      <c r="O112" s="131">
        <v>0.066</v>
      </c>
      <c r="P112" s="131">
        <f>O112*H112</f>
        <v>26.73</v>
      </c>
      <c r="Q112" s="131">
        <v>0</v>
      </c>
      <c r="R112" s="131">
        <f>Q112*H112</f>
        <v>0</v>
      </c>
      <c r="S112" s="131">
        <v>0</v>
      </c>
      <c r="T112" s="132">
        <f>S112*H112</f>
        <v>0</v>
      </c>
      <c r="AR112" s="133" t="s">
        <v>133</v>
      </c>
      <c r="AT112" s="133" t="s">
        <v>128</v>
      </c>
      <c r="AU112" s="133" t="s">
        <v>88</v>
      </c>
      <c r="AY112" s="15" t="s">
        <v>126</v>
      </c>
      <c r="BE112" s="134">
        <f>IF(N112="základní",J112,0)</f>
        <v>0</v>
      </c>
      <c r="BF112" s="134">
        <f>IF(N112="snížená",J112,0)</f>
        <v>0</v>
      </c>
      <c r="BG112" s="134">
        <f>IF(N112="zákl. přenesená",J112,0)</f>
        <v>0</v>
      </c>
      <c r="BH112" s="134">
        <f>IF(N112="sníž. přenesená",J112,0)</f>
        <v>0</v>
      </c>
      <c r="BI112" s="134">
        <f>IF(N112="nulová",J112,0)</f>
        <v>0</v>
      </c>
      <c r="BJ112" s="15" t="s">
        <v>86</v>
      </c>
      <c r="BK112" s="134">
        <f>ROUND(I112*H112,2)</f>
        <v>0</v>
      </c>
      <c r="BL112" s="15" t="s">
        <v>133</v>
      </c>
      <c r="BM112" s="133" t="s">
        <v>175</v>
      </c>
    </row>
    <row r="113" spans="2:47" s="1" customFormat="1" ht="12">
      <c r="B113" s="28"/>
      <c r="D113" s="135" t="s">
        <v>135</v>
      </c>
      <c r="F113" s="136" t="s">
        <v>176</v>
      </c>
      <c r="L113" s="28"/>
      <c r="M113" s="137"/>
      <c r="T113" s="48"/>
      <c r="AT113" s="15" t="s">
        <v>135</v>
      </c>
      <c r="AU113" s="15" t="s">
        <v>88</v>
      </c>
    </row>
    <row r="114" spans="2:47" s="1" customFormat="1" ht="39">
      <c r="B114" s="28"/>
      <c r="D114" s="138" t="s">
        <v>137</v>
      </c>
      <c r="F114" s="139" t="s">
        <v>177</v>
      </c>
      <c r="L114" s="28"/>
      <c r="M114" s="137"/>
      <c r="T114" s="48"/>
      <c r="AT114" s="15" t="s">
        <v>137</v>
      </c>
      <c r="AU114" s="15" t="s">
        <v>88</v>
      </c>
    </row>
    <row r="115" spans="2:65" s="1" customFormat="1" ht="24.2" customHeight="1">
      <c r="B115" s="122"/>
      <c r="C115" s="123">
        <v>7</v>
      </c>
      <c r="D115" s="123" t="s">
        <v>128</v>
      </c>
      <c r="E115" s="124" t="s">
        <v>178</v>
      </c>
      <c r="F115" s="125" t="s">
        <v>179</v>
      </c>
      <c r="G115" s="126" t="s">
        <v>168</v>
      </c>
      <c r="H115" s="127">
        <v>405</v>
      </c>
      <c r="I115" s="128"/>
      <c r="J115" s="128">
        <f>ROUND(I115*H115,2)</f>
        <v>0</v>
      </c>
      <c r="K115" s="125" t="s">
        <v>132</v>
      </c>
      <c r="L115" s="28"/>
      <c r="M115" s="129" t="s">
        <v>3</v>
      </c>
      <c r="N115" s="130" t="s">
        <v>50</v>
      </c>
      <c r="O115" s="131">
        <v>0.02</v>
      </c>
      <c r="P115" s="131">
        <f>O115*H115</f>
        <v>8.1</v>
      </c>
      <c r="Q115" s="131">
        <v>0</v>
      </c>
      <c r="R115" s="131">
        <f>Q115*H115</f>
        <v>0</v>
      </c>
      <c r="S115" s="131">
        <v>0</v>
      </c>
      <c r="T115" s="132">
        <f>S115*H115</f>
        <v>0</v>
      </c>
      <c r="AR115" s="133" t="s">
        <v>133</v>
      </c>
      <c r="AT115" s="133" t="s">
        <v>128</v>
      </c>
      <c r="AU115" s="133" t="s">
        <v>88</v>
      </c>
      <c r="AY115" s="15" t="s">
        <v>126</v>
      </c>
      <c r="BE115" s="134">
        <f>IF(N115="základní",J115,0)</f>
        <v>0</v>
      </c>
      <c r="BF115" s="134">
        <f>IF(N115="snížená",J115,0)</f>
        <v>0</v>
      </c>
      <c r="BG115" s="134">
        <f>IF(N115="zákl. přenesená",J115,0)</f>
        <v>0</v>
      </c>
      <c r="BH115" s="134">
        <f>IF(N115="sníž. přenesená",J115,0)</f>
        <v>0</v>
      </c>
      <c r="BI115" s="134">
        <f>IF(N115="nulová",J115,0)</f>
        <v>0</v>
      </c>
      <c r="BJ115" s="15" t="s">
        <v>86</v>
      </c>
      <c r="BK115" s="134">
        <f>ROUND(I115*H115,2)</f>
        <v>0</v>
      </c>
      <c r="BL115" s="15" t="s">
        <v>133</v>
      </c>
      <c r="BM115" s="133" t="s">
        <v>180</v>
      </c>
    </row>
    <row r="116" spans="2:47" s="1" customFormat="1" ht="12">
      <c r="B116" s="28"/>
      <c r="D116" s="135" t="s">
        <v>135</v>
      </c>
      <c r="F116" s="136" t="s">
        <v>181</v>
      </c>
      <c r="L116" s="28"/>
      <c r="M116" s="137"/>
      <c r="T116" s="48"/>
      <c r="AT116" s="15" t="s">
        <v>135</v>
      </c>
      <c r="AU116" s="15" t="s">
        <v>88</v>
      </c>
    </row>
    <row r="117" spans="2:47" s="1" customFormat="1" ht="29.25">
      <c r="B117" s="28"/>
      <c r="D117" s="138" t="s">
        <v>137</v>
      </c>
      <c r="F117" s="139" t="s">
        <v>182</v>
      </c>
      <c r="L117" s="28"/>
      <c r="M117" s="137"/>
      <c r="T117" s="48"/>
      <c r="AT117" s="15" t="s">
        <v>137</v>
      </c>
      <c r="AU117" s="15" t="s">
        <v>88</v>
      </c>
    </row>
    <row r="118" spans="2:65" s="1" customFormat="1" ht="33" customHeight="1">
      <c r="B118" s="122"/>
      <c r="C118" s="123">
        <v>8</v>
      </c>
      <c r="D118" s="123" t="s">
        <v>128</v>
      </c>
      <c r="E118" s="124" t="s">
        <v>183</v>
      </c>
      <c r="F118" s="125" t="s">
        <v>184</v>
      </c>
      <c r="G118" s="126" t="s">
        <v>168</v>
      </c>
      <c r="H118" s="127">
        <v>810</v>
      </c>
      <c r="I118" s="128"/>
      <c r="J118" s="128">
        <f>ROUND(I118*H118,2)</f>
        <v>0</v>
      </c>
      <c r="K118" s="125" t="s">
        <v>132</v>
      </c>
      <c r="L118" s="28"/>
      <c r="M118" s="129" t="s">
        <v>3</v>
      </c>
      <c r="N118" s="130" t="s">
        <v>50</v>
      </c>
      <c r="O118" s="131">
        <v>0.019</v>
      </c>
      <c r="P118" s="131">
        <f>O118*H118</f>
        <v>15.389999999999999</v>
      </c>
      <c r="Q118" s="131">
        <v>0</v>
      </c>
      <c r="R118" s="131">
        <f>Q118*H118</f>
        <v>0</v>
      </c>
      <c r="S118" s="131">
        <v>0</v>
      </c>
      <c r="T118" s="132">
        <f>S118*H118</f>
        <v>0</v>
      </c>
      <c r="AR118" s="133" t="s">
        <v>133</v>
      </c>
      <c r="AT118" s="133" t="s">
        <v>128</v>
      </c>
      <c r="AU118" s="133" t="s">
        <v>88</v>
      </c>
      <c r="AY118" s="15" t="s">
        <v>126</v>
      </c>
      <c r="BE118" s="134">
        <f>IF(N118="základní",J118,0)</f>
        <v>0</v>
      </c>
      <c r="BF118" s="134">
        <f>IF(N118="snížená",J118,0)</f>
        <v>0</v>
      </c>
      <c r="BG118" s="134">
        <f>IF(N118="zákl. přenesená",J118,0)</f>
        <v>0</v>
      </c>
      <c r="BH118" s="134">
        <f>IF(N118="sníž. přenesená",J118,0)</f>
        <v>0</v>
      </c>
      <c r="BI118" s="134">
        <f>IF(N118="nulová",J118,0)</f>
        <v>0</v>
      </c>
      <c r="BJ118" s="15" t="s">
        <v>86</v>
      </c>
      <c r="BK118" s="134">
        <f>ROUND(I118*H118,2)</f>
        <v>0</v>
      </c>
      <c r="BL118" s="15" t="s">
        <v>133</v>
      </c>
      <c r="BM118" s="133" t="s">
        <v>185</v>
      </c>
    </row>
    <row r="119" spans="2:47" s="1" customFormat="1" ht="12">
      <c r="B119" s="28"/>
      <c r="D119" s="135" t="s">
        <v>135</v>
      </c>
      <c r="F119" s="136" t="s">
        <v>186</v>
      </c>
      <c r="L119" s="28"/>
      <c r="M119" s="137"/>
      <c r="T119" s="48"/>
      <c r="AT119" s="15" t="s">
        <v>135</v>
      </c>
      <c r="AU119" s="15" t="s">
        <v>88</v>
      </c>
    </row>
    <row r="120" spans="2:47" s="1" customFormat="1" ht="29.25">
      <c r="B120" s="28"/>
      <c r="D120" s="138" t="s">
        <v>137</v>
      </c>
      <c r="F120" s="139" t="s">
        <v>187</v>
      </c>
      <c r="L120" s="28"/>
      <c r="M120" s="137"/>
      <c r="T120" s="48"/>
      <c r="AT120" s="15" t="s">
        <v>137</v>
      </c>
      <c r="AU120" s="15" t="s">
        <v>88</v>
      </c>
    </row>
    <row r="121" spans="2:51" s="12" customFormat="1" ht="12">
      <c r="B121" s="140"/>
      <c r="D121" s="138" t="s">
        <v>140</v>
      </c>
      <c r="E121" s="141" t="s">
        <v>3</v>
      </c>
      <c r="F121" s="142" t="s">
        <v>1137</v>
      </c>
      <c r="H121" s="143">
        <v>810</v>
      </c>
      <c r="L121" s="140"/>
      <c r="M121" s="144"/>
      <c r="T121" s="145"/>
      <c r="AT121" s="141" t="s">
        <v>140</v>
      </c>
      <c r="AU121" s="141" t="s">
        <v>88</v>
      </c>
      <c r="AV121" s="12" t="s">
        <v>88</v>
      </c>
      <c r="AW121" s="12" t="s">
        <v>41</v>
      </c>
      <c r="AX121" s="12" t="s">
        <v>86</v>
      </c>
      <c r="AY121" s="141" t="s">
        <v>126</v>
      </c>
    </row>
    <row r="122" spans="2:63" s="11" customFormat="1" ht="17.1" customHeight="1">
      <c r="B122" s="111"/>
      <c r="D122" s="112" t="s">
        <v>78</v>
      </c>
      <c r="E122" s="113" t="s">
        <v>188</v>
      </c>
      <c r="F122" s="113" t="s">
        <v>189</v>
      </c>
      <c r="J122" s="114">
        <f>J123</f>
        <v>0</v>
      </c>
      <c r="L122" s="111"/>
      <c r="M122" s="115"/>
      <c r="P122" s="116">
        <f>P123</f>
        <v>154.24</v>
      </c>
      <c r="R122" s="116">
        <f>R123</f>
        <v>0</v>
      </c>
      <c r="T122" s="117">
        <f>T123</f>
        <v>0</v>
      </c>
      <c r="AR122" s="112" t="s">
        <v>88</v>
      </c>
      <c r="AT122" s="118" t="s">
        <v>78</v>
      </c>
      <c r="AU122" s="118" t="s">
        <v>79</v>
      </c>
      <c r="AY122" s="112" t="s">
        <v>126</v>
      </c>
      <c r="BK122" s="119">
        <f>BK123</f>
        <v>0</v>
      </c>
    </row>
    <row r="123" spans="2:63" s="11" customFormat="1" ht="18.6" customHeight="1">
      <c r="B123" s="111"/>
      <c r="D123" s="112" t="s">
        <v>78</v>
      </c>
      <c r="E123" s="120" t="s">
        <v>190</v>
      </c>
      <c r="F123" s="120" t="s">
        <v>191</v>
      </c>
      <c r="J123" s="121">
        <f>J124+J125+J126+J127+J128+J129+J130+J131+J132+J133+J134+J135+J138+J141</f>
        <v>0</v>
      </c>
      <c r="L123" s="111"/>
      <c r="M123" s="115"/>
      <c r="P123" s="116">
        <f>SUM(P125:P142)</f>
        <v>154.24</v>
      </c>
      <c r="R123" s="116">
        <f>SUM(R125:R142)</f>
        <v>0</v>
      </c>
      <c r="T123" s="117">
        <f>SUM(T125:T142)</f>
        <v>0</v>
      </c>
      <c r="AR123" s="112" t="s">
        <v>88</v>
      </c>
      <c r="AT123" s="118" t="s">
        <v>78</v>
      </c>
      <c r="AU123" s="118" t="s">
        <v>86</v>
      </c>
      <c r="AY123" s="112" t="s">
        <v>126</v>
      </c>
      <c r="BK123" s="119">
        <f>SUM(BK125:BK142)</f>
        <v>0</v>
      </c>
    </row>
    <row r="124" spans="2:63" s="11" customFormat="1" ht="38.1" customHeight="1">
      <c r="B124" s="111"/>
      <c r="D124" s="257" t="s">
        <v>199</v>
      </c>
      <c r="E124" s="120"/>
      <c r="F124" s="253" t="s">
        <v>1145</v>
      </c>
      <c r="G124" s="254" t="s">
        <v>131</v>
      </c>
      <c r="H124" s="255">
        <v>10</v>
      </c>
      <c r="I124" s="255"/>
      <c r="J124" s="256">
        <f aca="true" t="shared" si="0" ref="J124:J135">ROUND(I124*H124,2)</f>
        <v>0</v>
      </c>
      <c r="K124" s="242"/>
      <c r="L124" s="237"/>
      <c r="M124" s="115"/>
      <c r="P124" s="116"/>
      <c r="R124" s="116"/>
      <c r="T124" s="117"/>
      <c r="AR124" s="112"/>
      <c r="AT124" s="118"/>
      <c r="AU124" s="118"/>
      <c r="AY124" s="112"/>
      <c r="BK124" s="119"/>
    </row>
    <row r="125" spans="2:65" s="1" customFormat="1" ht="21.75" customHeight="1">
      <c r="B125" s="122"/>
      <c r="C125" s="123">
        <v>9</v>
      </c>
      <c r="D125" s="123" t="s">
        <v>128</v>
      </c>
      <c r="E125" s="124" t="s">
        <v>1143</v>
      </c>
      <c r="F125" s="238" t="s">
        <v>1144</v>
      </c>
      <c r="G125" s="239" t="s">
        <v>131</v>
      </c>
      <c r="H125" s="240">
        <v>38</v>
      </c>
      <c r="I125" s="241"/>
      <c r="J125" s="241">
        <f t="shared" si="0"/>
        <v>0</v>
      </c>
      <c r="K125" s="238" t="s">
        <v>132</v>
      </c>
      <c r="L125" s="28"/>
      <c r="M125" s="129" t="s">
        <v>3</v>
      </c>
      <c r="N125" s="130" t="s">
        <v>50</v>
      </c>
      <c r="O125" s="131">
        <v>3.798</v>
      </c>
      <c r="P125" s="131">
        <f>O125*H125</f>
        <v>144.324</v>
      </c>
      <c r="Q125" s="131">
        <v>0</v>
      </c>
      <c r="R125" s="131">
        <f>Q125*H125</f>
        <v>0</v>
      </c>
      <c r="S125" s="131">
        <v>0</v>
      </c>
      <c r="T125" s="132">
        <f>S125*H125</f>
        <v>0</v>
      </c>
      <c r="AR125" s="133" t="s">
        <v>192</v>
      </c>
      <c r="AT125" s="133" t="s">
        <v>128</v>
      </c>
      <c r="AU125" s="133" t="s">
        <v>88</v>
      </c>
      <c r="AY125" s="15" t="s">
        <v>126</v>
      </c>
      <c r="BE125" s="134">
        <f>IF(N125="základní",J125,0)</f>
        <v>0</v>
      </c>
      <c r="BF125" s="134">
        <f>IF(N125="snížená",J125,0)</f>
        <v>0</v>
      </c>
      <c r="BG125" s="134">
        <f>IF(N125="zákl. přenesená",J125,0)</f>
        <v>0</v>
      </c>
      <c r="BH125" s="134">
        <f>IF(N125="sníž. přenesená",J125,0)</f>
        <v>0</v>
      </c>
      <c r="BI125" s="134">
        <f>IF(N125="nulová",J125,0)</f>
        <v>0</v>
      </c>
      <c r="BJ125" s="15" t="s">
        <v>86</v>
      </c>
      <c r="BK125" s="134">
        <f>ROUND(I125*H125,2)</f>
        <v>0</v>
      </c>
      <c r="BL125" s="15" t="s">
        <v>192</v>
      </c>
      <c r="BM125" s="133" t="s">
        <v>193</v>
      </c>
    </row>
    <row r="126" spans="2:65" s="1" customFormat="1" ht="21.75" customHeight="1">
      <c r="B126" s="122"/>
      <c r="C126" s="123">
        <v>10</v>
      </c>
      <c r="D126" s="123"/>
      <c r="E126" s="124"/>
      <c r="F126" s="238" t="s">
        <v>1146</v>
      </c>
      <c r="G126" s="239" t="s">
        <v>131</v>
      </c>
      <c r="H126" s="240">
        <v>38</v>
      </c>
      <c r="I126" s="241"/>
      <c r="J126" s="241">
        <f t="shared" si="0"/>
        <v>0</v>
      </c>
      <c r="K126" s="238"/>
      <c r="L126" s="28"/>
      <c r="M126" s="129"/>
      <c r="N126" s="130"/>
      <c r="O126" s="131"/>
      <c r="P126" s="131"/>
      <c r="Q126" s="131"/>
      <c r="R126" s="131"/>
      <c r="S126" s="131"/>
      <c r="T126" s="132"/>
      <c r="AR126" s="133"/>
      <c r="AT126" s="133"/>
      <c r="AU126" s="133"/>
      <c r="AY126" s="15"/>
      <c r="BE126" s="134"/>
      <c r="BF126" s="134"/>
      <c r="BG126" s="134"/>
      <c r="BH126" s="134"/>
      <c r="BI126" s="134"/>
      <c r="BJ126" s="15"/>
      <c r="BK126" s="134"/>
      <c r="BL126" s="15"/>
      <c r="BM126" s="133"/>
    </row>
    <row r="127" spans="2:65" s="1" customFormat="1" ht="21.75" customHeight="1">
      <c r="B127" s="122"/>
      <c r="C127" s="123">
        <v>11</v>
      </c>
      <c r="D127" s="123"/>
      <c r="E127" s="124"/>
      <c r="F127" s="238" t="s">
        <v>1147</v>
      </c>
      <c r="G127" s="239" t="s">
        <v>131</v>
      </c>
      <c r="H127" s="240">
        <v>38</v>
      </c>
      <c r="I127" s="241"/>
      <c r="J127" s="241">
        <f t="shared" si="0"/>
        <v>0</v>
      </c>
      <c r="K127" s="238"/>
      <c r="L127" s="28"/>
      <c r="M127" s="129"/>
      <c r="N127" s="130"/>
      <c r="O127" s="131"/>
      <c r="P127" s="131"/>
      <c r="Q127" s="131"/>
      <c r="R127" s="131"/>
      <c r="S127" s="131"/>
      <c r="T127" s="132"/>
      <c r="AR127" s="133"/>
      <c r="AT127" s="133"/>
      <c r="AU127" s="133"/>
      <c r="AY127" s="15"/>
      <c r="BE127" s="134"/>
      <c r="BF127" s="134"/>
      <c r="BG127" s="134"/>
      <c r="BH127" s="134"/>
      <c r="BI127" s="134"/>
      <c r="BJ127" s="15"/>
      <c r="BK127" s="134"/>
      <c r="BL127" s="15"/>
      <c r="BM127" s="133"/>
    </row>
    <row r="128" spans="2:65" s="1" customFormat="1" ht="21.75" customHeight="1">
      <c r="B128" s="122"/>
      <c r="C128" s="123">
        <v>12</v>
      </c>
      <c r="D128" s="123"/>
      <c r="E128" s="124"/>
      <c r="F128" s="238" t="s">
        <v>1148</v>
      </c>
      <c r="G128" s="239" t="s">
        <v>131</v>
      </c>
      <c r="H128" s="240">
        <v>38</v>
      </c>
      <c r="I128" s="241"/>
      <c r="J128" s="241">
        <f t="shared" si="0"/>
        <v>0</v>
      </c>
      <c r="K128" s="238"/>
      <c r="L128" s="28"/>
      <c r="M128" s="129"/>
      <c r="N128" s="130"/>
      <c r="O128" s="131"/>
      <c r="P128" s="131"/>
      <c r="Q128" s="131"/>
      <c r="R128" s="131"/>
      <c r="S128" s="131"/>
      <c r="T128" s="132"/>
      <c r="AR128" s="133"/>
      <c r="AT128" s="133"/>
      <c r="AU128" s="133"/>
      <c r="AY128" s="15"/>
      <c r="BE128" s="134"/>
      <c r="BF128" s="134"/>
      <c r="BG128" s="134"/>
      <c r="BH128" s="134"/>
      <c r="BI128" s="134"/>
      <c r="BJ128" s="15"/>
      <c r="BK128" s="134"/>
      <c r="BL128" s="15"/>
      <c r="BM128" s="133"/>
    </row>
    <row r="129" spans="2:65" s="1" customFormat="1" ht="21.75" customHeight="1">
      <c r="B129" s="122"/>
      <c r="C129" s="123">
        <v>13</v>
      </c>
      <c r="D129" s="123"/>
      <c r="E129" s="124"/>
      <c r="F129" s="238" t="s">
        <v>1149</v>
      </c>
      <c r="G129" s="239" t="s">
        <v>131</v>
      </c>
      <c r="H129" s="240">
        <v>38</v>
      </c>
      <c r="I129" s="241"/>
      <c r="J129" s="241">
        <f t="shared" si="0"/>
        <v>0</v>
      </c>
      <c r="K129" s="238"/>
      <c r="L129" s="28"/>
      <c r="M129" s="129"/>
      <c r="N129" s="130"/>
      <c r="O129" s="131"/>
      <c r="P129" s="131"/>
      <c r="Q129" s="131"/>
      <c r="R129" s="131"/>
      <c r="S129" s="131"/>
      <c r="T129" s="132"/>
      <c r="AR129" s="133"/>
      <c r="AT129" s="133"/>
      <c r="AU129" s="133"/>
      <c r="AY129" s="15"/>
      <c r="BE129" s="134"/>
      <c r="BF129" s="134"/>
      <c r="BG129" s="134"/>
      <c r="BH129" s="134"/>
      <c r="BI129" s="134"/>
      <c r="BJ129" s="15"/>
      <c r="BK129" s="134"/>
      <c r="BL129" s="15"/>
      <c r="BM129" s="133"/>
    </row>
    <row r="130" spans="2:65" s="1" customFormat="1" ht="21.75" customHeight="1">
      <c r="B130" s="122"/>
      <c r="C130" s="123">
        <v>14</v>
      </c>
      <c r="D130" s="248" t="s">
        <v>199</v>
      </c>
      <c r="E130" s="124"/>
      <c r="F130" s="250" t="s">
        <v>1150</v>
      </c>
      <c r="G130" s="251" t="s">
        <v>131</v>
      </c>
      <c r="H130" s="240">
        <v>38</v>
      </c>
      <c r="I130" s="252"/>
      <c r="J130" s="252">
        <f t="shared" si="0"/>
        <v>0</v>
      </c>
      <c r="K130" s="238"/>
      <c r="L130" s="28"/>
      <c r="M130" s="129"/>
      <c r="N130" s="130"/>
      <c r="O130" s="131"/>
      <c r="P130" s="131"/>
      <c r="Q130" s="131"/>
      <c r="R130" s="131"/>
      <c r="S130" s="131"/>
      <c r="T130" s="132"/>
      <c r="AR130" s="133"/>
      <c r="AT130" s="133"/>
      <c r="AU130" s="133"/>
      <c r="AY130" s="15"/>
      <c r="BE130" s="134"/>
      <c r="BF130" s="134"/>
      <c r="BG130" s="134"/>
      <c r="BH130" s="134"/>
      <c r="BI130" s="134"/>
      <c r="BJ130" s="15"/>
      <c r="BK130" s="134"/>
      <c r="BL130" s="15"/>
      <c r="BM130" s="133"/>
    </row>
    <row r="131" spans="2:65" s="1" customFormat="1" ht="21.75" customHeight="1">
      <c r="B131" s="122"/>
      <c r="C131" s="123">
        <v>15</v>
      </c>
      <c r="D131" s="248" t="s">
        <v>199</v>
      </c>
      <c r="E131" s="124"/>
      <c r="F131" s="250" t="s">
        <v>1151</v>
      </c>
      <c r="G131" s="251" t="s">
        <v>131</v>
      </c>
      <c r="H131" s="240">
        <v>38</v>
      </c>
      <c r="I131" s="252"/>
      <c r="J131" s="252">
        <f t="shared" si="0"/>
        <v>0</v>
      </c>
      <c r="K131" s="238"/>
      <c r="L131" s="28"/>
      <c r="M131" s="129"/>
      <c r="N131" s="130"/>
      <c r="O131" s="131"/>
      <c r="P131" s="131"/>
      <c r="Q131" s="131"/>
      <c r="R131" s="131"/>
      <c r="S131" s="131"/>
      <c r="T131" s="132"/>
      <c r="AR131" s="133"/>
      <c r="AT131" s="133"/>
      <c r="AU131" s="133"/>
      <c r="AY131" s="15"/>
      <c r="BE131" s="134"/>
      <c r="BF131" s="134"/>
      <c r="BG131" s="134"/>
      <c r="BH131" s="134"/>
      <c r="BI131" s="134"/>
      <c r="BJ131" s="15"/>
      <c r="BK131" s="134"/>
      <c r="BL131" s="15"/>
      <c r="BM131" s="133"/>
    </row>
    <row r="132" spans="2:65" s="1" customFormat="1" ht="21.75" customHeight="1">
      <c r="B132" s="122"/>
      <c r="C132" s="123">
        <v>16</v>
      </c>
      <c r="D132" s="248" t="s">
        <v>199</v>
      </c>
      <c r="E132" s="124"/>
      <c r="F132" s="250" t="s">
        <v>1152</v>
      </c>
      <c r="G132" s="251" t="s">
        <v>131</v>
      </c>
      <c r="H132" s="240">
        <v>38</v>
      </c>
      <c r="I132" s="252"/>
      <c r="J132" s="252">
        <f t="shared" si="0"/>
        <v>0</v>
      </c>
      <c r="K132" s="238"/>
      <c r="L132" s="28"/>
      <c r="M132" s="129"/>
      <c r="N132" s="130"/>
      <c r="O132" s="131"/>
      <c r="P132" s="131"/>
      <c r="Q132" s="131"/>
      <c r="R132" s="131"/>
      <c r="S132" s="131"/>
      <c r="T132" s="132"/>
      <c r="AR132" s="133"/>
      <c r="AT132" s="133"/>
      <c r="AU132" s="133"/>
      <c r="AY132" s="15"/>
      <c r="BE132" s="134"/>
      <c r="BF132" s="134"/>
      <c r="BG132" s="134"/>
      <c r="BH132" s="134"/>
      <c r="BI132" s="134"/>
      <c r="BJ132" s="15"/>
      <c r="BK132" s="134"/>
      <c r="BL132" s="15"/>
      <c r="BM132" s="133"/>
    </row>
    <row r="133" spans="2:65" s="1" customFormat="1" ht="21.75" customHeight="1">
      <c r="B133" s="122"/>
      <c r="C133" s="123">
        <v>17</v>
      </c>
      <c r="D133" s="248" t="s">
        <v>199</v>
      </c>
      <c r="E133" s="124"/>
      <c r="F133" s="250" t="s">
        <v>1153</v>
      </c>
      <c r="G133" s="251" t="s">
        <v>131</v>
      </c>
      <c r="H133" s="240">
        <v>38</v>
      </c>
      <c r="I133" s="252"/>
      <c r="J133" s="252">
        <f t="shared" si="0"/>
        <v>0</v>
      </c>
      <c r="K133" s="238"/>
      <c r="L133" s="28"/>
      <c r="M133" s="129"/>
      <c r="N133" s="130"/>
      <c r="O133" s="131"/>
      <c r="P133" s="131"/>
      <c r="Q133" s="131"/>
      <c r="R133" s="131"/>
      <c r="S133" s="131"/>
      <c r="T133" s="132"/>
      <c r="AR133" s="133"/>
      <c r="AT133" s="133"/>
      <c r="AU133" s="133"/>
      <c r="AY133" s="15"/>
      <c r="BE133" s="134"/>
      <c r="BF133" s="134"/>
      <c r="BG133" s="134"/>
      <c r="BH133" s="134"/>
      <c r="BI133" s="134"/>
      <c r="BJ133" s="15"/>
      <c r="BK133" s="134"/>
      <c r="BL133" s="15"/>
      <c r="BM133" s="133"/>
    </row>
    <row r="134" spans="2:65" s="1" customFormat="1" ht="21.75" customHeight="1">
      <c r="B134" s="122"/>
      <c r="C134" s="123">
        <v>18</v>
      </c>
      <c r="D134" s="123"/>
      <c r="E134" s="124"/>
      <c r="F134" s="243" t="s">
        <v>1154</v>
      </c>
      <c r="G134" s="126" t="s">
        <v>131</v>
      </c>
      <c r="H134" s="240">
        <v>38</v>
      </c>
      <c r="I134" s="241"/>
      <c r="J134" s="241">
        <f t="shared" si="0"/>
        <v>0</v>
      </c>
      <c r="K134" s="238"/>
      <c r="L134" s="28"/>
      <c r="M134" s="129"/>
      <c r="N134" s="130"/>
      <c r="O134" s="131"/>
      <c r="P134" s="131"/>
      <c r="Q134" s="131"/>
      <c r="R134" s="131"/>
      <c r="S134" s="131"/>
      <c r="T134" s="132"/>
      <c r="AR134" s="133"/>
      <c r="AT134" s="133"/>
      <c r="AU134" s="133"/>
      <c r="AY134" s="15"/>
      <c r="BE134" s="134"/>
      <c r="BF134" s="134"/>
      <c r="BG134" s="134"/>
      <c r="BH134" s="134"/>
      <c r="BI134" s="134"/>
      <c r="BJ134" s="15"/>
      <c r="BK134" s="134"/>
      <c r="BL134" s="15"/>
      <c r="BM134" s="133"/>
    </row>
    <row r="135" spans="2:65" s="1" customFormat="1" ht="24.2" customHeight="1">
      <c r="B135" s="122"/>
      <c r="C135" s="123">
        <v>19</v>
      </c>
      <c r="D135" s="123" t="s">
        <v>128</v>
      </c>
      <c r="E135" s="124" t="s">
        <v>194</v>
      </c>
      <c r="F135" s="125" t="s">
        <v>195</v>
      </c>
      <c r="G135" s="126" t="s">
        <v>131</v>
      </c>
      <c r="H135" s="127">
        <v>1</v>
      </c>
      <c r="I135" s="128"/>
      <c r="J135" s="128">
        <f t="shared" si="0"/>
        <v>0</v>
      </c>
      <c r="K135" s="125" t="s">
        <v>132</v>
      </c>
      <c r="L135" s="28"/>
      <c r="M135" s="129" t="s">
        <v>3</v>
      </c>
      <c r="N135" s="130" t="s">
        <v>50</v>
      </c>
      <c r="O135" s="131">
        <v>4.958</v>
      </c>
      <c r="P135" s="131">
        <f>O135*H135</f>
        <v>4.958</v>
      </c>
      <c r="Q135" s="131">
        <v>0</v>
      </c>
      <c r="R135" s="131">
        <f>Q135*H135</f>
        <v>0</v>
      </c>
      <c r="S135" s="131">
        <v>0</v>
      </c>
      <c r="T135" s="132">
        <f>S135*H135</f>
        <v>0</v>
      </c>
      <c r="AR135" s="133" t="s">
        <v>192</v>
      </c>
      <c r="AT135" s="133" t="s">
        <v>128</v>
      </c>
      <c r="AU135" s="133" t="s">
        <v>88</v>
      </c>
      <c r="AY135" s="15" t="s">
        <v>126</v>
      </c>
      <c r="BE135" s="134">
        <f>IF(N135="základní",J135,0)</f>
        <v>0</v>
      </c>
      <c r="BF135" s="134">
        <f>IF(N135="snížená",J135,0)</f>
        <v>0</v>
      </c>
      <c r="BG135" s="134">
        <f>IF(N135="zákl. přenesená",J135,0)</f>
        <v>0</v>
      </c>
      <c r="BH135" s="134">
        <f>IF(N135="sníž. přenesená",J135,0)</f>
        <v>0</v>
      </c>
      <c r="BI135" s="134">
        <f>IF(N135="nulová",J135,0)</f>
        <v>0</v>
      </c>
      <c r="BJ135" s="15" t="s">
        <v>86</v>
      </c>
      <c r="BK135" s="134">
        <f>ROUND(I135*H135,2)</f>
        <v>0</v>
      </c>
      <c r="BL135" s="15" t="s">
        <v>192</v>
      </c>
      <c r="BM135" s="133" t="s">
        <v>196</v>
      </c>
    </row>
    <row r="136" spans="2:47" s="1" customFormat="1" ht="12">
      <c r="B136" s="28"/>
      <c r="D136" s="135" t="s">
        <v>135</v>
      </c>
      <c r="F136" s="136" t="s">
        <v>197</v>
      </c>
      <c r="L136" s="28"/>
      <c r="M136" s="137"/>
      <c r="T136" s="48"/>
      <c r="AT136" s="15" t="s">
        <v>135</v>
      </c>
      <c r="AU136" s="15" t="s">
        <v>88</v>
      </c>
    </row>
    <row r="137" spans="2:47" s="1" customFormat="1" ht="29.25">
      <c r="B137" s="28"/>
      <c r="D137" s="138" t="s">
        <v>137</v>
      </c>
      <c r="F137" s="139" t="s">
        <v>198</v>
      </c>
      <c r="L137" s="28"/>
      <c r="M137" s="137"/>
      <c r="T137" s="48"/>
      <c r="AT137" s="15" t="s">
        <v>137</v>
      </c>
      <c r="AU137" s="15" t="s">
        <v>88</v>
      </c>
    </row>
    <row r="138" spans="2:65" s="1" customFormat="1" ht="24.2" customHeight="1">
      <c r="B138" s="122"/>
      <c r="C138" s="123">
        <v>20</v>
      </c>
      <c r="D138" s="123" t="s">
        <v>128</v>
      </c>
      <c r="E138" s="124" t="s">
        <v>194</v>
      </c>
      <c r="F138" s="125" t="s">
        <v>195</v>
      </c>
      <c r="G138" s="126" t="s">
        <v>131</v>
      </c>
      <c r="H138" s="127">
        <v>1</v>
      </c>
      <c r="I138" s="128"/>
      <c r="J138" s="128">
        <f>ROUND(I138*H138,2)</f>
        <v>0</v>
      </c>
      <c r="K138" s="125" t="s">
        <v>132</v>
      </c>
      <c r="L138" s="28"/>
      <c r="M138" s="129" t="s">
        <v>3</v>
      </c>
      <c r="N138" s="130" t="s">
        <v>50</v>
      </c>
      <c r="O138" s="131">
        <v>4.958</v>
      </c>
      <c r="P138" s="131">
        <f>O138*H138</f>
        <v>4.958</v>
      </c>
      <c r="Q138" s="131">
        <v>0</v>
      </c>
      <c r="R138" s="131">
        <f>Q138*H138</f>
        <v>0</v>
      </c>
      <c r="S138" s="131">
        <v>0</v>
      </c>
      <c r="T138" s="132">
        <f>S138*H138</f>
        <v>0</v>
      </c>
      <c r="AR138" s="133" t="s">
        <v>192</v>
      </c>
      <c r="AT138" s="133" t="s">
        <v>128</v>
      </c>
      <c r="AU138" s="133" t="s">
        <v>88</v>
      </c>
      <c r="AY138" s="15" t="s">
        <v>126</v>
      </c>
      <c r="BE138" s="134">
        <f>IF(N138="základní",J138,0)</f>
        <v>0</v>
      </c>
      <c r="BF138" s="134">
        <f>IF(N138="snížená",J138,0)</f>
        <v>0</v>
      </c>
      <c r="BG138" s="134">
        <f>IF(N138="zákl. přenesená",J138,0)</f>
        <v>0</v>
      </c>
      <c r="BH138" s="134">
        <f>IF(N138="sníž. přenesená",J138,0)</f>
        <v>0</v>
      </c>
      <c r="BI138" s="134">
        <f>IF(N138="nulová",J138,0)</f>
        <v>0</v>
      </c>
      <c r="BJ138" s="15" t="s">
        <v>86</v>
      </c>
      <c r="BK138" s="134">
        <f>ROUND(I138*H138,2)</f>
        <v>0</v>
      </c>
      <c r="BL138" s="15" t="s">
        <v>192</v>
      </c>
      <c r="BM138" s="133" t="s">
        <v>201</v>
      </c>
    </row>
    <row r="139" spans="2:47" s="1" customFormat="1" ht="12">
      <c r="B139" s="28"/>
      <c r="D139" s="135" t="s">
        <v>135</v>
      </c>
      <c r="F139" s="136" t="s">
        <v>197</v>
      </c>
      <c r="L139" s="28"/>
      <c r="M139" s="137"/>
      <c r="T139" s="48"/>
      <c r="AT139" s="15" t="s">
        <v>135</v>
      </c>
      <c r="AU139" s="15" t="s">
        <v>88</v>
      </c>
    </row>
    <row r="140" spans="2:47" s="1" customFormat="1" ht="29.25">
      <c r="B140" s="28"/>
      <c r="D140" s="138" t="s">
        <v>137</v>
      </c>
      <c r="F140" s="139" t="s">
        <v>202</v>
      </c>
      <c r="L140" s="28"/>
      <c r="M140" s="137"/>
      <c r="T140" s="48"/>
      <c r="AT140" s="15" t="s">
        <v>137</v>
      </c>
      <c r="AU140" s="15" t="s">
        <v>88</v>
      </c>
    </row>
    <row r="141" spans="2:65" s="1" customFormat="1" ht="33" customHeight="1">
      <c r="B141" s="122"/>
      <c r="C141" s="146">
        <v>21</v>
      </c>
      <c r="D141" s="146" t="s">
        <v>199</v>
      </c>
      <c r="E141" s="147" t="s">
        <v>203</v>
      </c>
      <c r="F141" s="148" t="s">
        <v>204</v>
      </c>
      <c r="G141" s="149" t="s">
        <v>131</v>
      </c>
      <c r="H141" s="150">
        <v>1</v>
      </c>
      <c r="I141" s="151"/>
      <c r="J141" s="151">
        <f>ROUND(I141*H141,2)</f>
        <v>0</v>
      </c>
      <c r="K141" s="148" t="s">
        <v>3</v>
      </c>
      <c r="L141" s="152"/>
      <c r="M141" s="153" t="s">
        <v>3</v>
      </c>
      <c r="N141" s="154" t="s">
        <v>50</v>
      </c>
      <c r="O141" s="131">
        <v>0</v>
      </c>
      <c r="P141" s="131">
        <f>O141*H141</f>
        <v>0</v>
      </c>
      <c r="Q141" s="131">
        <v>0</v>
      </c>
      <c r="R141" s="131">
        <f>Q141*H141</f>
        <v>0</v>
      </c>
      <c r="S141" s="131">
        <v>0</v>
      </c>
      <c r="T141" s="132">
        <f>S141*H141</f>
        <v>0</v>
      </c>
      <c r="AR141" s="133" t="s">
        <v>200</v>
      </c>
      <c r="AT141" s="133" t="s">
        <v>199</v>
      </c>
      <c r="AU141" s="133" t="s">
        <v>88</v>
      </c>
      <c r="AY141" s="15" t="s">
        <v>126</v>
      </c>
      <c r="BE141" s="134">
        <f>IF(N141="základní",J141,0)</f>
        <v>0</v>
      </c>
      <c r="BF141" s="134">
        <f>IF(N141="snížená",J141,0)</f>
        <v>0</v>
      </c>
      <c r="BG141" s="134">
        <f>IF(N141="zákl. přenesená",J141,0)</f>
        <v>0</v>
      </c>
      <c r="BH141" s="134">
        <f>IF(N141="sníž. přenesená",J141,0)</f>
        <v>0</v>
      </c>
      <c r="BI141" s="134">
        <f>IF(N141="nulová",J141,0)</f>
        <v>0</v>
      </c>
      <c r="BJ141" s="15" t="s">
        <v>86</v>
      </c>
      <c r="BK141" s="134">
        <f>ROUND(I141*H141,2)</f>
        <v>0</v>
      </c>
      <c r="BL141" s="15" t="s">
        <v>200</v>
      </c>
      <c r="BM141" s="133" t="s">
        <v>205</v>
      </c>
    </row>
    <row r="142" spans="2:47" s="1" customFormat="1" ht="97.5">
      <c r="B142" s="28"/>
      <c r="D142" s="138" t="s">
        <v>137</v>
      </c>
      <c r="F142" s="139" t="s">
        <v>206</v>
      </c>
      <c r="L142" s="28"/>
      <c r="M142" s="137"/>
      <c r="T142" s="48"/>
      <c r="AT142" s="15" t="s">
        <v>137</v>
      </c>
      <c r="AU142" s="15" t="s">
        <v>88</v>
      </c>
    </row>
    <row r="143" spans="2:63" s="11" customFormat="1" ht="25.9" customHeight="1">
      <c r="B143" s="111"/>
      <c r="D143" s="112" t="s">
        <v>78</v>
      </c>
      <c r="E143" s="113" t="s">
        <v>199</v>
      </c>
      <c r="F143" s="113" t="s">
        <v>207</v>
      </c>
      <c r="J143" s="114">
        <f>BK143</f>
        <v>0</v>
      </c>
      <c r="L143" s="111"/>
      <c r="M143" s="115"/>
      <c r="P143" s="116">
        <f>P144+P280</f>
        <v>5661.959699999998</v>
      </c>
      <c r="R143" s="116">
        <f>R144+R280</f>
        <v>313.73915799999986</v>
      </c>
      <c r="T143" s="117">
        <f>T144+T280</f>
        <v>213.167</v>
      </c>
      <c r="AR143" s="112" t="s">
        <v>141</v>
      </c>
      <c r="AT143" s="118" t="s">
        <v>78</v>
      </c>
      <c r="AU143" s="118" t="s">
        <v>79</v>
      </c>
      <c r="AY143" s="112" t="s">
        <v>126</v>
      </c>
      <c r="BK143" s="119">
        <f>BK144+BK280</f>
        <v>0</v>
      </c>
    </row>
    <row r="144" spans="2:63" s="11" customFormat="1" ht="22.9" customHeight="1">
      <c r="B144" s="111"/>
      <c r="D144" s="112" t="s">
        <v>78</v>
      </c>
      <c r="E144" s="120" t="s">
        <v>208</v>
      </c>
      <c r="F144" s="120" t="s">
        <v>209</v>
      </c>
      <c r="J144" s="121">
        <f>BK144</f>
        <v>0</v>
      </c>
      <c r="L144" s="111"/>
      <c r="M144" s="115"/>
      <c r="P144" s="116">
        <f>SUM(P145:P279)</f>
        <v>1136.2839999999999</v>
      </c>
      <c r="R144" s="116">
        <f>SUM(R145:R279)</f>
        <v>0</v>
      </c>
      <c r="T144" s="117">
        <f>SUM(T145:T279)</f>
        <v>0.15</v>
      </c>
      <c r="AR144" s="112" t="s">
        <v>141</v>
      </c>
      <c r="AT144" s="118" t="s">
        <v>78</v>
      </c>
      <c r="AU144" s="118" t="s">
        <v>86</v>
      </c>
      <c r="AY144" s="112" t="s">
        <v>126</v>
      </c>
      <c r="BK144" s="119">
        <f>SUM(BK145:BK279)</f>
        <v>0</v>
      </c>
    </row>
    <row r="145" spans="2:65" s="1" customFormat="1" ht="16.5" customHeight="1">
      <c r="B145" s="122"/>
      <c r="C145" s="123">
        <v>22</v>
      </c>
      <c r="D145" s="123" t="s">
        <v>128</v>
      </c>
      <c r="E145" s="124" t="s">
        <v>210</v>
      </c>
      <c r="F145" s="125" t="s">
        <v>211</v>
      </c>
      <c r="G145" s="126" t="s">
        <v>131</v>
      </c>
      <c r="H145" s="127">
        <v>9</v>
      </c>
      <c r="I145" s="128"/>
      <c r="J145" s="128">
        <f>ROUND(I145*H145,2)</f>
        <v>0</v>
      </c>
      <c r="K145" s="125" t="s">
        <v>132</v>
      </c>
      <c r="L145" s="28"/>
      <c r="M145" s="129" t="s">
        <v>3</v>
      </c>
      <c r="N145" s="130" t="s">
        <v>50</v>
      </c>
      <c r="O145" s="131">
        <v>1.412</v>
      </c>
      <c r="P145" s="131">
        <f>O145*H145</f>
        <v>12.707999999999998</v>
      </c>
      <c r="Q145" s="131">
        <v>0</v>
      </c>
      <c r="R145" s="131">
        <f>Q145*H145</f>
        <v>0</v>
      </c>
      <c r="S145" s="131">
        <v>0</v>
      </c>
      <c r="T145" s="132">
        <f>S145*H145</f>
        <v>0</v>
      </c>
      <c r="AR145" s="133" t="s">
        <v>212</v>
      </c>
      <c r="AT145" s="133" t="s">
        <v>128</v>
      </c>
      <c r="AU145" s="133" t="s">
        <v>88</v>
      </c>
      <c r="AY145" s="15" t="s">
        <v>126</v>
      </c>
      <c r="BE145" s="134">
        <f>IF(N145="základní",J145,0)</f>
        <v>0</v>
      </c>
      <c r="BF145" s="134">
        <f>IF(N145="snížená",J145,0)</f>
        <v>0</v>
      </c>
      <c r="BG145" s="134">
        <f>IF(N145="zákl. přenesená",J145,0)</f>
        <v>0</v>
      </c>
      <c r="BH145" s="134">
        <f>IF(N145="sníž. přenesená",J145,0)</f>
        <v>0</v>
      </c>
      <c r="BI145" s="134">
        <f>IF(N145="nulová",J145,0)</f>
        <v>0</v>
      </c>
      <c r="BJ145" s="15" t="s">
        <v>86</v>
      </c>
      <c r="BK145" s="134">
        <f>ROUND(I145*H145,2)</f>
        <v>0</v>
      </c>
      <c r="BL145" s="15" t="s">
        <v>212</v>
      </c>
      <c r="BM145" s="133" t="s">
        <v>213</v>
      </c>
    </row>
    <row r="146" spans="2:47" s="1" customFormat="1" ht="12">
      <c r="B146" s="28"/>
      <c r="D146" s="135" t="s">
        <v>135</v>
      </c>
      <c r="F146" s="136" t="s">
        <v>214</v>
      </c>
      <c r="L146" s="28"/>
      <c r="M146" s="137"/>
      <c r="T146" s="48"/>
      <c r="AT146" s="15" t="s">
        <v>135</v>
      </c>
      <c r="AU146" s="15" t="s">
        <v>88</v>
      </c>
    </row>
    <row r="147" spans="2:47" s="1" customFormat="1" ht="29.25">
      <c r="B147" s="28"/>
      <c r="D147" s="138" t="s">
        <v>137</v>
      </c>
      <c r="F147" s="139" t="s">
        <v>215</v>
      </c>
      <c r="L147" s="28"/>
      <c r="M147" s="137"/>
      <c r="T147" s="48"/>
      <c r="AT147" s="15" t="s">
        <v>137</v>
      </c>
      <c r="AU147" s="15" t="s">
        <v>88</v>
      </c>
    </row>
    <row r="148" spans="2:65" s="1" customFormat="1" ht="16.5" customHeight="1">
      <c r="B148" s="122"/>
      <c r="C148" s="123">
        <v>23</v>
      </c>
      <c r="D148" s="123" t="s">
        <v>128</v>
      </c>
      <c r="E148" s="124" t="s">
        <v>216</v>
      </c>
      <c r="F148" s="125" t="s">
        <v>217</v>
      </c>
      <c r="G148" s="126" t="s">
        <v>131</v>
      </c>
      <c r="H148" s="127">
        <v>5</v>
      </c>
      <c r="I148" s="128"/>
      <c r="J148" s="128">
        <f>ROUND(I148*H148,2)</f>
        <v>0</v>
      </c>
      <c r="K148" s="125" t="s">
        <v>132</v>
      </c>
      <c r="L148" s="28"/>
      <c r="M148" s="129" t="s">
        <v>3</v>
      </c>
      <c r="N148" s="130" t="s">
        <v>50</v>
      </c>
      <c r="O148" s="131">
        <v>1.642</v>
      </c>
      <c r="P148" s="131">
        <f>O148*H148</f>
        <v>8.209999999999999</v>
      </c>
      <c r="Q148" s="131">
        <v>0</v>
      </c>
      <c r="R148" s="131">
        <f>Q148*H148</f>
        <v>0</v>
      </c>
      <c r="S148" s="131">
        <v>0</v>
      </c>
      <c r="T148" s="132">
        <f>S148*H148</f>
        <v>0</v>
      </c>
      <c r="AR148" s="133" t="s">
        <v>212</v>
      </c>
      <c r="AT148" s="133" t="s">
        <v>128</v>
      </c>
      <c r="AU148" s="133" t="s">
        <v>88</v>
      </c>
      <c r="AY148" s="15" t="s">
        <v>126</v>
      </c>
      <c r="BE148" s="134">
        <f>IF(N148="základní",J148,0)</f>
        <v>0</v>
      </c>
      <c r="BF148" s="134">
        <f>IF(N148="snížená",J148,0)</f>
        <v>0</v>
      </c>
      <c r="BG148" s="134">
        <f>IF(N148="zákl. přenesená",J148,0)</f>
        <v>0</v>
      </c>
      <c r="BH148" s="134">
        <f>IF(N148="sníž. přenesená",J148,0)</f>
        <v>0</v>
      </c>
      <c r="BI148" s="134">
        <f>IF(N148="nulová",J148,0)</f>
        <v>0</v>
      </c>
      <c r="BJ148" s="15" t="s">
        <v>86</v>
      </c>
      <c r="BK148" s="134">
        <f>ROUND(I148*H148,2)</f>
        <v>0</v>
      </c>
      <c r="BL148" s="15" t="s">
        <v>212</v>
      </c>
      <c r="BM148" s="133" t="s">
        <v>218</v>
      </c>
    </row>
    <row r="149" spans="2:47" s="1" customFormat="1" ht="12">
      <c r="B149" s="28"/>
      <c r="D149" s="135" t="s">
        <v>135</v>
      </c>
      <c r="F149" s="136" t="s">
        <v>219</v>
      </c>
      <c r="L149" s="28"/>
      <c r="M149" s="137"/>
      <c r="T149" s="48"/>
      <c r="AT149" s="15" t="s">
        <v>135</v>
      </c>
      <c r="AU149" s="15" t="s">
        <v>88</v>
      </c>
    </row>
    <row r="150" spans="2:47" s="1" customFormat="1" ht="29.25">
      <c r="B150" s="28"/>
      <c r="D150" s="138" t="s">
        <v>137</v>
      </c>
      <c r="F150" s="139" t="s">
        <v>220</v>
      </c>
      <c r="L150" s="28"/>
      <c r="M150" s="137"/>
      <c r="T150" s="48"/>
      <c r="AT150" s="15" t="s">
        <v>137</v>
      </c>
      <c r="AU150" s="15" t="s">
        <v>88</v>
      </c>
    </row>
    <row r="151" spans="2:65" s="1" customFormat="1" ht="16.5" customHeight="1">
      <c r="B151" s="122"/>
      <c r="C151" s="123">
        <v>24</v>
      </c>
      <c r="D151" s="123" t="s">
        <v>128</v>
      </c>
      <c r="E151" s="124" t="s">
        <v>221</v>
      </c>
      <c r="F151" s="125" t="s">
        <v>1155</v>
      </c>
      <c r="G151" s="126" t="s">
        <v>131</v>
      </c>
      <c r="H151" s="127">
        <v>1</v>
      </c>
      <c r="I151" s="128"/>
      <c r="J151" s="128">
        <f>ROUND(I151*H151,2)</f>
        <v>0</v>
      </c>
      <c r="K151" s="125" t="s">
        <v>132</v>
      </c>
      <c r="L151" s="28"/>
      <c r="M151" s="129" t="s">
        <v>3</v>
      </c>
      <c r="N151" s="130" t="s">
        <v>50</v>
      </c>
      <c r="O151" s="131">
        <v>1.993</v>
      </c>
      <c r="P151" s="131">
        <f>O151*H151</f>
        <v>1.993</v>
      </c>
      <c r="Q151" s="131">
        <v>0</v>
      </c>
      <c r="R151" s="131">
        <f>Q151*H151</f>
        <v>0</v>
      </c>
      <c r="S151" s="131">
        <v>0</v>
      </c>
      <c r="T151" s="132">
        <f>S151*H151</f>
        <v>0</v>
      </c>
      <c r="AR151" s="133" t="s">
        <v>212</v>
      </c>
      <c r="AT151" s="133" t="s">
        <v>128</v>
      </c>
      <c r="AU151" s="133" t="s">
        <v>88</v>
      </c>
      <c r="AY151" s="15" t="s">
        <v>126</v>
      </c>
      <c r="BE151" s="134">
        <f>IF(N151="základní",J151,0)</f>
        <v>0</v>
      </c>
      <c r="BF151" s="134">
        <f>IF(N151="snížená",J151,0)</f>
        <v>0</v>
      </c>
      <c r="BG151" s="134">
        <f>IF(N151="zákl. přenesená",J151,0)</f>
        <v>0</v>
      </c>
      <c r="BH151" s="134">
        <f>IF(N151="sníž. přenesená",J151,0)</f>
        <v>0</v>
      </c>
      <c r="BI151" s="134">
        <f>IF(N151="nulová",J151,0)</f>
        <v>0</v>
      </c>
      <c r="BJ151" s="15" t="s">
        <v>86</v>
      </c>
      <c r="BK151" s="134">
        <f>ROUND(I151*H151,2)</f>
        <v>0</v>
      </c>
      <c r="BL151" s="15" t="s">
        <v>212</v>
      </c>
      <c r="BM151" s="133" t="s">
        <v>222</v>
      </c>
    </row>
    <row r="152" spans="2:47" s="1" customFormat="1" ht="19.5">
      <c r="B152" s="28"/>
      <c r="D152" s="138" t="s">
        <v>137</v>
      </c>
      <c r="F152" s="139" t="s">
        <v>1156</v>
      </c>
      <c r="L152" s="28"/>
      <c r="M152" s="137"/>
      <c r="T152" s="48"/>
      <c r="AT152" s="15" t="s">
        <v>137</v>
      </c>
      <c r="AU152" s="15" t="s">
        <v>88</v>
      </c>
    </row>
    <row r="153" spans="2:65" s="1" customFormat="1" ht="16.5" customHeight="1">
      <c r="B153" s="122"/>
      <c r="C153" s="123">
        <v>25</v>
      </c>
      <c r="D153" s="123" t="s">
        <v>128</v>
      </c>
      <c r="E153" s="124" t="s">
        <v>223</v>
      </c>
      <c r="F153" s="125" t="s">
        <v>224</v>
      </c>
      <c r="G153" s="126" t="s">
        <v>131</v>
      </c>
      <c r="H153" s="127">
        <v>58</v>
      </c>
      <c r="I153" s="128"/>
      <c r="J153" s="128">
        <f>ROUND(I153*H153,2)</f>
        <v>0</v>
      </c>
      <c r="K153" s="125" t="s">
        <v>132</v>
      </c>
      <c r="L153" s="28"/>
      <c r="M153" s="129" t="s">
        <v>3</v>
      </c>
      <c r="N153" s="130" t="s">
        <v>50</v>
      </c>
      <c r="O153" s="131">
        <v>0.55</v>
      </c>
      <c r="P153" s="131">
        <f>O153*H153</f>
        <v>31.900000000000002</v>
      </c>
      <c r="Q153" s="131">
        <v>0</v>
      </c>
      <c r="R153" s="131">
        <f>Q153*H153</f>
        <v>0</v>
      </c>
      <c r="S153" s="131">
        <v>0</v>
      </c>
      <c r="T153" s="132">
        <f>S153*H153</f>
        <v>0</v>
      </c>
      <c r="AR153" s="133" t="s">
        <v>212</v>
      </c>
      <c r="AT153" s="133" t="s">
        <v>128</v>
      </c>
      <c r="AU153" s="133" t="s">
        <v>88</v>
      </c>
      <c r="AY153" s="15" t="s">
        <v>126</v>
      </c>
      <c r="BE153" s="134">
        <f>IF(N153="základní",J153,0)</f>
        <v>0</v>
      </c>
      <c r="BF153" s="134">
        <f>IF(N153="snížená",J153,0)</f>
        <v>0</v>
      </c>
      <c r="BG153" s="134">
        <f>IF(N153="zákl. přenesená",J153,0)</f>
        <v>0</v>
      </c>
      <c r="BH153" s="134">
        <f>IF(N153="sníž. přenesená",J153,0)</f>
        <v>0</v>
      </c>
      <c r="BI153" s="134">
        <f>IF(N153="nulová",J153,0)</f>
        <v>0</v>
      </c>
      <c r="BJ153" s="15" t="s">
        <v>86</v>
      </c>
      <c r="BK153" s="134">
        <f>ROUND(I153*H153,2)</f>
        <v>0</v>
      </c>
      <c r="BL153" s="15" t="s">
        <v>212</v>
      </c>
      <c r="BM153" s="133" t="s">
        <v>225</v>
      </c>
    </row>
    <row r="154" spans="2:65" s="1" customFormat="1" ht="16.5" customHeight="1">
      <c r="B154" s="122"/>
      <c r="C154" s="123">
        <v>26</v>
      </c>
      <c r="D154" s="123" t="s">
        <v>128</v>
      </c>
      <c r="E154" s="124" t="s">
        <v>226</v>
      </c>
      <c r="F154" s="125" t="s">
        <v>1157</v>
      </c>
      <c r="G154" s="126" t="s">
        <v>131</v>
      </c>
      <c r="H154" s="127">
        <v>10</v>
      </c>
      <c r="I154" s="128"/>
      <c r="J154" s="128">
        <f>ROUND(I154*H154,2)</f>
        <v>0</v>
      </c>
      <c r="K154" s="125" t="s">
        <v>132</v>
      </c>
      <c r="L154" s="28"/>
      <c r="M154" s="129" t="s">
        <v>3</v>
      </c>
      <c r="N154" s="130" t="s">
        <v>50</v>
      </c>
      <c r="O154" s="131">
        <v>0.32</v>
      </c>
      <c r="P154" s="131">
        <f>O154*H154</f>
        <v>3.2</v>
      </c>
      <c r="Q154" s="131">
        <v>0</v>
      </c>
      <c r="R154" s="131">
        <f>Q154*H154</f>
        <v>0</v>
      </c>
      <c r="S154" s="131">
        <v>0</v>
      </c>
      <c r="T154" s="132">
        <f>S154*H154</f>
        <v>0</v>
      </c>
      <c r="AR154" s="133" t="s">
        <v>212</v>
      </c>
      <c r="AT154" s="133" t="s">
        <v>128</v>
      </c>
      <c r="AU154" s="133" t="s">
        <v>88</v>
      </c>
      <c r="AY154" s="15" t="s">
        <v>126</v>
      </c>
      <c r="BE154" s="134">
        <f>IF(N154="základní",J154,0)</f>
        <v>0</v>
      </c>
      <c r="BF154" s="134">
        <f>IF(N154="snížená",J154,0)</f>
        <v>0</v>
      </c>
      <c r="BG154" s="134">
        <f>IF(N154="zákl. přenesená",J154,0)</f>
        <v>0</v>
      </c>
      <c r="BH154" s="134">
        <f>IF(N154="sníž. přenesená",J154,0)</f>
        <v>0</v>
      </c>
      <c r="BI154" s="134">
        <f>IF(N154="nulová",J154,0)</f>
        <v>0</v>
      </c>
      <c r="BJ154" s="15" t="s">
        <v>86</v>
      </c>
      <c r="BK154" s="134">
        <f>ROUND(I154*H154,2)</f>
        <v>0</v>
      </c>
      <c r="BL154" s="15" t="s">
        <v>212</v>
      </c>
      <c r="BM154" s="133" t="s">
        <v>227</v>
      </c>
    </row>
    <row r="155" spans="2:65" s="1" customFormat="1" ht="16.5" customHeight="1">
      <c r="B155" s="122"/>
      <c r="C155" s="123"/>
      <c r="D155" s="123"/>
      <c r="E155" s="124"/>
      <c r="F155" s="125" t="s">
        <v>1158</v>
      </c>
      <c r="G155" s="126" t="s">
        <v>131</v>
      </c>
      <c r="H155" s="127">
        <v>1</v>
      </c>
      <c r="I155" s="128"/>
      <c r="J155" s="128"/>
      <c r="K155" s="125"/>
      <c r="L155" s="28"/>
      <c r="M155" s="129"/>
      <c r="N155" s="130"/>
      <c r="O155" s="131"/>
      <c r="P155" s="131"/>
      <c r="Q155" s="131"/>
      <c r="R155" s="131"/>
      <c r="S155" s="131"/>
      <c r="T155" s="132"/>
      <c r="AR155" s="133"/>
      <c r="AT155" s="133"/>
      <c r="AU155" s="133"/>
      <c r="AY155" s="15"/>
      <c r="BE155" s="134"/>
      <c r="BF155" s="134"/>
      <c r="BG155" s="134"/>
      <c r="BH155" s="134"/>
      <c r="BI155" s="134"/>
      <c r="BJ155" s="15"/>
      <c r="BK155" s="134"/>
      <c r="BL155" s="15"/>
      <c r="BM155" s="133"/>
    </row>
    <row r="156" spans="2:65" s="1" customFormat="1" ht="16.5" customHeight="1">
      <c r="B156" s="122"/>
      <c r="C156" s="123">
        <v>27</v>
      </c>
      <c r="D156" s="123" t="s">
        <v>128</v>
      </c>
      <c r="E156" s="124" t="s">
        <v>228</v>
      </c>
      <c r="F156" s="125" t="s">
        <v>229</v>
      </c>
      <c r="G156" s="126" t="s">
        <v>131</v>
      </c>
      <c r="H156" s="127">
        <v>10</v>
      </c>
      <c r="I156" s="128"/>
      <c r="J156" s="128">
        <f>ROUND(I156*H156,2)</f>
        <v>0</v>
      </c>
      <c r="K156" s="125" t="s">
        <v>132</v>
      </c>
      <c r="L156" s="28"/>
      <c r="M156" s="129" t="s">
        <v>3</v>
      </c>
      <c r="N156" s="130" t="s">
        <v>50</v>
      </c>
      <c r="O156" s="131">
        <v>0.815</v>
      </c>
      <c r="P156" s="131">
        <f>O156*H156</f>
        <v>8.149999999999999</v>
      </c>
      <c r="Q156" s="131">
        <v>0</v>
      </c>
      <c r="R156" s="131">
        <f>Q156*H156</f>
        <v>0</v>
      </c>
      <c r="S156" s="131">
        <v>0</v>
      </c>
      <c r="T156" s="132">
        <f>S156*H156</f>
        <v>0</v>
      </c>
      <c r="AR156" s="133" t="s">
        <v>212</v>
      </c>
      <c r="AT156" s="133" t="s">
        <v>128</v>
      </c>
      <c r="AU156" s="133" t="s">
        <v>88</v>
      </c>
      <c r="AY156" s="15" t="s">
        <v>126</v>
      </c>
      <c r="BE156" s="134">
        <f>IF(N156="základní",J156,0)</f>
        <v>0</v>
      </c>
      <c r="BF156" s="134">
        <f>IF(N156="snížená",J156,0)</f>
        <v>0</v>
      </c>
      <c r="BG156" s="134">
        <f>IF(N156="zákl. přenesená",J156,0)</f>
        <v>0</v>
      </c>
      <c r="BH156" s="134">
        <f>IF(N156="sníž. přenesená",J156,0)</f>
        <v>0</v>
      </c>
      <c r="BI156" s="134">
        <f>IF(N156="nulová",J156,0)</f>
        <v>0</v>
      </c>
      <c r="BJ156" s="15" t="s">
        <v>86</v>
      </c>
      <c r="BK156" s="134">
        <f>ROUND(I156*H156,2)</f>
        <v>0</v>
      </c>
      <c r="BL156" s="15" t="s">
        <v>212</v>
      </c>
      <c r="BM156" s="133" t="s">
        <v>230</v>
      </c>
    </row>
    <row r="157" spans="2:47" s="1" customFormat="1" ht="12">
      <c r="B157" s="28"/>
      <c r="D157" s="135" t="s">
        <v>135</v>
      </c>
      <c r="F157" s="136" t="s">
        <v>231</v>
      </c>
      <c r="L157" s="28"/>
      <c r="M157" s="137"/>
      <c r="T157" s="48"/>
      <c r="AT157" s="15" t="s">
        <v>135</v>
      </c>
      <c r="AU157" s="15" t="s">
        <v>88</v>
      </c>
    </row>
    <row r="158" spans="2:47" s="1" customFormat="1" ht="29.25">
      <c r="B158" s="28"/>
      <c r="D158" s="138" t="s">
        <v>137</v>
      </c>
      <c r="F158" s="139" t="s">
        <v>232</v>
      </c>
      <c r="L158" s="28"/>
      <c r="M158" s="137"/>
      <c r="T158" s="48"/>
      <c r="AT158" s="15" t="s">
        <v>137</v>
      </c>
      <c r="AU158" s="15" t="s">
        <v>88</v>
      </c>
    </row>
    <row r="159" spans="2:65" s="1" customFormat="1" ht="33" customHeight="1">
      <c r="B159" s="122"/>
      <c r="C159" s="123">
        <v>28</v>
      </c>
      <c r="D159" s="123" t="s">
        <v>128</v>
      </c>
      <c r="E159" s="124" t="s">
        <v>233</v>
      </c>
      <c r="F159" s="125" t="s">
        <v>234</v>
      </c>
      <c r="G159" s="126" t="s">
        <v>159</v>
      </c>
      <c r="H159" s="127">
        <v>1250</v>
      </c>
      <c r="I159" s="128"/>
      <c r="J159" s="128">
        <f>ROUND(I159*H159,2)</f>
        <v>0</v>
      </c>
      <c r="K159" s="125" t="s">
        <v>132</v>
      </c>
      <c r="L159" s="28"/>
      <c r="M159" s="129" t="s">
        <v>3</v>
      </c>
      <c r="N159" s="130" t="s">
        <v>50</v>
      </c>
      <c r="O159" s="131">
        <v>0.028</v>
      </c>
      <c r="P159" s="131">
        <f>O159*H159</f>
        <v>35</v>
      </c>
      <c r="Q159" s="131">
        <v>0</v>
      </c>
      <c r="R159" s="131">
        <f>Q159*H159</f>
        <v>0</v>
      </c>
      <c r="S159" s="131">
        <v>0.00012</v>
      </c>
      <c r="T159" s="132">
        <f>S159*H159</f>
        <v>0.15</v>
      </c>
      <c r="AR159" s="133" t="s">
        <v>212</v>
      </c>
      <c r="AT159" s="133" t="s">
        <v>128</v>
      </c>
      <c r="AU159" s="133" t="s">
        <v>88</v>
      </c>
      <c r="AY159" s="15" t="s">
        <v>126</v>
      </c>
      <c r="BE159" s="134">
        <f>IF(N159="základní",J159,0)</f>
        <v>0</v>
      </c>
      <c r="BF159" s="134">
        <f>IF(N159="snížená",J159,0)</f>
        <v>0</v>
      </c>
      <c r="BG159" s="134">
        <f>IF(N159="zákl. přenesená",J159,0)</f>
        <v>0</v>
      </c>
      <c r="BH159" s="134">
        <f>IF(N159="sníž. přenesená",J159,0)</f>
        <v>0</v>
      </c>
      <c r="BI159" s="134">
        <f>IF(N159="nulová",J159,0)</f>
        <v>0</v>
      </c>
      <c r="BJ159" s="15" t="s">
        <v>86</v>
      </c>
      <c r="BK159" s="134">
        <f>ROUND(I159*H159,2)</f>
        <v>0</v>
      </c>
      <c r="BL159" s="15" t="s">
        <v>212</v>
      </c>
      <c r="BM159" s="133" t="s">
        <v>235</v>
      </c>
    </row>
    <row r="160" spans="2:47" s="1" customFormat="1" ht="12">
      <c r="B160" s="28"/>
      <c r="D160" s="135" t="s">
        <v>135</v>
      </c>
      <c r="F160" s="136" t="s">
        <v>236</v>
      </c>
      <c r="L160" s="28"/>
      <c r="M160" s="137"/>
      <c r="T160" s="48"/>
      <c r="AT160" s="15" t="s">
        <v>135</v>
      </c>
      <c r="AU160" s="15" t="s">
        <v>88</v>
      </c>
    </row>
    <row r="161" spans="2:47" s="1" customFormat="1" ht="19.5">
      <c r="B161" s="28"/>
      <c r="D161" s="138" t="s">
        <v>137</v>
      </c>
      <c r="F161" s="139" t="s">
        <v>237</v>
      </c>
      <c r="L161" s="28"/>
      <c r="M161" s="137"/>
      <c r="T161" s="48"/>
      <c r="AT161" s="15" t="s">
        <v>137</v>
      </c>
      <c r="AU161" s="15" t="s">
        <v>88</v>
      </c>
    </row>
    <row r="162" spans="2:65" s="1" customFormat="1" ht="24.2" customHeight="1">
      <c r="B162" s="122"/>
      <c r="C162" s="123">
        <v>29</v>
      </c>
      <c r="D162" s="123" t="s">
        <v>128</v>
      </c>
      <c r="E162" s="124" t="s">
        <v>238</v>
      </c>
      <c r="F162" s="125" t="s">
        <v>239</v>
      </c>
      <c r="G162" s="126" t="s">
        <v>159</v>
      </c>
      <c r="H162" s="127">
        <v>118</v>
      </c>
      <c r="I162" s="128"/>
      <c r="J162" s="128">
        <f>ROUND(I162*H162,2)</f>
        <v>0</v>
      </c>
      <c r="K162" s="125" t="s">
        <v>132</v>
      </c>
      <c r="L162" s="28"/>
      <c r="M162" s="129" t="s">
        <v>3</v>
      </c>
      <c r="N162" s="130" t="s">
        <v>50</v>
      </c>
      <c r="O162" s="131">
        <v>0.041</v>
      </c>
      <c r="P162" s="131">
        <f>O162*H162</f>
        <v>4.838</v>
      </c>
      <c r="Q162" s="131">
        <v>0</v>
      </c>
      <c r="R162" s="131">
        <f>Q162*H162</f>
        <v>0</v>
      </c>
      <c r="S162" s="131">
        <v>0</v>
      </c>
      <c r="T162" s="132">
        <f>S162*H162</f>
        <v>0</v>
      </c>
      <c r="AR162" s="133" t="s">
        <v>212</v>
      </c>
      <c r="AT162" s="133" t="s">
        <v>128</v>
      </c>
      <c r="AU162" s="133" t="s">
        <v>88</v>
      </c>
      <c r="AY162" s="15" t="s">
        <v>126</v>
      </c>
      <c r="BE162" s="134">
        <f>IF(N162="základní",J162,0)</f>
        <v>0</v>
      </c>
      <c r="BF162" s="134">
        <f>IF(N162="snížená",J162,0)</f>
        <v>0</v>
      </c>
      <c r="BG162" s="134">
        <f>IF(N162="zákl. přenesená",J162,0)</f>
        <v>0</v>
      </c>
      <c r="BH162" s="134">
        <f>IF(N162="sníž. přenesená",J162,0)</f>
        <v>0</v>
      </c>
      <c r="BI162" s="134">
        <f>IF(N162="nulová",J162,0)</f>
        <v>0</v>
      </c>
      <c r="BJ162" s="15" t="s">
        <v>86</v>
      </c>
      <c r="BK162" s="134">
        <f>ROUND(I162*H162,2)</f>
        <v>0</v>
      </c>
      <c r="BL162" s="15" t="s">
        <v>212</v>
      </c>
      <c r="BM162" s="133" t="s">
        <v>240</v>
      </c>
    </row>
    <row r="163" spans="2:47" s="1" customFormat="1" ht="12">
      <c r="B163" s="28"/>
      <c r="D163" s="135" t="s">
        <v>135</v>
      </c>
      <c r="F163" s="136" t="s">
        <v>241</v>
      </c>
      <c r="L163" s="28"/>
      <c r="M163" s="137"/>
      <c r="T163" s="48"/>
      <c r="AT163" s="15" t="s">
        <v>135</v>
      </c>
      <c r="AU163" s="15" t="s">
        <v>88</v>
      </c>
    </row>
    <row r="164" spans="2:47" s="1" customFormat="1" ht="39">
      <c r="B164" s="28"/>
      <c r="D164" s="138" t="s">
        <v>137</v>
      </c>
      <c r="F164" s="139" t="s">
        <v>242</v>
      </c>
      <c r="L164" s="28"/>
      <c r="M164" s="137"/>
      <c r="T164" s="48"/>
      <c r="AT164" s="15" t="s">
        <v>137</v>
      </c>
      <c r="AU164" s="15" t="s">
        <v>88</v>
      </c>
    </row>
    <row r="165" spans="2:65" s="1" customFormat="1" ht="24.2" customHeight="1">
      <c r="B165" s="122"/>
      <c r="C165" s="123">
        <v>30</v>
      </c>
      <c r="D165" s="123" t="s">
        <v>128</v>
      </c>
      <c r="E165" s="124" t="s">
        <v>243</v>
      </c>
      <c r="F165" s="125" t="s">
        <v>244</v>
      </c>
      <c r="G165" s="126" t="s">
        <v>131</v>
      </c>
      <c r="H165" s="127">
        <v>118</v>
      </c>
      <c r="I165" s="128"/>
      <c r="J165" s="128">
        <f>ROUND(I165*H165,2)</f>
        <v>0</v>
      </c>
      <c r="K165" s="125" t="s">
        <v>132</v>
      </c>
      <c r="L165" s="28"/>
      <c r="M165" s="129" t="s">
        <v>3</v>
      </c>
      <c r="N165" s="130" t="s">
        <v>50</v>
      </c>
      <c r="O165" s="131">
        <v>0.711</v>
      </c>
      <c r="P165" s="131">
        <f>O165*H165</f>
        <v>83.898</v>
      </c>
      <c r="Q165" s="131">
        <v>0</v>
      </c>
      <c r="R165" s="131">
        <f>Q165*H165</f>
        <v>0</v>
      </c>
      <c r="S165" s="131">
        <v>0</v>
      </c>
      <c r="T165" s="132">
        <f>S165*H165</f>
        <v>0</v>
      </c>
      <c r="AR165" s="133" t="s">
        <v>212</v>
      </c>
      <c r="AT165" s="133" t="s">
        <v>128</v>
      </c>
      <c r="AU165" s="133" t="s">
        <v>88</v>
      </c>
      <c r="AY165" s="15" t="s">
        <v>126</v>
      </c>
      <c r="BE165" s="134">
        <f>IF(N165="základní",J165,0)</f>
        <v>0</v>
      </c>
      <c r="BF165" s="134">
        <f>IF(N165="snížená",J165,0)</f>
        <v>0</v>
      </c>
      <c r="BG165" s="134">
        <f>IF(N165="zákl. přenesená",J165,0)</f>
        <v>0</v>
      </c>
      <c r="BH165" s="134">
        <f>IF(N165="sníž. přenesená",J165,0)</f>
        <v>0</v>
      </c>
      <c r="BI165" s="134">
        <f>IF(N165="nulová",J165,0)</f>
        <v>0</v>
      </c>
      <c r="BJ165" s="15" t="s">
        <v>86</v>
      </c>
      <c r="BK165" s="134">
        <f>ROUND(I165*H165,2)</f>
        <v>0</v>
      </c>
      <c r="BL165" s="15" t="s">
        <v>212</v>
      </c>
      <c r="BM165" s="133" t="s">
        <v>245</v>
      </c>
    </row>
    <row r="166" spans="2:47" s="1" customFormat="1" ht="12">
      <c r="B166" s="28"/>
      <c r="D166" s="135" t="s">
        <v>135</v>
      </c>
      <c r="F166" s="136" t="s">
        <v>246</v>
      </c>
      <c r="L166" s="28"/>
      <c r="M166" s="137"/>
      <c r="T166" s="48"/>
      <c r="AT166" s="15" t="s">
        <v>135</v>
      </c>
      <c r="AU166" s="15" t="s">
        <v>88</v>
      </c>
    </row>
    <row r="167" spans="2:47" s="1" customFormat="1" ht="39">
      <c r="B167" s="28"/>
      <c r="D167" s="138" t="s">
        <v>137</v>
      </c>
      <c r="F167" s="139" t="s">
        <v>247</v>
      </c>
      <c r="L167" s="28"/>
      <c r="M167" s="137"/>
      <c r="T167" s="48"/>
      <c r="AT167" s="15" t="s">
        <v>137</v>
      </c>
      <c r="AU167" s="15" t="s">
        <v>88</v>
      </c>
    </row>
    <row r="168" spans="2:65" s="1" customFormat="1" ht="16.5" customHeight="1">
      <c r="B168" s="122"/>
      <c r="C168" s="123">
        <v>31</v>
      </c>
      <c r="D168" s="123" t="s">
        <v>128</v>
      </c>
      <c r="E168" s="124" t="s">
        <v>248</v>
      </c>
      <c r="F168" s="125" t="s">
        <v>249</v>
      </c>
      <c r="G168" s="126" t="s">
        <v>131</v>
      </c>
      <c r="H168" s="127">
        <v>36</v>
      </c>
      <c r="I168" s="128"/>
      <c r="J168" s="128">
        <f>ROUND(I168*H168,2)</f>
        <v>0</v>
      </c>
      <c r="K168" s="125" t="s">
        <v>132</v>
      </c>
      <c r="L168" s="28"/>
      <c r="M168" s="129" t="s">
        <v>3</v>
      </c>
      <c r="N168" s="130" t="s">
        <v>50</v>
      </c>
      <c r="O168" s="131">
        <v>0.211</v>
      </c>
      <c r="P168" s="131">
        <f>O168*H168</f>
        <v>7.596</v>
      </c>
      <c r="Q168" s="131">
        <v>0</v>
      </c>
      <c r="R168" s="131">
        <f>Q168*H168</f>
        <v>0</v>
      </c>
      <c r="S168" s="131">
        <v>0</v>
      </c>
      <c r="T168" s="132">
        <f>S168*H168</f>
        <v>0</v>
      </c>
      <c r="AR168" s="133" t="s">
        <v>212</v>
      </c>
      <c r="AT168" s="133" t="s">
        <v>128</v>
      </c>
      <c r="AU168" s="133" t="s">
        <v>88</v>
      </c>
      <c r="AY168" s="15" t="s">
        <v>126</v>
      </c>
      <c r="BE168" s="134">
        <f>IF(N168="základní",J168,0)</f>
        <v>0</v>
      </c>
      <c r="BF168" s="134">
        <f>IF(N168="snížená",J168,0)</f>
        <v>0</v>
      </c>
      <c r="BG168" s="134">
        <f>IF(N168="zákl. přenesená",J168,0)</f>
        <v>0</v>
      </c>
      <c r="BH168" s="134">
        <f>IF(N168="sníž. přenesená",J168,0)</f>
        <v>0</v>
      </c>
      <c r="BI168" s="134">
        <f>IF(N168="nulová",J168,0)</f>
        <v>0</v>
      </c>
      <c r="BJ168" s="15" t="s">
        <v>86</v>
      </c>
      <c r="BK168" s="134">
        <f>ROUND(I168*H168,2)</f>
        <v>0</v>
      </c>
      <c r="BL168" s="15" t="s">
        <v>212</v>
      </c>
      <c r="BM168" s="133" t="s">
        <v>250</v>
      </c>
    </row>
    <row r="169" spans="2:47" s="1" customFormat="1" ht="12">
      <c r="B169" s="28"/>
      <c r="D169" s="135" t="s">
        <v>135</v>
      </c>
      <c r="F169" s="136" t="s">
        <v>251</v>
      </c>
      <c r="L169" s="28"/>
      <c r="M169" s="137"/>
      <c r="T169" s="48"/>
      <c r="AT169" s="15" t="s">
        <v>135</v>
      </c>
      <c r="AU169" s="15" t="s">
        <v>88</v>
      </c>
    </row>
    <row r="170" spans="2:47" s="1" customFormat="1" ht="29.25">
      <c r="B170" s="28"/>
      <c r="D170" s="138" t="s">
        <v>137</v>
      </c>
      <c r="F170" s="139" t="s">
        <v>252</v>
      </c>
      <c r="L170" s="28"/>
      <c r="M170" s="137"/>
      <c r="T170" s="48"/>
      <c r="AT170" s="15" t="s">
        <v>137</v>
      </c>
      <c r="AU170" s="15" t="s">
        <v>88</v>
      </c>
    </row>
    <row r="171" spans="2:65" s="1" customFormat="1" ht="24.2" customHeight="1">
      <c r="B171" s="122"/>
      <c r="C171" s="123">
        <v>32</v>
      </c>
      <c r="D171" s="123" t="s">
        <v>128</v>
      </c>
      <c r="E171" s="124" t="s">
        <v>253</v>
      </c>
      <c r="F171" s="125" t="s">
        <v>1159</v>
      </c>
      <c r="G171" s="126" t="s">
        <v>131</v>
      </c>
      <c r="H171" s="127">
        <v>11</v>
      </c>
      <c r="I171" s="128"/>
      <c r="J171" s="128">
        <f>ROUND(I171*H171,2)</f>
        <v>0</v>
      </c>
      <c r="K171" s="125" t="s">
        <v>132</v>
      </c>
      <c r="L171" s="28"/>
      <c r="M171" s="129" t="s">
        <v>3</v>
      </c>
      <c r="N171" s="130" t="s">
        <v>50</v>
      </c>
      <c r="O171" s="131">
        <v>0.184</v>
      </c>
      <c r="P171" s="131">
        <f>O171*H171</f>
        <v>2.024</v>
      </c>
      <c r="Q171" s="131">
        <v>0</v>
      </c>
      <c r="R171" s="131">
        <f>Q171*H171</f>
        <v>0</v>
      </c>
      <c r="S171" s="131">
        <v>0</v>
      </c>
      <c r="T171" s="132">
        <f>S171*H171</f>
        <v>0</v>
      </c>
      <c r="AR171" s="133" t="s">
        <v>212</v>
      </c>
      <c r="AT171" s="133" t="s">
        <v>128</v>
      </c>
      <c r="AU171" s="133" t="s">
        <v>88</v>
      </c>
      <c r="AY171" s="15" t="s">
        <v>126</v>
      </c>
      <c r="BE171" s="134">
        <f>IF(N171="základní",J171,0)</f>
        <v>0</v>
      </c>
      <c r="BF171" s="134">
        <f>IF(N171="snížená",J171,0)</f>
        <v>0</v>
      </c>
      <c r="BG171" s="134">
        <f>IF(N171="zákl. přenesená",J171,0)</f>
        <v>0</v>
      </c>
      <c r="BH171" s="134">
        <f>IF(N171="sníž. přenesená",J171,0)</f>
        <v>0</v>
      </c>
      <c r="BI171" s="134">
        <f>IF(N171="nulová",J171,0)</f>
        <v>0</v>
      </c>
      <c r="BJ171" s="15" t="s">
        <v>86</v>
      </c>
      <c r="BK171" s="134">
        <f>ROUND(I171*H171,2)</f>
        <v>0</v>
      </c>
      <c r="BL171" s="15" t="s">
        <v>212</v>
      </c>
      <c r="BM171" s="133" t="s">
        <v>254</v>
      </c>
    </row>
    <row r="172" spans="2:65" s="1" customFormat="1" ht="24.2" customHeight="1">
      <c r="B172" s="122"/>
      <c r="C172" s="123">
        <v>33</v>
      </c>
      <c r="D172" s="123" t="s">
        <v>128</v>
      </c>
      <c r="E172" s="124" t="s">
        <v>255</v>
      </c>
      <c r="F172" s="125" t="s">
        <v>1160</v>
      </c>
      <c r="G172" s="126" t="s">
        <v>131</v>
      </c>
      <c r="H172" s="127">
        <v>27</v>
      </c>
      <c r="I172" s="128"/>
      <c r="J172" s="128">
        <f>ROUND(I172*H172,2)</f>
        <v>0</v>
      </c>
      <c r="K172" s="125" t="s">
        <v>132</v>
      </c>
      <c r="L172" s="28"/>
      <c r="M172" s="129" t="s">
        <v>3</v>
      </c>
      <c r="N172" s="130" t="s">
        <v>50</v>
      </c>
      <c r="O172" s="131">
        <v>0.084</v>
      </c>
      <c r="P172" s="131">
        <f>O172*H172</f>
        <v>2.2680000000000002</v>
      </c>
      <c r="Q172" s="131">
        <v>0</v>
      </c>
      <c r="R172" s="131">
        <f>Q172*H172</f>
        <v>0</v>
      </c>
      <c r="S172" s="131">
        <v>0</v>
      </c>
      <c r="T172" s="132">
        <f>S172*H172</f>
        <v>0</v>
      </c>
      <c r="AR172" s="133" t="s">
        <v>212</v>
      </c>
      <c r="AT172" s="133" t="s">
        <v>128</v>
      </c>
      <c r="AU172" s="133" t="s">
        <v>88</v>
      </c>
      <c r="AY172" s="15" t="s">
        <v>126</v>
      </c>
      <c r="BE172" s="134">
        <f>IF(N172="základní",J172,0)</f>
        <v>0</v>
      </c>
      <c r="BF172" s="134">
        <f>IF(N172="snížená",J172,0)</f>
        <v>0</v>
      </c>
      <c r="BG172" s="134">
        <f>IF(N172="zákl. přenesená",J172,0)</f>
        <v>0</v>
      </c>
      <c r="BH172" s="134">
        <f>IF(N172="sníž. přenesená",J172,0)</f>
        <v>0</v>
      </c>
      <c r="BI172" s="134">
        <f>IF(N172="nulová",J172,0)</f>
        <v>0</v>
      </c>
      <c r="BJ172" s="15" t="s">
        <v>86</v>
      </c>
      <c r="BK172" s="134">
        <f>ROUND(I172*H172,2)</f>
        <v>0</v>
      </c>
      <c r="BL172" s="15" t="s">
        <v>212</v>
      </c>
      <c r="BM172" s="133" t="s">
        <v>256</v>
      </c>
    </row>
    <row r="173" spans="2:65" s="1" customFormat="1" ht="24.2" customHeight="1">
      <c r="B173" s="122"/>
      <c r="C173" s="123">
        <v>34</v>
      </c>
      <c r="D173" s="123" t="s">
        <v>128</v>
      </c>
      <c r="E173" s="124" t="s">
        <v>257</v>
      </c>
      <c r="F173" s="125" t="s">
        <v>258</v>
      </c>
      <c r="G173" s="126" t="s">
        <v>168</v>
      </c>
      <c r="H173" s="127">
        <v>14.452</v>
      </c>
      <c r="I173" s="128"/>
      <c r="J173" s="128">
        <f>ROUND(I173*H173,2)</f>
        <v>0</v>
      </c>
      <c r="K173" s="125" t="s">
        <v>3</v>
      </c>
      <c r="L173" s="28"/>
      <c r="M173" s="129" t="s">
        <v>3</v>
      </c>
      <c r="N173" s="130" t="s">
        <v>50</v>
      </c>
      <c r="O173" s="131">
        <v>0</v>
      </c>
      <c r="P173" s="131">
        <f>O173*H173</f>
        <v>0</v>
      </c>
      <c r="Q173" s="131">
        <v>0</v>
      </c>
      <c r="R173" s="131">
        <f>Q173*H173</f>
        <v>0</v>
      </c>
      <c r="S173" s="131">
        <v>0</v>
      </c>
      <c r="T173" s="132">
        <f>S173*H173</f>
        <v>0</v>
      </c>
      <c r="AR173" s="133" t="s">
        <v>212</v>
      </c>
      <c r="AT173" s="133" t="s">
        <v>128</v>
      </c>
      <c r="AU173" s="133" t="s">
        <v>88</v>
      </c>
      <c r="AY173" s="15" t="s">
        <v>126</v>
      </c>
      <c r="BE173" s="134">
        <f>IF(N173="základní",J173,0)</f>
        <v>0</v>
      </c>
      <c r="BF173" s="134">
        <f>IF(N173="snížená",J173,0)</f>
        <v>0</v>
      </c>
      <c r="BG173" s="134">
        <f>IF(N173="zákl. přenesená",J173,0)</f>
        <v>0</v>
      </c>
      <c r="BH173" s="134">
        <f>IF(N173="sníž. přenesená",J173,0)</f>
        <v>0</v>
      </c>
      <c r="BI173" s="134">
        <f>IF(N173="nulová",J173,0)</f>
        <v>0</v>
      </c>
      <c r="BJ173" s="15" t="s">
        <v>86</v>
      </c>
      <c r="BK173" s="134">
        <f>ROUND(I173*H173,2)</f>
        <v>0</v>
      </c>
      <c r="BL173" s="15" t="s">
        <v>212</v>
      </c>
      <c r="BM173" s="133" t="s">
        <v>259</v>
      </c>
    </row>
    <row r="174" spans="2:47" s="1" customFormat="1" ht="39">
      <c r="B174" s="28"/>
      <c r="D174" s="138" t="s">
        <v>137</v>
      </c>
      <c r="F174" s="139" t="s">
        <v>260</v>
      </c>
      <c r="L174" s="28"/>
      <c r="M174" s="137"/>
      <c r="T174" s="48"/>
      <c r="AT174" s="15" t="s">
        <v>137</v>
      </c>
      <c r="AU174" s="15" t="s">
        <v>88</v>
      </c>
    </row>
    <row r="175" spans="2:65" s="1" customFormat="1" ht="16.5" customHeight="1">
      <c r="B175" s="122"/>
      <c r="C175" s="123">
        <v>35</v>
      </c>
      <c r="D175" s="123" t="s">
        <v>128</v>
      </c>
      <c r="E175" s="124" t="s">
        <v>261</v>
      </c>
      <c r="F175" s="125" t="s">
        <v>1161</v>
      </c>
      <c r="G175" s="126" t="s">
        <v>131</v>
      </c>
      <c r="H175" s="127">
        <v>12</v>
      </c>
      <c r="I175" s="128"/>
      <c r="J175" s="128">
        <f>ROUND(I175*H175,2)</f>
        <v>0</v>
      </c>
      <c r="K175" s="125" t="s">
        <v>132</v>
      </c>
      <c r="L175" s="28"/>
      <c r="M175" s="129" t="s">
        <v>3</v>
      </c>
      <c r="N175" s="130" t="s">
        <v>50</v>
      </c>
      <c r="O175" s="131">
        <v>0.533</v>
      </c>
      <c r="P175" s="131">
        <f>O175*H175</f>
        <v>6.396000000000001</v>
      </c>
      <c r="Q175" s="131">
        <v>0</v>
      </c>
      <c r="R175" s="131">
        <f>Q175*H175</f>
        <v>0</v>
      </c>
      <c r="S175" s="131">
        <v>0</v>
      </c>
      <c r="T175" s="132">
        <f>S175*H175</f>
        <v>0</v>
      </c>
      <c r="AR175" s="133" t="s">
        <v>212</v>
      </c>
      <c r="AT175" s="133" t="s">
        <v>128</v>
      </c>
      <c r="AU175" s="133" t="s">
        <v>88</v>
      </c>
      <c r="AY175" s="15" t="s">
        <v>126</v>
      </c>
      <c r="BE175" s="134">
        <f>IF(N175="základní",J175,0)</f>
        <v>0</v>
      </c>
      <c r="BF175" s="134">
        <f>IF(N175="snížená",J175,0)</f>
        <v>0</v>
      </c>
      <c r="BG175" s="134">
        <f>IF(N175="zákl. přenesená",J175,0)</f>
        <v>0</v>
      </c>
      <c r="BH175" s="134">
        <f>IF(N175="sníž. přenesená",J175,0)</f>
        <v>0</v>
      </c>
      <c r="BI175" s="134">
        <f>IF(N175="nulová",J175,0)</f>
        <v>0</v>
      </c>
      <c r="BJ175" s="15" t="s">
        <v>86</v>
      </c>
      <c r="BK175" s="134">
        <f>ROUND(I175*H175,2)</f>
        <v>0</v>
      </c>
      <c r="BL175" s="15" t="s">
        <v>212</v>
      </c>
      <c r="BM175" s="133" t="s">
        <v>262</v>
      </c>
    </row>
    <row r="176" spans="2:47" s="1" customFormat="1" ht="12">
      <c r="B176" s="28"/>
      <c r="D176" s="135" t="s">
        <v>135</v>
      </c>
      <c r="F176" s="136" t="s">
        <v>263</v>
      </c>
      <c r="L176" s="28"/>
      <c r="M176" s="137"/>
      <c r="T176" s="48"/>
      <c r="AT176" s="15" t="s">
        <v>135</v>
      </c>
      <c r="AU176" s="15" t="s">
        <v>88</v>
      </c>
    </row>
    <row r="177" spans="2:47" s="1" customFormat="1" ht="39">
      <c r="B177" s="28"/>
      <c r="D177" s="138" t="s">
        <v>137</v>
      </c>
      <c r="F177" s="139" t="s">
        <v>264</v>
      </c>
      <c r="L177" s="28"/>
      <c r="M177" s="137"/>
      <c r="T177" s="48"/>
      <c r="AT177" s="15" t="s">
        <v>137</v>
      </c>
      <c r="AU177" s="15" t="s">
        <v>88</v>
      </c>
    </row>
    <row r="178" spans="2:65" s="1" customFormat="1" ht="34.5" customHeight="1">
      <c r="B178" s="122"/>
      <c r="C178" s="123">
        <v>36</v>
      </c>
      <c r="D178" s="248" t="s">
        <v>199</v>
      </c>
      <c r="E178" s="249" t="s">
        <v>1164</v>
      </c>
      <c r="F178" s="245" t="s">
        <v>1162</v>
      </c>
      <c r="G178" s="246" t="s">
        <v>131</v>
      </c>
      <c r="H178" s="244">
        <v>12</v>
      </c>
      <c r="I178" s="247"/>
      <c r="J178" s="247">
        <f>ROUND(I178*H178,2)</f>
        <v>0</v>
      </c>
      <c r="K178" s="125" t="s">
        <v>132</v>
      </c>
      <c r="L178" s="28"/>
      <c r="M178" s="129" t="s">
        <v>3</v>
      </c>
      <c r="N178" s="130" t="s">
        <v>50</v>
      </c>
      <c r="O178" s="131">
        <v>1.358</v>
      </c>
      <c r="P178" s="131">
        <f>O178*H178</f>
        <v>16.296</v>
      </c>
      <c r="Q178" s="131">
        <v>0</v>
      </c>
      <c r="R178" s="131">
        <f>Q178*H178</f>
        <v>0</v>
      </c>
      <c r="S178" s="131">
        <v>0</v>
      </c>
      <c r="T178" s="132">
        <f>S178*H178</f>
        <v>0</v>
      </c>
      <c r="AR178" s="133" t="s">
        <v>212</v>
      </c>
      <c r="AT178" s="133" t="s">
        <v>128</v>
      </c>
      <c r="AU178" s="133" t="s">
        <v>88</v>
      </c>
      <c r="AY178" s="15" t="s">
        <v>126</v>
      </c>
      <c r="BE178" s="134">
        <f>IF(N178="základní",J178,0)</f>
        <v>0</v>
      </c>
      <c r="BF178" s="134">
        <f>IF(N178="snížená",J178,0)</f>
        <v>0</v>
      </c>
      <c r="BG178" s="134">
        <f>IF(N178="zákl. přenesená",J178,0)</f>
        <v>0</v>
      </c>
      <c r="BH178" s="134">
        <f>IF(N178="sníž. přenesená",J178,0)</f>
        <v>0</v>
      </c>
      <c r="BI178" s="134">
        <f>IF(N178="nulová",J178,0)</f>
        <v>0</v>
      </c>
      <c r="BJ178" s="15" t="s">
        <v>86</v>
      </c>
      <c r="BK178" s="134">
        <f>ROUND(I178*H178,2)</f>
        <v>0</v>
      </c>
      <c r="BL178" s="15" t="s">
        <v>212</v>
      </c>
      <c r="BM178" s="133" t="s">
        <v>265</v>
      </c>
    </row>
    <row r="179" spans="2:47" s="1" customFormat="1" ht="135" customHeight="1">
      <c r="B179" s="28"/>
      <c r="D179" s="138" t="s">
        <v>137</v>
      </c>
      <c r="F179" s="139" t="s">
        <v>1163</v>
      </c>
      <c r="L179" s="28"/>
      <c r="M179" s="137"/>
      <c r="T179" s="48"/>
      <c r="AT179" s="15" t="s">
        <v>137</v>
      </c>
      <c r="AU179" s="15" t="s">
        <v>88</v>
      </c>
    </row>
    <row r="180" spans="2:65" s="1" customFormat="1" ht="16.5" customHeight="1">
      <c r="B180" s="122"/>
      <c r="C180" s="123">
        <v>37</v>
      </c>
      <c r="D180" s="123" t="s">
        <v>128</v>
      </c>
      <c r="E180" s="124" t="s">
        <v>266</v>
      </c>
      <c r="F180" s="125" t="s">
        <v>267</v>
      </c>
      <c r="G180" s="126" t="s">
        <v>131</v>
      </c>
      <c r="H180" s="127">
        <v>21</v>
      </c>
      <c r="I180" s="128"/>
      <c r="J180" s="128">
        <f>ROUND(I180*H180,2)</f>
        <v>0</v>
      </c>
      <c r="K180" s="125" t="s">
        <v>132</v>
      </c>
      <c r="L180" s="28"/>
      <c r="M180" s="129" t="s">
        <v>3</v>
      </c>
      <c r="N180" s="130" t="s">
        <v>50</v>
      </c>
      <c r="O180" s="131">
        <v>2.353</v>
      </c>
      <c r="P180" s="131">
        <f>O180*H180</f>
        <v>49.413000000000004</v>
      </c>
      <c r="Q180" s="131">
        <v>0</v>
      </c>
      <c r="R180" s="131">
        <f>Q180*H180</f>
        <v>0</v>
      </c>
      <c r="S180" s="131">
        <v>0</v>
      </c>
      <c r="T180" s="132">
        <f>S180*H180</f>
        <v>0</v>
      </c>
      <c r="AR180" s="133" t="s">
        <v>212</v>
      </c>
      <c r="AT180" s="133" t="s">
        <v>128</v>
      </c>
      <c r="AU180" s="133" t="s">
        <v>88</v>
      </c>
      <c r="AY180" s="15" t="s">
        <v>126</v>
      </c>
      <c r="BE180" s="134">
        <f>IF(N180="základní",J180,0)</f>
        <v>0</v>
      </c>
      <c r="BF180" s="134">
        <f>IF(N180="snížená",J180,0)</f>
        <v>0</v>
      </c>
      <c r="BG180" s="134">
        <f>IF(N180="zákl. přenesená",J180,0)</f>
        <v>0</v>
      </c>
      <c r="BH180" s="134">
        <f>IF(N180="sníž. přenesená",J180,0)</f>
        <v>0</v>
      </c>
      <c r="BI180" s="134">
        <f>IF(N180="nulová",J180,0)</f>
        <v>0</v>
      </c>
      <c r="BJ180" s="15" t="s">
        <v>86</v>
      </c>
      <c r="BK180" s="134">
        <f>ROUND(I180*H180,2)</f>
        <v>0</v>
      </c>
      <c r="BL180" s="15" t="s">
        <v>212</v>
      </c>
      <c r="BM180" s="133" t="s">
        <v>268</v>
      </c>
    </row>
    <row r="181" spans="2:47" s="1" customFormat="1" ht="12">
      <c r="B181" s="28"/>
      <c r="D181" s="135" t="s">
        <v>135</v>
      </c>
      <c r="F181" s="136" t="s">
        <v>269</v>
      </c>
      <c r="L181" s="28"/>
      <c r="M181" s="137"/>
      <c r="T181" s="48"/>
      <c r="AT181" s="15" t="s">
        <v>135</v>
      </c>
      <c r="AU181" s="15" t="s">
        <v>88</v>
      </c>
    </row>
    <row r="182" spans="2:47" s="1" customFormat="1" ht="29.25">
      <c r="B182" s="28"/>
      <c r="D182" s="138" t="s">
        <v>137</v>
      </c>
      <c r="F182" s="139" t="s">
        <v>270</v>
      </c>
      <c r="L182" s="28"/>
      <c r="M182" s="137"/>
      <c r="T182" s="48"/>
      <c r="AT182" s="15" t="s">
        <v>137</v>
      </c>
      <c r="AU182" s="15" t="s">
        <v>88</v>
      </c>
    </row>
    <row r="183" spans="2:65" s="1" customFormat="1" ht="37.9" customHeight="1">
      <c r="B183" s="122"/>
      <c r="C183" s="146">
        <v>38</v>
      </c>
      <c r="D183" s="146" t="s">
        <v>199</v>
      </c>
      <c r="E183" s="147" t="s">
        <v>271</v>
      </c>
      <c r="F183" s="148" t="s">
        <v>272</v>
      </c>
      <c r="G183" s="149" t="s">
        <v>131</v>
      </c>
      <c r="H183" s="150">
        <v>21</v>
      </c>
      <c r="I183" s="151"/>
      <c r="J183" s="151">
        <f>ROUND(I183*H183,2)</f>
        <v>0</v>
      </c>
      <c r="K183" s="148" t="s">
        <v>3</v>
      </c>
      <c r="L183" s="152"/>
      <c r="M183" s="153" t="s">
        <v>3</v>
      </c>
      <c r="N183" s="154" t="s">
        <v>50</v>
      </c>
      <c r="O183" s="131">
        <v>0</v>
      </c>
      <c r="P183" s="131">
        <f>O183*H183</f>
        <v>0</v>
      </c>
      <c r="Q183" s="131">
        <v>0</v>
      </c>
      <c r="R183" s="131">
        <f>Q183*H183</f>
        <v>0</v>
      </c>
      <c r="S183" s="131">
        <v>0</v>
      </c>
      <c r="T183" s="132">
        <f>S183*H183</f>
        <v>0</v>
      </c>
      <c r="AR183" s="133" t="s">
        <v>200</v>
      </c>
      <c r="AT183" s="133" t="s">
        <v>199</v>
      </c>
      <c r="AU183" s="133" t="s">
        <v>88</v>
      </c>
      <c r="AY183" s="15" t="s">
        <v>126</v>
      </c>
      <c r="BE183" s="134">
        <f>IF(N183="základní",J183,0)</f>
        <v>0</v>
      </c>
      <c r="BF183" s="134">
        <f>IF(N183="snížená",J183,0)</f>
        <v>0</v>
      </c>
      <c r="BG183" s="134">
        <f>IF(N183="zákl. přenesená",J183,0)</f>
        <v>0</v>
      </c>
      <c r="BH183" s="134">
        <f>IF(N183="sníž. přenesená",J183,0)</f>
        <v>0</v>
      </c>
      <c r="BI183" s="134">
        <f>IF(N183="nulová",J183,0)</f>
        <v>0</v>
      </c>
      <c r="BJ183" s="15" t="s">
        <v>86</v>
      </c>
      <c r="BK183" s="134">
        <f>ROUND(I183*H183,2)</f>
        <v>0</v>
      </c>
      <c r="BL183" s="15" t="s">
        <v>200</v>
      </c>
      <c r="BM183" s="133" t="s">
        <v>273</v>
      </c>
    </row>
    <row r="184" spans="2:47" s="1" customFormat="1" ht="68.25">
      <c r="B184" s="28"/>
      <c r="D184" s="138" t="s">
        <v>137</v>
      </c>
      <c r="F184" s="139" t="s">
        <v>274</v>
      </c>
      <c r="L184" s="28"/>
      <c r="M184" s="137"/>
      <c r="T184" s="48"/>
      <c r="AT184" s="15" t="s">
        <v>137</v>
      </c>
      <c r="AU184" s="15" t="s">
        <v>88</v>
      </c>
    </row>
    <row r="185" spans="2:65" s="1" customFormat="1" ht="16.5" customHeight="1">
      <c r="B185" s="122"/>
      <c r="C185" s="123">
        <v>39</v>
      </c>
      <c r="D185" s="123" t="s">
        <v>128</v>
      </c>
      <c r="E185" s="124" t="s">
        <v>275</v>
      </c>
      <c r="F185" s="125" t="s">
        <v>1166</v>
      </c>
      <c r="G185" s="126" t="s">
        <v>131</v>
      </c>
      <c r="H185" s="127">
        <v>17</v>
      </c>
      <c r="I185" s="128"/>
      <c r="J185" s="128">
        <f>ROUND(I185*H185,2)</f>
        <v>0</v>
      </c>
      <c r="K185" s="125" t="s">
        <v>132</v>
      </c>
      <c r="L185" s="28"/>
      <c r="M185" s="129" t="s">
        <v>3</v>
      </c>
      <c r="N185" s="130" t="s">
        <v>50</v>
      </c>
      <c r="O185" s="131">
        <v>3.322</v>
      </c>
      <c r="P185" s="131">
        <f>O185*H185</f>
        <v>56.474000000000004</v>
      </c>
      <c r="Q185" s="131">
        <v>0</v>
      </c>
      <c r="R185" s="131">
        <f>Q185*H185</f>
        <v>0</v>
      </c>
      <c r="S185" s="131">
        <v>0</v>
      </c>
      <c r="T185" s="132">
        <f>S185*H185</f>
        <v>0</v>
      </c>
      <c r="AR185" s="133" t="s">
        <v>212</v>
      </c>
      <c r="AT185" s="133" t="s">
        <v>128</v>
      </c>
      <c r="AU185" s="133" t="s">
        <v>88</v>
      </c>
      <c r="AY185" s="15" t="s">
        <v>126</v>
      </c>
      <c r="BE185" s="134">
        <f>IF(N185="základní",J185,0)</f>
        <v>0</v>
      </c>
      <c r="BF185" s="134">
        <f>IF(N185="snížená",J185,0)</f>
        <v>0</v>
      </c>
      <c r="BG185" s="134">
        <f>IF(N185="zákl. přenesená",J185,0)</f>
        <v>0</v>
      </c>
      <c r="BH185" s="134">
        <f>IF(N185="sníž. přenesená",J185,0)</f>
        <v>0</v>
      </c>
      <c r="BI185" s="134">
        <f>IF(N185="nulová",J185,0)</f>
        <v>0</v>
      </c>
      <c r="BJ185" s="15" t="s">
        <v>86</v>
      </c>
      <c r="BK185" s="134">
        <f>ROUND(I185*H185,2)</f>
        <v>0</v>
      </c>
      <c r="BL185" s="15" t="s">
        <v>212</v>
      </c>
      <c r="BM185" s="133" t="s">
        <v>276</v>
      </c>
    </row>
    <row r="186" spans="2:47" s="1" customFormat="1" ht="12">
      <c r="B186" s="28"/>
      <c r="D186" s="135" t="s">
        <v>135</v>
      </c>
      <c r="F186" s="136" t="s">
        <v>277</v>
      </c>
      <c r="L186" s="28"/>
      <c r="M186" s="137"/>
      <c r="T186" s="48"/>
      <c r="AT186" s="15" t="s">
        <v>135</v>
      </c>
      <c r="AU186" s="15" t="s">
        <v>88</v>
      </c>
    </row>
    <row r="187" spans="2:47" s="1" customFormat="1" ht="29.25">
      <c r="B187" s="28"/>
      <c r="D187" s="138" t="s">
        <v>137</v>
      </c>
      <c r="F187" s="139" t="s">
        <v>1167</v>
      </c>
      <c r="L187" s="28"/>
      <c r="M187" s="137"/>
      <c r="T187" s="48"/>
      <c r="AT187" s="15" t="s">
        <v>137</v>
      </c>
      <c r="AU187" s="15" t="s">
        <v>88</v>
      </c>
    </row>
    <row r="188" spans="2:65" s="1" customFormat="1" ht="37.9" customHeight="1">
      <c r="B188" s="122"/>
      <c r="C188" s="146">
        <v>40</v>
      </c>
      <c r="D188" s="146" t="s">
        <v>199</v>
      </c>
      <c r="E188" s="147" t="s">
        <v>278</v>
      </c>
      <c r="F188" s="148" t="s">
        <v>1165</v>
      </c>
      <c r="G188" s="149" t="s">
        <v>131</v>
      </c>
      <c r="H188" s="150">
        <v>17</v>
      </c>
      <c r="I188" s="151"/>
      <c r="J188" s="151">
        <f>ROUND(I188*H188,2)</f>
        <v>0</v>
      </c>
      <c r="K188" s="148" t="s">
        <v>3</v>
      </c>
      <c r="L188" s="152"/>
      <c r="M188" s="153" t="s">
        <v>3</v>
      </c>
      <c r="N188" s="154" t="s">
        <v>50</v>
      </c>
      <c r="O188" s="131">
        <v>0</v>
      </c>
      <c r="P188" s="131">
        <f>O188*H188</f>
        <v>0</v>
      </c>
      <c r="Q188" s="131">
        <v>0</v>
      </c>
      <c r="R188" s="131">
        <f>Q188*H188</f>
        <v>0</v>
      </c>
      <c r="S188" s="131">
        <v>0</v>
      </c>
      <c r="T188" s="132">
        <f>S188*H188</f>
        <v>0</v>
      </c>
      <c r="AR188" s="133" t="s">
        <v>200</v>
      </c>
      <c r="AT188" s="133" t="s">
        <v>199</v>
      </c>
      <c r="AU188" s="133" t="s">
        <v>88</v>
      </c>
      <c r="AY188" s="15" t="s">
        <v>126</v>
      </c>
      <c r="BE188" s="134">
        <f>IF(N188="základní",J188,0)</f>
        <v>0</v>
      </c>
      <c r="BF188" s="134">
        <f>IF(N188="snížená",J188,0)</f>
        <v>0</v>
      </c>
      <c r="BG188" s="134">
        <f>IF(N188="zákl. přenesená",J188,0)</f>
        <v>0</v>
      </c>
      <c r="BH188" s="134">
        <f>IF(N188="sníž. přenesená",J188,0)</f>
        <v>0</v>
      </c>
      <c r="BI188" s="134">
        <f>IF(N188="nulová",J188,0)</f>
        <v>0</v>
      </c>
      <c r="BJ188" s="15" t="s">
        <v>86</v>
      </c>
      <c r="BK188" s="134">
        <f>ROUND(I188*H188,2)</f>
        <v>0</v>
      </c>
      <c r="BL188" s="15" t="s">
        <v>200</v>
      </c>
      <c r="BM188" s="133" t="s">
        <v>279</v>
      </c>
    </row>
    <row r="189" spans="2:47" s="1" customFormat="1" ht="68.25">
      <c r="B189" s="28"/>
      <c r="D189" s="138" t="s">
        <v>137</v>
      </c>
      <c r="F189" s="139" t="s">
        <v>1168</v>
      </c>
      <c r="L189" s="28"/>
      <c r="M189" s="137"/>
      <c r="T189" s="48"/>
      <c r="AT189" s="15" t="s">
        <v>137</v>
      </c>
      <c r="AU189" s="15" t="s">
        <v>88</v>
      </c>
    </row>
    <row r="190" spans="2:65" s="1" customFormat="1" ht="16.5" customHeight="1">
      <c r="B190" s="122"/>
      <c r="C190" s="123">
        <v>41</v>
      </c>
      <c r="D190" s="123" t="s">
        <v>128</v>
      </c>
      <c r="E190" s="124" t="s">
        <v>280</v>
      </c>
      <c r="F190" s="125" t="s">
        <v>281</v>
      </c>
      <c r="G190" s="126" t="s">
        <v>131</v>
      </c>
      <c r="H190" s="127">
        <v>50</v>
      </c>
      <c r="I190" s="128"/>
      <c r="J190" s="128">
        <f>ROUND(I190*H190,2)</f>
        <v>0</v>
      </c>
      <c r="K190" s="125" t="s">
        <v>132</v>
      </c>
      <c r="L190" s="28"/>
      <c r="M190" s="129" t="s">
        <v>3</v>
      </c>
      <c r="N190" s="130" t="s">
        <v>50</v>
      </c>
      <c r="O190" s="131">
        <v>0.918</v>
      </c>
      <c r="P190" s="131">
        <f>O190*H190</f>
        <v>45.9</v>
      </c>
      <c r="Q190" s="131">
        <v>0</v>
      </c>
      <c r="R190" s="131">
        <f>Q190*H190</f>
        <v>0</v>
      </c>
      <c r="S190" s="131">
        <v>0</v>
      </c>
      <c r="T190" s="132">
        <f>S190*H190</f>
        <v>0</v>
      </c>
      <c r="AR190" s="133" t="s">
        <v>212</v>
      </c>
      <c r="AT190" s="133" t="s">
        <v>128</v>
      </c>
      <c r="AU190" s="133" t="s">
        <v>88</v>
      </c>
      <c r="AY190" s="15" t="s">
        <v>126</v>
      </c>
      <c r="BE190" s="134">
        <f>IF(N190="základní",J190,0)</f>
        <v>0</v>
      </c>
      <c r="BF190" s="134">
        <f>IF(N190="snížená",J190,0)</f>
        <v>0</v>
      </c>
      <c r="BG190" s="134">
        <f>IF(N190="zákl. přenesená",J190,0)</f>
        <v>0</v>
      </c>
      <c r="BH190" s="134">
        <f>IF(N190="sníž. přenesená",J190,0)</f>
        <v>0</v>
      </c>
      <c r="BI190" s="134">
        <f>IF(N190="nulová",J190,0)</f>
        <v>0</v>
      </c>
      <c r="BJ190" s="15" t="s">
        <v>86</v>
      </c>
      <c r="BK190" s="134">
        <f>ROUND(I190*H190,2)</f>
        <v>0</v>
      </c>
      <c r="BL190" s="15" t="s">
        <v>212</v>
      </c>
      <c r="BM190" s="133" t="s">
        <v>282</v>
      </c>
    </row>
    <row r="191" spans="2:47" s="1" customFormat="1" ht="12">
      <c r="B191" s="28"/>
      <c r="D191" s="135" t="s">
        <v>135</v>
      </c>
      <c r="F191" s="136" t="s">
        <v>283</v>
      </c>
      <c r="L191" s="28"/>
      <c r="M191" s="137"/>
      <c r="T191" s="48"/>
      <c r="AT191" s="15" t="s">
        <v>135</v>
      </c>
      <c r="AU191" s="15" t="s">
        <v>88</v>
      </c>
    </row>
    <row r="192" spans="2:47" s="1" customFormat="1" ht="29.25">
      <c r="B192" s="28"/>
      <c r="D192" s="138" t="s">
        <v>137</v>
      </c>
      <c r="F192" s="139" t="s">
        <v>284</v>
      </c>
      <c r="L192" s="28"/>
      <c r="M192" s="137"/>
      <c r="T192" s="48"/>
      <c r="AT192" s="15" t="s">
        <v>137</v>
      </c>
      <c r="AU192" s="15" t="s">
        <v>88</v>
      </c>
    </row>
    <row r="193" spans="2:51" s="12" customFormat="1" ht="12">
      <c r="B193" s="140"/>
      <c r="D193" s="138" t="s">
        <v>140</v>
      </c>
      <c r="E193" s="141" t="s">
        <v>3</v>
      </c>
      <c r="F193" s="142" t="s">
        <v>1180</v>
      </c>
      <c r="H193" s="143">
        <v>50</v>
      </c>
      <c r="L193" s="140"/>
      <c r="M193" s="144"/>
      <c r="T193" s="145"/>
      <c r="AT193" s="141" t="s">
        <v>140</v>
      </c>
      <c r="AU193" s="141" t="s">
        <v>88</v>
      </c>
      <c r="AV193" s="12" t="s">
        <v>88</v>
      </c>
      <c r="AW193" s="12" t="s">
        <v>41</v>
      </c>
      <c r="AX193" s="12" t="s">
        <v>86</v>
      </c>
      <c r="AY193" s="141" t="s">
        <v>126</v>
      </c>
    </row>
    <row r="194" spans="2:65" s="1" customFormat="1" ht="21.75" customHeight="1">
      <c r="B194" s="122"/>
      <c r="C194" s="146">
        <v>42</v>
      </c>
      <c r="D194" s="146" t="s">
        <v>199</v>
      </c>
      <c r="E194" s="147" t="s">
        <v>285</v>
      </c>
      <c r="F194" s="148" t="s">
        <v>1169</v>
      </c>
      <c r="G194" s="149" t="s">
        <v>131</v>
      </c>
      <c r="H194" s="150">
        <v>4</v>
      </c>
      <c r="I194" s="151"/>
      <c r="J194" s="151">
        <f>ROUND(I194*H194,2)</f>
        <v>0</v>
      </c>
      <c r="K194" s="148" t="s">
        <v>3</v>
      </c>
      <c r="L194" s="152"/>
      <c r="M194" s="153" t="s">
        <v>3</v>
      </c>
      <c r="N194" s="154" t="s">
        <v>50</v>
      </c>
      <c r="O194" s="131">
        <v>0</v>
      </c>
      <c r="P194" s="131">
        <f>O194*H194</f>
        <v>0</v>
      </c>
      <c r="Q194" s="131">
        <v>0</v>
      </c>
      <c r="R194" s="131">
        <f>Q194*H194</f>
        <v>0</v>
      </c>
      <c r="S194" s="131">
        <v>0</v>
      </c>
      <c r="T194" s="132">
        <f>S194*H194</f>
        <v>0</v>
      </c>
      <c r="AR194" s="133" t="s">
        <v>200</v>
      </c>
      <c r="AT194" s="133" t="s">
        <v>199</v>
      </c>
      <c r="AU194" s="133" t="s">
        <v>88</v>
      </c>
      <c r="AY194" s="15" t="s">
        <v>126</v>
      </c>
      <c r="BE194" s="134">
        <f>IF(N194="základní",J194,0)</f>
        <v>0</v>
      </c>
      <c r="BF194" s="134">
        <f>IF(N194="snížená",J194,0)</f>
        <v>0</v>
      </c>
      <c r="BG194" s="134">
        <f>IF(N194="zákl. přenesená",J194,0)</f>
        <v>0</v>
      </c>
      <c r="BH194" s="134">
        <f>IF(N194="sníž. přenesená",J194,0)</f>
        <v>0</v>
      </c>
      <c r="BI194" s="134">
        <f>IF(N194="nulová",J194,0)</f>
        <v>0</v>
      </c>
      <c r="BJ194" s="15" t="s">
        <v>86</v>
      </c>
      <c r="BK194" s="134">
        <f>ROUND(I194*H194,2)</f>
        <v>0</v>
      </c>
      <c r="BL194" s="15" t="s">
        <v>200</v>
      </c>
      <c r="BM194" s="133" t="s">
        <v>287</v>
      </c>
    </row>
    <row r="195" spans="2:47" s="1" customFormat="1" ht="214.5">
      <c r="B195" s="28"/>
      <c r="D195" s="138" t="s">
        <v>137</v>
      </c>
      <c r="F195" s="139" t="s">
        <v>288</v>
      </c>
      <c r="L195" s="28"/>
      <c r="M195" s="137"/>
      <c r="T195" s="48"/>
      <c r="AT195" s="15" t="s">
        <v>137</v>
      </c>
      <c r="AU195" s="15" t="s">
        <v>88</v>
      </c>
    </row>
    <row r="196" spans="2:65" s="1" customFormat="1" ht="21.75" customHeight="1">
      <c r="B196" s="122"/>
      <c r="C196" s="146">
        <v>43</v>
      </c>
      <c r="D196" s="146" t="s">
        <v>199</v>
      </c>
      <c r="E196" s="147" t="s">
        <v>289</v>
      </c>
      <c r="F196" s="148" t="s">
        <v>286</v>
      </c>
      <c r="G196" s="149" t="s">
        <v>131</v>
      </c>
      <c r="H196" s="150">
        <v>4</v>
      </c>
      <c r="I196" s="151"/>
      <c r="J196" s="151">
        <f>ROUND(I196*H196,2)</f>
        <v>0</v>
      </c>
      <c r="K196" s="148" t="s">
        <v>3</v>
      </c>
      <c r="L196" s="152"/>
      <c r="M196" s="153" t="s">
        <v>3</v>
      </c>
      <c r="N196" s="154" t="s">
        <v>50</v>
      </c>
      <c r="O196" s="131">
        <v>0</v>
      </c>
      <c r="P196" s="131">
        <f>O196*H196</f>
        <v>0</v>
      </c>
      <c r="Q196" s="131">
        <v>0</v>
      </c>
      <c r="R196" s="131">
        <f>Q196*H196</f>
        <v>0</v>
      </c>
      <c r="S196" s="131">
        <v>0</v>
      </c>
      <c r="T196" s="132">
        <f>S196*H196</f>
        <v>0</v>
      </c>
      <c r="AR196" s="133" t="s">
        <v>200</v>
      </c>
      <c r="AT196" s="133" t="s">
        <v>199</v>
      </c>
      <c r="AU196" s="133" t="s">
        <v>88</v>
      </c>
      <c r="AY196" s="15" t="s">
        <v>126</v>
      </c>
      <c r="BE196" s="134">
        <f>IF(N196="základní",J196,0)</f>
        <v>0</v>
      </c>
      <c r="BF196" s="134">
        <f>IF(N196="snížená",J196,0)</f>
        <v>0</v>
      </c>
      <c r="BG196" s="134">
        <f>IF(N196="zákl. přenesená",J196,0)</f>
        <v>0</v>
      </c>
      <c r="BH196" s="134">
        <f>IF(N196="sníž. přenesená",J196,0)</f>
        <v>0</v>
      </c>
      <c r="BI196" s="134">
        <f>IF(N196="nulová",J196,0)</f>
        <v>0</v>
      </c>
      <c r="BJ196" s="15" t="s">
        <v>86</v>
      </c>
      <c r="BK196" s="134">
        <f>ROUND(I196*H196,2)</f>
        <v>0</v>
      </c>
      <c r="BL196" s="15" t="s">
        <v>200</v>
      </c>
      <c r="BM196" s="133" t="s">
        <v>291</v>
      </c>
    </row>
    <row r="197" spans="2:47" s="1" customFormat="1" ht="146.25">
      <c r="B197" s="28"/>
      <c r="D197" s="138" t="s">
        <v>137</v>
      </c>
      <c r="F197" s="139" t="s">
        <v>292</v>
      </c>
      <c r="L197" s="28"/>
      <c r="M197" s="137"/>
      <c r="T197" s="48"/>
      <c r="AT197" s="15" t="s">
        <v>137</v>
      </c>
      <c r="AU197" s="15" t="s">
        <v>88</v>
      </c>
    </row>
    <row r="198" spans="2:65" s="1" customFormat="1" ht="21.75" customHeight="1">
      <c r="B198" s="122"/>
      <c r="C198" s="146">
        <v>44</v>
      </c>
      <c r="D198" s="146" t="s">
        <v>199</v>
      </c>
      <c r="E198" s="147" t="s">
        <v>293</v>
      </c>
      <c r="F198" s="148" t="s">
        <v>290</v>
      </c>
      <c r="G198" s="149" t="s">
        <v>131</v>
      </c>
      <c r="H198" s="150">
        <v>36</v>
      </c>
      <c r="I198" s="151"/>
      <c r="J198" s="151">
        <f>ROUND(I198*H198,2)</f>
        <v>0</v>
      </c>
      <c r="K198" s="148" t="s">
        <v>3</v>
      </c>
      <c r="L198" s="152"/>
      <c r="M198" s="153" t="s">
        <v>3</v>
      </c>
      <c r="N198" s="154" t="s">
        <v>50</v>
      </c>
      <c r="O198" s="131">
        <v>0</v>
      </c>
      <c r="P198" s="131">
        <f>O198*H198</f>
        <v>0</v>
      </c>
      <c r="Q198" s="131">
        <v>0</v>
      </c>
      <c r="R198" s="131">
        <f>Q198*H198</f>
        <v>0</v>
      </c>
      <c r="S198" s="131">
        <v>0</v>
      </c>
      <c r="T198" s="132">
        <f>S198*H198</f>
        <v>0</v>
      </c>
      <c r="AR198" s="133" t="s">
        <v>200</v>
      </c>
      <c r="AT198" s="133" t="s">
        <v>199</v>
      </c>
      <c r="AU198" s="133" t="s">
        <v>88</v>
      </c>
      <c r="AY198" s="15" t="s">
        <v>126</v>
      </c>
      <c r="BE198" s="134">
        <f>IF(N198="základní",J198,0)</f>
        <v>0</v>
      </c>
      <c r="BF198" s="134">
        <f>IF(N198="snížená",J198,0)</f>
        <v>0</v>
      </c>
      <c r="BG198" s="134">
        <f>IF(N198="zákl. přenesená",J198,0)</f>
        <v>0</v>
      </c>
      <c r="BH198" s="134">
        <f>IF(N198="sníž. přenesená",J198,0)</f>
        <v>0</v>
      </c>
      <c r="BI198" s="134">
        <f>IF(N198="nulová",J198,0)</f>
        <v>0</v>
      </c>
      <c r="BJ198" s="15" t="s">
        <v>86</v>
      </c>
      <c r="BK198" s="134">
        <f>ROUND(I198*H198,2)</f>
        <v>0</v>
      </c>
      <c r="BL198" s="15" t="s">
        <v>200</v>
      </c>
      <c r="BM198" s="133" t="s">
        <v>294</v>
      </c>
    </row>
    <row r="199" spans="2:47" s="1" customFormat="1" ht="146.25">
      <c r="B199" s="28"/>
      <c r="D199" s="138" t="s">
        <v>137</v>
      </c>
      <c r="F199" s="139" t="s">
        <v>295</v>
      </c>
      <c r="L199" s="28"/>
      <c r="M199" s="137"/>
      <c r="T199" s="48"/>
      <c r="AT199" s="15" t="s">
        <v>137</v>
      </c>
      <c r="AU199" s="15" t="s">
        <v>88</v>
      </c>
    </row>
    <row r="200" spans="2:65" s="1" customFormat="1" ht="21.75" customHeight="1">
      <c r="B200" s="122"/>
      <c r="C200" s="146">
        <v>45</v>
      </c>
      <c r="D200" s="146" t="s">
        <v>199</v>
      </c>
      <c r="E200" s="147" t="s">
        <v>296</v>
      </c>
      <c r="F200" s="148" t="s">
        <v>297</v>
      </c>
      <c r="G200" s="149" t="s">
        <v>131</v>
      </c>
      <c r="H200" s="150">
        <v>6</v>
      </c>
      <c r="I200" s="151"/>
      <c r="J200" s="151">
        <f>ROUND(I200*H200,2)</f>
        <v>0</v>
      </c>
      <c r="K200" s="148" t="s">
        <v>3</v>
      </c>
      <c r="L200" s="152"/>
      <c r="M200" s="153" t="s">
        <v>3</v>
      </c>
      <c r="N200" s="154" t="s">
        <v>50</v>
      </c>
      <c r="O200" s="131">
        <v>0</v>
      </c>
      <c r="P200" s="131">
        <f>O200*H200</f>
        <v>0</v>
      </c>
      <c r="Q200" s="131">
        <v>0</v>
      </c>
      <c r="R200" s="131">
        <f>Q200*H200</f>
        <v>0</v>
      </c>
      <c r="S200" s="131">
        <v>0</v>
      </c>
      <c r="T200" s="132">
        <f>S200*H200</f>
        <v>0</v>
      </c>
      <c r="AR200" s="133" t="s">
        <v>200</v>
      </c>
      <c r="AT200" s="133" t="s">
        <v>199</v>
      </c>
      <c r="AU200" s="133" t="s">
        <v>88</v>
      </c>
      <c r="AY200" s="15" t="s">
        <v>126</v>
      </c>
      <c r="BE200" s="134">
        <f>IF(N200="základní",J200,0)</f>
        <v>0</v>
      </c>
      <c r="BF200" s="134">
        <f>IF(N200="snížená",J200,0)</f>
        <v>0</v>
      </c>
      <c r="BG200" s="134">
        <f>IF(N200="zákl. přenesená",J200,0)</f>
        <v>0</v>
      </c>
      <c r="BH200" s="134">
        <f>IF(N200="sníž. přenesená",J200,0)</f>
        <v>0</v>
      </c>
      <c r="BI200" s="134">
        <f>IF(N200="nulová",J200,0)</f>
        <v>0</v>
      </c>
      <c r="BJ200" s="15" t="s">
        <v>86</v>
      </c>
      <c r="BK200" s="134">
        <f>ROUND(I200*H200,2)</f>
        <v>0</v>
      </c>
      <c r="BL200" s="15" t="s">
        <v>200</v>
      </c>
      <c r="BM200" s="133" t="s">
        <v>298</v>
      </c>
    </row>
    <row r="201" spans="2:47" s="1" customFormat="1" ht="146.25">
      <c r="B201" s="28"/>
      <c r="D201" s="138" t="s">
        <v>137</v>
      </c>
      <c r="F201" s="139" t="s">
        <v>299</v>
      </c>
      <c r="L201" s="28"/>
      <c r="M201" s="137"/>
      <c r="T201" s="48"/>
      <c r="AT201" s="15" t="s">
        <v>137</v>
      </c>
      <c r="AU201" s="15" t="s">
        <v>88</v>
      </c>
    </row>
    <row r="202" spans="2:65" s="1" customFormat="1" ht="16.5" customHeight="1">
      <c r="B202" s="122"/>
      <c r="C202" s="123">
        <v>46</v>
      </c>
      <c r="D202" s="123" t="s">
        <v>128</v>
      </c>
      <c r="E202" s="124" t="s">
        <v>300</v>
      </c>
      <c r="F202" s="125" t="s">
        <v>1170</v>
      </c>
      <c r="G202" s="126" t="s">
        <v>131</v>
      </c>
      <c r="H202" s="127">
        <v>38</v>
      </c>
      <c r="I202" s="128"/>
      <c r="J202" s="128">
        <f>ROUND(I202*H202,2)</f>
        <v>0</v>
      </c>
      <c r="K202" s="125" t="s">
        <v>132</v>
      </c>
      <c r="L202" s="28"/>
      <c r="M202" s="129" t="s">
        <v>3</v>
      </c>
      <c r="N202" s="130" t="s">
        <v>50</v>
      </c>
      <c r="O202" s="131">
        <v>0.016</v>
      </c>
      <c r="P202" s="131">
        <f>O202*H202</f>
        <v>0.608</v>
      </c>
      <c r="Q202" s="131">
        <v>0</v>
      </c>
      <c r="R202" s="131">
        <f>Q202*H202</f>
        <v>0</v>
      </c>
      <c r="S202" s="131">
        <v>0</v>
      </c>
      <c r="T202" s="132">
        <f>S202*H202</f>
        <v>0</v>
      </c>
      <c r="AR202" s="133" t="s">
        <v>212</v>
      </c>
      <c r="AT202" s="133" t="s">
        <v>128</v>
      </c>
      <c r="AU202" s="133" t="s">
        <v>88</v>
      </c>
      <c r="AY202" s="15" t="s">
        <v>126</v>
      </c>
      <c r="BE202" s="134">
        <f>IF(N202="základní",J202,0)</f>
        <v>0</v>
      </c>
      <c r="BF202" s="134">
        <f>IF(N202="snížená",J202,0)</f>
        <v>0</v>
      </c>
      <c r="BG202" s="134">
        <f>IF(N202="zákl. přenesená",J202,0)</f>
        <v>0</v>
      </c>
      <c r="BH202" s="134">
        <f>IF(N202="sníž. přenesená",J202,0)</f>
        <v>0</v>
      </c>
      <c r="BI202" s="134">
        <f>IF(N202="nulová",J202,0)</f>
        <v>0</v>
      </c>
      <c r="BJ202" s="15" t="s">
        <v>86</v>
      </c>
      <c r="BK202" s="134">
        <f>ROUND(I202*H202,2)</f>
        <v>0</v>
      </c>
      <c r="BL202" s="15" t="s">
        <v>212</v>
      </c>
      <c r="BM202" s="133" t="s">
        <v>301</v>
      </c>
    </row>
    <row r="203" spans="2:65" s="1" customFormat="1" ht="28.5" customHeight="1">
      <c r="B203" s="122"/>
      <c r="C203" s="146">
        <v>47</v>
      </c>
      <c r="D203" s="146" t="s">
        <v>199</v>
      </c>
      <c r="E203" s="147" t="s">
        <v>302</v>
      </c>
      <c r="F203" s="148" t="s">
        <v>1171</v>
      </c>
      <c r="G203" s="149" t="s">
        <v>131</v>
      </c>
      <c r="H203" s="150">
        <v>38</v>
      </c>
      <c r="I203" s="151"/>
      <c r="J203" s="151">
        <f>ROUND(I203*H203,2)</f>
        <v>0</v>
      </c>
      <c r="K203" s="148" t="s">
        <v>3</v>
      </c>
      <c r="L203" s="152"/>
      <c r="M203" s="153" t="s">
        <v>3</v>
      </c>
      <c r="N203" s="154" t="s">
        <v>50</v>
      </c>
      <c r="O203" s="131">
        <v>0</v>
      </c>
      <c r="P203" s="131">
        <f>O203*H203</f>
        <v>0</v>
      </c>
      <c r="Q203" s="131">
        <v>0</v>
      </c>
      <c r="R203" s="131">
        <f>Q203*H203</f>
        <v>0</v>
      </c>
      <c r="S203" s="131">
        <v>0</v>
      </c>
      <c r="T203" s="132">
        <f>S203*H203</f>
        <v>0</v>
      </c>
      <c r="AR203" s="133" t="s">
        <v>200</v>
      </c>
      <c r="AT203" s="133" t="s">
        <v>199</v>
      </c>
      <c r="AU203" s="133" t="s">
        <v>88</v>
      </c>
      <c r="AY203" s="15" t="s">
        <v>126</v>
      </c>
      <c r="BE203" s="134">
        <f>IF(N203="základní",J203,0)</f>
        <v>0</v>
      </c>
      <c r="BF203" s="134">
        <f>IF(N203="snížená",J203,0)</f>
        <v>0</v>
      </c>
      <c r="BG203" s="134">
        <f>IF(N203="zákl. přenesená",J203,0)</f>
        <v>0</v>
      </c>
      <c r="BH203" s="134">
        <f>IF(N203="sníž. přenesená",J203,0)</f>
        <v>0</v>
      </c>
      <c r="BI203" s="134">
        <f>IF(N203="nulová",J203,0)</f>
        <v>0</v>
      </c>
      <c r="BJ203" s="15" t="s">
        <v>86</v>
      </c>
      <c r="BK203" s="134">
        <f>ROUND(I203*H203,2)</f>
        <v>0</v>
      </c>
      <c r="BL203" s="15" t="s">
        <v>200</v>
      </c>
      <c r="BM203" s="133" t="s">
        <v>303</v>
      </c>
    </row>
    <row r="204" spans="2:65" s="1" customFormat="1" ht="16.5" customHeight="1">
      <c r="B204" s="122"/>
      <c r="C204" s="146">
        <v>48</v>
      </c>
      <c r="D204" s="146" t="s">
        <v>199</v>
      </c>
      <c r="E204" s="147" t="s">
        <v>304</v>
      </c>
      <c r="F204" s="148" t="s">
        <v>1172</v>
      </c>
      <c r="G204" s="149" t="s">
        <v>131</v>
      </c>
      <c r="H204" s="150">
        <v>82</v>
      </c>
      <c r="I204" s="151"/>
      <c r="J204" s="151">
        <f>ROUND(I204*H204,2)</f>
        <v>0</v>
      </c>
      <c r="K204" s="148" t="s">
        <v>3</v>
      </c>
      <c r="L204" s="152"/>
      <c r="M204" s="153" t="s">
        <v>3</v>
      </c>
      <c r="N204" s="154" t="s">
        <v>50</v>
      </c>
      <c r="O204" s="131">
        <v>0</v>
      </c>
      <c r="P204" s="131">
        <f>O204*H204</f>
        <v>0</v>
      </c>
      <c r="Q204" s="131">
        <v>0</v>
      </c>
      <c r="R204" s="131">
        <f>Q204*H204</f>
        <v>0</v>
      </c>
      <c r="S204" s="131">
        <v>0</v>
      </c>
      <c r="T204" s="132">
        <f>S204*H204</f>
        <v>0</v>
      </c>
      <c r="AR204" s="133" t="s">
        <v>200</v>
      </c>
      <c r="AT204" s="133" t="s">
        <v>199</v>
      </c>
      <c r="AU204" s="133" t="s">
        <v>88</v>
      </c>
      <c r="AY204" s="15" t="s">
        <v>126</v>
      </c>
      <c r="BE204" s="134">
        <f>IF(N204="základní",J204,0)</f>
        <v>0</v>
      </c>
      <c r="BF204" s="134">
        <f>IF(N204="snížená",J204,0)</f>
        <v>0</v>
      </c>
      <c r="BG204" s="134">
        <f>IF(N204="zákl. přenesená",J204,0)</f>
        <v>0</v>
      </c>
      <c r="BH204" s="134">
        <f>IF(N204="sníž. přenesená",J204,0)</f>
        <v>0</v>
      </c>
      <c r="BI204" s="134">
        <f>IF(N204="nulová",J204,0)</f>
        <v>0</v>
      </c>
      <c r="BJ204" s="15" t="s">
        <v>86</v>
      </c>
      <c r="BK204" s="134">
        <f>ROUND(I204*H204,2)</f>
        <v>0</v>
      </c>
      <c r="BL204" s="15" t="s">
        <v>200</v>
      </c>
      <c r="BM204" s="133" t="s">
        <v>305</v>
      </c>
    </row>
    <row r="205" spans="2:65" s="1" customFormat="1" ht="24.2" customHeight="1">
      <c r="B205" s="122"/>
      <c r="C205" s="123">
        <v>49</v>
      </c>
      <c r="D205" s="123" t="s">
        <v>128</v>
      </c>
      <c r="E205" s="124" t="s">
        <v>306</v>
      </c>
      <c r="F205" s="125" t="s">
        <v>307</v>
      </c>
      <c r="G205" s="126" t="s">
        <v>159</v>
      </c>
      <c r="H205" s="127">
        <v>714</v>
      </c>
      <c r="I205" s="128"/>
      <c r="J205" s="128">
        <f>ROUND(I205*H205,2)</f>
        <v>0</v>
      </c>
      <c r="K205" s="125" t="s">
        <v>132</v>
      </c>
      <c r="L205" s="28"/>
      <c r="M205" s="129" t="s">
        <v>3</v>
      </c>
      <c r="N205" s="130" t="s">
        <v>50</v>
      </c>
      <c r="O205" s="131">
        <v>0.046</v>
      </c>
      <c r="P205" s="131">
        <f>O205*H205</f>
        <v>32.844</v>
      </c>
      <c r="Q205" s="131">
        <v>0</v>
      </c>
      <c r="R205" s="131">
        <f>Q205*H205</f>
        <v>0</v>
      </c>
      <c r="S205" s="131">
        <v>0</v>
      </c>
      <c r="T205" s="132">
        <f>S205*H205</f>
        <v>0</v>
      </c>
      <c r="AR205" s="133" t="s">
        <v>212</v>
      </c>
      <c r="AT205" s="133" t="s">
        <v>128</v>
      </c>
      <c r="AU205" s="133" t="s">
        <v>88</v>
      </c>
      <c r="AY205" s="15" t="s">
        <v>126</v>
      </c>
      <c r="BE205" s="134">
        <f>IF(N205="základní",J205,0)</f>
        <v>0</v>
      </c>
      <c r="BF205" s="134">
        <f>IF(N205="snížená",J205,0)</f>
        <v>0</v>
      </c>
      <c r="BG205" s="134">
        <f>IF(N205="zákl. přenesená",J205,0)</f>
        <v>0</v>
      </c>
      <c r="BH205" s="134">
        <f>IF(N205="sníž. přenesená",J205,0)</f>
        <v>0</v>
      </c>
      <c r="BI205" s="134">
        <f>IF(N205="nulová",J205,0)</f>
        <v>0</v>
      </c>
      <c r="BJ205" s="15" t="s">
        <v>86</v>
      </c>
      <c r="BK205" s="134">
        <f>ROUND(I205*H205,2)</f>
        <v>0</v>
      </c>
      <c r="BL205" s="15" t="s">
        <v>212</v>
      </c>
      <c r="BM205" s="133" t="s">
        <v>308</v>
      </c>
    </row>
    <row r="206" spans="2:47" s="1" customFormat="1" ht="12">
      <c r="B206" s="28"/>
      <c r="D206" s="135" t="s">
        <v>135</v>
      </c>
      <c r="F206" s="136" t="s">
        <v>309</v>
      </c>
      <c r="L206" s="28"/>
      <c r="M206" s="137"/>
      <c r="T206" s="48"/>
      <c r="AT206" s="15" t="s">
        <v>135</v>
      </c>
      <c r="AU206" s="15" t="s">
        <v>88</v>
      </c>
    </row>
    <row r="207" spans="2:47" s="1" customFormat="1" ht="29.25">
      <c r="B207" s="28"/>
      <c r="D207" s="138" t="s">
        <v>137</v>
      </c>
      <c r="F207" s="139" t="s">
        <v>310</v>
      </c>
      <c r="L207" s="28"/>
      <c r="M207" s="137"/>
      <c r="T207" s="48"/>
      <c r="AT207" s="15" t="s">
        <v>137</v>
      </c>
      <c r="AU207" s="15" t="s">
        <v>88</v>
      </c>
    </row>
    <row r="208" spans="2:51" s="12" customFormat="1" ht="12">
      <c r="B208" s="140"/>
      <c r="D208" s="138" t="s">
        <v>140</v>
      </c>
      <c r="E208" s="141" t="s">
        <v>3</v>
      </c>
      <c r="F208" s="142" t="s">
        <v>1178</v>
      </c>
      <c r="H208" s="143">
        <v>714</v>
      </c>
      <c r="L208" s="140"/>
      <c r="M208" s="144"/>
      <c r="T208" s="145"/>
      <c r="AT208" s="141" t="s">
        <v>140</v>
      </c>
      <c r="AU208" s="141" t="s">
        <v>88</v>
      </c>
      <c r="AV208" s="12" t="s">
        <v>88</v>
      </c>
      <c r="AW208" s="12" t="s">
        <v>41</v>
      </c>
      <c r="AX208" s="12" t="s">
        <v>86</v>
      </c>
      <c r="AY208" s="141" t="s">
        <v>126</v>
      </c>
    </row>
    <row r="209" spans="2:65" s="1" customFormat="1" ht="16.5" customHeight="1">
      <c r="B209" s="122"/>
      <c r="C209" s="146">
        <v>50</v>
      </c>
      <c r="D209" s="146" t="s">
        <v>199</v>
      </c>
      <c r="E209" s="147" t="s">
        <v>311</v>
      </c>
      <c r="F209" s="148" t="s">
        <v>312</v>
      </c>
      <c r="G209" s="149" t="s">
        <v>159</v>
      </c>
      <c r="H209" s="150">
        <v>756</v>
      </c>
      <c r="I209" s="151"/>
      <c r="J209" s="151">
        <f>ROUND(I209*H209,2)</f>
        <v>0</v>
      </c>
      <c r="K209" s="148" t="s">
        <v>3</v>
      </c>
      <c r="L209" s="152"/>
      <c r="M209" s="153" t="s">
        <v>3</v>
      </c>
      <c r="N209" s="154" t="s">
        <v>50</v>
      </c>
      <c r="O209" s="131">
        <v>0</v>
      </c>
      <c r="P209" s="131">
        <f>O209*H209</f>
        <v>0</v>
      </c>
      <c r="Q209" s="131">
        <v>0</v>
      </c>
      <c r="R209" s="131">
        <f>Q209*H209</f>
        <v>0</v>
      </c>
      <c r="S209" s="131">
        <v>0</v>
      </c>
      <c r="T209" s="132">
        <f>S209*H209</f>
        <v>0</v>
      </c>
      <c r="AR209" s="133" t="s">
        <v>200</v>
      </c>
      <c r="AT209" s="133" t="s">
        <v>199</v>
      </c>
      <c r="AU209" s="133" t="s">
        <v>88</v>
      </c>
      <c r="AY209" s="15" t="s">
        <v>126</v>
      </c>
      <c r="BE209" s="134">
        <f>IF(N209="základní",J209,0)</f>
        <v>0</v>
      </c>
      <c r="BF209" s="134">
        <f>IF(N209="snížená",J209,0)</f>
        <v>0</v>
      </c>
      <c r="BG209" s="134">
        <f>IF(N209="zákl. přenesená",J209,0)</f>
        <v>0</v>
      </c>
      <c r="BH209" s="134">
        <f>IF(N209="sníž. přenesená",J209,0)</f>
        <v>0</v>
      </c>
      <c r="BI209" s="134">
        <f>IF(N209="nulová",J209,0)</f>
        <v>0</v>
      </c>
      <c r="BJ209" s="15" t="s">
        <v>86</v>
      </c>
      <c r="BK209" s="134">
        <f>ROUND(I209*H209,2)</f>
        <v>0</v>
      </c>
      <c r="BL209" s="15" t="s">
        <v>200</v>
      </c>
      <c r="BM209" s="133" t="s">
        <v>313</v>
      </c>
    </row>
    <row r="210" spans="2:47" s="1" customFormat="1" ht="29.25">
      <c r="B210" s="28"/>
      <c r="D210" s="138" t="s">
        <v>137</v>
      </c>
      <c r="F210" s="139" t="s">
        <v>314</v>
      </c>
      <c r="L210" s="28"/>
      <c r="M210" s="137"/>
      <c r="T210" s="48"/>
      <c r="AT210" s="15" t="s">
        <v>137</v>
      </c>
      <c r="AU210" s="15" t="s">
        <v>88</v>
      </c>
    </row>
    <row r="211" spans="2:51" s="12" customFormat="1" ht="12">
      <c r="B211" s="140"/>
      <c r="D211" s="138" t="s">
        <v>140</v>
      </c>
      <c r="E211" s="141" t="s">
        <v>3</v>
      </c>
      <c r="F211" s="142">
        <v>714</v>
      </c>
      <c r="H211" s="143">
        <v>714</v>
      </c>
      <c r="L211" s="140"/>
      <c r="M211" s="144"/>
      <c r="T211" s="145"/>
      <c r="AT211" s="141" t="s">
        <v>140</v>
      </c>
      <c r="AU211" s="141" t="s">
        <v>88</v>
      </c>
      <c r="AV211" s="12" t="s">
        <v>88</v>
      </c>
      <c r="AW211" s="12" t="s">
        <v>41</v>
      </c>
      <c r="AX211" s="12" t="s">
        <v>86</v>
      </c>
      <c r="AY211" s="141" t="s">
        <v>126</v>
      </c>
    </row>
    <row r="212" spans="2:51" s="12" customFormat="1" ht="12">
      <c r="B212" s="140"/>
      <c r="D212" s="138" t="s">
        <v>140</v>
      </c>
      <c r="F212" s="142" t="s">
        <v>1179</v>
      </c>
      <c r="H212" s="143">
        <v>756</v>
      </c>
      <c r="L212" s="140"/>
      <c r="M212" s="144"/>
      <c r="T212" s="145"/>
      <c r="AT212" s="141" t="s">
        <v>140</v>
      </c>
      <c r="AU212" s="141" t="s">
        <v>88</v>
      </c>
      <c r="AV212" s="12" t="s">
        <v>88</v>
      </c>
      <c r="AW212" s="12" t="s">
        <v>4</v>
      </c>
      <c r="AX212" s="12" t="s">
        <v>86</v>
      </c>
      <c r="AY212" s="141" t="s">
        <v>126</v>
      </c>
    </row>
    <row r="213" spans="2:65" s="1" customFormat="1" ht="24.2" customHeight="1">
      <c r="B213" s="122"/>
      <c r="C213" s="123">
        <v>51</v>
      </c>
      <c r="D213" s="123" t="s">
        <v>128</v>
      </c>
      <c r="E213" s="124" t="s">
        <v>315</v>
      </c>
      <c r="F213" s="125" t="s">
        <v>316</v>
      </c>
      <c r="G213" s="126" t="s">
        <v>159</v>
      </c>
      <c r="H213" s="127">
        <v>920</v>
      </c>
      <c r="I213" s="128"/>
      <c r="J213" s="128">
        <f>ROUND(I213*H213,2)</f>
        <v>0</v>
      </c>
      <c r="K213" s="125" t="s">
        <v>132</v>
      </c>
      <c r="L213" s="28"/>
      <c r="M213" s="129" t="s">
        <v>3</v>
      </c>
      <c r="N213" s="130" t="s">
        <v>50</v>
      </c>
      <c r="O213" s="131">
        <v>0.052</v>
      </c>
      <c r="P213" s="131">
        <f>O213*H213</f>
        <v>47.839999999999996</v>
      </c>
      <c r="Q213" s="131">
        <v>0</v>
      </c>
      <c r="R213" s="131">
        <f>Q213*H213</f>
        <v>0</v>
      </c>
      <c r="S213" s="131">
        <v>0</v>
      </c>
      <c r="T213" s="132">
        <f>S213*H213</f>
        <v>0</v>
      </c>
      <c r="AR213" s="133" t="s">
        <v>212</v>
      </c>
      <c r="AT213" s="133" t="s">
        <v>128</v>
      </c>
      <c r="AU213" s="133" t="s">
        <v>88</v>
      </c>
      <c r="AY213" s="15" t="s">
        <v>126</v>
      </c>
      <c r="BE213" s="134">
        <f>IF(N213="základní",J213,0)</f>
        <v>0</v>
      </c>
      <c r="BF213" s="134">
        <f>IF(N213="snížená",J213,0)</f>
        <v>0</v>
      </c>
      <c r="BG213" s="134">
        <f>IF(N213="zákl. přenesená",J213,0)</f>
        <v>0</v>
      </c>
      <c r="BH213" s="134">
        <f>IF(N213="sníž. přenesená",J213,0)</f>
        <v>0</v>
      </c>
      <c r="BI213" s="134">
        <f>IF(N213="nulová",J213,0)</f>
        <v>0</v>
      </c>
      <c r="BJ213" s="15" t="s">
        <v>86</v>
      </c>
      <c r="BK213" s="134">
        <f>ROUND(I213*H213,2)</f>
        <v>0</v>
      </c>
      <c r="BL213" s="15" t="s">
        <v>212</v>
      </c>
      <c r="BM213" s="133" t="s">
        <v>317</v>
      </c>
    </row>
    <row r="214" spans="2:47" s="1" customFormat="1" ht="12">
      <c r="B214" s="28"/>
      <c r="D214" s="135" t="s">
        <v>135</v>
      </c>
      <c r="F214" s="136" t="s">
        <v>318</v>
      </c>
      <c r="L214" s="28"/>
      <c r="M214" s="137"/>
      <c r="T214" s="48"/>
      <c r="AT214" s="15" t="s">
        <v>135</v>
      </c>
      <c r="AU214" s="15" t="s">
        <v>88</v>
      </c>
    </row>
    <row r="215" spans="2:47" s="1" customFormat="1" ht="29.25">
      <c r="B215" s="28"/>
      <c r="D215" s="138" t="s">
        <v>137</v>
      </c>
      <c r="F215" s="139" t="s">
        <v>319</v>
      </c>
      <c r="L215" s="28"/>
      <c r="M215" s="137"/>
      <c r="T215" s="48"/>
      <c r="AT215" s="15" t="s">
        <v>137</v>
      </c>
      <c r="AU215" s="15" t="s">
        <v>88</v>
      </c>
    </row>
    <row r="216" spans="2:65" s="1" customFormat="1" ht="16.5" customHeight="1">
      <c r="B216" s="122"/>
      <c r="C216" s="146">
        <v>52</v>
      </c>
      <c r="D216" s="146" t="s">
        <v>199</v>
      </c>
      <c r="E216" s="147" t="s">
        <v>320</v>
      </c>
      <c r="F216" s="148" t="s">
        <v>321</v>
      </c>
      <c r="G216" s="149" t="s">
        <v>159</v>
      </c>
      <c r="H216" s="150">
        <v>920</v>
      </c>
      <c r="I216" s="151"/>
      <c r="J216" s="151">
        <f>ROUND(I216*H216,2)</f>
        <v>0</v>
      </c>
      <c r="K216" s="148" t="s">
        <v>3</v>
      </c>
      <c r="L216" s="152"/>
      <c r="M216" s="153" t="s">
        <v>3</v>
      </c>
      <c r="N216" s="154" t="s">
        <v>50</v>
      </c>
      <c r="O216" s="131">
        <v>0</v>
      </c>
      <c r="P216" s="131">
        <f>O216*H216</f>
        <v>0</v>
      </c>
      <c r="Q216" s="131">
        <v>0</v>
      </c>
      <c r="R216" s="131">
        <f>Q216*H216</f>
        <v>0</v>
      </c>
      <c r="S216" s="131">
        <v>0</v>
      </c>
      <c r="T216" s="132">
        <f>S216*H216</f>
        <v>0</v>
      </c>
      <c r="AR216" s="133" t="s">
        <v>200</v>
      </c>
      <c r="AT216" s="133" t="s">
        <v>199</v>
      </c>
      <c r="AU216" s="133" t="s">
        <v>88</v>
      </c>
      <c r="AY216" s="15" t="s">
        <v>126</v>
      </c>
      <c r="BE216" s="134">
        <f>IF(N216="základní",J216,0)</f>
        <v>0</v>
      </c>
      <c r="BF216" s="134">
        <f>IF(N216="snížená",J216,0)</f>
        <v>0</v>
      </c>
      <c r="BG216" s="134">
        <f>IF(N216="zákl. přenesená",J216,0)</f>
        <v>0</v>
      </c>
      <c r="BH216" s="134">
        <f>IF(N216="sníž. přenesená",J216,0)</f>
        <v>0</v>
      </c>
      <c r="BI216" s="134">
        <f>IF(N216="nulová",J216,0)</f>
        <v>0</v>
      </c>
      <c r="BJ216" s="15" t="s">
        <v>86</v>
      </c>
      <c r="BK216" s="134">
        <f>ROUND(I216*H216,2)</f>
        <v>0</v>
      </c>
      <c r="BL216" s="15" t="s">
        <v>200</v>
      </c>
      <c r="BM216" s="133" t="s">
        <v>322</v>
      </c>
    </row>
    <row r="217" spans="2:47" s="1" customFormat="1" ht="19.5">
      <c r="B217" s="28"/>
      <c r="D217" s="138" t="s">
        <v>137</v>
      </c>
      <c r="F217" s="139" t="s">
        <v>323</v>
      </c>
      <c r="L217" s="28"/>
      <c r="M217" s="137"/>
      <c r="T217" s="48"/>
      <c r="AT217" s="15" t="s">
        <v>137</v>
      </c>
      <c r="AU217" s="15" t="s">
        <v>88</v>
      </c>
    </row>
    <row r="218" spans="2:65" s="1" customFormat="1" ht="24.2" customHeight="1">
      <c r="B218" s="122"/>
      <c r="C218" s="123">
        <v>53</v>
      </c>
      <c r="D218" s="123" t="s">
        <v>128</v>
      </c>
      <c r="E218" s="124" t="s">
        <v>324</v>
      </c>
      <c r="F218" s="125" t="s">
        <v>325</v>
      </c>
      <c r="G218" s="126" t="s">
        <v>159</v>
      </c>
      <c r="H218" s="127">
        <v>1640</v>
      </c>
      <c r="I218" s="128"/>
      <c r="J218" s="128">
        <f>ROUND(I218*H218,2)</f>
        <v>0</v>
      </c>
      <c r="K218" s="125" t="s">
        <v>132</v>
      </c>
      <c r="L218" s="28"/>
      <c r="M218" s="129" t="s">
        <v>3</v>
      </c>
      <c r="N218" s="130" t="s">
        <v>50</v>
      </c>
      <c r="O218" s="131">
        <v>0.022</v>
      </c>
      <c r="P218" s="131">
        <f>O218*H218</f>
        <v>36.08</v>
      </c>
      <c r="Q218" s="131">
        <v>0</v>
      </c>
      <c r="R218" s="131">
        <f>Q218*H218</f>
        <v>0</v>
      </c>
      <c r="S218" s="131">
        <v>0</v>
      </c>
      <c r="T218" s="132">
        <f>S218*H218</f>
        <v>0</v>
      </c>
      <c r="AR218" s="133" t="s">
        <v>212</v>
      </c>
      <c r="AT218" s="133" t="s">
        <v>128</v>
      </c>
      <c r="AU218" s="133" t="s">
        <v>88</v>
      </c>
      <c r="AY218" s="15" t="s">
        <v>126</v>
      </c>
      <c r="BE218" s="134">
        <f>IF(N218="základní",J218,0)</f>
        <v>0</v>
      </c>
      <c r="BF218" s="134">
        <f>IF(N218="snížená",J218,0)</f>
        <v>0</v>
      </c>
      <c r="BG218" s="134">
        <f>IF(N218="zákl. přenesená",J218,0)</f>
        <v>0</v>
      </c>
      <c r="BH218" s="134">
        <f>IF(N218="sníž. přenesená",J218,0)</f>
        <v>0</v>
      </c>
      <c r="BI218" s="134">
        <f>IF(N218="nulová",J218,0)</f>
        <v>0</v>
      </c>
      <c r="BJ218" s="15" t="s">
        <v>86</v>
      </c>
      <c r="BK218" s="134">
        <f>ROUND(I218*H218,2)</f>
        <v>0</v>
      </c>
      <c r="BL218" s="15" t="s">
        <v>212</v>
      </c>
      <c r="BM218" s="133" t="s">
        <v>326</v>
      </c>
    </row>
    <row r="219" spans="2:47" s="1" customFormat="1" ht="12">
      <c r="B219" s="28"/>
      <c r="D219" s="135" t="s">
        <v>135</v>
      </c>
      <c r="F219" s="136" t="s">
        <v>327</v>
      </c>
      <c r="L219" s="28"/>
      <c r="M219" s="137"/>
      <c r="T219" s="48"/>
      <c r="AT219" s="15" t="s">
        <v>135</v>
      </c>
      <c r="AU219" s="15" t="s">
        <v>88</v>
      </c>
    </row>
    <row r="220" spans="2:47" s="1" customFormat="1" ht="29.25">
      <c r="B220" s="28"/>
      <c r="D220" s="138" t="s">
        <v>137</v>
      </c>
      <c r="F220" s="139" t="s">
        <v>328</v>
      </c>
      <c r="L220" s="28"/>
      <c r="M220" s="137"/>
      <c r="T220" s="48"/>
      <c r="AT220" s="15" t="s">
        <v>137</v>
      </c>
      <c r="AU220" s="15" t="s">
        <v>88</v>
      </c>
    </row>
    <row r="221" spans="2:65" s="1" customFormat="1" ht="21.75" customHeight="1">
      <c r="B221" s="122"/>
      <c r="C221" s="123">
        <v>54</v>
      </c>
      <c r="D221" s="123" t="s">
        <v>128</v>
      </c>
      <c r="E221" s="124" t="s">
        <v>329</v>
      </c>
      <c r="F221" s="125" t="s">
        <v>330</v>
      </c>
      <c r="G221" s="126" t="s">
        <v>131</v>
      </c>
      <c r="H221" s="127">
        <v>156</v>
      </c>
      <c r="I221" s="128"/>
      <c r="J221" s="128">
        <f>ROUND(I221*H221,2)</f>
        <v>0</v>
      </c>
      <c r="K221" s="125" t="s">
        <v>132</v>
      </c>
      <c r="L221" s="28"/>
      <c r="M221" s="129" t="s">
        <v>3</v>
      </c>
      <c r="N221" s="130" t="s">
        <v>50</v>
      </c>
      <c r="O221" s="131">
        <v>0.051</v>
      </c>
      <c r="P221" s="131">
        <f>O221*H221</f>
        <v>7.9559999999999995</v>
      </c>
      <c r="Q221" s="131">
        <v>0</v>
      </c>
      <c r="R221" s="131">
        <f>Q221*H221</f>
        <v>0</v>
      </c>
      <c r="S221" s="131">
        <v>0</v>
      </c>
      <c r="T221" s="132">
        <f>S221*H221</f>
        <v>0</v>
      </c>
      <c r="AR221" s="133" t="s">
        <v>212</v>
      </c>
      <c r="AT221" s="133" t="s">
        <v>128</v>
      </c>
      <c r="AU221" s="133" t="s">
        <v>88</v>
      </c>
      <c r="AY221" s="15" t="s">
        <v>126</v>
      </c>
      <c r="BE221" s="134">
        <f>IF(N221="základní",J221,0)</f>
        <v>0</v>
      </c>
      <c r="BF221" s="134">
        <f>IF(N221="snížená",J221,0)</f>
        <v>0</v>
      </c>
      <c r="BG221" s="134">
        <f>IF(N221="zákl. přenesená",J221,0)</f>
        <v>0</v>
      </c>
      <c r="BH221" s="134">
        <f>IF(N221="sníž. přenesená",J221,0)</f>
        <v>0</v>
      </c>
      <c r="BI221" s="134">
        <f>IF(N221="nulová",J221,0)</f>
        <v>0</v>
      </c>
      <c r="BJ221" s="15" t="s">
        <v>86</v>
      </c>
      <c r="BK221" s="134">
        <f>ROUND(I221*H221,2)</f>
        <v>0</v>
      </c>
      <c r="BL221" s="15" t="s">
        <v>212</v>
      </c>
      <c r="BM221" s="133" t="s">
        <v>331</v>
      </c>
    </row>
    <row r="222" spans="2:47" s="1" customFormat="1" ht="12">
      <c r="B222" s="28"/>
      <c r="D222" s="135" t="s">
        <v>135</v>
      </c>
      <c r="F222" s="136" t="s">
        <v>332</v>
      </c>
      <c r="L222" s="28"/>
      <c r="M222" s="137"/>
      <c r="T222" s="48"/>
      <c r="AT222" s="15" t="s">
        <v>135</v>
      </c>
      <c r="AU222" s="15" t="s">
        <v>88</v>
      </c>
    </row>
    <row r="223" spans="2:47" s="1" customFormat="1" ht="19.5">
      <c r="B223" s="28"/>
      <c r="D223" s="138" t="s">
        <v>137</v>
      </c>
      <c r="F223" s="139" t="s">
        <v>333</v>
      </c>
      <c r="L223" s="28"/>
      <c r="M223" s="137"/>
      <c r="T223" s="48"/>
      <c r="AT223" s="15" t="s">
        <v>137</v>
      </c>
      <c r="AU223" s="15" t="s">
        <v>88</v>
      </c>
    </row>
    <row r="224" spans="2:65" s="1" customFormat="1" ht="24.2" customHeight="1">
      <c r="B224" s="122"/>
      <c r="C224" s="123">
        <v>55</v>
      </c>
      <c r="D224" s="123" t="s">
        <v>128</v>
      </c>
      <c r="E224" s="124" t="s">
        <v>334</v>
      </c>
      <c r="F224" s="125" t="s">
        <v>335</v>
      </c>
      <c r="G224" s="126" t="s">
        <v>131</v>
      </c>
      <c r="H224" s="127">
        <v>10</v>
      </c>
      <c r="I224" s="128"/>
      <c r="J224" s="128">
        <f>ROUND(I224*H224,2)</f>
        <v>0</v>
      </c>
      <c r="K224" s="125" t="s">
        <v>132</v>
      </c>
      <c r="L224" s="28"/>
      <c r="M224" s="129" t="s">
        <v>3</v>
      </c>
      <c r="N224" s="130" t="s">
        <v>50</v>
      </c>
      <c r="O224" s="131">
        <v>0.348</v>
      </c>
      <c r="P224" s="131">
        <f>O224*H224</f>
        <v>3.4799999999999995</v>
      </c>
      <c r="Q224" s="131">
        <v>0</v>
      </c>
      <c r="R224" s="131">
        <f>Q224*H224</f>
        <v>0</v>
      </c>
      <c r="S224" s="131">
        <v>0</v>
      </c>
      <c r="T224" s="132">
        <f>S224*H224</f>
        <v>0</v>
      </c>
      <c r="AR224" s="133" t="s">
        <v>212</v>
      </c>
      <c r="AT224" s="133" t="s">
        <v>128</v>
      </c>
      <c r="AU224" s="133" t="s">
        <v>88</v>
      </c>
      <c r="AY224" s="15" t="s">
        <v>126</v>
      </c>
      <c r="BE224" s="134">
        <f>IF(N224="základní",J224,0)</f>
        <v>0</v>
      </c>
      <c r="BF224" s="134">
        <f>IF(N224="snížená",J224,0)</f>
        <v>0</v>
      </c>
      <c r="BG224" s="134">
        <f>IF(N224="zákl. přenesená",J224,0)</f>
        <v>0</v>
      </c>
      <c r="BH224" s="134">
        <f>IF(N224="sníž. přenesená",J224,0)</f>
        <v>0</v>
      </c>
      <c r="BI224" s="134">
        <f>IF(N224="nulová",J224,0)</f>
        <v>0</v>
      </c>
      <c r="BJ224" s="15" t="s">
        <v>86</v>
      </c>
      <c r="BK224" s="134">
        <f>ROUND(I224*H224,2)</f>
        <v>0</v>
      </c>
      <c r="BL224" s="15" t="s">
        <v>212</v>
      </c>
      <c r="BM224" s="133" t="s">
        <v>336</v>
      </c>
    </row>
    <row r="225" spans="2:47" s="1" customFormat="1" ht="12">
      <c r="B225" s="28"/>
      <c r="D225" s="135" t="s">
        <v>135</v>
      </c>
      <c r="F225" s="136" t="s">
        <v>337</v>
      </c>
      <c r="L225" s="28"/>
      <c r="M225" s="137"/>
      <c r="T225" s="48"/>
      <c r="AT225" s="15" t="s">
        <v>135</v>
      </c>
      <c r="AU225" s="15" t="s">
        <v>88</v>
      </c>
    </row>
    <row r="226" spans="2:47" s="1" customFormat="1" ht="19.5">
      <c r="B226" s="28"/>
      <c r="D226" s="138" t="s">
        <v>137</v>
      </c>
      <c r="F226" s="139" t="s">
        <v>338</v>
      </c>
      <c r="L226" s="28"/>
      <c r="M226" s="137"/>
      <c r="T226" s="48"/>
      <c r="AT226" s="15" t="s">
        <v>137</v>
      </c>
      <c r="AU226" s="15" t="s">
        <v>88</v>
      </c>
    </row>
    <row r="227" spans="2:51" s="12" customFormat="1" ht="12">
      <c r="B227" s="140"/>
      <c r="D227" s="138" t="s">
        <v>140</v>
      </c>
      <c r="E227" s="141" t="s">
        <v>3</v>
      </c>
      <c r="F227" s="142" t="s">
        <v>339</v>
      </c>
      <c r="H227" s="143">
        <v>10</v>
      </c>
      <c r="L227" s="140"/>
      <c r="M227" s="144"/>
      <c r="T227" s="145"/>
      <c r="AT227" s="141" t="s">
        <v>140</v>
      </c>
      <c r="AU227" s="141" t="s">
        <v>88</v>
      </c>
      <c r="AV227" s="12" t="s">
        <v>88</v>
      </c>
      <c r="AW227" s="12" t="s">
        <v>41</v>
      </c>
      <c r="AX227" s="12" t="s">
        <v>86</v>
      </c>
      <c r="AY227" s="141" t="s">
        <v>126</v>
      </c>
    </row>
    <row r="228" spans="2:65" s="1" customFormat="1" ht="16.5" customHeight="1">
      <c r="B228" s="122"/>
      <c r="C228" s="146">
        <v>56</v>
      </c>
      <c r="D228" s="146" t="s">
        <v>199</v>
      </c>
      <c r="E228" s="147" t="s">
        <v>340</v>
      </c>
      <c r="F228" s="148" t="s">
        <v>341</v>
      </c>
      <c r="G228" s="149" t="s">
        <v>131</v>
      </c>
      <c r="H228" s="150">
        <v>10</v>
      </c>
      <c r="I228" s="151"/>
      <c r="J228" s="151">
        <f>ROUND(I228*H228,2)</f>
        <v>0</v>
      </c>
      <c r="K228" s="148" t="s">
        <v>3</v>
      </c>
      <c r="L228" s="152"/>
      <c r="M228" s="153" t="s">
        <v>3</v>
      </c>
      <c r="N228" s="154" t="s">
        <v>50</v>
      </c>
      <c r="O228" s="131">
        <v>0</v>
      </c>
      <c r="P228" s="131">
        <f>O228*H228</f>
        <v>0</v>
      </c>
      <c r="Q228" s="131">
        <v>0</v>
      </c>
      <c r="R228" s="131">
        <f>Q228*H228</f>
        <v>0</v>
      </c>
      <c r="S228" s="131">
        <v>0</v>
      </c>
      <c r="T228" s="132">
        <f>S228*H228</f>
        <v>0</v>
      </c>
      <c r="AR228" s="133" t="s">
        <v>200</v>
      </c>
      <c r="AT228" s="133" t="s">
        <v>199</v>
      </c>
      <c r="AU228" s="133" t="s">
        <v>88</v>
      </c>
      <c r="AY228" s="15" t="s">
        <v>126</v>
      </c>
      <c r="BE228" s="134">
        <f>IF(N228="základní",J228,0)</f>
        <v>0</v>
      </c>
      <c r="BF228" s="134">
        <f>IF(N228="snížená",J228,0)</f>
        <v>0</v>
      </c>
      <c r="BG228" s="134">
        <f>IF(N228="zákl. přenesená",J228,0)</f>
        <v>0</v>
      </c>
      <c r="BH228" s="134">
        <f>IF(N228="sníž. přenesená",J228,0)</f>
        <v>0</v>
      </c>
      <c r="BI228" s="134">
        <f>IF(N228="nulová",J228,0)</f>
        <v>0</v>
      </c>
      <c r="BJ228" s="15" t="s">
        <v>86</v>
      </c>
      <c r="BK228" s="134">
        <f>ROUND(I228*H228,2)</f>
        <v>0</v>
      </c>
      <c r="BL228" s="15" t="s">
        <v>200</v>
      </c>
      <c r="BM228" s="133" t="s">
        <v>342</v>
      </c>
    </row>
    <row r="229" spans="2:47" s="1" customFormat="1" ht="19.5">
      <c r="B229" s="28"/>
      <c r="D229" s="138" t="s">
        <v>137</v>
      </c>
      <c r="F229" s="139" t="s">
        <v>323</v>
      </c>
      <c r="L229" s="28"/>
      <c r="M229" s="137"/>
      <c r="T229" s="48"/>
      <c r="AT229" s="15" t="s">
        <v>137</v>
      </c>
      <c r="AU229" s="15" t="s">
        <v>88</v>
      </c>
    </row>
    <row r="230" spans="2:65" s="1" customFormat="1" ht="24.2" customHeight="1">
      <c r="B230" s="122"/>
      <c r="C230" s="123">
        <v>57</v>
      </c>
      <c r="D230" s="123" t="s">
        <v>128</v>
      </c>
      <c r="E230" s="124" t="s">
        <v>343</v>
      </c>
      <c r="F230" s="125" t="s">
        <v>344</v>
      </c>
      <c r="G230" s="126" t="s">
        <v>159</v>
      </c>
      <c r="H230" s="127">
        <v>2240</v>
      </c>
      <c r="I230" s="128"/>
      <c r="J230" s="128">
        <f>ROUND(I230*H230,2)</f>
        <v>0</v>
      </c>
      <c r="K230" s="125" t="s">
        <v>132</v>
      </c>
      <c r="L230" s="28"/>
      <c r="M230" s="129" t="s">
        <v>3</v>
      </c>
      <c r="N230" s="130" t="s">
        <v>50</v>
      </c>
      <c r="O230" s="131">
        <v>0.058</v>
      </c>
      <c r="P230" s="131">
        <f>O230*H230</f>
        <v>129.92000000000002</v>
      </c>
      <c r="Q230" s="131">
        <v>0</v>
      </c>
      <c r="R230" s="131">
        <f>Q230*H230</f>
        <v>0</v>
      </c>
      <c r="S230" s="131">
        <v>0</v>
      </c>
      <c r="T230" s="132">
        <f>S230*H230</f>
        <v>0</v>
      </c>
      <c r="AR230" s="133" t="s">
        <v>212</v>
      </c>
      <c r="AT230" s="133" t="s">
        <v>128</v>
      </c>
      <c r="AU230" s="133" t="s">
        <v>88</v>
      </c>
      <c r="AY230" s="15" t="s">
        <v>126</v>
      </c>
      <c r="BE230" s="134">
        <f>IF(N230="základní",J230,0)</f>
        <v>0</v>
      </c>
      <c r="BF230" s="134">
        <f>IF(N230="snížená",J230,0)</f>
        <v>0</v>
      </c>
      <c r="BG230" s="134">
        <f>IF(N230="zákl. přenesená",J230,0)</f>
        <v>0</v>
      </c>
      <c r="BH230" s="134">
        <f>IF(N230="sníž. přenesená",J230,0)</f>
        <v>0</v>
      </c>
      <c r="BI230" s="134">
        <f>IF(N230="nulová",J230,0)</f>
        <v>0</v>
      </c>
      <c r="BJ230" s="15" t="s">
        <v>86</v>
      </c>
      <c r="BK230" s="134">
        <f>ROUND(I230*H230,2)</f>
        <v>0</v>
      </c>
      <c r="BL230" s="15" t="s">
        <v>212</v>
      </c>
      <c r="BM230" s="133" t="s">
        <v>345</v>
      </c>
    </row>
    <row r="231" spans="2:47" s="1" customFormat="1" ht="12">
      <c r="B231" s="28"/>
      <c r="D231" s="135" t="s">
        <v>135</v>
      </c>
      <c r="F231" s="136" t="s">
        <v>346</v>
      </c>
      <c r="L231" s="28"/>
      <c r="M231" s="137"/>
      <c r="T231" s="48"/>
      <c r="AT231" s="15" t="s">
        <v>135</v>
      </c>
      <c r="AU231" s="15" t="s">
        <v>88</v>
      </c>
    </row>
    <row r="232" spans="2:47" s="1" customFormat="1" ht="29.25">
      <c r="B232" s="28"/>
      <c r="D232" s="138" t="s">
        <v>137</v>
      </c>
      <c r="F232" s="139" t="s">
        <v>347</v>
      </c>
      <c r="L232" s="28"/>
      <c r="M232" s="137"/>
      <c r="T232" s="48"/>
      <c r="AT232" s="15" t="s">
        <v>137</v>
      </c>
      <c r="AU232" s="15" t="s">
        <v>88</v>
      </c>
    </row>
    <row r="233" spans="2:65" s="1" customFormat="1" ht="16.5" customHeight="1">
      <c r="B233" s="122"/>
      <c r="C233" s="146">
        <v>58</v>
      </c>
      <c r="D233" s="146" t="s">
        <v>199</v>
      </c>
      <c r="E233" s="147" t="s">
        <v>348</v>
      </c>
      <c r="F233" s="148" t="s">
        <v>349</v>
      </c>
      <c r="G233" s="149" t="s">
        <v>159</v>
      </c>
      <c r="H233" s="150">
        <v>2240</v>
      </c>
      <c r="I233" s="151"/>
      <c r="J233" s="151">
        <f>ROUND(I233*H233,2)</f>
        <v>0</v>
      </c>
      <c r="K233" s="148" t="s">
        <v>3</v>
      </c>
      <c r="L233" s="152"/>
      <c r="M233" s="153" t="s">
        <v>3</v>
      </c>
      <c r="N233" s="154" t="s">
        <v>50</v>
      </c>
      <c r="O233" s="131">
        <v>0</v>
      </c>
      <c r="P233" s="131">
        <f>O233*H233</f>
        <v>0</v>
      </c>
      <c r="Q233" s="131">
        <v>0</v>
      </c>
      <c r="R233" s="131">
        <f>Q233*H233</f>
        <v>0</v>
      </c>
      <c r="S233" s="131">
        <v>0</v>
      </c>
      <c r="T233" s="132">
        <f>S233*H233</f>
        <v>0</v>
      </c>
      <c r="AR233" s="133" t="s">
        <v>200</v>
      </c>
      <c r="AT233" s="133" t="s">
        <v>199</v>
      </c>
      <c r="AU233" s="133" t="s">
        <v>88</v>
      </c>
      <c r="AY233" s="15" t="s">
        <v>126</v>
      </c>
      <c r="BE233" s="134">
        <f>IF(N233="základní",J233,0)</f>
        <v>0</v>
      </c>
      <c r="BF233" s="134">
        <f>IF(N233="snížená",J233,0)</f>
        <v>0</v>
      </c>
      <c r="BG233" s="134">
        <f>IF(N233="zákl. přenesená",J233,0)</f>
        <v>0</v>
      </c>
      <c r="BH233" s="134">
        <f>IF(N233="sníž. přenesená",J233,0)</f>
        <v>0</v>
      </c>
      <c r="BI233" s="134">
        <f>IF(N233="nulová",J233,0)</f>
        <v>0</v>
      </c>
      <c r="BJ233" s="15" t="s">
        <v>86</v>
      </c>
      <c r="BK233" s="134">
        <f>ROUND(I233*H233,2)</f>
        <v>0</v>
      </c>
      <c r="BL233" s="15" t="s">
        <v>200</v>
      </c>
      <c r="BM233" s="133" t="s">
        <v>350</v>
      </c>
    </row>
    <row r="234" spans="2:47" s="1" customFormat="1" ht="19.5">
      <c r="B234" s="28"/>
      <c r="D234" s="138" t="s">
        <v>137</v>
      </c>
      <c r="F234" s="139" t="s">
        <v>351</v>
      </c>
      <c r="L234" s="28"/>
      <c r="M234" s="137"/>
      <c r="T234" s="48"/>
      <c r="AT234" s="15" t="s">
        <v>137</v>
      </c>
      <c r="AU234" s="15" t="s">
        <v>88</v>
      </c>
    </row>
    <row r="235" spans="2:65" s="1" customFormat="1" ht="24.2" customHeight="1">
      <c r="B235" s="122"/>
      <c r="C235" s="123">
        <v>59</v>
      </c>
      <c r="D235" s="123" t="s">
        <v>128</v>
      </c>
      <c r="E235" s="124" t="s">
        <v>352</v>
      </c>
      <c r="F235" s="125" t="s">
        <v>353</v>
      </c>
      <c r="G235" s="126" t="s">
        <v>159</v>
      </c>
      <c r="H235" s="127">
        <v>2240</v>
      </c>
      <c r="I235" s="128"/>
      <c r="J235" s="128">
        <f>ROUND(I235*H235,2)</f>
        <v>0</v>
      </c>
      <c r="K235" s="125" t="s">
        <v>132</v>
      </c>
      <c r="L235" s="28"/>
      <c r="M235" s="129" t="s">
        <v>3</v>
      </c>
      <c r="N235" s="130" t="s">
        <v>50</v>
      </c>
      <c r="O235" s="131">
        <v>0.07</v>
      </c>
      <c r="P235" s="131">
        <f>O235*H235</f>
        <v>156.8</v>
      </c>
      <c r="Q235" s="131">
        <v>0</v>
      </c>
      <c r="R235" s="131">
        <f>Q235*H235</f>
        <v>0</v>
      </c>
      <c r="S235" s="131">
        <v>0</v>
      </c>
      <c r="T235" s="132">
        <f>S235*H235</f>
        <v>0</v>
      </c>
      <c r="AR235" s="133" t="s">
        <v>212</v>
      </c>
      <c r="AT235" s="133" t="s">
        <v>128</v>
      </c>
      <c r="AU235" s="133" t="s">
        <v>88</v>
      </c>
      <c r="AY235" s="15" t="s">
        <v>126</v>
      </c>
      <c r="BE235" s="134">
        <f>IF(N235="základní",J235,0)</f>
        <v>0</v>
      </c>
      <c r="BF235" s="134">
        <f>IF(N235="snížená",J235,0)</f>
        <v>0</v>
      </c>
      <c r="BG235" s="134">
        <f>IF(N235="zákl. přenesená",J235,0)</f>
        <v>0</v>
      </c>
      <c r="BH235" s="134">
        <f>IF(N235="sníž. přenesená",J235,0)</f>
        <v>0</v>
      </c>
      <c r="BI235" s="134">
        <f>IF(N235="nulová",J235,0)</f>
        <v>0</v>
      </c>
      <c r="BJ235" s="15" t="s">
        <v>86</v>
      </c>
      <c r="BK235" s="134">
        <f>ROUND(I235*H235,2)</f>
        <v>0</v>
      </c>
      <c r="BL235" s="15" t="s">
        <v>212</v>
      </c>
      <c r="BM235" s="133" t="s">
        <v>354</v>
      </c>
    </row>
    <row r="236" spans="2:47" s="1" customFormat="1" ht="12">
      <c r="B236" s="28"/>
      <c r="D236" s="135" t="s">
        <v>135</v>
      </c>
      <c r="F236" s="136" t="s">
        <v>355</v>
      </c>
      <c r="L236" s="28"/>
      <c r="M236" s="137"/>
      <c r="T236" s="48"/>
      <c r="AT236" s="15" t="s">
        <v>135</v>
      </c>
      <c r="AU236" s="15" t="s">
        <v>88</v>
      </c>
    </row>
    <row r="237" spans="2:47" s="1" customFormat="1" ht="29.25">
      <c r="B237" s="28"/>
      <c r="D237" s="138" t="s">
        <v>137</v>
      </c>
      <c r="F237" s="139" t="s">
        <v>356</v>
      </c>
      <c r="L237" s="28"/>
      <c r="M237" s="137"/>
      <c r="T237" s="48"/>
      <c r="AT237" s="15" t="s">
        <v>137</v>
      </c>
      <c r="AU237" s="15" t="s">
        <v>88</v>
      </c>
    </row>
    <row r="238" spans="2:65" s="1" customFormat="1" ht="24.2" customHeight="1">
      <c r="B238" s="122"/>
      <c r="C238" s="123">
        <v>60</v>
      </c>
      <c r="D238" s="123" t="s">
        <v>128</v>
      </c>
      <c r="E238" s="124" t="s">
        <v>357</v>
      </c>
      <c r="F238" s="125" t="s">
        <v>358</v>
      </c>
      <c r="G238" s="126" t="s">
        <v>131</v>
      </c>
      <c r="H238" s="127">
        <v>82</v>
      </c>
      <c r="I238" s="128"/>
      <c r="J238" s="128">
        <f>ROUND(I238*H238,2)</f>
        <v>0</v>
      </c>
      <c r="K238" s="125" t="s">
        <v>132</v>
      </c>
      <c r="L238" s="28"/>
      <c r="M238" s="129" t="s">
        <v>3</v>
      </c>
      <c r="N238" s="130" t="s">
        <v>50</v>
      </c>
      <c r="O238" s="131">
        <v>0.382</v>
      </c>
      <c r="P238" s="131">
        <f>O238*H238</f>
        <v>31.324</v>
      </c>
      <c r="Q238" s="131">
        <v>0</v>
      </c>
      <c r="R238" s="131">
        <f>Q238*H238</f>
        <v>0</v>
      </c>
      <c r="S238" s="131">
        <v>0</v>
      </c>
      <c r="T238" s="132">
        <f>S238*H238</f>
        <v>0</v>
      </c>
      <c r="AR238" s="133" t="s">
        <v>212</v>
      </c>
      <c r="AT238" s="133" t="s">
        <v>128</v>
      </c>
      <c r="AU238" s="133" t="s">
        <v>88</v>
      </c>
      <c r="AY238" s="15" t="s">
        <v>126</v>
      </c>
      <c r="BE238" s="134">
        <f>IF(N238="základní",J238,0)</f>
        <v>0</v>
      </c>
      <c r="BF238" s="134">
        <f>IF(N238="snížená",J238,0)</f>
        <v>0</v>
      </c>
      <c r="BG238" s="134">
        <f>IF(N238="zákl. přenesená",J238,0)</f>
        <v>0</v>
      </c>
      <c r="BH238" s="134">
        <f>IF(N238="sníž. přenesená",J238,0)</f>
        <v>0</v>
      </c>
      <c r="BI238" s="134">
        <f>IF(N238="nulová",J238,0)</f>
        <v>0</v>
      </c>
      <c r="BJ238" s="15" t="s">
        <v>86</v>
      </c>
      <c r="BK238" s="134">
        <f>ROUND(I238*H238,2)</f>
        <v>0</v>
      </c>
      <c r="BL238" s="15" t="s">
        <v>212</v>
      </c>
      <c r="BM238" s="133" t="s">
        <v>359</v>
      </c>
    </row>
    <row r="239" spans="2:47" s="1" customFormat="1" ht="12">
      <c r="B239" s="28"/>
      <c r="D239" s="135" t="s">
        <v>135</v>
      </c>
      <c r="F239" s="136" t="s">
        <v>360</v>
      </c>
      <c r="L239" s="28"/>
      <c r="M239" s="137"/>
      <c r="T239" s="48"/>
      <c r="AT239" s="15" t="s">
        <v>135</v>
      </c>
      <c r="AU239" s="15" t="s">
        <v>88</v>
      </c>
    </row>
    <row r="240" spans="2:47" s="1" customFormat="1" ht="19.5">
      <c r="B240" s="28"/>
      <c r="D240" s="138" t="s">
        <v>137</v>
      </c>
      <c r="F240" s="139" t="s">
        <v>361</v>
      </c>
      <c r="L240" s="28"/>
      <c r="M240" s="137"/>
      <c r="T240" s="48"/>
      <c r="AT240" s="15" t="s">
        <v>137</v>
      </c>
      <c r="AU240" s="15" t="s">
        <v>88</v>
      </c>
    </row>
    <row r="241" spans="2:65" s="1" customFormat="1" ht="16.5" customHeight="1">
      <c r="B241" s="122"/>
      <c r="C241" s="146">
        <v>61</v>
      </c>
      <c r="D241" s="146" t="s">
        <v>199</v>
      </c>
      <c r="E241" s="147" t="s">
        <v>362</v>
      </c>
      <c r="F241" s="148" t="s">
        <v>363</v>
      </c>
      <c r="G241" s="149" t="s">
        <v>131</v>
      </c>
      <c r="H241" s="150">
        <v>82</v>
      </c>
      <c r="I241" s="151"/>
      <c r="J241" s="151">
        <f>ROUND(I241*H241,2)</f>
        <v>0</v>
      </c>
      <c r="K241" s="148" t="s">
        <v>3</v>
      </c>
      <c r="L241" s="152"/>
      <c r="M241" s="153" t="s">
        <v>3</v>
      </c>
      <c r="N241" s="154" t="s">
        <v>50</v>
      </c>
      <c r="O241" s="131">
        <v>0</v>
      </c>
      <c r="P241" s="131">
        <f>O241*H241</f>
        <v>0</v>
      </c>
      <c r="Q241" s="131">
        <v>0</v>
      </c>
      <c r="R241" s="131">
        <f>Q241*H241</f>
        <v>0</v>
      </c>
      <c r="S241" s="131">
        <v>0</v>
      </c>
      <c r="T241" s="132">
        <f>S241*H241</f>
        <v>0</v>
      </c>
      <c r="AR241" s="133" t="s">
        <v>200</v>
      </c>
      <c r="AT241" s="133" t="s">
        <v>199</v>
      </c>
      <c r="AU241" s="133" t="s">
        <v>88</v>
      </c>
      <c r="AY241" s="15" t="s">
        <v>126</v>
      </c>
      <c r="BE241" s="134">
        <f>IF(N241="základní",J241,0)</f>
        <v>0</v>
      </c>
      <c r="BF241" s="134">
        <f>IF(N241="snížená",J241,0)</f>
        <v>0</v>
      </c>
      <c r="BG241" s="134">
        <f>IF(N241="zákl. přenesená",J241,0)</f>
        <v>0</v>
      </c>
      <c r="BH241" s="134">
        <f>IF(N241="sníž. přenesená",J241,0)</f>
        <v>0</v>
      </c>
      <c r="BI241" s="134">
        <f>IF(N241="nulová",J241,0)</f>
        <v>0</v>
      </c>
      <c r="BJ241" s="15" t="s">
        <v>86</v>
      </c>
      <c r="BK241" s="134">
        <f>ROUND(I241*H241,2)</f>
        <v>0</v>
      </c>
      <c r="BL241" s="15" t="s">
        <v>200</v>
      </c>
      <c r="BM241" s="133" t="s">
        <v>364</v>
      </c>
    </row>
    <row r="242" spans="2:47" s="1" customFormat="1" ht="19.5">
      <c r="B242" s="28"/>
      <c r="D242" s="138" t="s">
        <v>137</v>
      </c>
      <c r="F242" s="139" t="s">
        <v>323</v>
      </c>
      <c r="L242" s="28"/>
      <c r="M242" s="137"/>
      <c r="T242" s="48"/>
      <c r="AT242" s="15" t="s">
        <v>137</v>
      </c>
      <c r="AU242" s="15" t="s">
        <v>88</v>
      </c>
    </row>
    <row r="243" spans="2:65" s="1" customFormat="1" ht="24.2" customHeight="1">
      <c r="B243" s="122"/>
      <c r="C243" s="123">
        <v>62</v>
      </c>
      <c r="D243" s="123" t="s">
        <v>128</v>
      </c>
      <c r="E243" s="124" t="s">
        <v>365</v>
      </c>
      <c r="F243" s="125" t="s">
        <v>366</v>
      </c>
      <c r="G243" s="126" t="s">
        <v>131</v>
      </c>
      <c r="H243" s="127">
        <v>10</v>
      </c>
      <c r="I243" s="128"/>
      <c r="J243" s="128">
        <f>ROUND(I243*H243,2)</f>
        <v>0</v>
      </c>
      <c r="K243" s="125" t="s">
        <v>132</v>
      </c>
      <c r="L243" s="28"/>
      <c r="M243" s="129" t="s">
        <v>3</v>
      </c>
      <c r="N243" s="130" t="s">
        <v>50</v>
      </c>
      <c r="O243" s="131">
        <v>4.141</v>
      </c>
      <c r="P243" s="131">
        <f>O243*H243</f>
        <v>41.41</v>
      </c>
      <c r="Q243" s="131">
        <v>0</v>
      </c>
      <c r="R243" s="131">
        <f>Q243*H243</f>
        <v>0</v>
      </c>
      <c r="S243" s="131">
        <v>0</v>
      </c>
      <c r="T243" s="132">
        <f>S243*H243</f>
        <v>0</v>
      </c>
      <c r="AR243" s="133" t="s">
        <v>212</v>
      </c>
      <c r="AT243" s="133" t="s">
        <v>128</v>
      </c>
      <c r="AU243" s="133" t="s">
        <v>88</v>
      </c>
      <c r="AY243" s="15" t="s">
        <v>126</v>
      </c>
      <c r="BE243" s="134">
        <f>IF(N243="základní",J243,0)</f>
        <v>0</v>
      </c>
      <c r="BF243" s="134">
        <f>IF(N243="snížená",J243,0)</f>
        <v>0</v>
      </c>
      <c r="BG243" s="134">
        <f>IF(N243="zákl. přenesená",J243,0)</f>
        <v>0</v>
      </c>
      <c r="BH243" s="134">
        <f>IF(N243="sníž. přenesená",J243,0)</f>
        <v>0</v>
      </c>
      <c r="BI243" s="134">
        <f>IF(N243="nulová",J243,0)</f>
        <v>0</v>
      </c>
      <c r="BJ243" s="15" t="s">
        <v>86</v>
      </c>
      <c r="BK243" s="134">
        <f>ROUND(I243*H243,2)</f>
        <v>0</v>
      </c>
      <c r="BL243" s="15" t="s">
        <v>212</v>
      </c>
      <c r="BM243" s="133" t="s">
        <v>367</v>
      </c>
    </row>
    <row r="244" spans="2:47" s="1" customFormat="1" ht="12">
      <c r="B244" s="28"/>
      <c r="D244" s="135" t="s">
        <v>135</v>
      </c>
      <c r="F244" s="136" t="s">
        <v>368</v>
      </c>
      <c r="L244" s="28"/>
      <c r="M244" s="137"/>
      <c r="T244" s="48"/>
      <c r="AT244" s="15" t="s">
        <v>135</v>
      </c>
      <c r="AU244" s="15" t="s">
        <v>88</v>
      </c>
    </row>
    <row r="245" spans="2:47" s="1" customFormat="1" ht="19.5">
      <c r="B245" s="28"/>
      <c r="D245" s="138" t="s">
        <v>137</v>
      </c>
      <c r="F245" s="139" t="s">
        <v>369</v>
      </c>
      <c r="L245" s="28"/>
      <c r="M245" s="137"/>
      <c r="T245" s="48"/>
      <c r="AT245" s="15" t="s">
        <v>137</v>
      </c>
      <c r="AU245" s="15" t="s">
        <v>88</v>
      </c>
    </row>
    <row r="246" spans="2:65" s="1" customFormat="1" ht="16.5" customHeight="1">
      <c r="B246" s="122"/>
      <c r="C246" s="146">
        <v>63</v>
      </c>
      <c r="D246" s="146" t="s">
        <v>199</v>
      </c>
      <c r="E246" s="147" t="s">
        <v>370</v>
      </c>
      <c r="F246" s="148" t="s">
        <v>371</v>
      </c>
      <c r="G246" s="149" t="s">
        <v>131</v>
      </c>
      <c r="H246" s="150">
        <v>10</v>
      </c>
      <c r="I246" s="151"/>
      <c r="J246" s="151">
        <f>ROUND(I246*H246,2)</f>
        <v>0</v>
      </c>
      <c r="K246" s="148" t="s">
        <v>3</v>
      </c>
      <c r="L246" s="152"/>
      <c r="M246" s="153" t="s">
        <v>3</v>
      </c>
      <c r="N246" s="154" t="s">
        <v>50</v>
      </c>
      <c r="O246" s="131">
        <v>0</v>
      </c>
      <c r="P246" s="131">
        <f>O246*H246</f>
        <v>0</v>
      </c>
      <c r="Q246" s="131">
        <v>0</v>
      </c>
      <c r="R246" s="131">
        <f>Q246*H246</f>
        <v>0</v>
      </c>
      <c r="S246" s="131">
        <v>0</v>
      </c>
      <c r="T246" s="132">
        <f>S246*H246</f>
        <v>0</v>
      </c>
      <c r="AR246" s="133" t="s">
        <v>200</v>
      </c>
      <c r="AT246" s="133" t="s">
        <v>199</v>
      </c>
      <c r="AU246" s="133" t="s">
        <v>88</v>
      </c>
      <c r="AY246" s="15" t="s">
        <v>126</v>
      </c>
      <c r="BE246" s="134">
        <f>IF(N246="základní",J246,0)</f>
        <v>0</v>
      </c>
      <c r="BF246" s="134">
        <f>IF(N246="snížená",J246,0)</f>
        <v>0</v>
      </c>
      <c r="BG246" s="134">
        <f>IF(N246="zákl. přenesená",J246,0)</f>
        <v>0</v>
      </c>
      <c r="BH246" s="134">
        <f>IF(N246="sníž. přenesená",J246,0)</f>
        <v>0</v>
      </c>
      <c r="BI246" s="134">
        <f>IF(N246="nulová",J246,0)</f>
        <v>0</v>
      </c>
      <c r="BJ246" s="15" t="s">
        <v>86</v>
      </c>
      <c r="BK246" s="134">
        <f>ROUND(I246*H246,2)</f>
        <v>0</v>
      </c>
      <c r="BL246" s="15" t="s">
        <v>200</v>
      </c>
      <c r="BM246" s="133" t="s">
        <v>372</v>
      </c>
    </row>
    <row r="247" spans="2:47" s="1" customFormat="1" ht="19.5">
      <c r="B247" s="28"/>
      <c r="D247" s="138" t="s">
        <v>137</v>
      </c>
      <c r="F247" s="139" t="s">
        <v>323</v>
      </c>
      <c r="L247" s="28"/>
      <c r="M247" s="137"/>
      <c r="T247" s="48"/>
      <c r="AT247" s="15" t="s">
        <v>137</v>
      </c>
      <c r="AU247" s="15" t="s">
        <v>88</v>
      </c>
    </row>
    <row r="248" spans="2:65" s="1" customFormat="1" ht="21.75" customHeight="1">
      <c r="B248" s="122"/>
      <c r="C248" s="123">
        <v>64</v>
      </c>
      <c r="D248" s="123" t="s">
        <v>128</v>
      </c>
      <c r="E248" s="124" t="s">
        <v>373</v>
      </c>
      <c r="F248" s="125" t="s">
        <v>374</v>
      </c>
      <c r="G248" s="126" t="s">
        <v>131</v>
      </c>
      <c r="H248" s="127">
        <v>144</v>
      </c>
      <c r="I248" s="128"/>
      <c r="J248" s="128">
        <f>ROUND(I248*H248,2)</f>
        <v>0</v>
      </c>
      <c r="K248" s="125" t="s">
        <v>132</v>
      </c>
      <c r="L248" s="28"/>
      <c r="M248" s="129" t="s">
        <v>3</v>
      </c>
      <c r="N248" s="130" t="s">
        <v>50</v>
      </c>
      <c r="O248" s="131">
        <v>0.127</v>
      </c>
      <c r="P248" s="131">
        <f>O248*H248</f>
        <v>18.288</v>
      </c>
      <c r="Q248" s="131">
        <v>0</v>
      </c>
      <c r="R248" s="131">
        <f>Q248*H248</f>
        <v>0</v>
      </c>
      <c r="S248" s="131">
        <v>0</v>
      </c>
      <c r="T248" s="132">
        <f>S248*H248</f>
        <v>0</v>
      </c>
      <c r="AR248" s="133" t="s">
        <v>212</v>
      </c>
      <c r="AT248" s="133" t="s">
        <v>128</v>
      </c>
      <c r="AU248" s="133" t="s">
        <v>88</v>
      </c>
      <c r="AY248" s="15" t="s">
        <v>126</v>
      </c>
      <c r="BE248" s="134">
        <f>IF(N248="základní",J248,0)</f>
        <v>0</v>
      </c>
      <c r="BF248" s="134">
        <f>IF(N248="snížená",J248,0)</f>
        <v>0</v>
      </c>
      <c r="BG248" s="134">
        <f>IF(N248="zákl. přenesená",J248,0)</f>
        <v>0</v>
      </c>
      <c r="BH248" s="134">
        <f>IF(N248="sníž. přenesená",J248,0)</f>
        <v>0</v>
      </c>
      <c r="BI248" s="134">
        <f>IF(N248="nulová",J248,0)</f>
        <v>0</v>
      </c>
      <c r="BJ248" s="15" t="s">
        <v>86</v>
      </c>
      <c r="BK248" s="134">
        <f>ROUND(I248*H248,2)</f>
        <v>0</v>
      </c>
      <c r="BL248" s="15" t="s">
        <v>212</v>
      </c>
      <c r="BM248" s="133" t="s">
        <v>375</v>
      </c>
    </row>
    <row r="249" spans="2:47" s="1" customFormat="1" ht="29.25">
      <c r="B249" s="28"/>
      <c r="D249" s="138" t="s">
        <v>137</v>
      </c>
      <c r="F249" s="139" t="s">
        <v>376</v>
      </c>
      <c r="L249" s="28"/>
      <c r="M249" s="137"/>
      <c r="T249" s="48"/>
      <c r="AT249" s="15" t="s">
        <v>137</v>
      </c>
      <c r="AU249" s="15" t="s">
        <v>88</v>
      </c>
    </row>
    <row r="250" spans="2:65" s="1" customFormat="1" ht="16.5" customHeight="1">
      <c r="B250" s="122"/>
      <c r="C250" s="146">
        <v>65</v>
      </c>
      <c r="D250" s="146" t="s">
        <v>199</v>
      </c>
      <c r="E250" s="147" t="s">
        <v>377</v>
      </c>
      <c r="F250" s="148" t="s">
        <v>378</v>
      </c>
      <c r="G250" s="149" t="s">
        <v>131</v>
      </c>
      <c r="H250" s="150">
        <v>144</v>
      </c>
      <c r="I250" s="151"/>
      <c r="J250" s="151">
        <f>ROUND(I250*H250,2)</f>
        <v>0</v>
      </c>
      <c r="K250" s="148" t="s">
        <v>3</v>
      </c>
      <c r="L250" s="152"/>
      <c r="M250" s="153" t="s">
        <v>3</v>
      </c>
      <c r="N250" s="154" t="s">
        <v>50</v>
      </c>
      <c r="O250" s="131">
        <v>0</v>
      </c>
      <c r="P250" s="131">
        <f>O250*H250</f>
        <v>0</v>
      </c>
      <c r="Q250" s="131">
        <v>0</v>
      </c>
      <c r="R250" s="131">
        <f>Q250*H250</f>
        <v>0</v>
      </c>
      <c r="S250" s="131">
        <v>0</v>
      </c>
      <c r="T250" s="132">
        <f>S250*H250</f>
        <v>0</v>
      </c>
      <c r="AR250" s="133" t="s">
        <v>200</v>
      </c>
      <c r="AT250" s="133" t="s">
        <v>199</v>
      </c>
      <c r="AU250" s="133" t="s">
        <v>88</v>
      </c>
      <c r="AY250" s="15" t="s">
        <v>126</v>
      </c>
      <c r="BE250" s="134">
        <f>IF(N250="základní",J250,0)</f>
        <v>0</v>
      </c>
      <c r="BF250" s="134">
        <f>IF(N250="snížená",J250,0)</f>
        <v>0</v>
      </c>
      <c r="BG250" s="134">
        <f>IF(N250="zákl. přenesená",J250,0)</f>
        <v>0</v>
      </c>
      <c r="BH250" s="134">
        <f>IF(N250="sníž. přenesená",J250,0)</f>
        <v>0</v>
      </c>
      <c r="BI250" s="134">
        <f>IF(N250="nulová",J250,0)</f>
        <v>0</v>
      </c>
      <c r="BJ250" s="15" t="s">
        <v>86</v>
      </c>
      <c r="BK250" s="134">
        <f>ROUND(I250*H250,2)</f>
        <v>0</v>
      </c>
      <c r="BL250" s="15" t="s">
        <v>200</v>
      </c>
      <c r="BM250" s="133" t="s">
        <v>379</v>
      </c>
    </row>
    <row r="251" spans="2:47" s="1" customFormat="1" ht="29.25">
      <c r="B251" s="28"/>
      <c r="D251" s="138" t="s">
        <v>137</v>
      </c>
      <c r="F251" s="139" t="s">
        <v>380</v>
      </c>
      <c r="L251" s="28"/>
      <c r="M251" s="137"/>
      <c r="T251" s="48"/>
      <c r="AT251" s="15" t="s">
        <v>137</v>
      </c>
      <c r="AU251" s="15" t="s">
        <v>88</v>
      </c>
    </row>
    <row r="252" spans="2:65" s="1" customFormat="1" ht="21.6" customHeight="1">
      <c r="B252" s="122"/>
      <c r="C252" s="123">
        <v>66</v>
      </c>
      <c r="D252" s="123" t="s">
        <v>128</v>
      </c>
      <c r="E252" s="124" t="s">
        <v>381</v>
      </c>
      <c r="F252" s="125" t="s">
        <v>1173</v>
      </c>
      <c r="G252" s="126" t="s">
        <v>131</v>
      </c>
      <c r="H252" s="127">
        <v>38</v>
      </c>
      <c r="I252" s="128"/>
      <c r="J252" s="128">
        <f>ROUND(I252*H252,2)</f>
        <v>0</v>
      </c>
      <c r="K252" s="125" t="s">
        <v>132</v>
      </c>
      <c r="L252" s="28"/>
      <c r="M252" s="129" t="s">
        <v>3</v>
      </c>
      <c r="N252" s="130" t="s">
        <v>50</v>
      </c>
      <c r="O252" s="131">
        <v>2.564</v>
      </c>
      <c r="P252" s="131">
        <f>O252*H252</f>
        <v>97.432</v>
      </c>
      <c r="Q252" s="131">
        <v>0</v>
      </c>
      <c r="R252" s="131">
        <f>Q252*H252</f>
        <v>0</v>
      </c>
      <c r="S252" s="131">
        <v>0</v>
      </c>
      <c r="T252" s="132">
        <f>S252*H252</f>
        <v>0</v>
      </c>
      <c r="AR252" s="133" t="s">
        <v>212</v>
      </c>
      <c r="AT252" s="133" t="s">
        <v>128</v>
      </c>
      <c r="AU252" s="133" t="s">
        <v>88</v>
      </c>
      <c r="AY252" s="15" t="s">
        <v>126</v>
      </c>
      <c r="BE252" s="134">
        <f>IF(N252="základní",J252,0)</f>
        <v>0</v>
      </c>
      <c r="BF252" s="134">
        <f>IF(N252="snížená",J252,0)</f>
        <v>0</v>
      </c>
      <c r="BG252" s="134">
        <f>IF(N252="zákl. přenesená",J252,0)</f>
        <v>0</v>
      </c>
      <c r="BH252" s="134">
        <f>IF(N252="sníž. přenesená",J252,0)</f>
        <v>0</v>
      </c>
      <c r="BI252" s="134">
        <f>IF(N252="nulová",J252,0)</f>
        <v>0</v>
      </c>
      <c r="BJ252" s="15" t="s">
        <v>86</v>
      </c>
      <c r="BK252" s="134">
        <f>ROUND(I252*H252,2)</f>
        <v>0</v>
      </c>
      <c r="BL252" s="15" t="s">
        <v>212</v>
      </c>
      <c r="BM252" s="133" t="s">
        <v>382</v>
      </c>
    </row>
    <row r="253" spans="2:47" s="1" customFormat="1" ht="19.5">
      <c r="B253" s="28"/>
      <c r="D253" s="138" t="s">
        <v>137</v>
      </c>
      <c r="F253" s="139" t="s">
        <v>1174</v>
      </c>
      <c r="L253" s="28"/>
      <c r="M253" s="137"/>
      <c r="T253" s="48"/>
      <c r="AT253" s="15" t="s">
        <v>137</v>
      </c>
      <c r="AU253" s="15" t="s">
        <v>88</v>
      </c>
    </row>
    <row r="254" spans="2:65" s="1" customFormat="1" ht="27" customHeight="1">
      <c r="B254" s="122"/>
      <c r="C254" s="123">
        <v>67</v>
      </c>
      <c r="D254" s="123" t="s">
        <v>128</v>
      </c>
      <c r="E254" s="124" t="s">
        <v>383</v>
      </c>
      <c r="F254" s="125" t="s">
        <v>1175</v>
      </c>
      <c r="G254" s="126" t="s">
        <v>131</v>
      </c>
      <c r="H254" s="127">
        <v>38</v>
      </c>
      <c r="I254" s="128"/>
      <c r="J254" s="128">
        <f>ROUND(I254*H254,2)</f>
        <v>0</v>
      </c>
      <c r="K254" s="125" t="s">
        <v>3</v>
      </c>
      <c r="L254" s="28"/>
      <c r="M254" s="129" t="s">
        <v>3</v>
      </c>
      <c r="N254" s="130" t="s">
        <v>50</v>
      </c>
      <c r="O254" s="131">
        <v>0</v>
      </c>
      <c r="P254" s="131">
        <f>O254*H254</f>
        <v>0</v>
      </c>
      <c r="Q254" s="131">
        <v>0</v>
      </c>
      <c r="R254" s="131">
        <f>Q254*H254</f>
        <v>0</v>
      </c>
      <c r="S254" s="131">
        <v>0</v>
      </c>
      <c r="T254" s="132">
        <f>S254*H254</f>
        <v>0</v>
      </c>
      <c r="AR254" s="133" t="s">
        <v>212</v>
      </c>
      <c r="AT254" s="133" t="s">
        <v>128</v>
      </c>
      <c r="AU254" s="133" t="s">
        <v>88</v>
      </c>
      <c r="AY254" s="15" t="s">
        <v>126</v>
      </c>
      <c r="BE254" s="134">
        <f>IF(N254="základní",J254,0)</f>
        <v>0</v>
      </c>
      <c r="BF254" s="134">
        <f>IF(N254="snížená",J254,0)</f>
        <v>0</v>
      </c>
      <c r="BG254" s="134">
        <f>IF(N254="zákl. přenesená",J254,0)</f>
        <v>0</v>
      </c>
      <c r="BH254" s="134">
        <f>IF(N254="sníž. přenesená",J254,0)</f>
        <v>0</v>
      </c>
      <c r="BI254" s="134">
        <f>IF(N254="nulová",J254,0)</f>
        <v>0</v>
      </c>
      <c r="BJ254" s="15" t="s">
        <v>86</v>
      </c>
      <c r="BK254" s="134">
        <f>ROUND(I254*H254,2)</f>
        <v>0</v>
      </c>
      <c r="BL254" s="15" t="s">
        <v>212</v>
      </c>
      <c r="BM254" s="133" t="s">
        <v>385</v>
      </c>
    </row>
    <row r="255" spans="2:65" s="1" customFormat="1" ht="16.5" customHeight="1">
      <c r="B255" s="122"/>
      <c r="C255" s="146">
        <v>68</v>
      </c>
      <c r="D255" s="146" t="s">
        <v>199</v>
      </c>
      <c r="E255" s="147" t="s">
        <v>386</v>
      </c>
      <c r="F255" s="148" t="s">
        <v>387</v>
      </c>
      <c r="G255" s="149" t="s">
        <v>131</v>
      </c>
      <c r="H255" s="150">
        <v>38</v>
      </c>
      <c r="I255" s="151"/>
      <c r="J255" s="151">
        <f>ROUND(I255*H255,2)</f>
        <v>0</v>
      </c>
      <c r="K255" s="148" t="s">
        <v>3</v>
      </c>
      <c r="L255" s="152"/>
      <c r="M255" s="153" t="s">
        <v>3</v>
      </c>
      <c r="N255" s="154" t="s">
        <v>50</v>
      </c>
      <c r="O255" s="131">
        <v>0</v>
      </c>
      <c r="P255" s="131">
        <f>O255*H255</f>
        <v>0</v>
      </c>
      <c r="Q255" s="131">
        <v>0</v>
      </c>
      <c r="R255" s="131">
        <f>Q255*H255</f>
        <v>0</v>
      </c>
      <c r="S255" s="131">
        <v>0</v>
      </c>
      <c r="T255" s="132">
        <f>S255*H255</f>
        <v>0</v>
      </c>
      <c r="AR255" s="133" t="s">
        <v>388</v>
      </c>
      <c r="AT255" s="133" t="s">
        <v>199</v>
      </c>
      <c r="AU255" s="133" t="s">
        <v>88</v>
      </c>
      <c r="AY255" s="15" t="s">
        <v>126</v>
      </c>
      <c r="BE255" s="134">
        <f>IF(N255="základní",J255,0)</f>
        <v>0</v>
      </c>
      <c r="BF255" s="134">
        <f>IF(N255="snížená",J255,0)</f>
        <v>0</v>
      </c>
      <c r="BG255" s="134">
        <f>IF(N255="zákl. přenesená",J255,0)</f>
        <v>0</v>
      </c>
      <c r="BH255" s="134">
        <f>IF(N255="sníž. přenesená",J255,0)</f>
        <v>0</v>
      </c>
      <c r="BI255" s="134">
        <f>IF(N255="nulová",J255,0)</f>
        <v>0</v>
      </c>
      <c r="BJ255" s="15" t="s">
        <v>86</v>
      </c>
      <c r="BK255" s="134">
        <f>ROUND(I255*H255,2)</f>
        <v>0</v>
      </c>
      <c r="BL255" s="15" t="s">
        <v>212</v>
      </c>
      <c r="BM255" s="133" t="s">
        <v>389</v>
      </c>
    </row>
    <row r="256" spans="2:47" s="1" customFormat="1" ht="19.5">
      <c r="B256" s="28"/>
      <c r="D256" s="138" t="s">
        <v>137</v>
      </c>
      <c r="F256" s="139" t="s">
        <v>323</v>
      </c>
      <c r="L256" s="28"/>
      <c r="M256" s="137"/>
      <c r="T256" s="48"/>
      <c r="AT256" s="15" t="s">
        <v>137</v>
      </c>
      <c r="AU256" s="15" t="s">
        <v>88</v>
      </c>
    </row>
    <row r="257" spans="2:65" s="1" customFormat="1" ht="16.5" customHeight="1">
      <c r="B257" s="122"/>
      <c r="C257" s="146">
        <v>69</v>
      </c>
      <c r="D257" s="146" t="s">
        <v>199</v>
      </c>
      <c r="E257" s="147" t="s">
        <v>390</v>
      </c>
      <c r="F257" s="148" t="s">
        <v>391</v>
      </c>
      <c r="G257" s="149" t="s">
        <v>131</v>
      </c>
      <c r="H257" s="150">
        <v>38</v>
      </c>
      <c r="I257" s="151"/>
      <c r="J257" s="151">
        <f>ROUND(I257*H257,2)</f>
        <v>0</v>
      </c>
      <c r="K257" s="148" t="s">
        <v>3</v>
      </c>
      <c r="L257" s="152"/>
      <c r="M257" s="153" t="s">
        <v>3</v>
      </c>
      <c r="N257" s="154" t="s">
        <v>50</v>
      </c>
      <c r="O257" s="131">
        <v>0</v>
      </c>
      <c r="P257" s="131">
        <f>O257*H257</f>
        <v>0</v>
      </c>
      <c r="Q257" s="131">
        <v>0</v>
      </c>
      <c r="R257" s="131">
        <f>Q257*H257</f>
        <v>0</v>
      </c>
      <c r="S257" s="131">
        <v>0</v>
      </c>
      <c r="T257" s="132">
        <f>S257*H257</f>
        <v>0</v>
      </c>
      <c r="AR257" s="133" t="s">
        <v>388</v>
      </c>
      <c r="AT257" s="133" t="s">
        <v>199</v>
      </c>
      <c r="AU257" s="133" t="s">
        <v>88</v>
      </c>
      <c r="AY257" s="15" t="s">
        <v>126</v>
      </c>
      <c r="BE257" s="134">
        <f>IF(N257="základní",J257,0)</f>
        <v>0</v>
      </c>
      <c r="BF257" s="134">
        <f>IF(N257="snížená",J257,0)</f>
        <v>0</v>
      </c>
      <c r="BG257" s="134">
        <f>IF(N257="zákl. přenesená",J257,0)</f>
        <v>0</v>
      </c>
      <c r="BH257" s="134">
        <f>IF(N257="sníž. přenesená",J257,0)</f>
        <v>0</v>
      </c>
      <c r="BI257" s="134">
        <f>IF(N257="nulová",J257,0)</f>
        <v>0</v>
      </c>
      <c r="BJ257" s="15" t="s">
        <v>86</v>
      </c>
      <c r="BK257" s="134">
        <f>ROUND(I257*H257,2)</f>
        <v>0</v>
      </c>
      <c r="BL257" s="15" t="s">
        <v>212</v>
      </c>
      <c r="BM257" s="133" t="s">
        <v>392</v>
      </c>
    </row>
    <row r="258" spans="2:47" s="1" customFormat="1" ht="19.5">
      <c r="B258" s="28"/>
      <c r="D258" s="138" t="s">
        <v>137</v>
      </c>
      <c r="F258" s="139" t="s">
        <v>323</v>
      </c>
      <c r="L258" s="28"/>
      <c r="M258" s="137"/>
      <c r="T258" s="48"/>
      <c r="AT258" s="15" t="s">
        <v>137</v>
      </c>
      <c r="AU258" s="15" t="s">
        <v>88</v>
      </c>
    </row>
    <row r="259" spans="2:65" s="1" customFormat="1" ht="16.5" customHeight="1">
      <c r="B259" s="122"/>
      <c r="C259" s="146">
        <v>70</v>
      </c>
      <c r="D259" s="146" t="s">
        <v>199</v>
      </c>
      <c r="E259" s="147" t="s">
        <v>393</v>
      </c>
      <c r="F259" s="148" t="s">
        <v>394</v>
      </c>
      <c r="G259" s="149" t="s">
        <v>131</v>
      </c>
      <c r="H259" s="150">
        <v>38</v>
      </c>
      <c r="I259" s="151"/>
      <c r="J259" s="151">
        <f>ROUND(I259*H259,2)</f>
        <v>0</v>
      </c>
      <c r="K259" s="148" t="s">
        <v>3</v>
      </c>
      <c r="L259" s="152"/>
      <c r="M259" s="153" t="s">
        <v>3</v>
      </c>
      <c r="N259" s="154" t="s">
        <v>50</v>
      </c>
      <c r="O259" s="131">
        <v>0</v>
      </c>
      <c r="P259" s="131">
        <f>O259*H259</f>
        <v>0</v>
      </c>
      <c r="Q259" s="131">
        <v>0</v>
      </c>
      <c r="R259" s="131">
        <f>Q259*H259</f>
        <v>0</v>
      </c>
      <c r="S259" s="131">
        <v>0</v>
      </c>
      <c r="T259" s="132">
        <f>S259*H259</f>
        <v>0</v>
      </c>
      <c r="AR259" s="133" t="s">
        <v>200</v>
      </c>
      <c r="AT259" s="133" t="s">
        <v>199</v>
      </c>
      <c r="AU259" s="133" t="s">
        <v>88</v>
      </c>
      <c r="AY259" s="15" t="s">
        <v>126</v>
      </c>
      <c r="BE259" s="134">
        <f>IF(N259="základní",J259,0)</f>
        <v>0</v>
      </c>
      <c r="BF259" s="134">
        <f>IF(N259="snížená",J259,0)</f>
        <v>0</v>
      </c>
      <c r="BG259" s="134">
        <f>IF(N259="zákl. přenesená",J259,0)</f>
        <v>0</v>
      </c>
      <c r="BH259" s="134">
        <f>IF(N259="sníž. přenesená",J259,0)</f>
        <v>0</v>
      </c>
      <c r="BI259" s="134">
        <f>IF(N259="nulová",J259,0)</f>
        <v>0</v>
      </c>
      <c r="BJ259" s="15" t="s">
        <v>86</v>
      </c>
      <c r="BK259" s="134">
        <f>ROUND(I259*H259,2)</f>
        <v>0</v>
      </c>
      <c r="BL259" s="15" t="s">
        <v>200</v>
      </c>
      <c r="BM259" s="133" t="s">
        <v>395</v>
      </c>
    </row>
    <row r="260" spans="2:47" s="1" customFormat="1" ht="19.5">
      <c r="B260" s="28"/>
      <c r="D260" s="138" t="s">
        <v>137</v>
      </c>
      <c r="F260" s="139" t="s">
        <v>396</v>
      </c>
      <c r="L260" s="28"/>
      <c r="M260" s="137"/>
      <c r="T260" s="48"/>
      <c r="AT260" s="15" t="s">
        <v>137</v>
      </c>
      <c r="AU260" s="15" t="s">
        <v>88</v>
      </c>
    </row>
    <row r="261" spans="2:65" s="1" customFormat="1" ht="17.45" customHeight="1">
      <c r="B261" s="122"/>
      <c r="C261" s="123">
        <v>71</v>
      </c>
      <c r="D261" s="123" t="s">
        <v>128</v>
      </c>
      <c r="E261" s="124" t="s">
        <v>397</v>
      </c>
      <c r="F261" s="125" t="s">
        <v>384</v>
      </c>
      <c r="G261" s="126" t="s">
        <v>159</v>
      </c>
      <c r="H261" s="127">
        <v>28</v>
      </c>
      <c r="I261" s="128"/>
      <c r="J261" s="128">
        <f>ROUND(I261*H261,2)</f>
        <v>0</v>
      </c>
      <c r="K261" s="125" t="s">
        <v>132</v>
      </c>
      <c r="L261" s="28"/>
      <c r="M261" s="129" t="s">
        <v>3</v>
      </c>
      <c r="N261" s="130" t="s">
        <v>50</v>
      </c>
      <c r="O261" s="131">
        <v>0.179</v>
      </c>
      <c r="P261" s="131">
        <f>O261*H261</f>
        <v>5.012</v>
      </c>
      <c r="Q261" s="131">
        <v>0</v>
      </c>
      <c r="R261" s="131">
        <f>Q261*H261</f>
        <v>0</v>
      </c>
      <c r="S261" s="131">
        <v>0</v>
      </c>
      <c r="T261" s="132">
        <f>S261*H261</f>
        <v>0</v>
      </c>
      <c r="AR261" s="133" t="s">
        <v>212</v>
      </c>
      <c r="AT261" s="133" t="s">
        <v>128</v>
      </c>
      <c r="AU261" s="133" t="s">
        <v>88</v>
      </c>
      <c r="AY261" s="15" t="s">
        <v>126</v>
      </c>
      <c r="BE261" s="134">
        <f>IF(N261="základní",J261,0)</f>
        <v>0</v>
      </c>
      <c r="BF261" s="134">
        <f>IF(N261="snížená",J261,0)</f>
        <v>0</v>
      </c>
      <c r="BG261" s="134">
        <f>IF(N261="zákl. přenesená",J261,0)</f>
        <v>0</v>
      </c>
      <c r="BH261" s="134">
        <f>IF(N261="sníž. přenesená",J261,0)</f>
        <v>0</v>
      </c>
      <c r="BI261" s="134">
        <f>IF(N261="nulová",J261,0)</f>
        <v>0</v>
      </c>
      <c r="BJ261" s="15" t="s">
        <v>86</v>
      </c>
      <c r="BK261" s="134">
        <f>ROUND(I261*H261,2)</f>
        <v>0</v>
      </c>
      <c r="BL261" s="15" t="s">
        <v>212</v>
      </c>
      <c r="BM261" s="133" t="s">
        <v>398</v>
      </c>
    </row>
    <row r="262" spans="2:65" s="1" customFormat="1" ht="24.2" customHeight="1">
      <c r="B262" s="122"/>
      <c r="C262" s="123">
        <v>72</v>
      </c>
      <c r="D262" s="123" t="s">
        <v>128</v>
      </c>
      <c r="E262" s="124" t="s">
        <v>399</v>
      </c>
      <c r="F262" s="125" t="s">
        <v>400</v>
      </c>
      <c r="G262" s="126" t="s">
        <v>159</v>
      </c>
      <c r="H262" s="127">
        <v>1150</v>
      </c>
      <c r="I262" s="128"/>
      <c r="J262" s="128">
        <f>ROUND(I262*H262,2)</f>
        <v>0</v>
      </c>
      <c r="K262" s="125" t="s">
        <v>132</v>
      </c>
      <c r="L262" s="28"/>
      <c r="M262" s="129" t="s">
        <v>3</v>
      </c>
      <c r="N262" s="130" t="s">
        <v>50</v>
      </c>
      <c r="O262" s="131">
        <v>0.123</v>
      </c>
      <c r="P262" s="131">
        <f>O262*H262</f>
        <v>141.45</v>
      </c>
      <c r="Q262" s="131">
        <v>0</v>
      </c>
      <c r="R262" s="131">
        <f>Q262*H262</f>
        <v>0</v>
      </c>
      <c r="S262" s="131">
        <v>0</v>
      </c>
      <c r="T262" s="132">
        <f>S262*H262</f>
        <v>0</v>
      </c>
      <c r="AR262" s="133" t="s">
        <v>212</v>
      </c>
      <c r="AT262" s="133" t="s">
        <v>128</v>
      </c>
      <c r="AU262" s="133" t="s">
        <v>88</v>
      </c>
      <c r="AY262" s="15" t="s">
        <v>126</v>
      </c>
      <c r="BE262" s="134">
        <f>IF(N262="základní",J262,0)</f>
        <v>0</v>
      </c>
      <c r="BF262" s="134">
        <f>IF(N262="snížená",J262,0)</f>
        <v>0</v>
      </c>
      <c r="BG262" s="134">
        <f>IF(N262="zákl. přenesená",J262,0)</f>
        <v>0</v>
      </c>
      <c r="BH262" s="134">
        <f>IF(N262="sníž. přenesená",J262,0)</f>
        <v>0</v>
      </c>
      <c r="BI262" s="134">
        <f>IF(N262="nulová",J262,0)</f>
        <v>0</v>
      </c>
      <c r="BJ262" s="15" t="s">
        <v>86</v>
      </c>
      <c r="BK262" s="134">
        <f>ROUND(I262*H262,2)</f>
        <v>0</v>
      </c>
      <c r="BL262" s="15" t="s">
        <v>212</v>
      </c>
      <c r="BM262" s="133" t="s">
        <v>401</v>
      </c>
    </row>
    <row r="263" spans="2:47" s="1" customFormat="1" ht="12">
      <c r="B263" s="28"/>
      <c r="D263" s="135" t="s">
        <v>135</v>
      </c>
      <c r="F263" s="136" t="s">
        <v>402</v>
      </c>
      <c r="L263" s="28"/>
      <c r="M263" s="137"/>
      <c r="T263" s="48"/>
      <c r="AT263" s="15" t="s">
        <v>135</v>
      </c>
      <c r="AU263" s="15" t="s">
        <v>88</v>
      </c>
    </row>
    <row r="264" spans="2:47" s="1" customFormat="1" ht="19.5">
      <c r="B264" s="28"/>
      <c r="D264" s="138" t="s">
        <v>137</v>
      </c>
      <c r="F264" s="139" t="s">
        <v>403</v>
      </c>
      <c r="L264" s="28"/>
      <c r="M264" s="137"/>
      <c r="T264" s="48"/>
      <c r="AT264" s="15" t="s">
        <v>137</v>
      </c>
      <c r="AU264" s="15" t="s">
        <v>88</v>
      </c>
    </row>
    <row r="265" spans="2:65" s="1" customFormat="1" ht="16.5" customHeight="1">
      <c r="B265" s="122"/>
      <c r="C265" s="146">
        <v>73</v>
      </c>
      <c r="D265" s="146" t="s">
        <v>199</v>
      </c>
      <c r="E265" s="147" t="s">
        <v>404</v>
      </c>
      <c r="F265" s="148" t="s">
        <v>405</v>
      </c>
      <c r="G265" s="149" t="s">
        <v>406</v>
      </c>
      <c r="H265" s="150">
        <v>1150</v>
      </c>
      <c r="I265" s="151"/>
      <c r="J265" s="151">
        <f>ROUND(I265*H265,2)</f>
        <v>0</v>
      </c>
      <c r="K265" s="148" t="s">
        <v>3</v>
      </c>
      <c r="L265" s="152"/>
      <c r="M265" s="153" t="s">
        <v>3</v>
      </c>
      <c r="N265" s="154" t="s">
        <v>50</v>
      </c>
      <c r="O265" s="131">
        <v>0</v>
      </c>
      <c r="P265" s="131">
        <f>O265*H265</f>
        <v>0</v>
      </c>
      <c r="Q265" s="131">
        <v>0</v>
      </c>
      <c r="R265" s="131">
        <f>Q265*H265</f>
        <v>0</v>
      </c>
      <c r="S265" s="131">
        <v>0</v>
      </c>
      <c r="T265" s="132">
        <f>S265*H265</f>
        <v>0</v>
      </c>
      <c r="AR265" s="133" t="s">
        <v>200</v>
      </c>
      <c r="AT265" s="133" t="s">
        <v>199</v>
      </c>
      <c r="AU265" s="133" t="s">
        <v>88</v>
      </c>
      <c r="AY265" s="15" t="s">
        <v>126</v>
      </c>
      <c r="BE265" s="134">
        <f>IF(N265="základní",J265,0)</f>
        <v>0</v>
      </c>
      <c r="BF265" s="134">
        <f>IF(N265="snížená",J265,0)</f>
        <v>0</v>
      </c>
      <c r="BG265" s="134">
        <f>IF(N265="zákl. přenesená",J265,0)</f>
        <v>0</v>
      </c>
      <c r="BH265" s="134">
        <f>IF(N265="sníž. přenesená",J265,0)</f>
        <v>0</v>
      </c>
      <c r="BI265" s="134">
        <f>IF(N265="nulová",J265,0)</f>
        <v>0</v>
      </c>
      <c r="BJ265" s="15" t="s">
        <v>86</v>
      </c>
      <c r="BK265" s="134">
        <f>ROUND(I265*H265,2)</f>
        <v>0</v>
      </c>
      <c r="BL265" s="15" t="s">
        <v>200</v>
      </c>
      <c r="BM265" s="133" t="s">
        <v>407</v>
      </c>
    </row>
    <row r="266" spans="2:47" s="1" customFormat="1" ht="18.6" customHeight="1">
      <c r="B266" s="28"/>
      <c r="D266" s="138" t="s">
        <v>137</v>
      </c>
      <c r="F266" s="139" t="s">
        <v>408</v>
      </c>
      <c r="L266" s="28"/>
      <c r="M266" s="137"/>
      <c r="T266" s="48"/>
      <c r="AT266" s="15" t="s">
        <v>137</v>
      </c>
      <c r="AU266" s="15" t="s">
        <v>88</v>
      </c>
    </row>
    <row r="267" spans="2:65" s="1" customFormat="1" ht="24.2" customHeight="1">
      <c r="B267" s="122"/>
      <c r="C267" s="146">
        <v>74</v>
      </c>
      <c r="D267" s="146" t="s">
        <v>199</v>
      </c>
      <c r="E267" s="147" t="s">
        <v>409</v>
      </c>
      <c r="F267" s="148" t="s">
        <v>410</v>
      </c>
      <c r="G267" s="149" t="s">
        <v>131</v>
      </c>
      <c r="H267" s="150">
        <v>38</v>
      </c>
      <c r="I267" s="151"/>
      <c r="J267" s="151">
        <f>ROUND(I267*H267,2)</f>
        <v>0</v>
      </c>
      <c r="K267" s="148" t="s">
        <v>3</v>
      </c>
      <c r="L267" s="152"/>
      <c r="M267" s="153" t="s">
        <v>3</v>
      </c>
      <c r="N267" s="154" t="s">
        <v>50</v>
      </c>
      <c r="O267" s="131">
        <v>0</v>
      </c>
      <c r="P267" s="131">
        <f>O267*H267</f>
        <v>0</v>
      </c>
      <c r="Q267" s="131">
        <v>0</v>
      </c>
      <c r="R267" s="131">
        <f>Q267*H267</f>
        <v>0</v>
      </c>
      <c r="S267" s="131">
        <v>0</v>
      </c>
      <c r="T267" s="132">
        <f>S267*H267</f>
        <v>0</v>
      </c>
      <c r="AR267" s="133" t="s">
        <v>200</v>
      </c>
      <c r="AT267" s="133" t="s">
        <v>199</v>
      </c>
      <c r="AU267" s="133" t="s">
        <v>88</v>
      </c>
      <c r="AY267" s="15" t="s">
        <v>126</v>
      </c>
      <c r="BE267" s="134">
        <f>IF(N267="základní",J267,0)</f>
        <v>0</v>
      </c>
      <c r="BF267" s="134">
        <f>IF(N267="snížená",J267,0)</f>
        <v>0</v>
      </c>
      <c r="BG267" s="134">
        <f>IF(N267="zákl. přenesená",J267,0)</f>
        <v>0</v>
      </c>
      <c r="BH267" s="134">
        <f>IF(N267="sníž. přenesená",J267,0)</f>
        <v>0</v>
      </c>
      <c r="BI267" s="134">
        <f>IF(N267="nulová",J267,0)</f>
        <v>0</v>
      </c>
      <c r="BJ267" s="15" t="s">
        <v>86</v>
      </c>
      <c r="BK267" s="134">
        <f>ROUND(I267*H267,2)</f>
        <v>0</v>
      </c>
      <c r="BL267" s="15" t="s">
        <v>200</v>
      </c>
      <c r="BM267" s="133" t="s">
        <v>411</v>
      </c>
    </row>
    <row r="268" spans="2:47" s="1" customFormat="1" ht="19.5">
      <c r="B268" s="28"/>
      <c r="D268" s="138" t="s">
        <v>137</v>
      </c>
      <c r="F268" s="139" t="s">
        <v>323</v>
      </c>
      <c r="L268" s="28"/>
      <c r="M268" s="137"/>
      <c r="T268" s="48"/>
      <c r="AT268" s="15" t="s">
        <v>137</v>
      </c>
      <c r="AU268" s="15" t="s">
        <v>88</v>
      </c>
    </row>
    <row r="269" spans="2:65" s="1" customFormat="1" ht="16.5" customHeight="1">
      <c r="B269" s="122"/>
      <c r="C269" s="123">
        <v>75</v>
      </c>
      <c r="D269" s="123" t="s">
        <v>128</v>
      </c>
      <c r="E269" s="124" t="s">
        <v>412</v>
      </c>
      <c r="F269" s="125" t="s">
        <v>413</v>
      </c>
      <c r="G269" s="126" t="s">
        <v>131</v>
      </c>
      <c r="H269" s="127">
        <v>38</v>
      </c>
      <c r="I269" s="128"/>
      <c r="J269" s="128">
        <f>ROUND(I269*H269,2)</f>
        <v>0</v>
      </c>
      <c r="K269" s="125" t="s">
        <v>132</v>
      </c>
      <c r="L269" s="28"/>
      <c r="M269" s="129" t="s">
        <v>3</v>
      </c>
      <c r="N269" s="130" t="s">
        <v>50</v>
      </c>
      <c r="O269" s="131">
        <v>0.252</v>
      </c>
      <c r="P269" s="131">
        <f>O269*H269</f>
        <v>9.576</v>
      </c>
      <c r="Q269" s="131">
        <v>0</v>
      </c>
      <c r="R269" s="131">
        <f>Q269*H269</f>
        <v>0</v>
      </c>
      <c r="S269" s="131">
        <v>0</v>
      </c>
      <c r="T269" s="132">
        <f>S269*H269</f>
        <v>0</v>
      </c>
      <c r="AR269" s="133" t="s">
        <v>212</v>
      </c>
      <c r="AT269" s="133" t="s">
        <v>128</v>
      </c>
      <c r="AU269" s="133" t="s">
        <v>88</v>
      </c>
      <c r="AY269" s="15" t="s">
        <v>126</v>
      </c>
      <c r="BE269" s="134">
        <f>IF(N269="základní",J269,0)</f>
        <v>0</v>
      </c>
      <c r="BF269" s="134">
        <f>IF(N269="snížená",J269,0)</f>
        <v>0</v>
      </c>
      <c r="BG269" s="134">
        <f>IF(N269="zákl. přenesená",J269,0)</f>
        <v>0</v>
      </c>
      <c r="BH269" s="134">
        <f>IF(N269="sníž. přenesená",J269,0)</f>
        <v>0</v>
      </c>
      <c r="BI269" s="134">
        <f>IF(N269="nulová",J269,0)</f>
        <v>0</v>
      </c>
      <c r="BJ269" s="15" t="s">
        <v>86</v>
      </c>
      <c r="BK269" s="134">
        <f>ROUND(I269*H269,2)</f>
        <v>0</v>
      </c>
      <c r="BL269" s="15" t="s">
        <v>212</v>
      </c>
      <c r="BM269" s="133" t="s">
        <v>414</v>
      </c>
    </row>
    <row r="270" spans="2:47" s="1" customFormat="1" ht="12">
      <c r="B270" s="28"/>
      <c r="D270" s="135" t="s">
        <v>135</v>
      </c>
      <c r="F270" s="136" t="s">
        <v>415</v>
      </c>
      <c r="L270" s="28"/>
      <c r="M270" s="137"/>
      <c r="T270" s="48"/>
      <c r="AT270" s="15" t="s">
        <v>135</v>
      </c>
      <c r="AU270" s="15" t="s">
        <v>88</v>
      </c>
    </row>
    <row r="271" spans="2:47" s="1" customFormat="1" ht="29.25">
      <c r="B271" s="28"/>
      <c r="D271" s="138" t="s">
        <v>137</v>
      </c>
      <c r="F271" s="139" t="s">
        <v>416</v>
      </c>
      <c r="L271" s="28"/>
      <c r="M271" s="137"/>
      <c r="T271" s="48"/>
      <c r="AT271" s="15" t="s">
        <v>137</v>
      </c>
      <c r="AU271" s="15" t="s">
        <v>88</v>
      </c>
    </row>
    <row r="272" spans="2:65" s="1" customFormat="1" ht="16.5" customHeight="1">
      <c r="B272" s="122"/>
      <c r="C272" s="146">
        <v>76</v>
      </c>
      <c r="D272" s="146" t="s">
        <v>199</v>
      </c>
      <c r="E272" s="147" t="s">
        <v>417</v>
      </c>
      <c r="F272" s="148" t="s">
        <v>418</v>
      </c>
      <c r="G272" s="149" t="s">
        <v>131</v>
      </c>
      <c r="H272" s="150">
        <v>38</v>
      </c>
      <c r="I272" s="151"/>
      <c r="J272" s="151">
        <f>ROUND(I272*H272,2)</f>
        <v>0</v>
      </c>
      <c r="K272" s="148" t="s">
        <v>3</v>
      </c>
      <c r="L272" s="152"/>
      <c r="M272" s="153" t="s">
        <v>3</v>
      </c>
      <c r="N272" s="154" t="s">
        <v>50</v>
      </c>
      <c r="O272" s="131">
        <v>0</v>
      </c>
      <c r="P272" s="131">
        <f>O272*H272</f>
        <v>0</v>
      </c>
      <c r="Q272" s="131">
        <v>0</v>
      </c>
      <c r="R272" s="131">
        <f>Q272*H272</f>
        <v>0</v>
      </c>
      <c r="S272" s="131">
        <v>0</v>
      </c>
      <c r="T272" s="132">
        <f>S272*H272</f>
        <v>0</v>
      </c>
      <c r="AR272" s="133" t="s">
        <v>200</v>
      </c>
      <c r="AT272" s="133" t="s">
        <v>199</v>
      </c>
      <c r="AU272" s="133" t="s">
        <v>88</v>
      </c>
      <c r="AY272" s="15" t="s">
        <v>126</v>
      </c>
      <c r="BE272" s="134">
        <f>IF(N272="základní",J272,0)</f>
        <v>0</v>
      </c>
      <c r="BF272" s="134">
        <f>IF(N272="snížená",J272,0)</f>
        <v>0</v>
      </c>
      <c r="BG272" s="134">
        <f>IF(N272="zákl. přenesená",J272,0)</f>
        <v>0</v>
      </c>
      <c r="BH272" s="134">
        <f>IF(N272="sníž. přenesená",J272,0)</f>
        <v>0</v>
      </c>
      <c r="BI272" s="134">
        <f>IF(N272="nulová",J272,0)</f>
        <v>0</v>
      </c>
      <c r="BJ272" s="15" t="s">
        <v>86</v>
      </c>
      <c r="BK272" s="134">
        <f>ROUND(I272*H272,2)</f>
        <v>0</v>
      </c>
      <c r="BL272" s="15" t="s">
        <v>200</v>
      </c>
      <c r="BM272" s="133" t="s">
        <v>419</v>
      </c>
    </row>
    <row r="273" spans="2:47" s="1" customFormat="1" ht="19.5">
      <c r="B273" s="28"/>
      <c r="D273" s="138" t="s">
        <v>137</v>
      </c>
      <c r="F273" s="139" t="s">
        <v>323</v>
      </c>
      <c r="L273" s="28"/>
      <c r="M273" s="137"/>
      <c r="T273" s="48"/>
      <c r="AT273" s="15" t="s">
        <v>137</v>
      </c>
      <c r="AU273" s="15" t="s">
        <v>88</v>
      </c>
    </row>
    <row r="274" spans="2:65" s="1" customFormat="1" ht="21.75" customHeight="1">
      <c r="B274" s="122"/>
      <c r="C274" s="123">
        <v>77</v>
      </c>
      <c r="D274" s="123" t="s">
        <v>128</v>
      </c>
      <c r="E274" s="124" t="s">
        <v>420</v>
      </c>
      <c r="F274" s="125" t="s">
        <v>421</v>
      </c>
      <c r="G274" s="126" t="s">
        <v>131</v>
      </c>
      <c r="H274" s="127">
        <v>38</v>
      </c>
      <c r="I274" s="128"/>
      <c r="J274" s="128">
        <f>ROUND(I274*H274,2)</f>
        <v>0</v>
      </c>
      <c r="K274" s="125" t="s">
        <v>3</v>
      </c>
      <c r="L274" s="28"/>
      <c r="M274" s="129" t="s">
        <v>3</v>
      </c>
      <c r="N274" s="130" t="s">
        <v>50</v>
      </c>
      <c r="O274" s="131">
        <v>0</v>
      </c>
      <c r="P274" s="131">
        <f>O274*H274</f>
        <v>0</v>
      </c>
      <c r="Q274" s="131">
        <v>0</v>
      </c>
      <c r="R274" s="131">
        <f>Q274*H274</f>
        <v>0</v>
      </c>
      <c r="S274" s="131">
        <v>0</v>
      </c>
      <c r="T274" s="132">
        <f>S274*H274</f>
        <v>0</v>
      </c>
      <c r="AR274" s="133" t="s">
        <v>212</v>
      </c>
      <c r="AT274" s="133" t="s">
        <v>128</v>
      </c>
      <c r="AU274" s="133" t="s">
        <v>88</v>
      </c>
      <c r="AY274" s="15" t="s">
        <v>126</v>
      </c>
      <c r="BE274" s="134">
        <f>IF(N274="základní",J274,0)</f>
        <v>0</v>
      </c>
      <c r="BF274" s="134">
        <f>IF(N274="snížená",J274,0)</f>
        <v>0</v>
      </c>
      <c r="BG274" s="134">
        <f>IF(N274="zákl. přenesená",J274,0)</f>
        <v>0</v>
      </c>
      <c r="BH274" s="134">
        <f>IF(N274="sníž. přenesená",J274,0)</f>
        <v>0</v>
      </c>
      <c r="BI274" s="134">
        <f>IF(N274="nulová",J274,0)</f>
        <v>0</v>
      </c>
      <c r="BJ274" s="15" t="s">
        <v>86</v>
      </c>
      <c r="BK274" s="134">
        <f>ROUND(I274*H274,2)</f>
        <v>0</v>
      </c>
      <c r="BL274" s="15" t="s">
        <v>212</v>
      </c>
      <c r="BM274" s="133" t="s">
        <v>422</v>
      </c>
    </row>
    <row r="275" spans="2:47" s="1" customFormat="1" ht="29.25">
      <c r="B275" s="28"/>
      <c r="D275" s="138" t="s">
        <v>137</v>
      </c>
      <c r="F275" s="139" t="s">
        <v>423</v>
      </c>
      <c r="L275" s="28"/>
      <c r="M275" s="137"/>
      <c r="T275" s="48"/>
      <c r="AT275" s="15" t="s">
        <v>137</v>
      </c>
      <c r="AU275" s="15" t="s">
        <v>88</v>
      </c>
    </row>
    <row r="276" spans="2:65" s="1" customFormat="1" ht="16.5" customHeight="1">
      <c r="B276" s="122"/>
      <c r="C276" s="123">
        <v>78</v>
      </c>
      <c r="D276" s="123" t="s">
        <v>128</v>
      </c>
      <c r="E276" s="124" t="s">
        <v>424</v>
      </c>
      <c r="F276" s="125" t="s">
        <v>425</v>
      </c>
      <c r="G276" s="126" t="s">
        <v>159</v>
      </c>
      <c r="H276" s="127">
        <v>9</v>
      </c>
      <c r="I276" s="128"/>
      <c r="J276" s="128">
        <f>ROUND(I276*H276,2)</f>
        <v>0</v>
      </c>
      <c r="K276" s="125" t="s">
        <v>3</v>
      </c>
      <c r="L276" s="28"/>
      <c r="M276" s="129" t="s">
        <v>3</v>
      </c>
      <c r="N276" s="130" t="s">
        <v>50</v>
      </c>
      <c r="O276" s="131">
        <v>0</v>
      </c>
      <c r="P276" s="131">
        <f>O276*H276</f>
        <v>0</v>
      </c>
      <c r="Q276" s="131">
        <v>0</v>
      </c>
      <c r="R276" s="131">
        <f>Q276*H276</f>
        <v>0</v>
      </c>
      <c r="S276" s="131">
        <v>0</v>
      </c>
      <c r="T276" s="132">
        <f>S276*H276</f>
        <v>0</v>
      </c>
      <c r="AR276" s="133" t="s">
        <v>212</v>
      </c>
      <c r="AT276" s="133" t="s">
        <v>128</v>
      </c>
      <c r="AU276" s="133" t="s">
        <v>88</v>
      </c>
      <c r="AY276" s="15" t="s">
        <v>126</v>
      </c>
      <c r="BE276" s="134">
        <f>IF(N276="základní",J276,0)</f>
        <v>0</v>
      </c>
      <c r="BF276" s="134">
        <f>IF(N276="snížená",J276,0)</f>
        <v>0</v>
      </c>
      <c r="BG276" s="134">
        <f>IF(N276="zákl. přenesená",J276,0)</f>
        <v>0</v>
      </c>
      <c r="BH276" s="134">
        <f>IF(N276="sníž. přenesená",J276,0)</f>
        <v>0</v>
      </c>
      <c r="BI276" s="134">
        <f>IF(N276="nulová",J276,0)</f>
        <v>0</v>
      </c>
      <c r="BJ276" s="15" t="s">
        <v>86</v>
      </c>
      <c r="BK276" s="134">
        <f>ROUND(I276*H276,2)</f>
        <v>0</v>
      </c>
      <c r="BL276" s="15" t="s">
        <v>212</v>
      </c>
      <c r="BM276" s="133" t="s">
        <v>426</v>
      </c>
    </row>
    <row r="277" spans="2:47" s="1" customFormat="1" ht="29.25">
      <c r="B277" s="28"/>
      <c r="D277" s="138" t="s">
        <v>137</v>
      </c>
      <c r="F277" s="139" t="s">
        <v>427</v>
      </c>
      <c r="L277" s="28"/>
      <c r="M277" s="137"/>
      <c r="T277" s="48"/>
      <c r="AT277" s="15" t="s">
        <v>137</v>
      </c>
      <c r="AU277" s="15" t="s">
        <v>88</v>
      </c>
    </row>
    <row r="278" spans="2:65" s="1" customFormat="1" ht="16.5" customHeight="1">
      <c r="B278" s="122"/>
      <c r="C278" s="146">
        <v>79</v>
      </c>
      <c r="D278" s="146" t="s">
        <v>199</v>
      </c>
      <c r="E278" s="147" t="s">
        <v>428</v>
      </c>
      <c r="F278" s="148" t="s">
        <v>429</v>
      </c>
      <c r="G278" s="149" t="s">
        <v>159</v>
      </c>
      <c r="H278" s="150">
        <v>9</v>
      </c>
      <c r="I278" s="151"/>
      <c r="J278" s="151">
        <f>ROUND(I278*H278,2)</f>
        <v>0</v>
      </c>
      <c r="K278" s="148" t="s">
        <v>3</v>
      </c>
      <c r="L278" s="152"/>
      <c r="M278" s="153" t="s">
        <v>3</v>
      </c>
      <c r="N278" s="154" t="s">
        <v>50</v>
      </c>
      <c r="O278" s="131">
        <v>0</v>
      </c>
      <c r="P278" s="131">
        <f>O278*H278</f>
        <v>0</v>
      </c>
      <c r="Q278" s="131">
        <v>0</v>
      </c>
      <c r="R278" s="131">
        <f>Q278*H278</f>
        <v>0</v>
      </c>
      <c r="S278" s="131">
        <v>0</v>
      </c>
      <c r="T278" s="132">
        <f>S278*H278</f>
        <v>0</v>
      </c>
      <c r="AR278" s="133" t="s">
        <v>200</v>
      </c>
      <c r="AT278" s="133" t="s">
        <v>199</v>
      </c>
      <c r="AU278" s="133" t="s">
        <v>88</v>
      </c>
      <c r="AY278" s="15" t="s">
        <v>126</v>
      </c>
      <c r="BE278" s="134">
        <f>IF(N278="základní",J278,0)</f>
        <v>0</v>
      </c>
      <c r="BF278" s="134">
        <f>IF(N278="snížená",J278,0)</f>
        <v>0</v>
      </c>
      <c r="BG278" s="134">
        <f>IF(N278="zákl. přenesená",J278,0)</f>
        <v>0</v>
      </c>
      <c r="BH278" s="134">
        <f>IF(N278="sníž. přenesená",J278,0)</f>
        <v>0</v>
      </c>
      <c r="BI278" s="134">
        <f>IF(N278="nulová",J278,0)</f>
        <v>0</v>
      </c>
      <c r="BJ278" s="15" t="s">
        <v>86</v>
      </c>
      <c r="BK278" s="134">
        <f>ROUND(I278*H278,2)</f>
        <v>0</v>
      </c>
      <c r="BL278" s="15" t="s">
        <v>200</v>
      </c>
      <c r="BM278" s="133" t="s">
        <v>430</v>
      </c>
    </row>
    <row r="279" spans="2:47" s="1" customFormat="1" ht="19.5">
      <c r="B279" s="28"/>
      <c r="D279" s="138" t="s">
        <v>137</v>
      </c>
      <c r="F279" s="139" t="s">
        <v>323</v>
      </c>
      <c r="L279" s="28"/>
      <c r="M279" s="137"/>
      <c r="T279" s="48"/>
      <c r="AT279" s="15" t="s">
        <v>137</v>
      </c>
      <c r="AU279" s="15" t="s">
        <v>88</v>
      </c>
    </row>
    <row r="280" spans="2:63" s="11" customFormat="1" ht="22.9" customHeight="1">
      <c r="B280" s="111"/>
      <c r="D280" s="112" t="s">
        <v>78</v>
      </c>
      <c r="E280" s="120" t="s">
        <v>431</v>
      </c>
      <c r="F280" s="120" t="s">
        <v>432</v>
      </c>
      <c r="J280" s="121">
        <f>BK280</f>
        <v>0</v>
      </c>
      <c r="L280" s="111"/>
      <c r="M280" s="115"/>
      <c r="P280" s="116">
        <f>SUM(P281:P549)</f>
        <v>4525.675699999998</v>
      </c>
      <c r="R280" s="116">
        <f>SUM(R281:R549)</f>
        <v>313.73915799999986</v>
      </c>
      <c r="T280" s="117">
        <f>SUM(T281:T549)</f>
        <v>213.017</v>
      </c>
      <c r="AR280" s="112" t="s">
        <v>141</v>
      </c>
      <c r="AT280" s="118" t="s">
        <v>78</v>
      </c>
      <c r="AU280" s="118" t="s">
        <v>86</v>
      </c>
      <c r="AY280" s="112" t="s">
        <v>126</v>
      </c>
      <c r="BK280" s="119">
        <f>SUM(BK281:BK549)</f>
        <v>0</v>
      </c>
    </row>
    <row r="281" spans="2:65" s="1" customFormat="1" ht="16.5" customHeight="1">
      <c r="B281" s="122"/>
      <c r="C281" s="123">
        <v>80</v>
      </c>
      <c r="D281" s="123" t="s">
        <v>128</v>
      </c>
      <c r="E281" s="124" t="s">
        <v>433</v>
      </c>
      <c r="F281" s="125" t="s">
        <v>434</v>
      </c>
      <c r="G281" s="126" t="s">
        <v>435</v>
      </c>
      <c r="H281" s="127">
        <v>2.25</v>
      </c>
      <c r="I281" s="128"/>
      <c r="J281" s="128">
        <f>ROUND(I281*H281,2)</f>
        <v>0</v>
      </c>
      <c r="K281" s="125" t="s">
        <v>132</v>
      </c>
      <c r="L281" s="28"/>
      <c r="M281" s="129" t="s">
        <v>3</v>
      </c>
      <c r="N281" s="130" t="s">
        <v>50</v>
      </c>
      <c r="O281" s="131">
        <v>4.1</v>
      </c>
      <c r="P281" s="131">
        <f>O281*H281</f>
        <v>9.225</v>
      </c>
      <c r="Q281" s="131">
        <v>0.0088</v>
      </c>
      <c r="R281" s="131">
        <f>Q281*H281</f>
        <v>0.0198</v>
      </c>
      <c r="S281" s="131">
        <v>0</v>
      </c>
      <c r="T281" s="132">
        <f>S281*H281</f>
        <v>0</v>
      </c>
      <c r="AR281" s="133" t="s">
        <v>212</v>
      </c>
      <c r="AT281" s="133" t="s">
        <v>128</v>
      </c>
      <c r="AU281" s="133" t="s">
        <v>88</v>
      </c>
      <c r="AY281" s="15" t="s">
        <v>126</v>
      </c>
      <c r="BE281" s="134">
        <f>IF(N281="základní",J281,0)</f>
        <v>0</v>
      </c>
      <c r="BF281" s="134">
        <f>IF(N281="snížená",J281,0)</f>
        <v>0</v>
      </c>
      <c r="BG281" s="134">
        <f>IF(N281="zákl. přenesená",J281,0)</f>
        <v>0</v>
      </c>
      <c r="BH281" s="134">
        <f>IF(N281="sníž. přenesená",J281,0)</f>
        <v>0</v>
      </c>
      <c r="BI281" s="134">
        <f>IF(N281="nulová",J281,0)</f>
        <v>0</v>
      </c>
      <c r="BJ281" s="15" t="s">
        <v>86</v>
      </c>
      <c r="BK281" s="134">
        <f>ROUND(I281*H281,2)</f>
        <v>0</v>
      </c>
      <c r="BL281" s="15" t="s">
        <v>212</v>
      </c>
      <c r="BM281" s="133" t="s">
        <v>436</v>
      </c>
    </row>
    <row r="282" spans="2:47" s="1" customFormat="1" ht="12">
      <c r="B282" s="28"/>
      <c r="D282" s="135" t="s">
        <v>135</v>
      </c>
      <c r="F282" s="136" t="s">
        <v>437</v>
      </c>
      <c r="L282" s="28"/>
      <c r="M282" s="137"/>
      <c r="T282" s="48"/>
      <c r="AT282" s="15" t="s">
        <v>135</v>
      </c>
      <c r="AU282" s="15" t="s">
        <v>88</v>
      </c>
    </row>
    <row r="283" spans="2:47" s="1" customFormat="1" ht="19.5">
      <c r="B283" s="28"/>
      <c r="D283" s="138" t="s">
        <v>137</v>
      </c>
      <c r="F283" s="139" t="s">
        <v>438</v>
      </c>
      <c r="L283" s="28"/>
      <c r="M283" s="137"/>
      <c r="T283" s="48"/>
      <c r="AT283" s="15" t="s">
        <v>137</v>
      </c>
      <c r="AU283" s="15" t="s">
        <v>88</v>
      </c>
    </row>
    <row r="284" spans="2:65" s="1" customFormat="1" ht="16.5" customHeight="1">
      <c r="B284" s="122"/>
      <c r="C284" s="123">
        <v>81</v>
      </c>
      <c r="D284" s="123" t="s">
        <v>128</v>
      </c>
      <c r="E284" s="124" t="s">
        <v>439</v>
      </c>
      <c r="F284" s="125" t="s">
        <v>440</v>
      </c>
      <c r="G284" s="126" t="s">
        <v>441</v>
      </c>
      <c r="H284" s="127">
        <v>21.375</v>
      </c>
      <c r="I284" s="128"/>
      <c r="J284" s="128">
        <f>ROUND(I284*H284,2)</f>
        <v>0</v>
      </c>
      <c r="K284" s="125" t="s">
        <v>132</v>
      </c>
      <c r="L284" s="28"/>
      <c r="M284" s="129" t="s">
        <v>3</v>
      </c>
      <c r="N284" s="130" t="s">
        <v>50</v>
      </c>
      <c r="O284" s="131">
        <v>6.436</v>
      </c>
      <c r="P284" s="131">
        <f>O284*H284</f>
        <v>137.5695</v>
      </c>
      <c r="Q284" s="131">
        <v>0</v>
      </c>
      <c r="R284" s="131">
        <f>Q284*H284</f>
        <v>0</v>
      </c>
      <c r="S284" s="131">
        <v>2.2</v>
      </c>
      <c r="T284" s="132">
        <f>S284*H284</f>
        <v>47.025000000000006</v>
      </c>
      <c r="AR284" s="133" t="s">
        <v>212</v>
      </c>
      <c r="AT284" s="133" t="s">
        <v>128</v>
      </c>
      <c r="AU284" s="133" t="s">
        <v>88</v>
      </c>
      <c r="AY284" s="15" t="s">
        <v>126</v>
      </c>
      <c r="BE284" s="134">
        <f>IF(N284="základní",J284,0)</f>
        <v>0</v>
      </c>
      <c r="BF284" s="134">
        <f>IF(N284="snížená",J284,0)</f>
        <v>0</v>
      </c>
      <c r="BG284" s="134">
        <f>IF(N284="zákl. přenesená",J284,0)</f>
        <v>0</v>
      </c>
      <c r="BH284" s="134">
        <f>IF(N284="sníž. přenesená",J284,0)</f>
        <v>0</v>
      </c>
      <c r="BI284" s="134">
        <f>IF(N284="nulová",J284,0)</f>
        <v>0</v>
      </c>
      <c r="BJ284" s="15" t="s">
        <v>86</v>
      </c>
      <c r="BK284" s="134">
        <f>ROUND(I284*H284,2)</f>
        <v>0</v>
      </c>
      <c r="BL284" s="15" t="s">
        <v>212</v>
      </c>
      <c r="BM284" s="133" t="s">
        <v>442</v>
      </c>
    </row>
    <row r="285" spans="2:47" s="1" customFormat="1" ht="29.25">
      <c r="B285" s="28"/>
      <c r="D285" s="138" t="s">
        <v>137</v>
      </c>
      <c r="F285" s="139" t="s">
        <v>1176</v>
      </c>
      <c r="L285" s="28"/>
      <c r="M285" s="137"/>
      <c r="T285" s="48"/>
      <c r="AT285" s="15" t="s">
        <v>137</v>
      </c>
      <c r="AU285" s="15" t="s">
        <v>88</v>
      </c>
    </row>
    <row r="286" spans="2:65" s="1" customFormat="1" ht="24.2" customHeight="1">
      <c r="B286" s="122"/>
      <c r="C286" s="123">
        <v>82</v>
      </c>
      <c r="D286" s="123" t="s">
        <v>128</v>
      </c>
      <c r="E286" s="124" t="s">
        <v>443</v>
      </c>
      <c r="F286" s="125" t="s">
        <v>444</v>
      </c>
      <c r="G286" s="126" t="s">
        <v>131</v>
      </c>
      <c r="H286" s="127">
        <v>10</v>
      </c>
      <c r="I286" s="128"/>
      <c r="J286" s="128">
        <f>ROUND(I286*H286,2)</f>
        <v>0</v>
      </c>
      <c r="K286" s="125" t="s">
        <v>132</v>
      </c>
      <c r="L286" s="28"/>
      <c r="M286" s="129" t="s">
        <v>3</v>
      </c>
      <c r="N286" s="130" t="s">
        <v>50</v>
      </c>
      <c r="O286" s="131">
        <v>7.52</v>
      </c>
      <c r="P286" s="131">
        <f>O286*H286</f>
        <v>75.19999999999999</v>
      </c>
      <c r="Q286" s="131">
        <v>0</v>
      </c>
      <c r="R286" s="131">
        <f>Q286*H286</f>
        <v>0</v>
      </c>
      <c r="S286" s="131">
        <v>0</v>
      </c>
      <c r="T286" s="132">
        <f>S286*H286</f>
        <v>0</v>
      </c>
      <c r="AR286" s="133" t="s">
        <v>212</v>
      </c>
      <c r="AT286" s="133" t="s">
        <v>128</v>
      </c>
      <c r="AU286" s="133" t="s">
        <v>88</v>
      </c>
      <c r="AY286" s="15" t="s">
        <v>126</v>
      </c>
      <c r="BE286" s="134">
        <f>IF(N286="základní",J286,0)</f>
        <v>0</v>
      </c>
      <c r="BF286" s="134">
        <f>IF(N286="snížená",J286,0)</f>
        <v>0</v>
      </c>
      <c r="BG286" s="134">
        <f>IF(N286="zákl. přenesená",J286,0)</f>
        <v>0</v>
      </c>
      <c r="BH286" s="134">
        <f>IF(N286="sníž. přenesená",J286,0)</f>
        <v>0</v>
      </c>
      <c r="BI286" s="134">
        <f>IF(N286="nulová",J286,0)</f>
        <v>0</v>
      </c>
      <c r="BJ286" s="15" t="s">
        <v>86</v>
      </c>
      <c r="BK286" s="134">
        <f>ROUND(I286*H286,2)</f>
        <v>0</v>
      </c>
      <c r="BL286" s="15" t="s">
        <v>212</v>
      </c>
      <c r="BM286" s="133" t="s">
        <v>445</v>
      </c>
    </row>
    <row r="287" spans="2:47" s="1" customFormat="1" ht="12">
      <c r="B287" s="28"/>
      <c r="D287" s="135" t="s">
        <v>135</v>
      </c>
      <c r="F287" s="136" t="s">
        <v>446</v>
      </c>
      <c r="L287" s="28"/>
      <c r="M287" s="137"/>
      <c r="T287" s="48"/>
      <c r="AT287" s="15" t="s">
        <v>135</v>
      </c>
      <c r="AU287" s="15" t="s">
        <v>88</v>
      </c>
    </row>
    <row r="288" spans="2:47" s="1" customFormat="1" ht="19.5">
      <c r="B288" s="28"/>
      <c r="D288" s="138" t="s">
        <v>137</v>
      </c>
      <c r="F288" s="139" t="s">
        <v>447</v>
      </c>
      <c r="L288" s="28"/>
      <c r="M288" s="137"/>
      <c r="T288" s="48"/>
      <c r="AT288" s="15" t="s">
        <v>137</v>
      </c>
      <c r="AU288" s="15" t="s">
        <v>88</v>
      </c>
    </row>
    <row r="289" spans="2:65" s="1" customFormat="1" ht="24.2" customHeight="1">
      <c r="B289" s="122"/>
      <c r="C289" s="123">
        <v>83</v>
      </c>
      <c r="D289" s="123" t="s">
        <v>128</v>
      </c>
      <c r="E289" s="124" t="s">
        <v>448</v>
      </c>
      <c r="F289" s="125" t="s">
        <v>449</v>
      </c>
      <c r="G289" s="126" t="s">
        <v>131</v>
      </c>
      <c r="H289" s="127">
        <v>10</v>
      </c>
      <c r="I289" s="128"/>
      <c r="J289" s="128">
        <f>ROUND(I289*H289,2)</f>
        <v>0</v>
      </c>
      <c r="K289" s="125" t="s">
        <v>132</v>
      </c>
      <c r="L289" s="28"/>
      <c r="M289" s="129" t="s">
        <v>3</v>
      </c>
      <c r="N289" s="130" t="s">
        <v>50</v>
      </c>
      <c r="O289" s="131">
        <v>0.252</v>
      </c>
      <c r="P289" s="131">
        <f>O289*H289</f>
        <v>2.52</v>
      </c>
      <c r="Q289" s="131">
        <v>0.3764</v>
      </c>
      <c r="R289" s="131">
        <f>Q289*H289</f>
        <v>3.7640000000000002</v>
      </c>
      <c r="S289" s="131">
        <v>0</v>
      </c>
      <c r="T289" s="132">
        <f>S289*H289</f>
        <v>0</v>
      </c>
      <c r="AR289" s="133" t="s">
        <v>212</v>
      </c>
      <c r="AT289" s="133" t="s">
        <v>128</v>
      </c>
      <c r="AU289" s="133" t="s">
        <v>88</v>
      </c>
      <c r="AY289" s="15" t="s">
        <v>126</v>
      </c>
      <c r="BE289" s="134">
        <f>IF(N289="základní",J289,0)</f>
        <v>0</v>
      </c>
      <c r="BF289" s="134">
        <f>IF(N289="snížená",J289,0)</f>
        <v>0</v>
      </c>
      <c r="BG289" s="134">
        <f>IF(N289="zákl. přenesená",J289,0)</f>
        <v>0</v>
      </c>
      <c r="BH289" s="134">
        <f>IF(N289="sníž. přenesená",J289,0)</f>
        <v>0</v>
      </c>
      <c r="BI289" s="134">
        <f>IF(N289="nulová",J289,0)</f>
        <v>0</v>
      </c>
      <c r="BJ289" s="15" t="s">
        <v>86</v>
      </c>
      <c r="BK289" s="134">
        <f>ROUND(I289*H289,2)</f>
        <v>0</v>
      </c>
      <c r="BL289" s="15" t="s">
        <v>212</v>
      </c>
      <c r="BM289" s="133" t="s">
        <v>450</v>
      </c>
    </row>
    <row r="290" spans="2:47" s="1" customFormat="1" ht="12">
      <c r="B290" s="28"/>
      <c r="D290" s="135" t="s">
        <v>135</v>
      </c>
      <c r="F290" s="136" t="s">
        <v>451</v>
      </c>
      <c r="L290" s="28"/>
      <c r="M290" s="137"/>
      <c r="T290" s="48"/>
      <c r="AT290" s="15" t="s">
        <v>135</v>
      </c>
      <c r="AU290" s="15" t="s">
        <v>88</v>
      </c>
    </row>
    <row r="291" spans="2:47" s="1" customFormat="1" ht="19.5">
      <c r="B291" s="28"/>
      <c r="D291" s="138" t="s">
        <v>137</v>
      </c>
      <c r="F291" s="139" t="s">
        <v>447</v>
      </c>
      <c r="L291" s="28"/>
      <c r="M291" s="137"/>
      <c r="T291" s="48"/>
      <c r="AT291" s="15" t="s">
        <v>137</v>
      </c>
      <c r="AU291" s="15" t="s">
        <v>88</v>
      </c>
    </row>
    <row r="292" spans="2:65" s="1" customFormat="1" ht="24.2" customHeight="1">
      <c r="B292" s="122"/>
      <c r="C292" s="123">
        <v>84</v>
      </c>
      <c r="D292" s="123" t="s">
        <v>128</v>
      </c>
      <c r="E292" s="124" t="s">
        <v>452</v>
      </c>
      <c r="F292" s="125" t="s">
        <v>453</v>
      </c>
      <c r="G292" s="126" t="s">
        <v>131</v>
      </c>
      <c r="H292" s="127">
        <v>12</v>
      </c>
      <c r="I292" s="128"/>
      <c r="J292" s="128">
        <f>ROUND(I292*H292,2)</f>
        <v>0</v>
      </c>
      <c r="K292" s="125" t="s">
        <v>132</v>
      </c>
      <c r="L292" s="28"/>
      <c r="M292" s="129" t="s">
        <v>3</v>
      </c>
      <c r="N292" s="130" t="s">
        <v>50</v>
      </c>
      <c r="O292" s="131">
        <v>16.44</v>
      </c>
      <c r="P292" s="131">
        <f>O292*H292</f>
        <v>197.28000000000003</v>
      </c>
      <c r="Q292" s="131">
        <v>0</v>
      </c>
      <c r="R292" s="131">
        <f>Q292*H292</f>
        <v>0</v>
      </c>
      <c r="S292" s="131">
        <v>0</v>
      </c>
      <c r="T292" s="132">
        <f>S292*H292</f>
        <v>0</v>
      </c>
      <c r="AR292" s="133" t="s">
        <v>212</v>
      </c>
      <c r="AT292" s="133" t="s">
        <v>128</v>
      </c>
      <c r="AU292" s="133" t="s">
        <v>88</v>
      </c>
      <c r="AY292" s="15" t="s">
        <v>126</v>
      </c>
      <c r="BE292" s="134">
        <f>IF(N292="základní",J292,0)</f>
        <v>0</v>
      </c>
      <c r="BF292" s="134">
        <f>IF(N292="snížená",J292,0)</f>
        <v>0</v>
      </c>
      <c r="BG292" s="134">
        <f>IF(N292="zákl. přenesená",J292,0)</f>
        <v>0</v>
      </c>
      <c r="BH292" s="134">
        <f>IF(N292="sníž. přenesená",J292,0)</f>
        <v>0</v>
      </c>
      <c r="BI292" s="134">
        <f>IF(N292="nulová",J292,0)</f>
        <v>0</v>
      </c>
      <c r="BJ292" s="15" t="s">
        <v>86</v>
      </c>
      <c r="BK292" s="134">
        <f>ROUND(I292*H292,2)</f>
        <v>0</v>
      </c>
      <c r="BL292" s="15" t="s">
        <v>212</v>
      </c>
      <c r="BM292" s="133" t="s">
        <v>454</v>
      </c>
    </row>
    <row r="293" spans="2:47" s="1" customFormat="1" ht="12">
      <c r="B293" s="28"/>
      <c r="D293" s="135" t="s">
        <v>135</v>
      </c>
      <c r="F293" s="136" t="s">
        <v>455</v>
      </c>
      <c r="L293" s="28"/>
      <c r="M293" s="137"/>
      <c r="T293" s="48"/>
      <c r="AT293" s="15" t="s">
        <v>135</v>
      </c>
      <c r="AU293" s="15" t="s">
        <v>88</v>
      </c>
    </row>
    <row r="294" spans="2:47" s="1" customFormat="1" ht="19.5">
      <c r="B294" s="28"/>
      <c r="D294" s="138" t="s">
        <v>137</v>
      </c>
      <c r="F294" s="139" t="s">
        <v>456</v>
      </c>
      <c r="L294" s="28"/>
      <c r="M294" s="137"/>
      <c r="T294" s="48"/>
      <c r="AT294" s="15" t="s">
        <v>137</v>
      </c>
      <c r="AU294" s="15" t="s">
        <v>88</v>
      </c>
    </row>
    <row r="295" spans="2:65" s="1" customFormat="1" ht="24.2" customHeight="1">
      <c r="B295" s="122"/>
      <c r="C295" s="123">
        <v>85</v>
      </c>
      <c r="D295" s="123" t="s">
        <v>128</v>
      </c>
      <c r="E295" s="124" t="s">
        <v>457</v>
      </c>
      <c r="F295" s="125" t="s">
        <v>458</v>
      </c>
      <c r="G295" s="126" t="s">
        <v>131</v>
      </c>
      <c r="H295" s="127">
        <v>12</v>
      </c>
      <c r="I295" s="128"/>
      <c r="J295" s="128">
        <f>ROUND(I295*H295,2)</f>
        <v>0</v>
      </c>
      <c r="K295" s="125" t="s">
        <v>132</v>
      </c>
      <c r="L295" s="28"/>
      <c r="M295" s="129" t="s">
        <v>3</v>
      </c>
      <c r="N295" s="130" t="s">
        <v>50</v>
      </c>
      <c r="O295" s="131">
        <v>8.223</v>
      </c>
      <c r="P295" s="131">
        <f>O295*H295</f>
        <v>98.67600000000002</v>
      </c>
      <c r="Q295" s="131">
        <v>0</v>
      </c>
      <c r="R295" s="131">
        <f>Q295*H295</f>
        <v>0</v>
      </c>
      <c r="S295" s="131">
        <v>0</v>
      </c>
      <c r="T295" s="132">
        <f>S295*H295</f>
        <v>0</v>
      </c>
      <c r="AR295" s="133" t="s">
        <v>212</v>
      </c>
      <c r="AT295" s="133" t="s">
        <v>128</v>
      </c>
      <c r="AU295" s="133" t="s">
        <v>88</v>
      </c>
      <c r="AY295" s="15" t="s">
        <v>126</v>
      </c>
      <c r="BE295" s="134">
        <f>IF(N295="základní",J295,0)</f>
        <v>0</v>
      </c>
      <c r="BF295" s="134">
        <f>IF(N295="snížená",J295,0)</f>
        <v>0</v>
      </c>
      <c r="BG295" s="134">
        <f>IF(N295="zákl. přenesená",J295,0)</f>
        <v>0</v>
      </c>
      <c r="BH295" s="134">
        <f>IF(N295="sníž. přenesená",J295,0)</f>
        <v>0</v>
      </c>
      <c r="BI295" s="134">
        <f>IF(N295="nulová",J295,0)</f>
        <v>0</v>
      </c>
      <c r="BJ295" s="15" t="s">
        <v>86</v>
      </c>
      <c r="BK295" s="134">
        <f>ROUND(I295*H295,2)</f>
        <v>0</v>
      </c>
      <c r="BL295" s="15" t="s">
        <v>212</v>
      </c>
      <c r="BM295" s="133" t="s">
        <v>459</v>
      </c>
    </row>
    <row r="296" spans="2:47" s="1" customFormat="1" ht="12">
      <c r="B296" s="28"/>
      <c r="D296" s="135" t="s">
        <v>135</v>
      </c>
      <c r="F296" s="136" t="s">
        <v>460</v>
      </c>
      <c r="L296" s="28"/>
      <c r="M296" s="137"/>
      <c r="T296" s="48"/>
      <c r="AT296" s="15" t="s">
        <v>135</v>
      </c>
      <c r="AU296" s="15" t="s">
        <v>88</v>
      </c>
    </row>
    <row r="297" spans="2:47" s="1" customFormat="1" ht="19.5">
      <c r="B297" s="28"/>
      <c r="D297" s="138" t="s">
        <v>137</v>
      </c>
      <c r="F297" s="139" t="s">
        <v>461</v>
      </c>
      <c r="L297" s="28"/>
      <c r="M297" s="137"/>
      <c r="T297" s="48"/>
      <c r="AT297" s="15" t="s">
        <v>137</v>
      </c>
      <c r="AU297" s="15" t="s">
        <v>88</v>
      </c>
    </row>
    <row r="298" spans="2:65" s="1" customFormat="1" ht="24.2" customHeight="1">
      <c r="B298" s="122"/>
      <c r="C298" s="123">
        <v>86</v>
      </c>
      <c r="D298" s="123" t="s">
        <v>128</v>
      </c>
      <c r="E298" s="124" t="s">
        <v>462</v>
      </c>
      <c r="F298" s="125" t="s">
        <v>463</v>
      </c>
      <c r="G298" s="126" t="s">
        <v>159</v>
      </c>
      <c r="H298" s="127">
        <v>185</v>
      </c>
      <c r="I298" s="128"/>
      <c r="J298" s="128">
        <f>ROUND(I298*H298,2)</f>
        <v>0</v>
      </c>
      <c r="K298" s="125" t="s">
        <v>132</v>
      </c>
      <c r="L298" s="28"/>
      <c r="M298" s="129" t="s">
        <v>3</v>
      </c>
      <c r="N298" s="130" t="s">
        <v>50</v>
      </c>
      <c r="O298" s="131">
        <v>0.703</v>
      </c>
      <c r="P298" s="131">
        <f>O298*H298</f>
        <v>130.05499999999998</v>
      </c>
      <c r="Q298" s="131">
        <v>0.00273</v>
      </c>
      <c r="R298" s="131">
        <f>Q298*H298</f>
        <v>0.50505</v>
      </c>
      <c r="S298" s="131">
        <v>0</v>
      </c>
      <c r="T298" s="132">
        <f>S298*H298</f>
        <v>0</v>
      </c>
      <c r="AR298" s="133" t="s">
        <v>212</v>
      </c>
      <c r="AT298" s="133" t="s">
        <v>128</v>
      </c>
      <c r="AU298" s="133" t="s">
        <v>88</v>
      </c>
      <c r="AY298" s="15" t="s">
        <v>126</v>
      </c>
      <c r="BE298" s="134">
        <f>IF(N298="základní",J298,0)</f>
        <v>0</v>
      </c>
      <c r="BF298" s="134">
        <f>IF(N298="snížená",J298,0)</f>
        <v>0</v>
      </c>
      <c r="BG298" s="134">
        <f>IF(N298="zákl. přenesená",J298,0)</f>
        <v>0</v>
      </c>
      <c r="BH298" s="134">
        <f>IF(N298="sníž. přenesená",J298,0)</f>
        <v>0</v>
      </c>
      <c r="BI298" s="134">
        <f>IF(N298="nulová",J298,0)</f>
        <v>0</v>
      </c>
      <c r="BJ298" s="15" t="s">
        <v>86</v>
      </c>
      <c r="BK298" s="134">
        <f>ROUND(I298*H298,2)</f>
        <v>0</v>
      </c>
      <c r="BL298" s="15" t="s">
        <v>212</v>
      </c>
      <c r="BM298" s="133" t="s">
        <v>464</v>
      </c>
    </row>
    <row r="299" spans="2:47" s="1" customFormat="1" ht="12">
      <c r="B299" s="28"/>
      <c r="D299" s="135" t="s">
        <v>135</v>
      </c>
      <c r="F299" s="136" t="s">
        <v>465</v>
      </c>
      <c r="L299" s="28"/>
      <c r="M299" s="137"/>
      <c r="T299" s="48"/>
      <c r="AT299" s="15" t="s">
        <v>135</v>
      </c>
      <c r="AU299" s="15" t="s">
        <v>88</v>
      </c>
    </row>
    <row r="300" spans="2:47" s="1" customFormat="1" ht="19.5">
      <c r="B300" s="28"/>
      <c r="D300" s="138" t="s">
        <v>137</v>
      </c>
      <c r="F300" s="139" t="s">
        <v>466</v>
      </c>
      <c r="L300" s="28"/>
      <c r="M300" s="137"/>
      <c r="T300" s="48"/>
      <c r="AT300" s="15" t="s">
        <v>137</v>
      </c>
      <c r="AU300" s="15" t="s">
        <v>88</v>
      </c>
    </row>
    <row r="301" spans="2:65" s="1" customFormat="1" ht="16.5" customHeight="1">
      <c r="B301" s="122"/>
      <c r="C301" s="146">
        <v>87</v>
      </c>
      <c r="D301" s="146" t="s">
        <v>199</v>
      </c>
      <c r="E301" s="147" t="s">
        <v>467</v>
      </c>
      <c r="F301" s="148" t="s">
        <v>468</v>
      </c>
      <c r="G301" s="149" t="s">
        <v>159</v>
      </c>
      <c r="H301" s="150">
        <v>185</v>
      </c>
      <c r="I301" s="151"/>
      <c r="J301" s="151">
        <f>ROUND(I301*H301,2)</f>
        <v>0</v>
      </c>
      <c r="K301" s="148" t="s">
        <v>3</v>
      </c>
      <c r="L301" s="152"/>
      <c r="M301" s="153" t="s">
        <v>3</v>
      </c>
      <c r="N301" s="154" t="s">
        <v>50</v>
      </c>
      <c r="O301" s="131">
        <v>0</v>
      </c>
      <c r="P301" s="131">
        <f>O301*H301</f>
        <v>0</v>
      </c>
      <c r="Q301" s="131">
        <v>0</v>
      </c>
      <c r="R301" s="131">
        <f>Q301*H301</f>
        <v>0</v>
      </c>
      <c r="S301" s="131">
        <v>0</v>
      </c>
      <c r="T301" s="132">
        <f>S301*H301</f>
        <v>0</v>
      </c>
      <c r="AR301" s="133" t="s">
        <v>200</v>
      </c>
      <c r="AT301" s="133" t="s">
        <v>199</v>
      </c>
      <c r="AU301" s="133" t="s">
        <v>88</v>
      </c>
      <c r="AY301" s="15" t="s">
        <v>126</v>
      </c>
      <c r="BE301" s="134">
        <f>IF(N301="základní",J301,0)</f>
        <v>0</v>
      </c>
      <c r="BF301" s="134">
        <f>IF(N301="snížená",J301,0)</f>
        <v>0</v>
      </c>
      <c r="BG301" s="134">
        <f>IF(N301="zákl. přenesená",J301,0)</f>
        <v>0</v>
      </c>
      <c r="BH301" s="134">
        <f>IF(N301="sníž. přenesená",J301,0)</f>
        <v>0</v>
      </c>
      <c r="BI301" s="134">
        <f>IF(N301="nulová",J301,0)</f>
        <v>0</v>
      </c>
      <c r="BJ301" s="15" t="s">
        <v>86</v>
      </c>
      <c r="BK301" s="134">
        <f>ROUND(I301*H301,2)</f>
        <v>0</v>
      </c>
      <c r="BL301" s="15" t="s">
        <v>200</v>
      </c>
      <c r="BM301" s="133" t="s">
        <v>469</v>
      </c>
    </row>
    <row r="302" spans="2:47" s="1" customFormat="1" ht="29.25">
      <c r="B302" s="28"/>
      <c r="D302" s="138" t="s">
        <v>137</v>
      </c>
      <c r="F302" s="139" t="s">
        <v>470</v>
      </c>
      <c r="L302" s="28"/>
      <c r="M302" s="137"/>
      <c r="T302" s="48"/>
      <c r="AT302" s="15" t="s">
        <v>137</v>
      </c>
      <c r="AU302" s="15" t="s">
        <v>88</v>
      </c>
    </row>
    <row r="303" spans="2:65" s="1" customFormat="1" ht="16.5" customHeight="1">
      <c r="B303" s="122"/>
      <c r="C303" s="146">
        <v>88</v>
      </c>
      <c r="D303" s="146" t="s">
        <v>199</v>
      </c>
      <c r="E303" s="147" t="s">
        <v>471</v>
      </c>
      <c r="F303" s="148" t="s">
        <v>472</v>
      </c>
      <c r="G303" s="149" t="s">
        <v>131</v>
      </c>
      <c r="H303" s="150">
        <v>21</v>
      </c>
      <c r="I303" s="151"/>
      <c r="J303" s="151">
        <f>ROUND(I303*H303,2)</f>
        <v>0</v>
      </c>
      <c r="K303" s="148" t="s">
        <v>3</v>
      </c>
      <c r="L303" s="152"/>
      <c r="M303" s="153" t="s">
        <v>3</v>
      </c>
      <c r="N303" s="154" t="s">
        <v>50</v>
      </c>
      <c r="O303" s="131">
        <v>0</v>
      </c>
      <c r="P303" s="131">
        <f>O303*H303</f>
        <v>0</v>
      </c>
      <c r="Q303" s="131">
        <v>0</v>
      </c>
      <c r="R303" s="131">
        <f>Q303*H303</f>
        <v>0</v>
      </c>
      <c r="S303" s="131">
        <v>0</v>
      </c>
      <c r="T303" s="132">
        <f>S303*H303</f>
        <v>0</v>
      </c>
      <c r="AR303" s="133" t="s">
        <v>200</v>
      </c>
      <c r="AT303" s="133" t="s">
        <v>199</v>
      </c>
      <c r="AU303" s="133" t="s">
        <v>88</v>
      </c>
      <c r="AY303" s="15" t="s">
        <v>126</v>
      </c>
      <c r="BE303" s="134">
        <f>IF(N303="základní",J303,0)</f>
        <v>0</v>
      </c>
      <c r="BF303" s="134">
        <f>IF(N303="snížená",J303,0)</f>
        <v>0</v>
      </c>
      <c r="BG303" s="134">
        <f>IF(N303="zákl. přenesená",J303,0)</f>
        <v>0</v>
      </c>
      <c r="BH303" s="134">
        <f>IF(N303="sníž. přenesená",J303,0)</f>
        <v>0</v>
      </c>
      <c r="BI303" s="134">
        <f>IF(N303="nulová",J303,0)</f>
        <v>0</v>
      </c>
      <c r="BJ303" s="15" t="s">
        <v>86</v>
      </c>
      <c r="BK303" s="134">
        <f>ROUND(I303*H303,2)</f>
        <v>0</v>
      </c>
      <c r="BL303" s="15" t="s">
        <v>200</v>
      </c>
      <c r="BM303" s="133" t="s">
        <v>473</v>
      </c>
    </row>
    <row r="304" spans="2:47" s="1" customFormat="1" ht="29.25">
      <c r="B304" s="28"/>
      <c r="D304" s="138" t="s">
        <v>137</v>
      </c>
      <c r="F304" s="139" t="s">
        <v>474</v>
      </c>
      <c r="L304" s="28"/>
      <c r="M304" s="137"/>
      <c r="T304" s="48"/>
      <c r="AT304" s="15" t="s">
        <v>137</v>
      </c>
      <c r="AU304" s="15" t="s">
        <v>88</v>
      </c>
    </row>
    <row r="305" spans="2:65" s="1" customFormat="1" ht="33" customHeight="1">
      <c r="B305" s="122"/>
      <c r="C305" s="123">
        <v>88</v>
      </c>
      <c r="D305" s="123" t="s">
        <v>128</v>
      </c>
      <c r="E305" s="124" t="s">
        <v>475</v>
      </c>
      <c r="F305" s="125" t="s">
        <v>476</v>
      </c>
      <c r="G305" s="126" t="s">
        <v>441</v>
      </c>
      <c r="H305" s="127">
        <v>20.4</v>
      </c>
      <c r="I305" s="128"/>
      <c r="J305" s="128">
        <f>ROUND(I305*H305,2)</f>
        <v>0</v>
      </c>
      <c r="K305" s="125" t="s">
        <v>132</v>
      </c>
      <c r="L305" s="28"/>
      <c r="M305" s="129" t="s">
        <v>3</v>
      </c>
      <c r="N305" s="130" t="s">
        <v>50</v>
      </c>
      <c r="O305" s="131">
        <v>3.3</v>
      </c>
      <c r="P305" s="131">
        <f>O305*H305</f>
        <v>67.32</v>
      </c>
      <c r="Q305" s="131">
        <v>0</v>
      </c>
      <c r="R305" s="131">
        <f>Q305*H305</f>
        <v>0</v>
      </c>
      <c r="S305" s="131">
        <v>0</v>
      </c>
      <c r="T305" s="132">
        <f>S305*H305</f>
        <v>0</v>
      </c>
      <c r="AR305" s="133" t="s">
        <v>212</v>
      </c>
      <c r="AT305" s="133" t="s">
        <v>128</v>
      </c>
      <c r="AU305" s="133" t="s">
        <v>88</v>
      </c>
      <c r="AY305" s="15" t="s">
        <v>126</v>
      </c>
      <c r="BE305" s="134">
        <f>IF(N305="základní",J305,0)</f>
        <v>0</v>
      </c>
      <c r="BF305" s="134">
        <f>IF(N305="snížená",J305,0)</f>
        <v>0</v>
      </c>
      <c r="BG305" s="134">
        <f>IF(N305="zákl. přenesená",J305,0)</f>
        <v>0</v>
      </c>
      <c r="BH305" s="134">
        <f>IF(N305="sníž. přenesená",J305,0)</f>
        <v>0</v>
      </c>
      <c r="BI305" s="134">
        <f>IF(N305="nulová",J305,0)</f>
        <v>0</v>
      </c>
      <c r="BJ305" s="15" t="s">
        <v>86</v>
      </c>
      <c r="BK305" s="134">
        <f>ROUND(I305*H305,2)</f>
        <v>0</v>
      </c>
      <c r="BL305" s="15" t="s">
        <v>212</v>
      </c>
      <c r="BM305" s="133" t="s">
        <v>477</v>
      </c>
    </row>
    <row r="306" spans="2:47" s="1" customFormat="1" ht="12">
      <c r="B306" s="28"/>
      <c r="D306" s="135" t="s">
        <v>135</v>
      </c>
      <c r="F306" s="136" t="s">
        <v>478</v>
      </c>
      <c r="L306" s="28"/>
      <c r="M306" s="137"/>
      <c r="T306" s="48"/>
      <c r="AT306" s="15" t="s">
        <v>135</v>
      </c>
      <c r="AU306" s="15" t="s">
        <v>88</v>
      </c>
    </row>
    <row r="307" spans="2:47" s="1" customFormat="1" ht="48.75">
      <c r="B307" s="28"/>
      <c r="D307" s="138" t="s">
        <v>137</v>
      </c>
      <c r="F307" s="139" t="s">
        <v>479</v>
      </c>
      <c r="L307" s="28"/>
      <c r="M307" s="137"/>
      <c r="T307" s="48"/>
      <c r="AT307" s="15" t="s">
        <v>137</v>
      </c>
      <c r="AU307" s="15" t="s">
        <v>88</v>
      </c>
    </row>
    <row r="308" spans="2:65" s="1" customFormat="1" ht="33" customHeight="1">
      <c r="B308" s="122"/>
      <c r="C308" s="123">
        <v>89</v>
      </c>
      <c r="D308" s="123" t="s">
        <v>128</v>
      </c>
      <c r="E308" s="124" t="s">
        <v>480</v>
      </c>
      <c r="F308" s="125" t="s">
        <v>481</v>
      </c>
      <c r="G308" s="126" t="s">
        <v>441</v>
      </c>
      <c r="H308" s="127">
        <v>20.4</v>
      </c>
      <c r="I308" s="128"/>
      <c r="J308" s="128">
        <f>ROUND(I308*H308,2)</f>
        <v>0</v>
      </c>
      <c r="K308" s="125" t="s">
        <v>132</v>
      </c>
      <c r="L308" s="28"/>
      <c r="M308" s="129" t="s">
        <v>3</v>
      </c>
      <c r="N308" s="130" t="s">
        <v>50</v>
      </c>
      <c r="O308" s="131">
        <v>4.665</v>
      </c>
      <c r="P308" s="131">
        <f>O308*H308</f>
        <v>95.166</v>
      </c>
      <c r="Q308" s="131">
        <v>0</v>
      </c>
      <c r="R308" s="131">
        <f>Q308*H308</f>
        <v>0</v>
      </c>
      <c r="S308" s="131">
        <v>0</v>
      </c>
      <c r="T308" s="132">
        <f>S308*H308</f>
        <v>0</v>
      </c>
      <c r="AR308" s="133" t="s">
        <v>212</v>
      </c>
      <c r="AT308" s="133" t="s">
        <v>128</v>
      </c>
      <c r="AU308" s="133" t="s">
        <v>88</v>
      </c>
      <c r="AY308" s="15" t="s">
        <v>126</v>
      </c>
      <c r="BE308" s="134">
        <f>IF(N308="základní",J308,0)</f>
        <v>0</v>
      </c>
      <c r="BF308" s="134">
        <f>IF(N308="snížená",J308,0)</f>
        <v>0</v>
      </c>
      <c r="BG308" s="134">
        <f>IF(N308="zákl. přenesená",J308,0)</f>
        <v>0</v>
      </c>
      <c r="BH308" s="134">
        <f>IF(N308="sníž. přenesená",J308,0)</f>
        <v>0</v>
      </c>
      <c r="BI308" s="134">
        <f>IF(N308="nulová",J308,0)</f>
        <v>0</v>
      </c>
      <c r="BJ308" s="15" t="s">
        <v>86</v>
      </c>
      <c r="BK308" s="134">
        <f>ROUND(I308*H308,2)</f>
        <v>0</v>
      </c>
      <c r="BL308" s="15" t="s">
        <v>212</v>
      </c>
      <c r="BM308" s="133" t="s">
        <v>482</v>
      </c>
    </row>
    <row r="309" spans="2:47" s="1" customFormat="1" ht="12">
      <c r="B309" s="28"/>
      <c r="D309" s="135" t="s">
        <v>135</v>
      </c>
      <c r="F309" s="136" t="s">
        <v>483</v>
      </c>
      <c r="L309" s="28"/>
      <c r="M309" s="137"/>
      <c r="T309" s="48"/>
      <c r="AT309" s="15" t="s">
        <v>135</v>
      </c>
      <c r="AU309" s="15" t="s">
        <v>88</v>
      </c>
    </row>
    <row r="310" spans="2:47" s="1" customFormat="1" ht="48.75">
      <c r="B310" s="28"/>
      <c r="D310" s="138" t="s">
        <v>137</v>
      </c>
      <c r="F310" s="139" t="s">
        <v>479</v>
      </c>
      <c r="L310" s="28"/>
      <c r="M310" s="137"/>
      <c r="T310" s="48"/>
      <c r="AT310" s="15" t="s">
        <v>137</v>
      </c>
      <c r="AU310" s="15" t="s">
        <v>88</v>
      </c>
    </row>
    <row r="311" spans="2:65" s="1" customFormat="1" ht="24.2" customHeight="1">
      <c r="B311" s="122"/>
      <c r="C311" s="123">
        <v>90</v>
      </c>
      <c r="D311" s="123" t="s">
        <v>128</v>
      </c>
      <c r="E311" s="124" t="s">
        <v>484</v>
      </c>
      <c r="F311" s="125" t="s">
        <v>485</v>
      </c>
      <c r="G311" s="126" t="s">
        <v>441</v>
      </c>
      <c r="H311" s="127">
        <v>20.4</v>
      </c>
      <c r="I311" s="128"/>
      <c r="J311" s="128">
        <f>ROUND(I311*H311,2)</f>
        <v>0</v>
      </c>
      <c r="K311" s="125" t="s">
        <v>132</v>
      </c>
      <c r="L311" s="28"/>
      <c r="M311" s="129" t="s">
        <v>3</v>
      </c>
      <c r="N311" s="130" t="s">
        <v>50</v>
      </c>
      <c r="O311" s="131">
        <v>0.709</v>
      </c>
      <c r="P311" s="131">
        <f>O311*H311</f>
        <v>14.463599999999998</v>
      </c>
      <c r="Q311" s="131">
        <v>0</v>
      </c>
      <c r="R311" s="131">
        <f>Q311*H311</f>
        <v>0</v>
      </c>
      <c r="S311" s="131">
        <v>0</v>
      </c>
      <c r="T311" s="132">
        <f>S311*H311</f>
        <v>0</v>
      </c>
      <c r="AR311" s="133" t="s">
        <v>212</v>
      </c>
      <c r="AT311" s="133" t="s">
        <v>128</v>
      </c>
      <c r="AU311" s="133" t="s">
        <v>88</v>
      </c>
      <c r="AY311" s="15" t="s">
        <v>126</v>
      </c>
      <c r="BE311" s="134">
        <f>IF(N311="základní",J311,0)</f>
        <v>0</v>
      </c>
      <c r="BF311" s="134">
        <f>IF(N311="snížená",J311,0)</f>
        <v>0</v>
      </c>
      <c r="BG311" s="134">
        <f>IF(N311="zákl. přenesená",J311,0)</f>
        <v>0</v>
      </c>
      <c r="BH311" s="134">
        <f>IF(N311="sníž. přenesená",J311,0)</f>
        <v>0</v>
      </c>
      <c r="BI311" s="134">
        <f>IF(N311="nulová",J311,0)</f>
        <v>0</v>
      </c>
      <c r="BJ311" s="15" t="s">
        <v>86</v>
      </c>
      <c r="BK311" s="134">
        <f>ROUND(I311*H311,2)</f>
        <v>0</v>
      </c>
      <c r="BL311" s="15" t="s">
        <v>212</v>
      </c>
      <c r="BM311" s="133" t="s">
        <v>486</v>
      </c>
    </row>
    <row r="312" spans="2:47" s="1" customFormat="1" ht="12">
      <c r="B312" s="28"/>
      <c r="D312" s="135" t="s">
        <v>135</v>
      </c>
      <c r="F312" s="136" t="s">
        <v>487</v>
      </c>
      <c r="L312" s="28"/>
      <c r="M312" s="137"/>
      <c r="T312" s="48"/>
      <c r="AT312" s="15" t="s">
        <v>135</v>
      </c>
      <c r="AU312" s="15" t="s">
        <v>88</v>
      </c>
    </row>
    <row r="313" spans="2:47" s="1" customFormat="1" ht="39">
      <c r="B313" s="28"/>
      <c r="D313" s="138" t="s">
        <v>137</v>
      </c>
      <c r="F313" s="139" t="s">
        <v>488</v>
      </c>
      <c r="L313" s="28"/>
      <c r="M313" s="137"/>
      <c r="T313" s="48"/>
      <c r="AT313" s="15" t="s">
        <v>137</v>
      </c>
      <c r="AU313" s="15" t="s">
        <v>88</v>
      </c>
    </row>
    <row r="314" spans="2:65" s="1" customFormat="1" ht="24.2" customHeight="1">
      <c r="B314" s="122"/>
      <c r="C314" s="123">
        <v>91</v>
      </c>
      <c r="D314" s="123" t="s">
        <v>128</v>
      </c>
      <c r="E314" s="124" t="s">
        <v>489</v>
      </c>
      <c r="F314" s="125" t="s">
        <v>490</v>
      </c>
      <c r="G314" s="126" t="s">
        <v>441</v>
      </c>
      <c r="H314" s="127">
        <v>20.4</v>
      </c>
      <c r="I314" s="128"/>
      <c r="J314" s="128">
        <f>ROUND(I314*H314,2)</f>
        <v>0</v>
      </c>
      <c r="K314" s="125" t="s">
        <v>132</v>
      </c>
      <c r="L314" s="28"/>
      <c r="M314" s="129" t="s">
        <v>3</v>
      </c>
      <c r="N314" s="130" t="s">
        <v>50</v>
      </c>
      <c r="O314" s="131">
        <v>0.815</v>
      </c>
      <c r="P314" s="131">
        <f>O314*H314</f>
        <v>16.625999999999998</v>
      </c>
      <c r="Q314" s="131">
        <v>0</v>
      </c>
      <c r="R314" s="131">
        <f>Q314*H314</f>
        <v>0</v>
      </c>
      <c r="S314" s="131">
        <v>0</v>
      </c>
      <c r="T314" s="132">
        <f>S314*H314</f>
        <v>0</v>
      </c>
      <c r="AR314" s="133" t="s">
        <v>212</v>
      </c>
      <c r="AT314" s="133" t="s">
        <v>128</v>
      </c>
      <c r="AU314" s="133" t="s">
        <v>88</v>
      </c>
      <c r="AY314" s="15" t="s">
        <v>126</v>
      </c>
      <c r="BE314" s="134">
        <f>IF(N314="základní",J314,0)</f>
        <v>0</v>
      </c>
      <c r="BF314" s="134">
        <f>IF(N314="snížená",J314,0)</f>
        <v>0</v>
      </c>
      <c r="BG314" s="134">
        <f>IF(N314="zákl. přenesená",J314,0)</f>
        <v>0</v>
      </c>
      <c r="BH314" s="134">
        <f>IF(N314="sníž. přenesená",J314,0)</f>
        <v>0</v>
      </c>
      <c r="BI314" s="134">
        <f>IF(N314="nulová",J314,0)</f>
        <v>0</v>
      </c>
      <c r="BJ314" s="15" t="s">
        <v>86</v>
      </c>
      <c r="BK314" s="134">
        <f>ROUND(I314*H314,2)</f>
        <v>0</v>
      </c>
      <c r="BL314" s="15" t="s">
        <v>212</v>
      </c>
      <c r="BM314" s="133" t="s">
        <v>491</v>
      </c>
    </row>
    <row r="315" spans="2:47" s="1" customFormat="1" ht="12">
      <c r="B315" s="28"/>
      <c r="D315" s="135" t="s">
        <v>135</v>
      </c>
      <c r="F315" s="136" t="s">
        <v>492</v>
      </c>
      <c r="L315" s="28"/>
      <c r="M315" s="137"/>
      <c r="T315" s="48"/>
      <c r="AT315" s="15" t="s">
        <v>135</v>
      </c>
      <c r="AU315" s="15" t="s">
        <v>88</v>
      </c>
    </row>
    <row r="316" spans="2:47" s="1" customFormat="1" ht="39">
      <c r="B316" s="28"/>
      <c r="D316" s="138" t="s">
        <v>137</v>
      </c>
      <c r="F316" s="139" t="s">
        <v>488</v>
      </c>
      <c r="L316" s="28"/>
      <c r="M316" s="137"/>
      <c r="T316" s="48"/>
      <c r="AT316" s="15" t="s">
        <v>137</v>
      </c>
      <c r="AU316" s="15" t="s">
        <v>88</v>
      </c>
    </row>
    <row r="317" spans="2:65" s="1" customFormat="1" ht="16.5" customHeight="1">
      <c r="B317" s="122"/>
      <c r="C317" s="123">
        <v>92</v>
      </c>
      <c r="D317" s="123" t="s">
        <v>128</v>
      </c>
      <c r="E317" s="124" t="s">
        <v>493</v>
      </c>
      <c r="F317" s="125" t="s">
        <v>494</v>
      </c>
      <c r="G317" s="126" t="s">
        <v>139</v>
      </c>
      <c r="H317" s="127">
        <v>92</v>
      </c>
      <c r="I317" s="128"/>
      <c r="J317" s="128">
        <f>ROUND(I317*H317,2)</f>
        <v>0</v>
      </c>
      <c r="K317" s="125" t="s">
        <v>132</v>
      </c>
      <c r="L317" s="28"/>
      <c r="M317" s="129" t="s">
        <v>3</v>
      </c>
      <c r="N317" s="130" t="s">
        <v>50</v>
      </c>
      <c r="O317" s="131">
        <v>0.156</v>
      </c>
      <c r="P317" s="131">
        <f>O317*H317</f>
        <v>14.352</v>
      </c>
      <c r="Q317" s="131">
        <v>0.0007</v>
      </c>
      <c r="R317" s="131">
        <f>Q317*H317</f>
        <v>0.0644</v>
      </c>
      <c r="S317" s="131">
        <v>0</v>
      </c>
      <c r="T317" s="132">
        <f>S317*H317</f>
        <v>0</v>
      </c>
      <c r="AR317" s="133" t="s">
        <v>212</v>
      </c>
      <c r="AT317" s="133" t="s">
        <v>128</v>
      </c>
      <c r="AU317" s="133" t="s">
        <v>88</v>
      </c>
      <c r="AY317" s="15" t="s">
        <v>126</v>
      </c>
      <c r="BE317" s="134">
        <f>IF(N317="základní",J317,0)</f>
        <v>0</v>
      </c>
      <c r="BF317" s="134">
        <f>IF(N317="snížená",J317,0)</f>
        <v>0</v>
      </c>
      <c r="BG317" s="134">
        <f>IF(N317="zákl. přenesená",J317,0)</f>
        <v>0</v>
      </c>
      <c r="BH317" s="134">
        <f>IF(N317="sníž. přenesená",J317,0)</f>
        <v>0</v>
      </c>
      <c r="BI317" s="134">
        <f>IF(N317="nulová",J317,0)</f>
        <v>0</v>
      </c>
      <c r="BJ317" s="15" t="s">
        <v>86</v>
      </c>
      <c r="BK317" s="134">
        <f>ROUND(I317*H317,2)</f>
        <v>0</v>
      </c>
      <c r="BL317" s="15" t="s">
        <v>212</v>
      </c>
      <c r="BM317" s="133" t="s">
        <v>495</v>
      </c>
    </row>
    <row r="318" spans="2:47" s="1" customFormat="1" ht="12">
      <c r="B318" s="28"/>
      <c r="D318" s="135" t="s">
        <v>135</v>
      </c>
      <c r="F318" s="136" t="s">
        <v>496</v>
      </c>
      <c r="L318" s="28"/>
      <c r="M318" s="137"/>
      <c r="T318" s="48"/>
      <c r="AT318" s="15" t="s">
        <v>135</v>
      </c>
      <c r="AU318" s="15" t="s">
        <v>88</v>
      </c>
    </row>
    <row r="319" spans="2:47" s="1" customFormat="1" ht="19.5">
      <c r="B319" s="28"/>
      <c r="D319" s="138" t="s">
        <v>137</v>
      </c>
      <c r="F319" s="139" t="s">
        <v>497</v>
      </c>
      <c r="L319" s="28"/>
      <c r="M319" s="137"/>
      <c r="T319" s="48"/>
      <c r="AT319" s="15" t="s">
        <v>137</v>
      </c>
      <c r="AU319" s="15" t="s">
        <v>88</v>
      </c>
    </row>
    <row r="320" spans="2:65" s="1" customFormat="1" ht="16.5" customHeight="1">
      <c r="B320" s="122"/>
      <c r="C320" s="123">
        <v>93</v>
      </c>
      <c r="D320" s="123" t="s">
        <v>128</v>
      </c>
      <c r="E320" s="124" t="s">
        <v>498</v>
      </c>
      <c r="F320" s="125" t="s">
        <v>499</v>
      </c>
      <c r="G320" s="126" t="s">
        <v>139</v>
      </c>
      <c r="H320" s="127">
        <v>92</v>
      </c>
      <c r="I320" s="128"/>
      <c r="J320" s="128">
        <f>ROUND(I320*H320,2)</f>
        <v>0</v>
      </c>
      <c r="K320" s="125" t="s">
        <v>132</v>
      </c>
      <c r="L320" s="28"/>
      <c r="M320" s="129" t="s">
        <v>3</v>
      </c>
      <c r="N320" s="130" t="s">
        <v>50</v>
      </c>
      <c r="O320" s="131">
        <v>0.095</v>
      </c>
      <c r="P320" s="131">
        <f>O320*H320</f>
        <v>8.74</v>
      </c>
      <c r="Q320" s="131">
        <v>0</v>
      </c>
      <c r="R320" s="131">
        <f>Q320*H320</f>
        <v>0</v>
      </c>
      <c r="S320" s="131">
        <v>0</v>
      </c>
      <c r="T320" s="132">
        <f>S320*H320</f>
        <v>0</v>
      </c>
      <c r="AR320" s="133" t="s">
        <v>212</v>
      </c>
      <c r="AT320" s="133" t="s">
        <v>128</v>
      </c>
      <c r="AU320" s="133" t="s">
        <v>88</v>
      </c>
      <c r="AY320" s="15" t="s">
        <v>126</v>
      </c>
      <c r="BE320" s="134">
        <f>IF(N320="základní",J320,0)</f>
        <v>0</v>
      </c>
      <c r="BF320" s="134">
        <f>IF(N320="snížená",J320,0)</f>
        <v>0</v>
      </c>
      <c r="BG320" s="134">
        <f>IF(N320="zákl. přenesená",J320,0)</f>
        <v>0</v>
      </c>
      <c r="BH320" s="134">
        <f>IF(N320="sníž. přenesená",J320,0)</f>
        <v>0</v>
      </c>
      <c r="BI320" s="134">
        <f>IF(N320="nulová",J320,0)</f>
        <v>0</v>
      </c>
      <c r="BJ320" s="15" t="s">
        <v>86</v>
      </c>
      <c r="BK320" s="134">
        <f>ROUND(I320*H320,2)</f>
        <v>0</v>
      </c>
      <c r="BL320" s="15" t="s">
        <v>212</v>
      </c>
      <c r="BM320" s="133" t="s">
        <v>500</v>
      </c>
    </row>
    <row r="321" spans="2:47" s="1" customFormat="1" ht="12">
      <c r="B321" s="28"/>
      <c r="D321" s="135" t="s">
        <v>135</v>
      </c>
      <c r="F321" s="136" t="s">
        <v>501</v>
      </c>
      <c r="L321" s="28"/>
      <c r="M321" s="137"/>
      <c r="T321" s="48"/>
      <c r="AT321" s="15" t="s">
        <v>135</v>
      </c>
      <c r="AU321" s="15" t="s">
        <v>88</v>
      </c>
    </row>
    <row r="322" spans="2:47" s="1" customFormat="1" ht="19.5">
      <c r="B322" s="28"/>
      <c r="D322" s="138" t="s">
        <v>137</v>
      </c>
      <c r="F322" s="139" t="s">
        <v>502</v>
      </c>
      <c r="L322" s="28"/>
      <c r="M322" s="137"/>
      <c r="T322" s="48"/>
      <c r="AT322" s="15" t="s">
        <v>137</v>
      </c>
      <c r="AU322" s="15" t="s">
        <v>88</v>
      </c>
    </row>
    <row r="323" spans="2:65" s="1" customFormat="1" ht="24.2" customHeight="1">
      <c r="B323" s="122"/>
      <c r="C323" s="123">
        <v>94</v>
      </c>
      <c r="D323" s="123" t="s">
        <v>128</v>
      </c>
      <c r="E323" s="124" t="s">
        <v>503</v>
      </c>
      <c r="F323" s="125" t="s">
        <v>504</v>
      </c>
      <c r="G323" s="126" t="s">
        <v>441</v>
      </c>
      <c r="H323" s="127">
        <v>19</v>
      </c>
      <c r="I323" s="128"/>
      <c r="J323" s="128">
        <f>ROUND(I323*H323,2)</f>
        <v>0</v>
      </c>
      <c r="K323" s="125" t="s">
        <v>132</v>
      </c>
      <c r="L323" s="28"/>
      <c r="M323" s="129" t="s">
        <v>3</v>
      </c>
      <c r="N323" s="130" t="s">
        <v>50</v>
      </c>
      <c r="O323" s="131">
        <v>0.629</v>
      </c>
      <c r="P323" s="131">
        <f>O323*H323</f>
        <v>11.951</v>
      </c>
      <c r="Q323" s="131">
        <v>2.50187</v>
      </c>
      <c r="R323" s="131">
        <f>Q323*H323</f>
        <v>47.535529999999994</v>
      </c>
      <c r="S323" s="131">
        <v>0</v>
      </c>
      <c r="T323" s="132">
        <f>S323*H323</f>
        <v>0</v>
      </c>
      <c r="AR323" s="133" t="s">
        <v>212</v>
      </c>
      <c r="AT323" s="133" t="s">
        <v>128</v>
      </c>
      <c r="AU323" s="133" t="s">
        <v>88</v>
      </c>
      <c r="AY323" s="15" t="s">
        <v>126</v>
      </c>
      <c r="BE323" s="134">
        <f>IF(N323="základní",J323,0)</f>
        <v>0</v>
      </c>
      <c r="BF323" s="134">
        <f>IF(N323="snížená",J323,0)</f>
        <v>0</v>
      </c>
      <c r="BG323" s="134">
        <f>IF(N323="zákl. přenesená",J323,0)</f>
        <v>0</v>
      </c>
      <c r="BH323" s="134">
        <f>IF(N323="sníž. přenesená",J323,0)</f>
        <v>0</v>
      </c>
      <c r="BI323" s="134">
        <f>IF(N323="nulová",J323,0)</f>
        <v>0</v>
      </c>
      <c r="BJ323" s="15" t="s">
        <v>86</v>
      </c>
      <c r="BK323" s="134">
        <f>ROUND(I323*H323,2)</f>
        <v>0</v>
      </c>
      <c r="BL323" s="15" t="s">
        <v>212</v>
      </c>
      <c r="BM323" s="133" t="s">
        <v>505</v>
      </c>
    </row>
    <row r="324" spans="2:47" s="1" customFormat="1" ht="19.5">
      <c r="B324" s="28"/>
      <c r="D324" s="138" t="s">
        <v>137</v>
      </c>
      <c r="F324" s="139" t="s">
        <v>1177</v>
      </c>
      <c r="L324" s="28"/>
      <c r="M324" s="137"/>
      <c r="T324" s="48"/>
      <c r="AT324" s="15" t="s">
        <v>137</v>
      </c>
      <c r="AU324" s="15" t="s">
        <v>88</v>
      </c>
    </row>
    <row r="325" spans="2:65" s="1" customFormat="1" ht="16.5" customHeight="1">
      <c r="B325" s="122"/>
      <c r="C325" s="123">
        <v>95</v>
      </c>
      <c r="D325" s="123" t="s">
        <v>128</v>
      </c>
      <c r="E325" s="124" t="s">
        <v>506</v>
      </c>
      <c r="F325" s="125" t="s">
        <v>507</v>
      </c>
      <c r="G325" s="126" t="s">
        <v>131</v>
      </c>
      <c r="H325" s="127">
        <v>35</v>
      </c>
      <c r="I325" s="128"/>
      <c r="J325" s="128">
        <f>ROUND(I325*H325,2)</f>
        <v>0</v>
      </c>
      <c r="K325" s="125" t="s">
        <v>132</v>
      </c>
      <c r="L325" s="28"/>
      <c r="M325" s="129" t="s">
        <v>3</v>
      </c>
      <c r="N325" s="130" t="s">
        <v>50</v>
      </c>
      <c r="O325" s="131">
        <v>0.019</v>
      </c>
      <c r="P325" s="131">
        <f>O325*H325</f>
        <v>0.665</v>
      </c>
      <c r="Q325" s="131">
        <v>0.0076</v>
      </c>
      <c r="R325" s="131">
        <f>Q325*H325</f>
        <v>0.266</v>
      </c>
      <c r="S325" s="131">
        <v>0</v>
      </c>
      <c r="T325" s="132">
        <f>S325*H325</f>
        <v>0</v>
      </c>
      <c r="AR325" s="133" t="s">
        <v>212</v>
      </c>
      <c r="AT325" s="133" t="s">
        <v>128</v>
      </c>
      <c r="AU325" s="133" t="s">
        <v>88</v>
      </c>
      <c r="AY325" s="15" t="s">
        <v>126</v>
      </c>
      <c r="BE325" s="134">
        <f>IF(N325="základní",J325,0)</f>
        <v>0</v>
      </c>
      <c r="BF325" s="134">
        <f>IF(N325="snížená",J325,0)</f>
        <v>0</v>
      </c>
      <c r="BG325" s="134">
        <f>IF(N325="zákl. přenesená",J325,0)</f>
        <v>0</v>
      </c>
      <c r="BH325" s="134">
        <f>IF(N325="sníž. přenesená",J325,0)</f>
        <v>0</v>
      </c>
      <c r="BI325" s="134">
        <f>IF(N325="nulová",J325,0)</f>
        <v>0</v>
      </c>
      <c r="BJ325" s="15" t="s">
        <v>86</v>
      </c>
      <c r="BK325" s="134">
        <f>ROUND(I325*H325,2)</f>
        <v>0</v>
      </c>
      <c r="BL325" s="15" t="s">
        <v>212</v>
      </c>
      <c r="BM325" s="133" t="s">
        <v>508</v>
      </c>
    </row>
    <row r="326" spans="2:47" s="1" customFormat="1" ht="12">
      <c r="B326" s="28"/>
      <c r="D326" s="135" t="s">
        <v>135</v>
      </c>
      <c r="F326" s="136" t="s">
        <v>509</v>
      </c>
      <c r="L326" s="28"/>
      <c r="M326" s="137"/>
      <c r="T326" s="48"/>
      <c r="AT326" s="15" t="s">
        <v>135</v>
      </c>
      <c r="AU326" s="15" t="s">
        <v>88</v>
      </c>
    </row>
    <row r="327" spans="2:47" s="1" customFormat="1" ht="19.5">
      <c r="B327" s="28"/>
      <c r="D327" s="138" t="s">
        <v>137</v>
      </c>
      <c r="F327" s="139" t="s">
        <v>510</v>
      </c>
      <c r="L327" s="28"/>
      <c r="M327" s="137"/>
      <c r="T327" s="48"/>
      <c r="AT327" s="15" t="s">
        <v>137</v>
      </c>
      <c r="AU327" s="15" t="s">
        <v>88</v>
      </c>
    </row>
    <row r="328" spans="2:65" s="1" customFormat="1" ht="24.2" customHeight="1">
      <c r="B328" s="122"/>
      <c r="C328" s="123">
        <v>96</v>
      </c>
      <c r="D328" s="123" t="s">
        <v>128</v>
      </c>
      <c r="E328" s="124" t="s">
        <v>511</v>
      </c>
      <c r="F328" s="125" t="s">
        <v>512</v>
      </c>
      <c r="G328" s="126" t="s">
        <v>131</v>
      </c>
      <c r="H328" s="127">
        <v>86</v>
      </c>
      <c r="I328" s="128"/>
      <c r="J328" s="128">
        <f>ROUND(I328*H328,2)</f>
        <v>0</v>
      </c>
      <c r="K328" s="125" t="s">
        <v>132</v>
      </c>
      <c r="L328" s="28"/>
      <c r="M328" s="129" t="s">
        <v>3</v>
      </c>
      <c r="N328" s="130" t="s">
        <v>50</v>
      </c>
      <c r="O328" s="131">
        <v>0.539</v>
      </c>
      <c r="P328" s="131">
        <f>O328*H328</f>
        <v>46.354000000000006</v>
      </c>
      <c r="Q328" s="131">
        <v>0.194</v>
      </c>
      <c r="R328" s="131">
        <f>Q328*H328</f>
        <v>16.684</v>
      </c>
      <c r="S328" s="131">
        <v>0</v>
      </c>
      <c r="T328" s="132">
        <f>S328*H328</f>
        <v>0</v>
      </c>
      <c r="AR328" s="133" t="s">
        <v>212</v>
      </c>
      <c r="AT328" s="133" t="s">
        <v>128</v>
      </c>
      <c r="AU328" s="133" t="s">
        <v>88</v>
      </c>
      <c r="AY328" s="15" t="s">
        <v>126</v>
      </c>
      <c r="BE328" s="134">
        <f>IF(N328="základní",J328,0)</f>
        <v>0</v>
      </c>
      <c r="BF328" s="134">
        <f>IF(N328="snížená",J328,0)</f>
        <v>0</v>
      </c>
      <c r="BG328" s="134">
        <f>IF(N328="zákl. přenesená",J328,0)</f>
        <v>0</v>
      </c>
      <c r="BH328" s="134">
        <f>IF(N328="sníž. přenesená",J328,0)</f>
        <v>0</v>
      </c>
      <c r="BI328" s="134">
        <f>IF(N328="nulová",J328,0)</f>
        <v>0</v>
      </c>
      <c r="BJ328" s="15" t="s">
        <v>86</v>
      </c>
      <c r="BK328" s="134">
        <f>ROUND(I328*H328,2)</f>
        <v>0</v>
      </c>
      <c r="BL328" s="15" t="s">
        <v>212</v>
      </c>
      <c r="BM328" s="133" t="s">
        <v>513</v>
      </c>
    </row>
    <row r="329" spans="2:47" s="1" customFormat="1" ht="12">
      <c r="B329" s="28"/>
      <c r="D329" s="135" t="s">
        <v>135</v>
      </c>
      <c r="F329" s="136" t="s">
        <v>514</v>
      </c>
      <c r="L329" s="28"/>
      <c r="M329" s="137"/>
      <c r="T329" s="48"/>
      <c r="AT329" s="15" t="s">
        <v>135</v>
      </c>
      <c r="AU329" s="15" t="s">
        <v>88</v>
      </c>
    </row>
    <row r="330" spans="2:47" s="1" customFormat="1" ht="48.75">
      <c r="B330" s="28"/>
      <c r="D330" s="138" t="s">
        <v>137</v>
      </c>
      <c r="F330" s="139" t="s">
        <v>515</v>
      </c>
      <c r="L330" s="28"/>
      <c r="M330" s="137"/>
      <c r="T330" s="48"/>
      <c r="AT330" s="15" t="s">
        <v>137</v>
      </c>
      <c r="AU330" s="15" t="s">
        <v>88</v>
      </c>
    </row>
    <row r="331" spans="2:65" s="1" customFormat="1" ht="37.9" customHeight="1">
      <c r="B331" s="122"/>
      <c r="C331" s="123">
        <v>97</v>
      </c>
      <c r="D331" s="123" t="s">
        <v>128</v>
      </c>
      <c r="E331" s="124" t="s">
        <v>516</v>
      </c>
      <c r="F331" s="125" t="s">
        <v>517</v>
      </c>
      <c r="G331" s="126" t="s">
        <v>159</v>
      </c>
      <c r="H331" s="127">
        <v>820</v>
      </c>
      <c r="I331" s="128"/>
      <c r="J331" s="128">
        <f>ROUND(I331*H331,2)</f>
        <v>0</v>
      </c>
      <c r="K331" s="125" t="s">
        <v>132</v>
      </c>
      <c r="L331" s="28"/>
      <c r="M331" s="129" t="s">
        <v>3</v>
      </c>
      <c r="N331" s="130" t="s">
        <v>50</v>
      </c>
      <c r="O331" s="131">
        <v>1.041</v>
      </c>
      <c r="P331" s="131">
        <f>O331*H331</f>
        <v>853.6199999999999</v>
      </c>
      <c r="Q331" s="131">
        <v>0</v>
      </c>
      <c r="R331" s="131">
        <f>Q331*H331</f>
        <v>0</v>
      </c>
      <c r="S331" s="131">
        <v>0</v>
      </c>
      <c r="T331" s="132">
        <f>S331*H331</f>
        <v>0</v>
      </c>
      <c r="AR331" s="133" t="s">
        <v>212</v>
      </c>
      <c r="AT331" s="133" t="s">
        <v>128</v>
      </c>
      <c r="AU331" s="133" t="s">
        <v>88</v>
      </c>
      <c r="AY331" s="15" t="s">
        <v>126</v>
      </c>
      <c r="BE331" s="134">
        <f>IF(N331="základní",J331,0)</f>
        <v>0</v>
      </c>
      <c r="BF331" s="134">
        <f>IF(N331="snížená",J331,0)</f>
        <v>0</v>
      </c>
      <c r="BG331" s="134">
        <f>IF(N331="zákl. přenesená",J331,0)</f>
        <v>0</v>
      </c>
      <c r="BH331" s="134">
        <f>IF(N331="sníž. přenesená",J331,0)</f>
        <v>0</v>
      </c>
      <c r="BI331" s="134">
        <f>IF(N331="nulová",J331,0)</f>
        <v>0</v>
      </c>
      <c r="BJ331" s="15" t="s">
        <v>86</v>
      </c>
      <c r="BK331" s="134">
        <f>ROUND(I331*H331,2)</f>
        <v>0</v>
      </c>
      <c r="BL331" s="15" t="s">
        <v>212</v>
      </c>
      <c r="BM331" s="133" t="s">
        <v>518</v>
      </c>
    </row>
    <row r="332" spans="2:47" s="1" customFormat="1" ht="12">
      <c r="B332" s="28"/>
      <c r="D332" s="135" t="s">
        <v>135</v>
      </c>
      <c r="F332" s="136" t="s">
        <v>519</v>
      </c>
      <c r="L332" s="28"/>
      <c r="M332" s="137"/>
      <c r="T332" s="48"/>
      <c r="AT332" s="15" t="s">
        <v>135</v>
      </c>
      <c r="AU332" s="15" t="s">
        <v>88</v>
      </c>
    </row>
    <row r="333" spans="2:47" s="1" customFormat="1" ht="29.25">
      <c r="B333" s="28"/>
      <c r="D333" s="138" t="s">
        <v>137</v>
      </c>
      <c r="F333" s="139" t="s">
        <v>520</v>
      </c>
      <c r="L333" s="28"/>
      <c r="M333" s="137"/>
      <c r="T333" s="48"/>
      <c r="AT333" s="15" t="s">
        <v>137</v>
      </c>
      <c r="AU333" s="15" t="s">
        <v>88</v>
      </c>
    </row>
    <row r="334" spans="2:65" s="1" customFormat="1" ht="37.9" customHeight="1">
      <c r="B334" s="122"/>
      <c r="C334" s="123">
        <v>98</v>
      </c>
      <c r="D334" s="123" t="s">
        <v>128</v>
      </c>
      <c r="E334" s="124" t="s">
        <v>521</v>
      </c>
      <c r="F334" s="125" t="s">
        <v>522</v>
      </c>
      <c r="G334" s="126" t="s">
        <v>159</v>
      </c>
      <c r="H334" s="127">
        <v>950</v>
      </c>
      <c r="I334" s="128"/>
      <c r="J334" s="128">
        <f>ROUND(I334*H334,2)</f>
        <v>0</v>
      </c>
      <c r="K334" s="125" t="s">
        <v>132</v>
      </c>
      <c r="L334" s="28"/>
      <c r="M334" s="129" t="s">
        <v>3</v>
      </c>
      <c r="N334" s="130" t="s">
        <v>50</v>
      </c>
      <c r="O334" s="131">
        <v>0.739</v>
      </c>
      <c r="P334" s="131">
        <f>O334*H334</f>
        <v>702.05</v>
      </c>
      <c r="Q334" s="131">
        <v>0</v>
      </c>
      <c r="R334" s="131">
        <f>Q334*H334</f>
        <v>0</v>
      </c>
      <c r="S334" s="131">
        <v>0</v>
      </c>
      <c r="T334" s="132">
        <f>S334*H334</f>
        <v>0</v>
      </c>
      <c r="AR334" s="133" t="s">
        <v>212</v>
      </c>
      <c r="AT334" s="133" t="s">
        <v>128</v>
      </c>
      <c r="AU334" s="133" t="s">
        <v>88</v>
      </c>
      <c r="AY334" s="15" t="s">
        <v>126</v>
      </c>
      <c r="BE334" s="134">
        <f>IF(N334="základní",J334,0)</f>
        <v>0</v>
      </c>
      <c r="BF334" s="134">
        <f>IF(N334="snížená",J334,0)</f>
        <v>0</v>
      </c>
      <c r="BG334" s="134">
        <f>IF(N334="zákl. přenesená",J334,0)</f>
        <v>0</v>
      </c>
      <c r="BH334" s="134">
        <f>IF(N334="sníž. přenesená",J334,0)</f>
        <v>0</v>
      </c>
      <c r="BI334" s="134">
        <f>IF(N334="nulová",J334,0)</f>
        <v>0</v>
      </c>
      <c r="BJ334" s="15" t="s">
        <v>86</v>
      </c>
      <c r="BK334" s="134">
        <f>ROUND(I334*H334,2)</f>
        <v>0</v>
      </c>
      <c r="BL334" s="15" t="s">
        <v>212</v>
      </c>
      <c r="BM334" s="133" t="s">
        <v>523</v>
      </c>
    </row>
    <row r="335" spans="2:47" s="1" customFormat="1" ht="12">
      <c r="B335" s="28"/>
      <c r="D335" s="135" t="s">
        <v>135</v>
      </c>
      <c r="F335" s="136" t="s">
        <v>524</v>
      </c>
      <c r="L335" s="28"/>
      <c r="M335" s="137"/>
      <c r="T335" s="48"/>
      <c r="AT335" s="15" t="s">
        <v>135</v>
      </c>
      <c r="AU335" s="15" t="s">
        <v>88</v>
      </c>
    </row>
    <row r="336" spans="2:47" s="1" customFormat="1" ht="29.25">
      <c r="B336" s="28"/>
      <c r="D336" s="138" t="s">
        <v>137</v>
      </c>
      <c r="F336" s="139" t="s">
        <v>520</v>
      </c>
      <c r="L336" s="28"/>
      <c r="M336" s="137"/>
      <c r="T336" s="48"/>
      <c r="AT336" s="15" t="s">
        <v>137</v>
      </c>
      <c r="AU336" s="15" t="s">
        <v>88</v>
      </c>
    </row>
    <row r="337" spans="2:65" s="1" customFormat="1" ht="24.2" customHeight="1">
      <c r="B337" s="122"/>
      <c r="C337" s="123">
        <v>99</v>
      </c>
      <c r="D337" s="123" t="s">
        <v>128</v>
      </c>
      <c r="E337" s="124" t="s">
        <v>525</v>
      </c>
      <c r="F337" s="125" t="s">
        <v>526</v>
      </c>
      <c r="G337" s="126" t="s">
        <v>159</v>
      </c>
      <c r="H337" s="127">
        <v>1770</v>
      </c>
      <c r="I337" s="128"/>
      <c r="J337" s="128">
        <f>ROUND(I337*H337,2)</f>
        <v>0</v>
      </c>
      <c r="K337" s="125" t="s">
        <v>3</v>
      </c>
      <c r="L337" s="28"/>
      <c r="M337" s="129" t="s">
        <v>3</v>
      </c>
      <c r="N337" s="130" t="s">
        <v>50</v>
      </c>
      <c r="O337" s="131">
        <v>0.06</v>
      </c>
      <c r="P337" s="131">
        <f>O337*H337</f>
        <v>106.2</v>
      </c>
      <c r="Q337" s="131">
        <v>0</v>
      </c>
      <c r="R337" s="131">
        <f>Q337*H337</f>
        <v>0</v>
      </c>
      <c r="S337" s="131">
        <v>0</v>
      </c>
      <c r="T337" s="132">
        <f>S337*H337</f>
        <v>0</v>
      </c>
      <c r="AR337" s="133" t="s">
        <v>212</v>
      </c>
      <c r="AT337" s="133" t="s">
        <v>128</v>
      </c>
      <c r="AU337" s="133" t="s">
        <v>88</v>
      </c>
      <c r="AY337" s="15" t="s">
        <v>126</v>
      </c>
      <c r="BE337" s="134">
        <f>IF(N337="základní",J337,0)</f>
        <v>0</v>
      </c>
      <c r="BF337" s="134">
        <f>IF(N337="snížená",J337,0)</f>
        <v>0</v>
      </c>
      <c r="BG337" s="134">
        <f>IF(N337="zákl. přenesená",J337,0)</f>
        <v>0</v>
      </c>
      <c r="BH337" s="134">
        <f>IF(N337="sníž. přenesená",J337,0)</f>
        <v>0</v>
      </c>
      <c r="BI337" s="134">
        <f>IF(N337="nulová",J337,0)</f>
        <v>0</v>
      </c>
      <c r="BJ337" s="15" t="s">
        <v>86</v>
      </c>
      <c r="BK337" s="134">
        <f>ROUND(I337*H337,2)</f>
        <v>0</v>
      </c>
      <c r="BL337" s="15" t="s">
        <v>212</v>
      </c>
      <c r="BM337" s="133" t="s">
        <v>527</v>
      </c>
    </row>
    <row r="338" spans="2:47" s="1" customFormat="1" ht="19.5">
      <c r="B338" s="28"/>
      <c r="D338" s="138" t="s">
        <v>137</v>
      </c>
      <c r="F338" s="139" t="s">
        <v>528</v>
      </c>
      <c r="L338" s="28"/>
      <c r="M338" s="137"/>
      <c r="T338" s="48"/>
      <c r="AT338" s="15" t="s">
        <v>137</v>
      </c>
      <c r="AU338" s="15" t="s">
        <v>88</v>
      </c>
    </row>
    <row r="339" spans="2:65" s="1" customFormat="1" ht="33" customHeight="1">
      <c r="B339" s="122"/>
      <c r="C339" s="123">
        <v>100</v>
      </c>
      <c r="D339" s="123" t="s">
        <v>128</v>
      </c>
      <c r="E339" s="124" t="s">
        <v>529</v>
      </c>
      <c r="F339" s="125" t="s">
        <v>530</v>
      </c>
      <c r="G339" s="126" t="s">
        <v>159</v>
      </c>
      <c r="H339" s="127">
        <v>820</v>
      </c>
      <c r="I339" s="128"/>
      <c r="J339" s="128">
        <f>ROUND(I339*H339,2)</f>
        <v>0</v>
      </c>
      <c r="K339" s="125" t="s">
        <v>132</v>
      </c>
      <c r="L339" s="28"/>
      <c r="M339" s="129" t="s">
        <v>3</v>
      </c>
      <c r="N339" s="130" t="s">
        <v>50</v>
      </c>
      <c r="O339" s="131">
        <v>0.094</v>
      </c>
      <c r="P339" s="131">
        <f>O339*H339</f>
        <v>77.08</v>
      </c>
      <c r="Q339" s="131">
        <v>0</v>
      </c>
      <c r="R339" s="131">
        <f>Q339*H339</f>
        <v>0</v>
      </c>
      <c r="S339" s="131">
        <v>0</v>
      </c>
      <c r="T339" s="132">
        <f>S339*H339</f>
        <v>0</v>
      </c>
      <c r="AR339" s="133" t="s">
        <v>212</v>
      </c>
      <c r="AT339" s="133" t="s">
        <v>128</v>
      </c>
      <c r="AU339" s="133" t="s">
        <v>88</v>
      </c>
      <c r="AY339" s="15" t="s">
        <v>126</v>
      </c>
      <c r="BE339" s="134">
        <f>IF(N339="základní",J339,0)</f>
        <v>0</v>
      </c>
      <c r="BF339" s="134">
        <f>IF(N339="snížená",J339,0)</f>
        <v>0</v>
      </c>
      <c r="BG339" s="134">
        <f>IF(N339="zákl. přenesená",J339,0)</f>
        <v>0</v>
      </c>
      <c r="BH339" s="134">
        <f>IF(N339="sníž. přenesená",J339,0)</f>
        <v>0</v>
      </c>
      <c r="BI339" s="134">
        <f>IF(N339="nulová",J339,0)</f>
        <v>0</v>
      </c>
      <c r="BJ339" s="15" t="s">
        <v>86</v>
      </c>
      <c r="BK339" s="134">
        <f>ROUND(I339*H339,2)</f>
        <v>0</v>
      </c>
      <c r="BL339" s="15" t="s">
        <v>212</v>
      </c>
      <c r="BM339" s="133" t="s">
        <v>531</v>
      </c>
    </row>
    <row r="340" spans="2:47" s="1" customFormat="1" ht="12">
      <c r="B340" s="28"/>
      <c r="D340" s="135" t="s">
        <v>135</v>
      </c>
      <c r="F340" s="136" t="s">
        <v>532</v>
      </c>
      <c r="L340" s="28"/>
      <c r="M340" s="137"/>
      <c r="T340" s="48"/>
      <c r="AT340" s="15" t="s">
        <v>135</v>
      </c>
      <c r="AU340" s="15" t="s">
        <v>88</v>
      </c>
    </row>
    <row r="341" spans="2:47" s="1" customFormat="1" ht="19.5">
      <c r="B341" s="28"/>
      <c r="D341" s="138" t="s">
        <v>137</v>
      </c>
      <c r="F341" s="139" t="s">
        <v>533</v>
      </c>
      <c r="L341" s="28"/>
      <c r="M341" s="137"/>
      <c r="T341" s="48"/>
      <c r="AT341" s="15" t="s">
        <v>137</v>
      </c>
      <c r="AU341" s="15" t="s">
        <v>88</v>
      </c>
    </row>
    <row r="342" spans="2:65" s="1" customFormat="1" ht="33" customHeight="1">
      <c r="B342" s="122"/>
      <c r="C342" s="123">
        <v>101</v>
      </c>
      <c r="D342" s="123" t="s">
        <v>128</v>
      </c>
      <c r="E342" s="124" t="s">
        <v>534</v>
      </c>
      <c r="F342" s="125" t="s">
        <v>535</v>
      </c>
      <c r="G342" s="126" t="s">
        <v>159</v>
      </c>
      <c r="H342" s="127">
        <v>950</v>
      </c>
      <c r="I342" s="128"/>
      <c r="J342" s="128">
        <f>ROUND(I342*H342,2)</f>
        <v>0</v>
      </c>
      <c r="K342" s="125" t="s">
        <v>132</v>
      </c>
      <c r="L342" s="28"/>
      <c r="M342" s="129" t="s">
        <v>3</v>
      </c>
      <c r="N342" s="130" t="s">
        <v>50</v>
      </c>
      <c r="O342" s="131">
        <v>0.082</v>
      </c>
      <c r="P342" s="131">
        <f>O342*H342</f>
        <v>77.9</v>
      </c>
      <c r="Q342" s="131">
        <v>0</v>
      </c>
      <c r="R342" s="131">
        <f>Q342*H342</f>
        <v>0</v>
      </c>
      <c r="S342" s="131">
        <v>0</v>
      </c>
      <c r="T342" s="132">
        <f>S342*H342</f>
        <v>0</v>
      </c>
      <c r="AR342" s="133" t="s">
        <v>212</v>
      </c>
      <c r="AT342" s="133" t="s">
        <v>128</v>
      </c>
      <c r="AU342" s="133" t="s">
        <v>88</v>
      </c>
      <c r="AY342" s="15" t="s">
        <v>126</v>
      </c>
      <c r="BE342" s="134">
        <f>IF(N342="základní",J342,0)</f>
        <v>0</v>
      </c>
      <c r="BF342" s="134">
        <f>IF(N342="snížená",J342,0)</f>
        <v>0</v>
      </c>
      <c r="BG342" s="134">
        <f>IF(N342="zákl. přenesená",J342,0)</f>
        <v>0</v>
      </c>
      <c r="BH342" s="134">
        <f>IF(N342="sníž. přenesená",J342,0)</f>
        <v>0</v>
      </c>
      <c r="BI342" s="134">
        <f>IF(N342="nulová",J342,0)</f>
        <v>0</v>
      </c>
      <c r="BJ342" s="15" t="s">
        <v>86</v>
      </c>
      <c r="BK342" s="134">
        <f>ROUND(I342*H342,2)</f>
        <v>0</v>
      </c>
      <c r="BL342" s="15" t="s">
        <v>212</v>
      </c>
      <c r="BM342" s="133" t="s">
        <v>536</v>
      </c>
    </row>
    <row r="343" spans="2:47" s="1" customFormat="1" ht="12">
      <c r="B343" s="28"/>
      <c r="D343" s="135" t="s">
        <v>135</v>
      </c>
      <c r="F343" s="136" t="s">
        <v>537</v>
      </c>
      <c r="L343" s="28"/>
      <c r="M343" s="137"/>
      <c r="T343" s="48"/>
      <c r="AT343" s="15" t="s">
        <v>135</v>
      </c>
      <c r="AU343" s="15" t="s">
        <v>88</v>
      </c>
    </row>
    <row r="344" spans="2:47" s="1" customFormat="1" ht="19.5">
      <c r="B344" s="28"/>
      <c r="D344" s="138" t="s">
        <v>137</v>
      </c>
      <c r="F344" s="139" t="s">
        <v>538</v>
      </c>
      <c r="L344" s="28"/>
      <c r="M344" s="137"/>
      <c r="T344" s="48"/>
      <c r="AT344" s="15" t="s">
        <v>137</v>
      </c>
      <c r="AU344" s="15" t="s">
        <v>88</v>
      </c>
    </row>
    <row r="345" spans="2:65" s="1" customFormat="1" ht="37.9" customHeight="1">
      <c r="B345" s="122"/>
      <c r="C345" s="123">
        <v>102</v>
      </c>
      <c r="D345" s="123" t="s">
        <v>128</v>
      </c>
      <c r="E345" s="124" t="s">
        <v>539</v>
      </c>
      <c r="F345" s="125" t="s">
        <v>540</v>
      </c>
      <c r="G345" s="126" t="s">
        <v>159</v>
      </c>
      <c r="H345" s="127">
        <v>32</v>
      </c>
      <c r="I345" s="128"/>
      <c r="J345" s="128">
        <f>ROUND(I345*H345,2)</f>
        <v>0</v>
      </c>
      <c r="K345" s="125" t="s">
        <v>132</v>
      </c>
      <c r="L345" s="28"/>
      <c r="M345" s="129" t="s">
        <v>3</v>
      </c>
      <c r="N345" s="130" t="s">
        <v>50</v>
      </c>
      <c r="O345" s="131">
        <v>0.833</v>
      </c>
      <c r="P345" s="131">
        <f>O345*H345</f>
        <v>26.656</v>
      </c>
      <c r="Q345" s="131">
        <v>0</v>
      </c>
      <c r="R345" s="131">
        <f>Q345*H345</f>
        <v>0</v>
      </c>
      <c r="S345" s="131">
        <v>0</v>
      </c>
      <c r="T345" s="132">
        <f>S345*H345</f>
        <v>0</v>
      </c>
      <c r="AR345" s="133" t="s">
        <v>212</v>
      </c>
      <c r="AT345" s="133" t="s">
        <v>128</v>
      </c>
      <c r="AU345" s="133" t="s">
        <v>88</v>
      </c>
      <c r="AY345" s="15" t="s">
        <v>126</v>
      </c>
      <c r="BE345" s="134">
        <f>IF(N345="základní",J345,0)</f>
        <v>0</v>
      </c>
      <c r="BF345" s="134">
        <f>IF(N345="snížená",J345,0)</f>
        <v>0</v>
      </c>
      <c r="BG345" s="134">
        <f>IF(N345="zákl. přenesená",J345,0)</f>
        <v>0</v>
      </c>
      <c r="BH345" s="134">
        <f>IF(N345="sníž. přenesená",J345,0)</f>
        <v>0</v>
      </c>
      <c r="BI345" s="134">
        <f>IF(N345="nulová",J345,0)</f>
        <v>0</v>
      </c>
      <c r="BJ345" s="15" t="s">
        <v>86</v>
      </c>
      <c r="BK345" s="134">
        <f>ROUND(I345*H345,2)</f>
        <v>0</v>
      </c>
      <c r="BL345" s="15" t="s">
        <v>212</v>
      </c>
      <c r="BM345" s="133" t="s">
        <v>541</v>
      </c>
    </row>
    <row r="346" spans="2:47" s="1" customFormat="1" ht="12">
      <c r="B346" s="28"/>
      <c r="D346" s="135" t="s">
        <v>135</v>
      </c>
      <c r="F346" s="136" t="s">
        <v>542</v>
      </c>
      <c r="L346" s="28"/>
      <c r="M346" s="137"/>
      <c r="T346" s="48"/>
      <c r="AT346" s="15" t="s">
        <v>135</v>
      </c>
      <c r="AU346" s="15" t="s">
        <v>88</v>
      </c>
    </row>
    <row r="347" spans="2:47" s="1" customFormat="1" ht="39">
      <c r="B347" s="28"/>
      <c r="D347" s="138" t="s">
        <v>137</v>
      </c>
      <c r="F347" s="139" t="s">
        <v>543</v>
      </c>
      <c r="L347" s="28"/>
      <c r="M347" s="137"/>
      <c r="T347" s="48"/>
      <c r="AT347" s="15" t="s">
        <v>137</v>
      </c>
      <c r="AU347" s="15" t="s">
        <v>88</v>
      </c>
    </row>
    <row r="348" spans="2:65" s="1" customFormat="1" ht="37.9" customHeight="1">
      <c r="B348" s="122"/>
      <c r="C348" s="123">
        <v>103</v>
      </c>
      <c r="D348" s="123" t="s">
        <v>128</v>
      </c>
      <c r="E348" s="124" t="s">
        <v>544</v>
      </c>
      <c r="F348" s="125" t="s">
        <v>545</v>
      </c>
      <c r="G348" s="126" t="s">
        <v>159</v>
      </c>
      <c r="H348" s="127">
        <v>32</v>
      </c>
      <c r="I348" s="128"/>
      <c r="J348" s="128">
        <f>ROUND(I348*H348,2)</f>
        <v>0</v>
      </c>
      <c r="K348" s="125" t="s">
        <v>132</v>
      </c>
      <c r="L348" s="28"/>
      <c r="M348" s="129" t="s">
        <v>3</v>
      </c>
      <c r="N348" s="130" t="s">
        <v>50</v>
      </c>
      <c r="O348" s="131">
        <v>0.592</v>
      </c>
      <c r="P348" s="131">
        <f>O348*H348</f>
        <v>18.944</v>
      </c>
      <c r="Q348" s="131">
        <v>0</v>
      </c>
      <c r="R348" s="131">
        <f>Q348*H348</f>
        <v>0</v>
      </c>
      <c r="S348" s="131">
        <v>0</v>
      </c>
      <c r="T348" s="132">
        <f>S348*H348</f>
        <v>0</v>
      </c>
      <c r="AR348" s="133" t="s">
        <v>212</v>
      </c>
      <c r="AT348" s="133" t="s">
        <v>128</v>
      </c>
      <c r="AU348" s="133" t="s">
        <v>88</v>
      </c>
      <c r="AY348" s="15" t="s">
        <v>126</v>
      </c>
      <c r="BE348" s="134">
        <f>IF(N348="základní",J348,0)</f>
        <v>0</v>
      </c>
      <c r="BF348" s="134">
        <f>IF(N348="snížená",J348,0)</f>
        <v>0</v>
      </c>
      <c r="BG348" s="134">
        <f>IF(N348="zákl. přenesená",J348,0)</f>
        <v>0</v>
      </c>
      <c r="BH348" s="134">
        <f>IF(N348="sníž. přenesená",J348,0)</f>
        <v>0</v>
      </c>
      <c r="BI348" s="134">
        <f>IF(N348="nulová",J348,0)</f>
        <v>0</v>
      </c>
      <c r="BJ348" s="15" t="s">
        <v>86</v>
      </c>
      <c r="BK348" s="134">
        <f>ROUND(I348*H348,2)</f>
        <v>0</v>
      </c>
      <c r="BL348" s="15" t="s">
        <v>212</v>
      </c>
      <c r="BM348" s="133" t="s">
        <v>546</v>
      </c>
    </row>
    <row r="349" spans="2:47" s="1" customFormat="1" ht="12">
      <c r="B349" s="28"/>
      <c r="D349" s="135" t="s">
        <v>135</v>
      </c>
      <c r="F349" s="136" t="s">
        <v>547</v>
      </c>
      <c r="L349" s="28"/>
      <c r="M349" s="137"/>
      <c r="T349" s="48"/>
      <c r="AT349" s="15" t="s">
        <v>135</v>
      </c>
      <c r="AU349" s="15" t="s">
        <v>88</v>
      </c>
    </row>
    <row r="350" spans="2:47" s="1" customFormat="1" ht="39">
      <c r="B350" s="28"/>
      <c r="D350" s="138" t="s">
        <v>137</v>
      </c>
      <c r="F350" s="139" t="s">
        <v>543</v>
      </c>
      <c r="L350" s="28"/>
      <c r="M350" s="137"/>
      <c r="T350" s="48"/>
      <c r="AT350" s="15" t="s">
        <v>137</v>
      </c>
      <c r="AU350" s="15" t="s">
        <v>88</v>
      </c>
    </row>
    <row r="351" spans="2:65" s="1" customFormat="1" ht="21.75" customHeight="1">
      <c r="B351" s="122"/>
      <c r="C351" s="123">
        <v>104</v>
      </c>
      <c r="D351" s="123" t="s">
        <v>128</v>
      </c>
      <c r="E351" s="124" t="s">
        <v>548</v>
      </c>
      <c r="F351" s="125" t="s">
        <v>549</v>
      </c>
      <c r="G351" s="126" t="s">
        <v>159</v>
      </c>
      <c r="H351" s="127">
        <v>64</v>
      </c>
      <c r="I351" s="128"/>
      <c r="J351" s="128">
        <f>ROUND(I351*H351,2)</f>
        <v>0</v>
      </c>
      <c r="K351" s="125" t="s">
        <v>132</v>
      </c>
      <c r="L351" s="28"/>
      <c r="M351" s="129" t="s">
        <v>3</v>
      </c>
      <c r="N351" s="130" t="s">
        <v>50</v>
      </c>
      <c r="O351" s="131">
        <v>0.059</v>
      </c>
      <c r="P351" s="131">
        <f>O351*H351</f>
        <v>3.776</v>
      </c>
      <c r="Q351" s="131">
        <v>0.14</v>
      </c>
      <c r="R351" s="131">
        <f>Q351*H351</f>
        <v>8.96</v>
      </c>
      <c r="S351" s="131">
        <v>0</v>
      </c>
      <c r="T351" s="132">
        <f>S351*H351</f>
        <v>0</v>
      </c>
      <c r="AR351" s="133" t="s">
        <v>212</v>
      </c>
      <c r="AT351" s="133" t="s">
        <v>128</v>
      </c>
      <c r="AU351" s="133" t="s">
        <v>88</v>
      </c>
      <c r="AY351" s="15" t="s">
        <v>126</v>
      </c>
      <c r="BE351" s="134">
        <f>IF(N351="základní",J351,0)</f>
        <v>0</v>
      </c>
      <c r="BF351" s="134">
        <f>IF(N351="snížená",J351,0)</f>
        <v>0</v>
      </c>
      <c r="BG351" s="134">
        <f>IF(N351="zákl. přenesená",J351,0)</f>
        <v>0</v>
      </c>
      <c r="BH351" s="134">
        <f>IF(N351="sníž. přenesená",J351,0)</f>
        <v>0</v>
      </c>
      <c r="BI351" s="134">
        <f>IF(N351="nulová",J351,0)</f>
        <v>0</v>
      </c>
      <c r="BJ351" s="15" t="s">
        <v>86</v>
      </c>
      <c r="BK351" s="134">
        <f>ROUND(I351*H351,2)</f>
        <v>0</v>
      </c>
      <c r="BL351" s="15" t="s">
        <v>212</v>
      </c>
      <c r="BM351" s="133" t="s">
        <v>550</v>
      </c>
    </row>
    <row r="352" spans="2:47" s="1" customFormat="1" ht="12">
      <c r="B352" s="28"/>
      <c r="D352" s="135" t="s">
        <v>135</v>
      </c>
      <c r="F352" s="136" t="s">
        <v>551</v>
      </c>
      <c r="L352" s="28"/>
      <c r="M352" s="137"/>
      <c r="T352" s="48"/>
      <c r="AT352" s="15" t="s">
        <v>135</v>
      </c>
      <c r="AU352" s="15" t="s">
        <v>88</v>
      </c>
    </row>
    <row r="353" spans="2:47" s="1" customFormat="1" ht="29.25">
      <c r="B353" s="28"/>
      <c r="D353" s="138" t="s">
        <v>137</v>
      </c>
      <c r="F353" s="139" t="s">
        <v>552</v>
      </c>
      <c r="L353" s="28"/>
      <c r="M353" s="137"/>
      <c r="T353" s="48"/>
      <c r="AT353" s="15" t="s">
        <v>137</v>
      </c>
      <c r="AU353" s="15" t="s">
        <v>88</v>
      </c>
    </row>
    <row r="354" spans="2:65" s="1" customFormat="1" ht="33" customHeight="1">
      <c r="B354" s="122"/>
      <c r="C354" s="123">
        <v>105</v>
      </c>
      <c r="D354" s="123" t="s">
        <v>128</v>
      </c>
      <c r="E354" s="124" t="s">
        <v>553</v>
      </c>
      <c r="F354" s="125" t="s">
        <v>554</v>
      </c>
      <c r="G354" s="126" t="s">
        <v>159</v>
      </c>
      <c r="H354" s="127">
        <v>64</v>
      </c>
      <c r="I354" s="128"/>
      <c r="J354" s="128">
        <f>ROUND(I354*H354,2)</f>
        <v>0</v>
      </c>
      <c r="K354" s="125" t="s">
        <v>132</v>
      </c>
      <c r="L354" s="28"/>
      <c r="M354" s="129" t="s">
        <v>3</v>
      </c>
      <c r="N354" s="130" t="s">
        <v>50</v>
      </c>
      <c r="O354" s="131">
        <v>0.055</v>
      </c>
      <c r="P354" s="131">
        <f>O354*H354</f>
        <v>3.52</v>
      </c>
      <c r="Q354" s="131">
        <v>0</v>
      </c>
      <c r="R354" s="131">
        <f>Q354*H354</f>
        <v>0</v>
      </c>
      <c r="S354" s="131">
        <v>0</v>
      </c>
      <c r="T354" s="132">
        <f>S354*H354</f>
        <v>0</v>
      </c>
      <c r="AR354" s="133" t="s">
        <v>212</v>
      </c>
      <c r="AT354" s="133" t="s">
        <v>128</v>
      </c>
      <c r="AU354" s="133" t="s">
        <v>88</v>
      </c>
      <c r="AY354" s="15" t="s">
        <v>126</v>
      </c>
      <c r="BE354" s="134">
        <f>IF(N354="základní",J354,0)</f>
        <v>0</v>
      </c>
      <c r="BF354" s="134">
        <f>IF(N354="snížená",J354,0)</f>
        <v>0</v>
      </c>
      <c r="BG354" s="134">
        <f>IF(N354="zákl. přenesená",J354,0)</f>
        <v>0</v>
      </c>
      <c r="BH354" s="134">
        <f>IF(N354="sníž. přenesená",J354,0)</f>
        <v>0</v>
      </c>
      <c r="BI354" s="134">
        <f>IF(N354="nulová",J354,0)</f>
        <v>0</v>
      </c>
      <c r="BJ354" s="15" t="s">
        <v>86</v>
      </c>
      <c r="BK354" s="134">
        <f>ROUND(I354*H354,2)</f>
        <v>0</v>
      </c>
      <c r="BL354" s="15" t="s">
        <v>212</v>
      </c>
      <c r="BM354" s="133" t="s">
        <v>555</v>
      </c>
    </row>
    <row r="355" spans="2:47" s="1" customFormat="1" ht="12">
      <c r="B355" s="28"/>
      <c r="D355" s="135" t="s">
        <v>135</v>
      </c>
      <c r="F355" s="136" t="s">
        <v>556</v>
      </c>
      <c r="L355" s="28"/>
      <c r="M355" s="137"/>
      <c r="T355" s="48"/>
      <c r="AT355" s="15" t="s">
        <v>135</v>
      </c>
      <c r="AU355" s="15" t="s">
        <v>88</v>
      </c>
    </row>
    <row r="356" spans="2:47" s="1" customFormat="1" ht="29.25">
      <c r="B356" s="28"/>
      <c r="D356" s="138" t="s">
        <v>137</v>
      </c>
      <c r="F356" s="139" t="s">
        <v>557</v>
      </c>
      <c r="L356" s="28"/>
      <c r="M356" s="137"/>
      <c r="T356" s="48"/>
      <c r="AT356" s="15" t="s">
        <v>137</v>
      </c>
      <c r="AU356" s="15" t="s">
        <v>88</v>
      </c>
    </row>
    <row r="357" spans="2:65" s="1" customFormat="1" ht="16.5" customHeight="1">
      <c r="B357" s="122"/>
      <c r="C357" s="146">
        <v>106</v>
      </c>
      <c r="D357" s="146" t="s">
        <v>199</v>
      </c>
      <c r="E357" s="147" t="s">
        <v>558</v>
      </c>
      <c r="F357" s="148" t="s">
        <v>559</v>
      </c>
      <c r="G357" s="149" t="s">
        <v>168</v>
      </c>
      <c r="H357" s="150">
        <v>98</v>
      </c>
      <c r="I357" s="151"/>
      <c r="J357" s="151">
        <f>ROUND(I357*H357,2)</f>
        <v>0</v>
      </c>
      <c r="K357" s="148" t="s">
        <v>3</v>
      </c>
      <c r="L357" s="152"/>
      <c r="M357" s="153" t="s">
        <v>3</v>
      </c>
      <c r="N357" s="154" t="s">
        <v>50</v>
      </c>
      <c r="O357" s="131">
        <v>0</v>
      </c>
      <c r="P357" s="131">
        <f>O357*H357</f>
        <v>0</v>
      </c>
      <c r="Q357" s="131">
        <v>1</v>
      </c>
      <c r="R357" s="131">
        <f>Q357*H357</f>
        <v>98</v>
      </c>
      <c r="S357" s="131">
        <v>0</v>
      </c>
      <c r="T357" s="132">
        <f>S357*H357</f>
        <v>0</v>
      </c>
      <c r="AR357" s="133" t="s">
        <v>388</v>
      </c>
      <c r="AT357" s="133" t="s">
        <v>199</v>
      </c>
      <c r="AU357" s="133" t="s">
        <v>88</v>
      </c>
      <c r="AY357" s="15" t="s">
        <v>126</v>
      </c>
      <c r="BE357" s="134">
        <f>IF(N357="základní",J357,0)</f>
        <v>0</v>
      </c>
      <c r="BF357" s="134">
        <f>IF(N357="snížená",J357,0)</f>
        <v>0</v>
      </c>
      <c r="BG357" s="134">
        <f>IF(N357="zákl. přenesená",J357,0)</f>
        <v>0</v>
      </c>
      <c r="BH357" s="134">
        <f>IF(N357="sníž. přenesená",J357,0)</f>
        <v>0</v>
      </c>
      <c r="BI357" s="134">
        <f>IF(N357="nulová",J357,0)</f>
        <v>0</v>
      </c>
      <c r="BJ357" s="15" t="s">
        <v>86</v>
      </c>
      <c r="BK357" s="134">
        <f>ROUND(I357*H357,2)</f>
        <v>0</v>
      </c>
      <c r="BL357" s="15" t="s">
        <v>212</v>
      </c>
      <c r="BM357" s="133" t="s">
        <v>560</v>
      </c>
    </row>
    <row r="358" spans="2:47" s="1" customFormat="1" ht="39">
      <c r="B358" s="28"/>
      <c r="D358" s="138" t="s">
        <v>137</v>
      </c>
      <c r="F358" s="139" t="s">
        <v>561</v>
      </c>
      <c r="L358" s="28"/>
      <c r="M358" s="137"/>
      <c r="T358" s="48"/>
      <c r="AT358" s="15" t="s">
        <v>137</v>
      </c>
      <c r="AU358" s="15" t="s">
        <v>88</v>
      </c>
    </row>
    <row r="359" spans="2:65" s="1" customFormat="1" ht="37.9" customHeight="1">
      <c r="B359" s="122"/>
      <c r="C359" s="123">
        <v>107</v>
      </c>
      <c r="D359" s="123" t="s">
        <v>128</v>
      </c>
      <c r="E359" s="124" t="s">
        <v>562</v>
      </c>
      <c r="F359" s="125" t="s">
        <v>563</v>
      </c>
      <c r="G359" s="126" t="s">
        <v>159</v>
      </c>
      <c r="H359" s="127">
        <v>28</v>
      </c>
      <c r="I359" s="128"/>
      <c r="J359" s="128">
        <f>ROUND(I359*H359,2)</f>
        <v>0</v>
      </c>
      <c r="K359" s="125" t="s">
        <v>132</v>
      </c>
      <c r="L359" s="28"/>
      <c r="M359" s="129" t="s">
        <v>3</v>
      </c>
      <c r="N359" s="130" t="s">
        <v>50</v>
      </c>
      <c r="O359" s="131">
        <v>1.457</v>
      </c>
      <c r="P359" s="131">
        <f>O359*H359</f>
        <v>40.796</v>
      </c>
      <c r="Q359" s="131">
        <v>0</v>
      </c>
      <c r="R359" s="131">
        <f>Q359*H359</f>
        <v>0</v>
      </c>
      <c r="S359" s="131">
        <v>0</v>
      </c>
      <c r="T359" s="132">
        <f>S359*H359</f>
        <v>0</v>
      </c>
      <c r="AR359" s="133" t="s">
        <v>212</v>
      </c>
      <c r="AT359" s="133" t="s">
        <v>128</v>
      </c>
      <c r="AU359" s="133" t="s">
        <v>88</v>
      </c>
      <c r="AY359" s="15" t="s">
        <v>126</v>
      </c>
      <c r="BE359" s="134">
        <f>IF(N359="základní",J359,0)</f>
        <v>0</v>
      </c>
      <c r="BF359" s="134">
        <f>IF(N359="snížená",J359,0)</f>
        <v>0</v>
      </c>
      <c r="BG359" s="134">
        <f>IF(N359="zákl. přenesená",J359,0)</f>
        <v>0</v>
      </c>
      <c r="BH359" s="134">
        <f>IF(N359="sníž. přenesená",J359,0)</f>
        <v>0</v>
      </c>
      <c r="BI359" s="134">
        <f>IF(N359="nulová",J359,0)</f>
        <v>0</v>
      </c>
      <c r="BJ359" s="15" t="s">
        <v>86</v>
      </c>
      <c r="BK359" s="134">
        <f>ROUND(I359*H359,2)</f>
        <v>0</v>
      </c>
      <c r="BL359" s="15" t="s">
        <v>212</v>
      </c>
      <c r="BM359" s="133" t="s">
        <v>564</v>
      </c>
    </row>
    <row r="360" spans="2:47" s="1" customFormat="1" ht="12">
      <c r="B360" s="28"/>
      <c r="D360" s="135" t="s">
        <v>135</v>
      </c>
      <c r="F360" s="136" t="s">
        <v>565</v>
      </c>
      <c r="L360" s="28"/>
      <c r="M360" s="137"/>
      <c r="T360" s="48"/>
      <c r="AT360" s="15" t="s">
        <v>135</v>
      </c>
      <c r="AU360" s="15" t="s">
        <v>88</v>
      </c>
    </row>
    <row r="361" spans="2:47" s="1" customFormat="1" ht="48.75">
      <c r="B361" s="28"/>
      <c r="D361" s="138" t="s">
        <v>137</v>
      </c>
      <c r="F361" s="139" t="s">
        <v>566</v>
      </c>
      <c r="L361" s="28"/>
      <c r="M361" s="137"/>
      <c r="T361" s="48"/>
      <c r="AT361" s="15" t="s">
        <v>137</v>
      </c>
      <c r="AU361" s="15" t="s">
        <v>88</v>
      </c>
    </row>
    <row r="362" spans="2:65" s="1" customFormat="1" ht="37.9" customHeight="1">
      <c r="B362" s="122"/>
      <c r="C362" s="123">
        <v>108</v>
      </c>
      <c r="D362" s="123" t="s">
        <v>128</v>
      </c>
      <c r="E362" s="124" t="s">
        <v>567</v>
      </c>
      <c r="F362" s="125" t="s">
        <v>568</v>
      </c>
      <c r="G362" s="126" t="s">
        <v>159</v>
      </c>
      <c r="H362" s="127">
        <v>28</v>
      </c>
      <c r="I362" s="128"/>
      <c r="J362" s="128">
        <f>ROUND(I362*H362,2)</f>
        <v>0</v>
      </c>
      <c r="K362" s="125" t="s">
        <v>132</v>
      </c>
      <c r="L362" s="28"/>
      <c r="M362" s="129" t="s">
        <v>3</v>
      </c>
      <c r="N362" s="130" t="s">
        <v>50</v>
      </c>
      <c r="O362" s="131">
        <v>1.035</v>
      </c>
      <c r="P362" s="131">
        <f>O362*H362</f>
        <v>28.979999999999997</v>
      </c>
      <c r="Q362" s="131">
        <v>0</v>
      </c>
      <c r="R362" s="131">
        <f>Q362*H362</f>
        <v>0</v>
      </c>
      <c r="S362" s="131">
        <v>0</v>
      </c>
      <c r="T362" s="132">
        <f>S362*H362</f>
        <v>0</v>
      </c>
      <c r="AR362" s="133" t="s">
        <v>212</v>
      </c>
      <c r="AT362" s="133" t="s">
        <v>128</v>
      </c>
      <c r="AU362" s="133" t="s">
        <v>88</v>
      </c>
      <c r="AY362" s="15" t="s">
        <v>126</v>
      </c>
      <c r="BE362" s="134">
        <f>IF(N362="základní",J362,0)</f>
        <v>0</v>
      </c>
      <c r="BF362" s="134">
        <f>IF(N362="snížená",J362,0)</f>
        <v>0</v>
      </c>
      <c r="BG362" s="134">
        <f>IF(N362="zákl. přenesená",J362,0)</f>
        <v>0</v>
      </c>
      <c r="BH362" s="134">
        <f>IF(N362="sníž. přenesená",J362,0)</f>
        <v>0</v>
      </c>
      <c r="BI362" s="134">
        <f>IF(N362="nulová",J362,0)</f>
        <v>0</v>
      </c>
      <c r="BJ362" s="15" t="s">
        <v>86</v>
      </c>
      <c r="BK362" s="134">
        <f>ROUND(I362*H362,2)</f>
        <v>0</v>
      </c>
      <c r="BL362" s="15" t="s">
        <v>212</v>
      </c>
      <c r="BM362" s="133" t="s">
        <v>569</v>
      </c>
    </row>
    <row r="363" spans="2:47" s="1" customFormat="1" ht="12">
      <c r="B363" s="28"/>
      <c r="D363" s="135" t="s">
        <v>135</v>
      </c>
      <c r="F363" s="136" t="s">
        <v>570</v>
      </c>
      <c r="L363" s="28"/>
      <c r="M363" s="137"/>
      <c r="T363" s="48"/>
      <c r="AT363" s="15" t="s">
        <v>135</v>
      </c>
      <c r="AU363" s="15" t="s">
        <v>88</v>
      </c>
    </row>
    <row r="364" spans="2:47" s="1" customFormat="1" ht="48.75">
      <c r="B364" s="28"/>
      <c r="D364" s="138" t="s">
        <v>137</v>
      </c>
      <c r="F364" s="139" t="s">
        <v>566</v>
      </c>
      <c r="L364" s="28"/>
      <c r="M364" s="137"/>
      <c r="T364" s="48"/>
      <c r="AT364" s="15" t="s">
        <v>137</v>
      </c>
      <c r="AU364" s="15" t="s">
        <v>88</v>
      </c>
    </row>
    <row r="365" spans="2:65" s="1" customFormat="1" ht="33" customHeight="1">
      <c r="B365" s="122"/>
      <c r="C365" s="123">
        <v>109</v>
      </c>
      <c r="D365" s="123" t="s">
        <v>128</v>
      </c>
      <c r="E365" s="124" t="s">
        <v>571</v>
      </c>
      <c r="F365" s="125" t="s">
        <v>572</v>
      </c>
      <c r="G365" s="126" t="s">
        <v>159</v>
      </c>
      <c r="H365" s="127">
        <v>56</v>
      </c>
      <c r="I365" s="128"/>
      <c r="J365" s="128">
        <f>ROUND(I365*H365,2)</f>
        <v>0</v>
      </c>
      <c r="K365" s="125" t="s">
        <v>132</v>
      </c>
      <c r="L365" s="28"/>
      <c r="M365" s="129" t="s">
        <v>3</v>
      </c>
      <c r="N365" s="130" t="s">
        <v>50</v>
      </c>
      <c r="O365" s="131">
        <v>0.137</v>
      </c>
      <c r="P365" s="131">
        <f>O365*H365</f>
        <v>7.672000000000001</v>
      </c>
      <c r="Q365" s="131">
        <v>0</v>
      </c>
      <c r="R365" s="131">
        <f>Q365*H365</f>
        <v>0</v>
      </c>
      <c r="S365" s="131">
        <v>0</v>
      </c>
      <c r="T365" s="132">
        <f>S365*H365</f>
        <v>0</v>
      </c>
      <c r="AR365" s="133" t="s">
        <v>212</v>
      </c>
      <c r="AT365" s="133" t="s">
        <v>128</v>
      </c>
      <c r="AU365" s="133" t="s">
        <v>88</v>
      </c>
      <c r="AY365" s="15" t="s">
        <v>126</v>
      </c>
      <c r="BE365" s="134">
        <f>IF(N365="základní",J365,0)</f>
        <v>0</v>
      </c>
      <c r="BF365" s="134">
        <f>IF(N365="snížená",J365,0)</f>
        <v>0</v>
      </c>
      <c r="BG365" s="134">
        <f>IF(N365="zákl. přenesená",J365,0)</f>
        <v>0</v>
      </c>
      <c r="BH365" s="134">
        <f>IF(N365="sníž. přenesená",J365,0)</f>
        <v>0</v>
      </c>
      <c r="BI365" s="134">
        <f>IF(N365="nulová",J365,0)</f>
        <v>0</v>
      </c>
      <c r="BJ365" s="15" t="s">
        <v>86</v>
      </c>
      <c r="BK365" s="134">
        <f>ROUND(I365*H365,2)</f>
        <v>0</v>
      </c>
      <c r="BL365" s="15" t="s">
        <v>212</v>
      </c>
      <c r="BM365" s="133" t="s">
        <v>573</v>
      </c>
    </row>
    <row r="366" spans="2:47" s="1" customFormat="1" ht="12">
      <c r="B366" s="28"/>
      <c r="D366" s="135" t="s">
        <v>135</v>
      </c>
      <c r="F366" s="136" t="s">
        <v>574</v>
      </c>
      <c r="L366" s="28"/>
      <c r="M366" s="137"/>
      <c r="T366" s="48"/>
      <c r="AT366" s="15" t="s">
        <v>135</v>
      </c>
      <c r="AU366" s="15" t="s">
        <v>88</v>
      </c>
    </row>
    <row r="367" spans="2:47" s="1" customFormat="1" ht="29.25">
      <c r="B367" s="28"/>
      <c r="D367" s="138" t="s">
        <v>137</v>
      </c>
      <c r="F367" s="139" t="s">
        <v>575</v>
      </c>
      <c r="L367" s="28"/>
      <c r="M367" s="137"/>
      <c r="T367" s="48"/>
      <c r="AT367" s="15" t="s">
        <v>137</v>
      </c>
      <c r="AU367" s="15" t="s">
        <v>88</v>
      </c>
    </row>
    <row r="368" spans="2:65" s="1" customFormat="1" ht="37.9" customHeight="1">
      <c r="B368" s="122"/>
      <c r="C368" s="123">
        <v>110</v>
      </c>
      <c r="D368" s="123" t="s">
        <v>128</v>
      </c>
      <c r="E368" s="124" t="s">
        <v>576</v>
      </c>
      <c r="F368" s="125" t="s">
        <v>577</v>
      </c>
      <c r="G368" s="126" t="s">
        <v>159</v>
      </c>
      <c r="H368" s="127">
        <v>16</v>
      </c>
      <c r="I368" s="128"/>
      <c r="J368" s="128">
        <f>ROUND(I368*H368,2)</f>
        <v>0</v>
      </c>
      <c r="K368" s="125" t="s">
        <v>132</v>
      </c>
      <c r="L368" s="28"/>
      <c r="M368" s="129" t="s">
        <v>3</v>
      </c>
      <c r="N368" s="130" t="s">
        <v>50</v>
      </c>
      <c r="O368" s="131">
        <v>2.677</v>
      </c>
      <c r="P368" s="131">
        <f>O368*H368</f>
        <v>42.832</v>
      </c>
      <c r="Q368" s="131">
        <v>0</v>
      </c>
      <c r="R368" s="131">
        <f>Q368*H368</f>
        <v>0</v>
      </c>
      <c r="S368" s="131">
        <v>0</v>
      </c>
      <c r="T368" s="132">
        <f>S368*H368</f>
        <v>0</v>
      </c>
      <c r="AR368" s="133" t="s">
        <v>212</v>
      </c>
      <c r="AT368" s="133" t="s">
        <v>128</v>
      </c>
      <c r="AU368" s="133" t="s">
        <v>88</v>
      </c>
      <c r="AY368" s="15" t="s">
        <v>126</v>
      </c>
      <c r="BE368" s="134">
        <f>IF(N368="základní",J368,0)</f>
        <v>0</v>
      </c>
      <c r="BF368" s="134">
        <f>IF(N368="snížená",J368,0)</f>
        <v>0</v>
      </c>
      <c r="BG368" s="134">
        <f>IF(N368="zákl. přenesená",J368,0)</f>
        <v>0</v>
      </c>
      <c r="BH368" s="134">
        <f>IF(N368="sníž. přenesená",J368,0)</f>
        <v>0</v>
      </c>
      <c r="BI368" s="134">
        <f>IF(N368="nulová",J368,0)</f>
        <v>0</v>
      </c>
      <c r="BJ368" s="15" t="s">
        <v>86</v>
      </c>
      <c r="BK368" s="134">
        <f>ROUND(I368*H368,2)</f>
        <v>0</v>
      </c>
      <c r="BL368" s="15" t="s">
        <v>212</v>
      </c>
      <c r="BM368" s="133" t="s">
        <v>578</v>
      </c>
    </row>
    <row r="369" spans="2:47" s="1" customFormat="1" ht="12">
      <c r="B369" s="28"/>
      <c r="D369" s="135" t="s">
        <v>135</v>
      </c>
      <c r="F369" s="136" t="s">
        <v>579</v>
      </c>
      <c r="L369" s="28"/>
      <c r="M369" s="137"/>
      <c r="T369" s="48"/>
      <c r="AT369" s="15" t="s">
        <v>135</v>
      </c>
      <c r="AU369" s="15" t="s">
        <v>88</v>
      </c>
    </row>
    <row r="370" spans="2:47" s="1" customFormat="1" ht="29.25">
      <c r="B370" s="28"/>
      <c r="D370" s="138" t="s">
        <v>137</v>
      </c>
      <c r="F370" s="139" t="s">
        <v>580</v>
      </c>
      <c r="L370" s="28"/>
      <c r="M370" s="137"/>
      <c r="T370" s="48"/>
      <c r="AT370" s="15" t="s">
        <v>137</v>
      </c>
      <c r="AU370" s="15" t="s">
        <v>88</v>
      </c>
    </row>
    <row r="371" spans="2:65" s="1" customFormat="1" ht="33" customHeight="1">
      <c r="B371" s="122"/>
      <c r="C371" s="123">
        <v>111</v>
      </c>
      <c r="D371" s="123" t="s">
        <v>128</v>
      </c>
      <c r="E371" s="124" t="s">
        <v>581</v>
      </c>
      <c r="F371" s="125" t="s">
        <v>582</v>
      </c>
      <c r="G371" s="126" t="s">
        <v>159</v>
      </c>
      <c r="H371" s="127">
        <v>16</v>
      </c>
      <c r="I371" s="128"/>
      <c r="J371" s="128">
        <f>ROUND(I371*H371,2)</f>
        <v>0</v>
      </c>
      <c r="K371" s="125" t="s">
        <v>132</v>
      </c>
      <c r="L371" s="28"/>
      <c r="M371" s="129" t="s">
        <v>3</v>
      </c>
      <c r="N371" s="130" t="s">
        <v>50</v>
      </c>
      <c r="O371" s="131">
        <v>0.273</v>
      </c>
      <c r="P371" s="131">
        <f>O371*H371</f>
        <v>4.368</v>
      </c>
      <c r="Q371" s="131">
        <v>0</v>
      </c>
      <c r="R371" s="131">
        <f>Q371*H371</f>
        <v>0</v>
      </c>
      <c r="S371" s="131">
        <v>0</v>
      </c>
      <c r="T371" s="132">
        <f>S371*H371</f>
        <v>0</v>
      </c>
      <c r="AR371" s="133" t="s">
        <v>212</v>
      </c>
      <c r="AT371" s="133" t="s">
        <v>128</v>
      </c>
      <c r="AU371" s="133" t="s">
        <v>88</v>
      </c>
      <c r="AY371" s="15" t="s">
        <v>126</v>
      </c>
      <c r="BE371" s="134">
        <f>IF(N371="základní",J371,0)</f>
        <v>0</v>
      </c>
      <c r="BF371" s="134">
        <f>IF(N371="snížená",J371,0)</f>
        <v>0</v>
      </c>
      <c r="BG371" s="134">
        <f>IF(N371="zákl. přenesená",J371,0)</f>
        <v>0</v>
      </c>
      <c r="BH371" s="134">
        <f>IF(N371="sníž. přenesená",J371,0)</f>
        <v>0</v>
      </c>
      <c r="BI371" s="134">
        <f>IF(N371="nulová",J371,0)</f>
        <v>0</v>
      </c>
      <c r="BJ371" s="15" t="s">
        <v>86</v>
      </c>
      <c r="BK371" s="134">
        <f>ROUND(I371*H371,2)</f>
        <v>0</v>
      </c>
      <c r="BL371" s="15" t="s">
        <v>212</v>
      </c>
      <c r="BM371" s="133" t="s">
        <v>583</v>
      </c>
    </row>
    <row r="372" spans="2:47" s="1" customFormat="1" ht="12">
      <c r="B372" s="28"/>
      <c r="D372" s="135" t="s">
        <v>135</v>
      </c>
      <c r="F372" s="136" t="s">
        <v>584</v>
      </c>
      <c r="L372" s="28"/>
      <c r="M372" s="137"/>
      <c r="T372" s="48"/>
      <c r="AT372" s="15" t="s">
        <v>135</v>
      </c>
      <c r="AU372" s="15" t="s">
        <v>88</v>
      </c>
    </row>
    <row r="373" spans="2:47" s="1" customFormat="1" ht="29.25">
      <c r="B373" s="28"/>
      <c r="D373" s="138" t="s">
        <v>137</v>
      </c>
      <c r="F373" s="139" t="s">
        <v>585</v>
      </c>
      <c r="L373" s="28"/>
      <c r="M373" s="137"/>
      <c r="T373" s="48"/>
      <c r="AT373" s="15" t="s">
        <v>137</v>
      </c>
      <c r="AU373" s="15" t="s">
        <v>88</v>
      </c>
    </row>
    <row r="374" spans="2:65" s="1" customFormat="1" ht="16.5" customHeight="1">
      <c r="B374" s="122"/>
      <c r="C374" s="146">
        <v>112</v>
      </c>
      <c r="D374" s="146" t="s">
        <v>199</v>
      </c>
      <c r="E374" s="147" t="s">
        <v>586</v>
      </c>
      <c r="F374" s="148" t="s">
        <v>587</v>
      </c>
      <c r="G374" s="149" t="s">
        <v>168</v>
      </c>
      <c r="H374" s="150">
        <v>14</v>
      </c>
      <c r="I374" s="151"/>
      <c r="J374" s="151">
        <f>ROUND(I374*H374,2)</f>
        <v>0</v>
      </c>
      <c r="K374" s="148" t="s">
        <v>3</v>
      </c>
      <c r="L374" s="152"/>
      <c r="M374" s="153" t="s">
        <v>3</v>
      </c>
      <c r="N374" s="154" t="s">
        <v>50</v>
      </c>
      <c r="O374" s="131">
        <v>0</v>
      </c>
      <c r="P374" s="131">
        <f>O374*H374</f>
        <v>0</v>
      </c>
      <c r="Q374" s="131">
        <v>1</v>
      </c>
      <c r="R374" s="131">
        <f>Q374*H374</f>
        <v>14</v>
      </c>
      <c r="S374" s="131">
        <v>0</v>
      </c>
      <c r="T374" s="132">
        <f>S374*H374</f>
        <v>0</v>
      </c>
      <c r="AR374" s="133" t="s">
        <v>388</v>
      </c>
      <c r="AT374" s="133" t="s">
        <v>199</v>
      </c>
      <c r="AU374" s="133" t="s">
        <v>88</v>
      </c>
      <c r="AY374" s="15" t="s">
        <v>126</v>
      </c>
      <c r="BE374" s="134">
        <f>IF(N374="základní",J374,0)</f>
        <v>0</v>
      </c>
      <c r="BF374" s="134">
        <f>IF(N374="snížená",J374,0)</f>
        <v>0</v>
      </c>
      <c r="BG374" s="134">
        <f>IF(N374="zákl. přenesená",J374,0)</f>
        <v>0</v>
      </c>
      <c r="BH374" s="134">
        <f>IF(N374="sníž. přenesená",J374,0)</f>
        <v>0</v>
      </c>
      <c r="BI374" s="134">
        <f>IF(N374="nulová",J374,0)</f>
        <v>0</v>
      </c>
      <c r="BJ374" s="15" t="s">
        <v>86</v>
      </c>
      <c r="BK374" s="134">
        <f>ROUND(I374*H374,2)</f>
        <v>0</v>
      </c>
      <c r="BL374" s="15" t="s">
        <v>212</v>
      </c>
      <c r="BM374" s="133" t="s">
        <v>588</v>
      </c>
    </row>
    <row r="375" spans="2:47" s="1" customFormat="1" ht="29.25">
      <c r="B375" s="28"/>
      <c r="D375" s="138" t="s">
        <v>137</v>
      </c>
      <c r="F375" s="139" t="s">
        <v>589</v>
      </c>
      <c r="L375" s="28"/>
      <c r="M375" s="137"/>
      <c r="T375" s="48"/>
      <c r="AT375" s="15" t="s">
        <v>137</v>
      </c>
      <c r="AU375" s="15" t="s">
        <v>88</v>
      </c>
    </row>
    <row r="376" spans="2:65" s="1" customFormat="1" ht="24.2" customHeight="1">
      <c r="B376" s="122"/>
      <c r="C376" s="123">
        <v>113</v>
      </c>
      <c r="D376" s="123" t="s">
        <v>128</v>
      </c>
      <c r="E376" s="124" t="s">
        <v>590</v>
      </c>
      <c r="F376" s="125" t="s">
        <v>591</v>
      </c>
      <c r="G376" s="126" t="s">
        <v>159</v>
      </c>
      <c r="H376" s="127">
        <v>16</v>
      </c>
      <c r="I376" s="128"/>
      <c r="J376" s="128">
        <f>ROUND(I376*H376,2)</f>
        <v>0</v>
      </c>
      <c r="K376" s="125" t="s">
        <v>132</v>
      </c>
      <c r="L376" s="28"/>
      <c r="M376" s="129" t="s">
        <v>3</v>
      </c>
      <c r="N376" s="130" t="s">
        <v>50</v>
      </c>
      <c r="O376" s="131">
        <v>0.094</v>
      </c>
      <c r="P376" s="131">
        <f>O376*H376</f>
        <v>1.504</v>
      </c>
      <c r="Q376" s="131">
        <v>0</v>
      </c>
      <c r="R376" s="131">
        <f>Q376*H376</f>
        <v>0</v>
      </c>
      <c r="S376" s="131">
        <v>0</v>
      </c>
      <c r="T376" s="132">
        <f>S376*H376</f>
        <v>0</v>
      </c>
      <c r="AR376" s="133" t="s">
        <v>212</v>
      </c>
      <c r="AT376" s="133" t="s">
        <v>128</v>
      </c>
      <c r="AU376" s="133" t="s">
        <v>88</v>
      </c>
      <c r="AY376" s="15" t="s">
        <v>126</v>
      </c>
      <c r="BE376" s="134">
        <f>IF(N376="základní",J376,0)</f>
        <v>0</v>
      </c>
      <c r="BF376" s="134">
        <f>IF(N376="snížená",J376,0)</f>
        <v>0</v>
      </c>
      <c r="BG376" s="134">
        <f>IF(N376="zákl. přenesená",J376,0)</f>
        <v>0</v>
      </c>
      <c r="BH376" s="134">
        <f>IF(N376="sníž. přenesená",J376,0)</f>
        <v>0</v>
      </c>
      <c r="BI376" s="134">
        <f>IF(N376="nulová",J376,0)</f>
        <v>0</v>
      </c>
      <c r="BJ376" s="15" t="s">
        <v>86</v>
      </c>
      <c r="BK376" s="134">
        <f>ROUND(I376*H376,2)</f>
        <v>0</v>
      </c>
      <c r="BL376" s="15" t="s">
        <v>212</v>
      </c>
      <c r="BM376" s="133" t="s">
        <v>592</v>
      </c>
    </row>
    <row r="377" spans="2:47" s="1" customFormat="1" ht="12">
      <c r="B377" s="28"/>
      <c r="D377" s="135" t="s">
        <v>135</v>
      </c>
      <c r="F377" s="136" t="s">
        <v>593</v>
      </c>
      <c r="L377" s="28"/>
      <c r="M377" s="137"/>
      <c r="T377" s="48"/>
      <c r="AT377" s="15" t="s">
        <v>135</v>
      </c>
      <c r="AU377" s="15" t="s">
        <v>88</v>
      </c>
    </row>
    <row r="378" spans="2:47" s="1" customFormat="1" ht="19.5">
      <c r="B378" s="28"/>
      <c r="D378" s="138" t="s">
        <v>137</v>
      </c>
      <c r="F378" s="139" t="s">
        <v>594</v>
      </c>
      <c r="L378" s="28"/>
      <c r="M378" s="137"/>
      <c r="T378" s="48"/>
      <c r="AT378" s="15" t="s">
        <v>137</v>
      </c>
      <c r="AU378" s="15" t="s">
        <v>88</v>
      </c>
    </row>
    <row r="379" spans="2:65" s="1" customFormat="1" ht="16.5" customHeight="1">
      <c r="B379" s="122"/>
      <c r="C379" s="146">
        <v>114</v>
      </c>
      <c r="D379" s="146" t="s">
        <v>199</v>
      </c>
      <c r="E379" s="147" t="s">
        <v>595</v>
      </c>
      <c r="F379" s="148" t="s">
        <v>596</v>
      </c>
      <c r="G379" s="149" t="s">
        <v>159</v>
      </c>
      <c r="H379" s="150">
        <v>24</v>
      </c>
      <c r="I379" s="151"/>
      <c r="J379" s="151">
        <f>ROUND(I379*H379,2)</f>
        <v>0</v>
      </c>
      <c r="K379" s="148" t="s">
        <v>3</v>
      </c>
      <c r="L379" s="152"/>
      <c r="M379" s="153" t="s">
        <v>3</v>
      </c>
      <c r="N379" s="154" t="s">
        <v>50</v>
      </c>
      <c r="O379" s="131">
        <v>0</v>
      </c>
      <c r="P379" s="131">
        <f>O379*H379</f>
        <v>0</v>
      </c>
      <c r="Q379" s="131">
        <v>0</v>
      </c>
      <c r="R379" s="131">
        <f>Q379*H379</f>
        <v>0</v>
      </c>
      <c r="S379" s="131">
        <v>0</v>
      </c>
      <c r="T379" s="132">
        <f>S379*H379</f>
        <v>0</v>
      </c>
      <c r="AR379" s="133" t="s">
        <v>200</v>
      </c>
      <c r="AT379" s="133" t="s">
        <v>199</v>
      </c>
      <c r="AU379" s="133" t="s">
        <v>88</v>
      </c>
      <c r="AY379" s="15" t="s">
        <v>126</v>
      </c>
      <c r="BE379" s="134">
        <f>IF(N379="základní",J379,0)</f>
        <v>0</v>
      </c>
      <c r="BF379" s="134">
        <f>IF(N379="snížená",J379,0)</f>
        <v>0</v>
      </c>
      <c r="BG379" s="134">
        <f>IF(N379="zákl. přenesená",J379,0)</f>
        <v>0</v>
      </c>
      <c r="BH379" s="134">
        <f>IF(N379="sníž. přenesená",J379,0)</f>
        <v>0</v>
      </c>
      <c r="BI379" s="134">
        <f>IF(N379="nulová",J379,0)</f>
        <v>0</v>
      </c>
      <c r="BJ379" s="15" t="s">
        <v>86</v>
      </c>
      <c r="BK379" s="134">
        <f>ROUND(I379*H379,2)</f>
        <v>0</v>
      </c>
      <c r="BL379" s="15" t="s">
        <v>200</v>
      </c>
      <c r="BM379" s="133" t="s">
        <v>597</v>
      </c>
    </row>
    <row r="380" spans="2:47" s="1" customFormat="1" ht="15.6" customHeight="1">
      <c r="B380" s="28"/>
      <c r="D380" s="138" t="s">
        <v>137</v>
      </c>
      <c r="F380" s="139" t="s">
        <v>598</v>
      </c>
      <c r="L380" s="28"/>
      <c r="M380" s="137"/>
      <c r="T380" s="48"/>
      <c r="AT380" s="15" t="s">
        <v>137</v>
      </c>
      <c r="AU380" s="15" t="s">
        <v>88</v>
      </c>
    </row>
    <row r="381" spans="2:65" s="1" customFormat="1" ht="16.5" customHeight="1">
      <c r="B381" s="122"/>
      <c r="C381" s="123">
        <v>115</v>
      </c>
      <c r="D381" s="123" t="s">
        <v>128</v>
      </c>
      <c r="E381" s="124" t="s">
        <v>599</v>
      </c>
      <c r="F381" s="125" t="s">
        <v>600</v>
      </c>
      <c r="G381" s="126" t="s">
        <v>441</v>
      </c>
      <c r="H381" s="127">
        <v>2.9</v>
      </c>
      <c r="I381" s="128"/>
      <c r="J381" s="128">
        <f>ROUND(I381*H381,2)</f>
        <v>0</v>
      </c>
      <c r="K381" s="125" t="s">
        <v>132</v>
      </c>
      <c r="L381" s="28"/>
      <c r="M381" s="129" t="s">
        <v>3</v>
      </c>
      <c r="N381" s="130" t="s">
        <v>50</v>
      </c>
      <c r="O381" s="131">
        <v>0.477</v>
      </c>
      <c r="P381" s="131">
        <f>O381*H381</f>
        <v>1.3833</v>
      </c>
      <c r="Q381" s="131">
        <v>2.30102</v>
      </c>
      <c r="R381" s="131">
        <f>Q381*H381</f>
        <v>6.6729579999999995</v>
      </c>
      <c r="S381" s="131">
        <v>0</v>
      </c>
      <c r="T381" s="132">
        <f>S381*H381</f>
        <v>0</v>
      </c>
      <c r="AR381" s="133" t="s">
        <v>212</v>
      </c>
      <c r="AT381" s="133" t="s">
        <v>128</v>
      </c>
      <c r="AU381" s="133" t="s">
        <v>88</v>
      </c>
      <c r="AY381" s="15" t="s">
        <v>126</v>
      </c>
      <c r="BE381" s="134">
        <f>IF(N381="základní",J381,0)</f>
        <v>0</v>
      </c>
      <c r="BF381" s="134">
        <f>IF(N381="snížená",J381,0)</f>
        <v>0</v>
      </c>
      <c r="BG381" s="134">
        <f>IF(N381="zákl. přenesená",J381,0)</f>
        <v>0</v>
      </c>
      <c r="BH381" s="134">
        <f>IF(N381="sníž. přenesená",J381,0)</f>
        <v>0</v>
      </c>
      <c r="BI381" s="134">
        <f>IF(N381="nulová",J381,0)</f>
        <v>0</v>
      </c>
      <c r="BJ381" s="15" t="s">
        <v>86</v>
      </c>
      <c r="BK381" s="134">
        <f>ROUND(I381*H381,2)</f>
        <v>0</v>
      </c>
      <c r="BL381" s="15" t="s">
        <v>212</v>
      </c>
      <c r="BM381" s="133" t="s">
        <v>601</v>
      </c>
    </row>
    <row r="382" spans="2:47" s="1" customFormat="1" ht="12">
      <c r="B382" s="28"/>
      <c r="D382" s="135" t="s">
        <v>135</v>
      </c>
      <c r="F382" s="136" t="s">
        <v>602</v>
      </c>
      <c r="L382" s="28"/>
      <c r="M382" s="137"/>
      <c r="T382" s="48"/>
      <c r="AT382" s="15" t="s">
        <v>135</v>
      </c>
      <c r="AU382" s="15" t="s">
        <v>88</v>
      </c>
    </row>
    <row r="383" spans="2:47" s="1" customFormat="1" ht="29.25">
      <c r="B383" s="28"/>
      <c r="D383" s="138" t="s">
        <v>137</v>
      </c>
      <c r="F383" s="139" t="s">
        <v>603</v>
      </c>
      <c r="L383" s="28"/>
      <c r="M383" s="137"/>
      <c r="T383" s="48"/>
      <c r="AT383" s="15" t="s">
        <v>137</v>
      </c>
      <c r="AU383" s="15" t="s">
        <v>88</v>
      </c>
    </row>
    <row r="384" spans="2:65" s="1" customFormat="1" ht="21.75" customHeight="1">
      <c r="B384" s="122"/>
      <c r="C384" s="123">
        <v>116</v>
      </c>
      <c r="D384" s="123" t="s">
        <v>128</v>
      </c>
      <c r="E384" s="124" t="s">
        <v>604</v>
      </c>
      <c r="F384" s="125" t="s">
        <v>605</v>
      </c>
      <c r="G384" s="126" t="s">
        <v>159</v>
      </c>
      <c r="H384" s="127">
        <v>680</v>
      </c>
      <c r="I384" s="128"/>
      <c r="J384" s="128">
        <f>ROUND(I384*H384,2)</f>
        <v>0</v>
      </c>
      <c r="K384" s="125" t="s">
        <v>132</v>
      </c>
      <c r="L384" s="28"/>
      <c r="M384" s="129" t="s">
        <v>3</v>
      </c>
      <c r="N384" s="130" t="s">
        <v>50</v>
      </c>
      <c r="O384" s="131">
        <v>0.119</v>
      </c>
      <c r="P384" s="131">
        <f>O384*H384</f>
        <v>80.92</v>
      </c>
      <c r="Q384" s="131">
        <v>0</v>
      </c>
      <c r="R384" s="131">
        <f>Q384*H384</f>
        <v>0</v>
      </c>
      <c r="S384" s="131">
        <v>0</v>
      </c>
      <c r="T384" s="132">
        <f>S384*H384</f>
        <v>0</v>
      </c>
      <c r="AR384" s="133" t="s">
        <v>212</v>
      </c>
      <c r="AT384" s="133" t="s">
        <v>128</v>
      </c>
      <c r="AU384" s="133" t="s">
        <v>88</v>
      </c>
      <c r="AY384" s="15" t="s">
        <v>126</v>
      </c>
      <c r="BE384" s="134">
        <f>IF(N384="základní",J384,0)</f>
        <v>0</v>
      </c>
      <c r="BF384" s="134">
        <f>IF(N384="snížená",J384,0)</f>
        <v>0</v>
      </c>
      <c r="BG384" s="134">
        <f>IF(N384="zákl. přenesená",J384,0)</f>
        <v>0</v>
      </c>
      <c r="BH384" s="134">
        <f>IF(N384="sníž. přenesená",J384,0)</f>
        <v>0</v>
      </c>
      <c r="BI384" s="134">
        <f>IF(N384="nulová",J384,0)</f>
        <v>0</v>
      </c>
      <c r="BJ384" s="15" t="s">
        <v>86</v>
      </c>
      <c r="BK384" s="134">
        <f>ROUND(I384*H384,2)</f>
        <v>0</v>
      </c>
      <c r="BL384" s="15" t="s">
        <v>212</v>
      </c>
      <c r="BM384" s="133" t="s">
        <v>606</v>
      </c>
    </row>
    <row r="385" spans="2:47" s="1" customFormat="1" ht="12">
      <c r="B385" s="28"/>
      <c r="D385" s="135" t="s">
        <v>135</v>
      </c>
      <c r="F385" s="136" t="s">
        <v>607</v>
      </c>
      <c r="L385" s="28"/>
      <c r="M385" s="137"/>
      <c r="T385" s="48"/>
      <c r="AT385" s="15" t="s">
        <v>135</v>
      </c>
      <c r="AU385" s="15" t="s">
        <v>88</v>
      </c>
    </row>
    <row r="386" spans="2:47" s="1" customFormat="1" ht="19.5">
      <c r="B386" s="28"/>
      <c r="D386" s="138" t="s">
        <v>137</v>
      </c>
      <c r="F386" s="139" t="s">
        <v>608</v>
      </c>
      <c r="L386" s="28"/>
      <c r="M386" s="137"/>
      <c r="T386" s="48"/>
      <c r="AT386" s="15" t="s">
        <v>137</v>
      </c>
      <c r="AU386" s="15" t="s">
        <v>88</v>
      </c>
    </row>
    <row r="387" spans="2:65" s="1" customFormat="1" ht="21.75" customHeight="1">
      <c r="B387" s="122"/>
      <c r="C387" s="146">
        <v>117</v>
      </c>
      <c r="D387" s="146" t="s">
        <v>199</v>
      </c>
      <c r="E387" s="147" t="s">
        <v>609</v>
      </c>
      <c r="F387" s="148" t="s">
        <v>610</v>
      </c>
      <c r="G387" s="149" t="s">
        <v>159</v>
      </c>
      <c r="H387" s="150">
        <v>680</v>
      </c>
      <c r="I387" s="151"/>
      <c r="J387" s="151">
        <f>ROUND(I387*H387,2)</f>
        <v>0</v>
      </c>
      <c r="K387" s="148" t="s">
        <v>3</v>
      </c>
      <c r="L387" s="152"/>
      <c r="M387" s="153" t="s">
        <v>3</v>
      </c>
      <c r="N387" s="154" t="s">
        <v>50</v>
      </c>
      <c r="O387" s="131">
        <v>0</v>
      </c>
      <c r="P387" s="131">
        <f>O387*H387</f>
        <v>0</v>
      </c>
      <c r="Q387" s="131">
        <v>0</v>
      </c>
      <c r="R387" s="131">
        <f>Q387*H387</f>
        <v>0</v>
      </c>
      <c r="S387" s="131">
        <v>0</v>
      </c>
      <c r="T387" s="132">
        <f>S387*H387</f>
        <v>0</v>
      </c>
      <c r="AR387" s="133" t="s">
        <v>200</v>
      </c>
      <c r="AT387" s="133" t="s">
        <v>199</v>
      </c>
      <c r="AU387" s="133" t="s">
        <v>88</v>
      </c>
      <c r="AY387" s="15" t="s">
        <v>126</v>
      </c>
      <c r="BE387" s="134">
        <f>IF(N387="základní",J387,0)</f>
        <v>0</v>
      </c>
      <c r="BF387" s="134">
        <f>IF(N387="snížená",J387,0)</f>
        <v>0</v>
      </c>
      <c r="BG387" s="134">
        <f>IF(N387="zákl. přenesená",J387,0)</f>
        <v>0</v>
      </c>
      <c r="BH387" s="134">
        <f>IF(N387="sníž. přenesená",J387,0)</f>
        <v>0</v>
      </c>
      <c r="BI387" s="134">
        <f>IF(N387="nulová",J387,0)</f>
        <v>0</v>
      </c>
      <c r="BJ387" s="15" t="s">
        <v>86</v>
      </c>
      <c r="BK387" s="134">
        <f>ROUND(I387*H387,2)</f>
        <v>0</v>
      </c>
      <c r="BL387" s="15" t="s">
        <v>200</v>
      </c>
      <c r="BM387" s="133" t="s">
        <v>611</v>
      </c>
    </row>
    <row r="388" spans="2:47" s="1" customFormat="1" ht="29.25">
      <c r="B388" s="28"/>
      <c r="D388" s="138" t="s">
        <v>137</v>
      </c>
      <c r="F388" s="139" t="s">
        <v>612</v>
      </c>
      <c r="L388" s="28"/>
      <c r="M388" s="137"/>
      <c r="T388" s="48"/>
      <c r="AT388" s="15" t="s">
        <v>137</v>
      </c>
      <c r="AU388" s="15" t="s">
        <v>88</v>
      </c>
    </row>
    <row r="389" spans="2:65" s="1" customFormat="1" ht="21.75" customHeight="1">
      <c r="B389" s="122"/>
      <c r="C389" s="123">
        <v>118</v>
      </c>
      <c r="D389" s="123" t="s">
        <v>128</v>
      </c>
      <c r="E389" s="124" t="s">
        <v>613</v>
      </c>
      <c r="F389" s="125" t="s">
        <v>614</v>
      </c>
      <c r="G389" s="126" t="s">
        <v>159</v>
      </c>
      <c r="H389" s="127">
        <v>1910</v>
      </c>
      <c r="I389" s="128"/>
      <c r="J389" s="128">
        <f>ROUND(I389*H389,2)</f>
        <v>0</v>
      </c>
      <c r="K389" s="125" t="s">
        <v>132</v>
      </c>
      <c r="L389" s="28"/>
      <c r="M389" s="129" t="s">
        <v>3</v>
      </c>
      <c r="N389" s="130" t="s">
        <v>50</v>
      </c>
      <c r="O389" s="131">
        <v>0.124</v>
      </c>
      <c r="P389" s="131">
        <f>O389*H389</f>
        <v>236.84</v>
      </c>
      <c r="Q389" s="131">
        <v>0</v>
      </c>
      <c r="R389" s="131">
        <f>Q389*H389</f>
        <v>0</v>
      </c>
      <c r="S389" s="131">
        <v>0</v>
      </c>
      <c r="T389" s="132">
        <f>S389*H389</f>
        <v>0</v>
      </c>
      <c r="AR389" s="133" t="s">
        <v>212</v>
      </c>
      <c r="AT389" s="133" t="s">
        <v>128</v>
      </c>
      <c r="AU389" s="133" t="s">
        <v>88</v>
      </c>
      <c r="AY389" s="15" t="s">
        <v>126</v>
      </c>
      <c r="BE389" s="134">
        <f>IF(N389="základní",J389,0)</f>
        <v>0</v>
      </c>
      <c r="BF389" s="134">
        <f>IF(N389="snížená",J389,0)</f>
        <v>0</v>
      </c>
      <c r="BG389" s="134">
        <f>IF(N389="zákl. přenesená",J389,0)</f>
        <v>0</v>
      </c>
      <c r="BH389" s="134">
        <f>IF(N389="sníž. přenesená",J389,0)</f>
        <v>0</v>
      </c>
      <c r="BI389" s="134">
        <f>IF(N389="nulová",J389,0)</f>
        <v>0</v>
      </c>
      <c r="BJ389" s="15" t="s">
        <v>86</v>
      </c>
      <c r="BK389" s="134">
        <f>ROUND(I389*H389,2)</f>
        <v>0</v>
      </c>
      <c r="BL389" s="15" t="s">
        <v>212</v>
      </c>
      <c r="BM389" s="133" t="s">
        <v>615</v>
      </c>
    </row>
    <row r="390" spans="2:47" s="1" customFormat="1" ht="12">
      <c r="B390" s="28"/>
      <c r="D390" s="135" t="s">
        <v>135</v>
      </c>
      <c r="F390" s="136" t="s">
        <v>616</v>
      </c>
      <c r="L390" s="28"/>
      <c r="M390" s="137"/>
      <c r="T390" s="48"/>
      <c r="AT390" s="15" t="s">
        <v>135</v>
      </c>
      <c r="AU390" s="15" t="s">
        <v>88</v>
      </c>
    </row>
    <row r="391" spans="2:47" s="1" customFormat="1" ht="29.25">
      <c r="B391" s="28"/>
      <c r="D391" s="138" t="s">
        <v>137</v>
      </c>
      <c r="F391" s="139" t="s">
        <v>617</v>
      </c>
      <c r="L391" s="28"/>
      <c r="M391" s="137"/>
      <c r="T391" s="48"/>
      <c r="AT391" s="15" t="s">
        <v>137</v>
      </c>
      <c r="AU391" s="15" t="s">
        <v>88</v>
      </c>
    </row>
    <row r="392" spans="2:65" s="1" customFormat="1" ht="21.75" customHeight="1">
      <c r="B392" s="122"/>
      <c r="C392" s="146">
        <v>119</v>
      </c>
      <c r="D392" s="146" t="s">
        <v>199</v>
      </c>
      <c r="E392" s="147" t="s">
        <v>618</v>
      </c>
      <c r="F392" s="148" t="s">
        <v>619</v>
      </c>
      <c r="G392" s="149" t="s">
        <v>159</v>
      </c>
      <c r="H392" s="150">
        <v>1910</v>
      </c>
      <c r="I392" s="151"/>
      <c r="J392" s="151">
        <f>ROUND(I392*H392,2)</f>
        <v>0</v>
      </c>
      <c r="K392" s="148" t="s">
        <v>3</v>
      </c>
      <c r="L392" s="152"/>
      <c r="M392" s="153" t="s">
        <v>3</v>
      </c>
      <c r="N392" s="154" t="s">
        <v>50</v>
      </c>
      <c r="O392" s="131">
        <v>0</v>
      </c>
      <c r="P392" s="131">
        <f>O392*H392</f>
        <v>0</v>
      </c>
      <c r="Q392" s="131">
        <v>0</v>
      </c>
      <c r="R392" s="131">
        <f>Q392*H392</f>
        <v>0</v>
      </c>
      <c r="S392" s="131">
        <v>0</v>
      </c>
      <c r="T392" s="132">
        <f>S392*H392</f>
        <v>0</v>
      </c>
      <c r="AR392" s="133" t="s">
        <v>200</v>
      </c>
      <c r="AT392" s="133" t="s">
        <v>199</v>
      </c>
      <c r="AU392" s="133" t="s">
        <v>88</v>
      </c>
      <c r="AY392" s="15" t="s">
        <v>126</v>
      </c>
      <c r="BE392" s="134">
        <f>IF(N392="základní",J392,0)</f>
        <v>0</v>
      </c>
      <c r="BF392" s="134">
        <f>IF(N392="snížená",J392,0)</f>
        <v>0</v>
      </c>
      <c r="BG392" s="134">
        <f>IF(N392="zákl. přenesená",J392,0)</f>
        <v>0</v>
      </c>
      <c r="BH392" s="134">
        <f>IF(N392="sníž. přenesená",J392,0)</f>
        <v>0</v>
      </c>
      <c r="BI392" s="134">
        <f>IF(N392="nulová",J392,0)</f>
        <v>0</v>
      </c>
      <c r="BJ392" s="15" t="s">
        <v>86</v>
      </c>
      <c r="BK392" s="134">
        <f>ROUND(I392*H392,2)</f>
        <v>0</v>
      </c>
      <c r="BL392" s="15" t="s">
        <v>200</v>
      </c>
      <c r="BM392" s="133" t="s">
        <v>620</v>
      </c>
    </row>
    <row r="393" spans="2:47" s="1" customFormat="1" ht="29.25">
      <c r="B393" s="28"/>
      <c r="D393" s="138" t="s">
        <v>137</v>
      </c>
      <c r="F393" s="139" t="s">
        <v>621</v>
      </c>
      <c r="L393" s="28"/>
      <c r="M393" s="137"/>
      <c r="T393" s="48"/>
      <c r="AT393" s="15" t="s">
        <v>137</v>
      </c>
      <c r="AU393" s="15" t="s">
        <v>88</v>
      </c>
    </row>
    <row r="394" spans="2:65" s="1" customFormat="1" ht="21.75" customHeight="1">
      <c r="B394" s="122"/>
      <c r="C394" s="123">
        <v>120</v>
      </c>
      <c r="D394" s="123" t="s">
        <v>128</v>
      </c>
      <c r="E394" s="124" t="s">
        <v>622</v>
      </c>
      <c r="F394" s="125" t="s">
        <v>623</v>
      </c>
      <c r="G394" s="126" t="s">
        <v>159</v>
      </c>
      <c r="H394" s="127">
        <v>800</v>
      </c>
      <c r="I394" s="128"/>
      <c r="J394" s="128">
        <f>ROUND(I394*H394,2)</f>
        <v>0</v>
      </c>
      <c r="K394" s="125" t="s">
        <v>132</v>
      </c>
      <c r="L394" s="28"/>
      <c r="M394" s="129" t="s">
        <v>3</v>
      </c>
      <c r="N394" s="130" t="s">
        <v>50</v>
      </c>
      <c r="O394" s="131">
        <v>0.025</v>
      </c>
      <c r="P394" s="131">
        <f>O394*H394</f>
        <v>20</v>
      </c>
      <c r="Q394" s="131">
        <v>9E-05</v>
      </c>
      <c r="R394" s="131">
        <f>Q394*H394</f>
        <v>0.07200000000000001</v>
      </c>
      <c r="S394" s="131">
        <v>0</v>
      </c>
      <c r="T394" s="132">
        <f>S394*H394</f>
        <v>0</v>
      </c>
      <c r="AR394" s="133" t="s">
        <v>212</v>
      </c>
      <c r="AT394" s="133" t="s">
        <v>128</v>
      </c>
      <c r="AU394" s="133" t="s">
        <v>88</v>
      </c>
      <c r="AY394" s="15" t="s">
        <v>126</v>
      </c>
      <c r="BE394" s="134">
        <f>IF(N394="základní",J394,0)</f>
        <v>0</v>
      </c>
      <c r="BF394" s="134">
        <f>IF(N394="snížená",J394,0)</f>
        <v>0</v>
      </c>
      <c r="BG394" s="134">
        <f>IF(N394="zákl. přenesená",J394,0)</f>
        <v>0</v>
      </c>
      <c r="BH394" s="134">
        <f>IF(N394="sníž. přenesená",J394,0)</f>
        <v>0</v>
      </c>
      <c r="BI394" s="134">
        <f>IF(N394="nulová",J394,0)</f>
        <v>0</v>
      </c>
      <c r="BJ394" s="15" t="s">
        <v>86</v>
      </c>
      <c r="BK394" s="134">
        <f>ROUND(I394*H394,2)</f>
        <v>0</v>
      </c>
      <c r="BL394" s="15" t="s">
        <v>212</v>
      </c>
      <c r="BM394" s="133" t="s">
        <v>624</v>
      </c>
    </row>
    <row r="395" spans="2:47" s="1" customFormat="1" ht="12">
      <c r="B395" s="28"/>
      <c r="D395" s="135" t="s">
        <v>135</v>
      </c>
      <c r="F395" s="136" t="s">
        <v>625</v>
      </c>
      <c r="L395" s="28"/>
      <c r="M395" s="137"/>
      <c r="T395" s="48"/>
      <c r="AT395" s="15" t="s">
        <v>135</v>
      </c>
      <c r="AU395" s="15" t="s">
        <v>88</v>
      </c>
    </row>
    <row r="396" spans="2:47" s="1" customFormat="1" ht="29.25">
      <c r="B396" s="28"/>
      <c r="D396" s="138" t="s">
        <v>137</v>
      </c>
      <c r="F396" s="139" t="s">
        <v>626</v>
      </c>
      <c r="L396" s="28"/>
      <c r="M396" s="137"/>
      <c r="T396" s="48"/>
      <c r="AT396" s="15" t="s">
        <v>137</v>
      </c>
      <c r="AU396" s="15" t="s">
        <v>88</v>
      </c>
    </row>
    <row r="397" spans="2:65" s="1" customFormat="1" ht="21.75" customHeight="1">
      <c r="B397" s="122"/>
      <c r="C397" s="123">
        <v>121</v>
      </c>
      <c r="D397" s="123" t="s">
        <v>128</v>
      </c>
      <c r="E397" s="124" t="s">
        <v>627</v>
      </c>
      <c r="F397" s="125" t="s">
        <v>628</v>
      </c>
      <c r="G397" s="126" t="s">
        <v>159</v>
      </c>
      <c r="H397" s="127">
        <v>1960</v>
      </c>
      <c r="I397" s="128"/>
      <c r="J397" s="128">
        <f>ROUND(I397*H397,2)</f>
        <v>0</v>
      </c>
      <c r="K397" s="125" t="s">
        <v>132</v>
      </c>
      <c r="L397" s="28"/>
      <c r="M397" s="129" t="s">
        <v>3</v>
      </c>
      <c r="N397" s="130" t="s">
        <v>50</v>
      </c>
      <c r="O397" s="131">
        <v>0.027</v>
      </c>
      <c r="P397" s="131">
        <f>O397*H397</f>
        <v>52.92</v>
      </c>
      <c r="Q397" s="131">
        <v>0.00012</v>
      </c>
      <c r="R397" s="131">
        <f>Q397*H397</f>
        <v>0.2352</v>
      </c>
      <c r="S397" s="131">
        <v>0</v>
      </c>
      <c r="T397" s="132">
        <f>S397*H397</f>
        <v>0</v>
      </c>
      <c r="AR397" s="133" t="s">
        <v>212</v>
      </c>
      <c r="AT397" s="133" t="s">
        <v>128</v>
      </c>
      <c r="AU397" s="133" t="s">
        <v>88</v>
      </c>
      <c r="AY397" s="15" t="s">
        <v>126</v>
      </c>
      <c r="BE397" s="134">
        <f>IF(N397="základní",J397,0)</f>
        <v>0</v>
      </c>
      <c r="BF397" s="134">
        <f>IF(N397="snížená",J397,0)</f>
        <v>0</v>
      </c>
      <c r="BG397" s="134">
        <f>IF(N397="zákl. přenesená",J397,0)</f>
        <v>0</v>
      </c>
      <c r="BH397" s="134">
        <f>IF(N397="sníž. přenesená",J397,0)</f>
        <v>0</v>
      </c>
      <c r="BI397" s="134">
        <f>IF(N397="nulová",J397,0)</f>
        <v>0</v>
      </c>
      <c r="BJ397" s="15" t="s">
        <v>86</v>
      </c>
      <c r="BK397" s="134">
        <f>ROUND(I397*H397,2)</f>
        <v>0</v>
      </c>
      <c r="BL397" s="15" t="s">
        <v>212</v>
      </c>
      <c r="BM397" s="133" t="s">
        <v>629</v>
      </c>
    </row>
    <row r="398" spans="2:47" s="1" customFormat="1" ht="12">
      <c r="B398" s="28"/>
      <c r="D398" s="135" t="s">
        <v>135</v>
      </c>
      <c r="F398" s="136" t="s">
        <v>630</v>
      </c>
      <c r="L398" s="28"/>
      <c r="M398" s="137"/>
      <c r="T398" s="48"/>
      <c r="AT398" s="15" t="s">
        <v>135</v>
      </c>
      <c r="AU398" s="15" t="s">
        <v>88</v>
      </c>
    </row>
    <row r="399" spans="2:47" s="1" customFormat="1" ht="29.25">
      <c r="B399" s="28"/>
      <c r="D399" s="138" t="s">
        <v>137</v>
      </c>
      <c r="F399" s="139" t="s">
        <v>631</v>
      </c>
      <c r="L399" s="28"/>
      <c r="M399" s="137"/>
      <c r="T399" s="48"/>
      <c r="AT399" s="15" t="s">
        <v>137</v>
      </c>
      <c r="AU399" s="15" t="s">
        <v>88</v>
      </c>
    </row>
    <row r="400" spans="2:65" s="1" customFormat="1" ht="16.5" customHeight="1">
      <c r="B400" s="122"/>
      <c r="C400" s="123">
        <v>122</v>
      </c>
      <c r="D400" s="123" t="s">
        <v>128</v>
      </c>
      <c r="E400" s="124" t="s">
        <v>632</v>
      </c>
      <c r="F400" s="125" t="s">
        <v>633</v>
      </c>
      <c r="G400" s="126" t="s">
        <v>131</v>
      </c>
      <c r="H400" s="127">
        <v>78</v>
      </c>
      <c r="I400" s="128"/>
      <c r="J400" s="128">
        <f>ROUND(I400*H400,2)</f>
        <v>0</v>
      </c>
      <c r="K400" s="125" t="s">
        <v>3</v>
      </c>
      <c r="L400" s="28"/>
      <c r="M400" s="129" t="s">
        <v>3</v>
      </c>
      <c r="N400" s="130" t="s">
        <v>50</v>
      </c>
      <c r="O400" s="131">
        <v>0</v>
      </c>
      <c r="P400" s="131">
        <f>O400*H400</f>
        <v>0</v>
      </c>
      <c r="Q400" s="131">
        <v>0</v>
      </c>
      <c r="R400" s="131">
        <f>Q400*H400</f>
        <v>0</v>
      </c>
      <c r="S400" s="131">
        <v>0</v>
      </c>
      <c r="T400" s="132">
        <f>S400*H400</f>
        <v>0</v>
      </c>
      <c r="AR400" s="133" t="s">
        <v>212</v>
      </c>
      <c r="AT400" s="133" t="s">
        <v>128</v>
      </c>
      <c r="AU400" s="133" t="s">
        <v>88</v>
      </c>
      <c r="AY400" s="15" t="s">
        <v>126</v>
      </c>
      <c r="BE400" s="134">
        <f>IF(N400="základní",J400,0)</f>
        <v>0</v>
      </c>
      <c r="BF400" s="134">
        <f>IF(N400="snížená",J400,0)</f>
        <v>0</v>
      </c>
      <c r="BG400" s="134">
        <f>IF(N400="zákl. přenesená",J400,0)</f>
        <v>0</v>
      </c>
      <c r="BH400" s="134">
        <f>IF(N400="sníž. přenesená",J400,0)</f>
        <v>0</v>
      </c>
      <c r="BI400" s="134">
        <f>IF(N400="nulová",J400,0)</f>
        <v>0</v>
      </c>
      <c r="BJ400" s="15" t="s">
        <v>86</v>
      </c>
      <c r="BK400" s="134">
        <f>ROUND(I400*H400,2)</f>
        <v>0</v>
      </c>
      <c r="BL400" s="15" t="s">
        <v>212</v>
      </c>
      <c r="BM400" s="133" t="s">
        <v>634</v>
      </c>
    </row>
    <row r="401" spans="2:47" s="1" customFormat="1" ht="39">
      <c r="B401" s="28"/>
      <c r="D401" s="138" t="s">
        <v>137</v>
      </c>
      <c r="F401" s="139" t="s">
        <v>635</v>
      </c>
      <c r="L401" s="28"/>
      <c r="M401" s="137"/>
      <c r="T401" s="48"/>
      <c r="AT401" s="15" t="s">
        <v>137</v>
      </c>
      <c r="AU401" s="15" t="s">
        <v>88</v>
      </c>
    </row>
    <row r="402" spans="2:65" s="1" customFormat="1" ht="16.5" customHeight="1">
      <c r="B402" s="122"/>
      <c r="C402" s="123" t="s">
        <v>636</v>
      </c>
      <c r="D402" s="123" t="s">
        <v>128</v>
      </c>
      <c r="E402" s="124" t="s">
        <v>637</v>
      </c>
      <c r="F402" s="125" t="s">
        <v>638</v>
      </c>
      <c r="G402" s="126" t="s">
        <v>139</v>
      </c>
      <c r="H402" s="127">
        <v>930</v>
      </c>
      <c r="I402" s="128"/>
      <c r="J402" s="128">
        <f>ROUND(I402*H402,2)</f>
        <v>0</v>
      </c>
      <c r="K402" s="125" t="s">
        <v>132</v>
      </c>
      <c r="L402" s="28"/>
      <c r="M402" s="129" t="s">
        <v>3</v>
      </c>
      <c r="N402" s="130" t="s">
        <v>50</v>
      </c>
      <c r="O402" s="131">
        <v>0.015</v>
      </c>
      <c r="P402" s="131">
        <f>O402*H402</f>
        <v>13.95</v>
      </c>
      <c r="Q402" s="131">
        <v>0</v>
      </c>
      <c r="R402" s="131">
        <f>Q402*H402</f>
        <v>0</v>
      </c>
      <c r="S402" s="131">
        <v>0</v>
      </c>
      <c r="T402" s="132">
        <f>S402*H402</f>
        <v>0</v>
      </c>
      <c r="AR402" s="133" t="s">
        <v>212</v>
      </c>
      <c r="AT402" s="133" t="s">
        <v>128</v>
      </c>
      <c r="AU402" s="133" t="s">
        <v>88</v>
      </c>
      <c r="AY402" s="15" t="s">
        <v>126</v>
      </c>
      <c r="BE402" s="134">
        <f>IF(N402="základní",J402,0)</f>
        <v>0</v>
      </c>
      <c r="BF402" s="134">
        <f>IF(N402="snížená",J402,0)</f>
        <v>0</v>
      </c>
      <c r="BG402" s="134">
        <f>IF(N402="zákl. přenesená",J402,0)</f>
        <v>0</v>
      </c>
      <c r="BH402" s="134">
        <f>IF(N402="sníž. přenesená",J402,0)</f>
        <v>0</v>
      </c>
      <c r="BI402" s="134">
        <f>IF(N402="nulová",J402,0)</f>
        <v>0</v>
      </c>
      <c r="BJ402" s="15" t="s">
        <v>86</v>
      </c>
      <c r="BK402" s="134">
        <f>ROUND(I402*H402,2)</f>
        <v>0</v>
      </c>
      <c r="BL402" s="15" t="s">
        <v>212</v>
      </c>
      <c r="BM402" s="133" t="s">
        <v>639</v>
      </c>
    </row>
    <row r="403" spans="2:47" s="1" customFormat="1" ht="12">
      <c r="B403" s="28"/>
      <c r="D403" s="135" t="s">
        <v>135</v>
      </c>
      <c r="F403" s="136" t="s">
        <v>640</v>
      </c>
      <c r="L403" s="28"/>
      <c r="M403" s="137"/>
      <c r="T403" s="48"/>
      <c r="AT403" s="15" t="s">
        <v>135</v>
      </c>
      <c r="AU403" s="15" t="s">
        <v>88</v>
      </c>
    </row>
    <row r="404" spans="2:47" s="1" customFormat="1" ht="29.25">
      <c r="B404" s="28"/>
      <c r="D404" s="138" t="s">
        <v>137</v>
      </c>
      <c r="F404" s="139" t="s">
        <v>641</v>
      </c>
      <c r="L404" s="28"/>
      <c r="M404" s="137"/>
      <c r="T404" s="48"/>
      <c r="AT404" s="15" t="s">
        <v>137</v>
      </c>
      <c r="AU404" s="15" t="s">
        <v>88</v>
      </c>
    </row>
    <row r="405" spans="2:65" s="1" customFormat="1" ht="24.2" customHeight="1">
      <c r="B405" s="122"/>
      <c r="C405" s="123" t="s">
        <v>642</v>
      </c>
      <c r="D405" s="123" t="s">
        <v>128</v>
      </c>
      <c r="E405" s="124" t="s">
        <v>643</v>
      </c>
      <c r="F405" s="125" t="s">
        <v>644</v>
      </c>
      <c r="G405" s="126" t="s">
        <v>139</v>
      </c>
      <c r="H405" s="127">
        <v>930</v>
      </c>
      <c r="I405" s="128"/>
      <c r="J405" s="128">
        <f>ROUND(I405*H405,2)</f>
        <v>0</v>
      </c>
      <c r="K405" s="125" t="s">
        <v>132</v>
      </c>
      <c r="L405" s="28"/>
      <c r="M405" s="129" t="s">
        <v>3</v>
      </c>
      <c r="N405" s="130" t="s">
        <v>50</v>
      </c>
      <c r="O405" s="131">
        <v>0.074</v>
      </c>
      <c r="P405" s="131">
        <f>O405*H405</f>
        <v>68.82</v>
      </c>
      <c r="Q405" s="131">
        <v>2E-05</v>
      </c>
      <c r="R405" s="131">
        <f>Q405*H405</f>
        <v>0.018600000000000002</v>
      </c>
      <c r="S405" s="131">
        <v>0</v>
      </c>
      <c r="T405" s="132">
        <f>S405*H405</f>
        <v>0</v>
      </c>
      <c r="AR405" s="133" t="s">
        <v>212</v>
      </c>
      <c r="AT405" s="133" t="s">
        <v>128</v>
      </c>
      <c r="AU405" s="133" t="s">
        <v>88</v>
      </c>
      <c r="AY405" s="15" t="s">
        <v>126</v>
      </c>
      <c r="BE405" s="134">
        <f>IF(N405="základní",J405,0)</f>
        <v>0</v>
      </c>
      <c r="BF405" s="134">
        <f>IF(N405="snížená",J405,0)</f>
        <v>0</v>
      </c>
      <c r="BG405" s="134">
        <f>IF(N405="zákl. přenesená",J405,0)</f>
        <v>0</v>
      </c>
      <c r="BH405" s="134">
        <f>IF(N405="sníž. přenesená",J405,0)</f>
        <v>0</v>
      </c>
      <c r="BI405" s="134">
        <f>IF(N405="nulová",J405,0)</f>
        <v>0</v>
      </c>
      <c r="BJ405" s="15" t="s">
        <v>86</v>
      </c>
      <c r="BK405" s="134">
        <f>ROUND(I405*H405,2)</f>
        <v>0</v>
      </c>
      <c r="BL405" s="15" t="s">
        <v>212</v>
      </c>
      <c r="BM405" s="133" t="s">
        <v>645</v>
      </c>
    </row>
    <row r="406" spans="2:47" s="1" customFormat="1" ht="12">
      <c r="B406" s="28"/>
      <c r="D406" s="135" t="s">
        <v>135</v>
      </c>
      <c r="F406" s="136" t="s">
        <v>646</v>
      </c>
      <c r="L406" s="28"/>
      <c r="M406" s="137"/>
      <c r="T406" s="48"/>
      <c r="AT406" s="15" t="s">
        <v>135</v>
      </c>
      <c r="AU406" s="15" t="s">
        <v>88</v>
      </c>
    </row>
    <row r="407" spans="2:47" s="1" customFormat="1" ht="29.25">
      <c r="B407" s="28"/>
      <c r="D407" s="138" t="s">
        <v>137</v>
      </c>
      <c r="F407" s="139" t="s">
        <v>647</v>
      </c>
      <c r="L407" s="28"/>
      <c r="M407" s="137"/>
      <c r="T407" s="48"/>
      <c r="AT407" s="15" t="s">
        <v>137</v>
      </c>
      <c r="AU407" s="15" t="s">
        <v>88</v>
      </c>
    </row>
    <row r="408" spans="2:65" s="1" customFormat="1" ht="16.5" customHeight="1">
      <c r="B408" s="122"/>
      <c r="C408" s="123" t="s">
        <v>648</v>
      </c>
      <c r="D408" s="123" t="s">
        <v>128</v>
      </c>
      <c r="E408" s="124" t="s">
        <v>649</v>
      </c>
      <c r="F408" s="125" t="s">
        <v>650</v>
      </c>
      <c r="G408" s="126" t="s">
        <v>139</v>
      </c>
      <c r="H408" s="127">
        <v>930</v>
      </c>
      <c r="I408" s="128"/>
      <c r="J408" s="128">
        <f>ROUND(I408*H408,2)</f>
        <v>0</v>
      </c>
      <c r="K408" s="125" t="s">
        <v>132</v>
      </c>
      <c r="L408" s="28"/>
      <c r="M408" s="129" t="s">
        <v>3</v>
      </c>
      <c r="N408" s="130" t="s">
        <v>50</v>
      </c>
      <c r="O408" s="131">
        <v>0.035</v>
      </c>
      <c r="P408" s="131">
        <f>O408*H408</f>
        <v>32.550000000000004</v>
      </c>
      <c r="Q408" s="131">
        <v>3E-05</v>
      </c>
      <c r="R408" s="131">
        <f>Q408*H408</f>
        <v>0.0279</v>
      </c>
      <c r="S408" s="131">
        <v>0</v>
      </c>
      <c r="T408" s="132">
        <f>S408*H408</f>
        <v>0</v>
      </c>
      <c r="AR408" s="133" t="s">
        <v>212</v>
      </c>
      <c r="AT408" s="133" t="s">
        <v>128</v>
      </c>
      <c r="AU408" s="133" t="s">
        <v>88</v>
      </c>
      <c r="AY408" s="15" t="s">
        <v>126</v>
      </c>
      <c r="BE408" s="134">
        <f>IF(N408="základní",J408,0)</f>
        <v>0</v>
      </c>
      <c r="BF408" s="134">
        <f>IF(N408="snížená",J408,0)</f>
        <v>0</v>
      </c>
      <c r="BG408" s="134">
        <f>IF(N408="zákl. přenesená",J408,0)</f>
        <v>0</v>
      </c>
      <c r="BH408" s="134">
        <f>IF(N408="sníž. přenesená",J408,0)</f>
        <v>0</v>
      </c>
      <c r="BI408" s="134">
        <f>IF(N408="nulová",J408,0)</f>
        <v>0</v>
      </c>
      <c r="BJ408" s="15" t="s">
        <v>86</v>
      </c>
      <c r="BK408" s="134">
        <f>ROUND(I408*H408,2)</f>
        <v>0</v>
      </c>
      <c r="BL408" s="15" t="s">
        <v>212</v>
      </c>
      <c r="BM408" s="133" t="s">
        <v>651</v>
      </c>
    </row>
    <row r="409" spans="2:47" s="1" customFormat="1" ht="12">
      <c r="B409" s="28"/>
      <c r="D409" s="135" t="s">
        <v>135</v>
      </c>
      <c r="F409" s="136" t="s">
        <v>652</v>
      </c>
      <c r="L409" s="28"/>
      <c r="M409" s="137"/>
      <c r="T409" s="48"/>
      <c r="AT409" s="15" t="s">
        <v>135</v>
      </c>
      <c r="AU409" s="15" t="s">
        <v>88</v>
      </c>
    </row>
    <row r="410" spans="2:47" s="1" customFormat="1" ht="29.25">
      <c r="B410" s="28"/>
      <c r="D410" s="138" t="s">
        <v>137</v>
      </c>
      <c r="F410" s="139" t="s">
        <v>653</v>
      </c>
      <c r="L410" s="28"/>
      <c r="M410" s="137"/>
      <c r="T410" s="48"/>
      <c r="AT410" s="15" t="s">
        <v>137</v>
      </c>
      <c r="AU410" s="15" t="s">
        <v>88</v>
      </c>
    </row>
    <row r="411" spans="2:65" s="1" customFormat="1" ht="24.2" customHeight="1">
      <c r="B411" s="122"/>
      <c r="C411" s="123" t="s">
        <v>654</v>
      </c>
      <c r="D411" s="123" t="s">
        <v>128</v>
      </c>
      <c r="E411" s="124" t="s">
        <v>655</v>
      </c>
      <c r="F411" s="125" t="s">
        <v>656</v>
      </c>
      <c r="G411" s="126" t="s">
        <v>159</v>
      </c>
      <c r="H411" s="127">
        <v>50</v>
      </c>
      <c r="I411" s="128"/>
      <c r="J411" s="128">
        <f>ROUND(I411*H411,2)</f>
        <v>0</v>
      </c>
      <c r="K411" s="125" t="s">
        <v>132</v>
      </c>
      <c r="L411" s="28"/>
      <c r="M411" s="129" t="s">
        <v>3</v>
      </c>
      <c r="N411" s="130" t="s">
        <v>50</v>
      </c>
      <c r="O411" s="131">
        <v>0.163</v>
      </c>
      <c r="P411" s="131">
        <f>O411*H411</f>
        <v>8.15</v>
      </c>
      <c r="Q411" s="131">
        <v>0</v>
      </c>
      <c r="R411" s="131">
        <f>Q411*H411</f>
        <v>0</v>
      </c>
      <c r="S411" s="131">
        <v>0.2</v>
      </c>
      <c r="T411" s="132">
        <f>S411*H411</f>
        <v>10</v>
      </c>
      <c r="AR411" s="133" t="s">
        <v>212</v>
      </c>
      <c r="AT411" s="133" t="s">
        <v>128</v>
      </c>
      <c r="AU411" s="133" t="s">
        <v>88</v>
      </c>
      <c r="AY411" s="15" t="s">
        <v>126</v>
      </c>
      <c r="BE411" s="134">
        <f>IF(N411="základní",J411,0)</f>
        <v>0</v>
      </c>
      <c r="BF411" s="134">
        <f>IF(N411="snížená",J411,0)</f>
        <v>0</v>
      </c>
      <c r="BG411" s="134">
        <f>IF(N411="zákl. přenesená",J411,0)</f>
        <v>0</v>
      </c>
      <c r="BH411" s="134">
        <f>IF(N411="sníž. přenesená",J411,0)</f>
        <v>0</v>
      </c>
      <c r="BI411" s="134">
        <f>IF(N411="nulová",J411,0)</f>
        <v>0</v>
      </c>
      <c r="BJ411" s="15" t="s">
        <v>86</v>
      </c>
      <c r="BK411" s="134">
        <f>ROUND(I411*H411,2)</f>
        <v>0</v>
      </c>
      <c r="BL411" s="15" t="s">
        <v>212</v>
      </c>
      <c r="BM411" s="133" t="s">
        <v>657</v>
      </c>
    </row>
    <row r="412" spans="2:47" s="1" customFormat="1" ht="12">
      <c r="B412" s="28"/>
      <c r="D412" s="135" t="s">
        <v>135</v>
      </c>
      <c r="F412" s="136" t="s">
        <v>658</v>
      </c>
      <c r="L412" s="28"/>
      <c r="M412" s="137"/>
      <c r="T412" s="48"/>
      <c r="AT412" s="15" t="s">
        <v>135</v>
      </c>
      <c r="AU412" s="15" t="s">
        <v>88</v>
      </c>
    </row>
    <row r="413" spans="2:47" s="1" customFormat="1" ht="19.5">
      <c r="B413" s="28"/>
      <c r="D413" s="138" t="s">
        <v>137</v>
      </c>
      <c r="F413" s="139" t="s">
        <v>659</v>
      </c>
      <c r="L413" s="28"/>
      <c r="M413" s="137"/>
      <c r="T413" s="48"/>
      <c r="AT413" s="15" t="s">
        <v>137</v>
      </c>
      <c r="AU413" s="15" t="s">
        <v>88</v>
      </c>
    </row>
    <row r="414" spans="2:65" s="1" customFormat="1" ht="24.2" customHeight="1">
      <c r="B414" s="122"/>
      <c r="C414" s="123" t="s">
        <v>660</v>
      </c>
      <c r="D414" s="123" t="s">
        <v>128</v>
      </c>
      <c r="E414" s="124" t="s">
        <v>661</v>
      </c>
      <c r="F414" s="125" t="s">
        <v>662</v>
      </c>
      <c r="G414" s="126" t="s">
        <v>159</v>
      </c>
      <c r="H414" s="127">
        <v>50</v>
      </c>
      <c r="I414" s="128"/>
      <c r="J414" s="128">
        <f>ROUND(I414*H414,2)</f>
        <v>0</v>
      </c>
      <c r="K414" s="125" t="s">
        <v>132</v>
      </c>
      <c r="L414" s="28"/>
      <c r="M414" s="129" t="s">
        <v>3</v>
      </c>
      <c r="N414" s="130" t="s">
        <v>50</v>
      </c>
      <c r="O414" s="131">
        <v>0.105</v>
      </c>
      <c r="P414" s="131">
        <f>O414*H414</f>
        <v>5.25</v>
      </c>
      <c r="Q414" s="131">
        <v>0</v>
      </c>
      <c r="R414" s="131">
        <f>Q414*H414</f>
        <v>0</v>
      </c>
      <c r="S414" s="131">
        <v>0</v>
      </c>
      <c r="T414" s="132">
        <f>S414*H414</f>
        <v>0</v>
      </c>
      <c r="AR414" s="133" t="s">
        <v>212</v>
      </c>
      <c r="AT414" s="133" t="s">
        <v>128</v>
      </c>
      <c r="AU414" s="133" t="s">
        <v>88</v>
      </c>
      <c r="AY414" s="15" t="s">
        <v>126</v>
      </c>
      <c r="BE414" s="134">
        <f>IF(N414="základní",J414,0)</f>
        <v>0</v>
      </c>
      <c r="BF414" s="134">
        <f>IF(N414="snížená",J414,0)</f>
        <v>0</v>
      </c>
      <c r="BG414" s="134">
        <f>IF(N414="zákl. přenesená",J414,0)</f>
        <v>0</v>
      </c>
      <c r="BH414" s="134">
        <f>IF(N414="sníž. přenesená",J414,0)</f>
        <v>0</v>
      </c>
      <c r="BI414" s="134">
        <f>IF(N414="nulová",J414,0)</f>
        <v>0</v>
      </c>
      <c r="BJ414" s="15" t="s">
        <v>86</v>
      </c>
      <c r="BK414" s="134">
        <f>ROUND(I414*H414,2)</f>
        <v>0</v>
      </c>
      <c r="BL414" s="15" t="s">
        <v>212</v>
      </c>
      <c r="BM414" s="133" t="s">
        <v>663</v>
      </c>
    </row>
    <row r="415" spans="2:47" s="1" customFormat="1" ht="12">
      <c r="B415" s="28"/>
      <c r="D415" s="135" t="s">
        <v>135</v>
      </c>
      <c r="F415" s="136" t="s">
        <v>664</v>
      </c>
      <c r="L415" s="28"/>
      <c r="M415" s="137"/>
      <c r="T415" s="48"/>
      <c r="AT415" s="15" t="s">
        <v>135</v>
      </c>
      <c r="AU415" s="15" t="s">
        <v>88</v>
      </c>
    </row>
    <row r="416" spans="2:47" s="1" customFormat="1" ht="19.5">
      <c r="B416" s="28"/>
      <c r="D416" s="138" t="s">
        <v>137</v>
      </c>
      <c r="F416" s="139" t="s">
        <v>665</v>
      </c>
      <c r="L416" s="28"/>
      <c r="M416" s="137"/>
      <c r="T416" s="48"/>
      <c r="AT416" s="15" t="s">
        <v>137</v>
      </c>
      <c r="AU416" s="15" t="s">
        <v>88</v>
      </c>
    </row>
    <row r="417" spans="2:65" s="1" customFormat="1" ht="24.2" customHeight="1">
      <c r="B417" s="122"/>
      <c r="C417" s="123" t="s">
        <v>200</v>
      </c>
      <c r="D417" s="123" t="s">
        <v>128</v>
      </c>
      <c r="E417" s="124" t="s">
        <v>666</v>
      </c>
      <c r="F417" s="125" t="s">
        <v>667</v>
      </c>
      <c r="G417" s="126" t="s">
        <v>159</v>
      </c>
      <c r="H417" s="127">
        <v>50</v>
      </c>
      <c r="I417" s="128"/>
      <c r="J417" s="128">
        <f>ROUND(I417*H417,2)</f>
        <v>0</v>
      </c>
      <c r="K417" s="125" t="s">
        <v>132</v>
      </c>
      <c r="L417" s="28"/>
      <c r="M417" s="129" t="s">
        <v>3</v>
      </c>
      <c r="N417" s="130" t="s">
        <v>50</v>
      </c>
      <c r="O417" s="131">
        <v>0.202</v>
      </c>
      <c r="P417" s="131">
        <f>O417*H417</f>
        <v>10.100000000000001</v>
      </c>
      <c r="Q417" s="131">
        <v>0.09599</v>
      </c>
      <c r="R417" s="131">
        <f>Q417*H417</f>
        <v>4.7995</v>
      </c>
      <c r="S417" s="131">
        <v>0</v>
      </c>
      <c r="T417" s="132">
        <f>S417*H417</f>
        <v>0</v>
      </c>
      <c r="AR417" s="133" t="s">
        <v>212</v>
      </c>
      <c r="AT417" s="133" t="s">
        <v>128</v>
      </c>
      <c r="AU417" s="133" t="s">
        <v>88</v>
      </c>
      <c r="AY417" s="15" t="s">
        <v>126</v>
      </c>
      <c r="BE417" s="134">
        <f>IF(N417="základní",J417,0)</f>
        <v>0</v>
      </c>
      <c r="BF417" s="134">
        <f>IF(N417="snížená",J417,0)</f>
        <v>0</v>
      </c>
      <c r="BG417" s="134">
        <f>IF(N417="zákl. přenesená",J417,0)</f>
        <v>0</v>
      </c>
      <c r="BH417" s="134">
        <f>IF(N417="sníž. přenesená",J417,0)</f>
        <v>0</v>
      </c>
      <c r="BI417" s="134">
        <f>IF(N417="nulová",J417,0)</f>
        <v>0</v>
      </c>
      <c r="BJ417" s="15" t="s">
        <v>86</v>
      </c>
      <c r="BK417" s="134">
        <f>ROUND(I417*H417,2)</f>
        <v>0</v>
      </c>
      <c r="BL417" s="15" t="s">
        <v>212</v>
      </c>
      <c r="BM417" s="133" t="s">
        <v>668</v>
      </c>
    </row>
    <row r="418" spans="2:47" s="1" customFormat="1" ht="12">
      <c r="B418" s="28"/>
      <c r="D418" s="135" t="s">
        <v>135</v>
      </c>
      <c r="F418" s="136" t="s">
        <v>669</v>
      </c>
      <c r="L418" s="28"/>
      <c r="M418" s="137"/>
      <c r="T418" s="48"/>
      <c r="AT418" s="15" t="s">
        <v>135</v>
      </c>
      <c r="AU418" s="15" t="s">
        <v>88</v>
      </c>
    </row>
    <row r="419" spans="2:47" s="1" customFormat="1" ht="19.5">
      <c r="B419" s="28"/>
      <c r="D419" s="138" t="s">
        <v>137</v>
      </c>
      <c r="F419" s="139" t="s">
        <v>670</v>
      </c>
      <c r="L419" s="28"/>
      <c r="M419" s="137"/>
      <c r="T419" s="48"/>
      <c r="AT419" s="15" t="s">
        <v>137</v>
      </c>
      <c r="AU419" s="15" t="s">
        <v>88</v>
      </c>
    </row>
    <row r="420" spans="2:65" s="1" customFormat="1" ht="16.5" customHeight="1">
      <c r="B420" s="122"/>
      <c r="C420" s="146" t="s">
        <v>671</v>
      </c>
      <c r="D420" s="146" t="s">
        <v>199</v>
      </c>
      <c r="E420" s="147" t="s">
        <v>672</v>
      </c>
      <c r="F420" s="148" t="s">
        <v>673</v>
      </c>
      <c r="G420" s="149" t="s">
        <v>159</v>
      </c>
      <c r="H420" s="150">
        <v>10</v>
      </c>
      <c r="I420" s="151"/>
      <c r="J420" s="151">
        <f>ROUND(I420*H420,2)</f>
        <v>0</v>
      </c>
      <c r="K420" s="148" t="s">
        <v>132</v>
      </c>
      <c r="L420" s="152"/>
      <c r="M420" s="153" t="s">
        <v>3</v>
      </c>
      <c r="N420" s="154" t="s">
        <v>50</v>
      </c>
      <c r="O420" s="131">
        <v>0</v>
      </c>
      <c r="P420" s="131">
        <f>O420*H420</f>
        <v>0</v>
      </c>
      <c r="Q420" s="131">
        <v>0.045</v>
      </c>
      <c r="R420" s="131">
        <f>Q420*H420</f>
        <v>0.44999999999999996</v>
      </c>
      <c r="S420" s="131">
        <v>0</v>
      </c>
      <c r="T420" s="132">
        <f>S420*H420</f>
        <v>0</v>
      </c>
      <c r="AR420" s="133" t="s">
        <v>388</v>
      </c>
      <c r="AT420" s="133" t="s">
        <v>199</v>
      </c>
      <c r="AU420" s="133" t="s">
        <v>88</v>
      </c>
      <c r="AY420" s="15" t="s">
        <v>126</v>
      </c>
      <c r="BE420" s="134">
        <f>IF(N420="základní",J420,0)</f>
        <v>0</v>
      </c>
      <c r="BF420" s="134">
        <f>IF(N420="snížená",J420,0)</f>
        <v>0</v>
      </c>
      <c r="BG420" s="134">
        <f>IF(N420="zákl. přenesená",J420,0)</f>
        <v>0</v>
      </c>
      <c r="BH420" s="134">
        <f>IF(N420="sníž. přenesená",J420,0)</f>
        <v>0</v>
      </c>
      <c r="BI420" s="134">
        <f>IF(N420="nulová",J420,0)</f>
        <v>0</v>
      </c>
      <c r="BJ420" s="15" t="s">
        <v>86</v>
      </c>
      <c r="BK420" s="134">
        <f>ROUND(I420*H420,2)</f>
        <v>0</v>
      </c>
      <c r="BL420" s="15" t="s">
        <v>212</v>
      </c>
      <c r="BM420" s="133" t="s">
        <v>674</v>
      </c>
    </row>
    <row r="421" spans="2:47" s="1" customFormat="1" ht="29.25">
      <c r="B421" s="28"/>
      <c r="D421" s="138" t="s">
        <v>137</v>
      </c>
      <c r="F421" s="139" t="s">
        <v>675</v>
      </c>
      <c r="L421" s="28"/>
      <c r="M421" s="137"/>
      <c r="T421" s="48"/>
      <c r="AT421" s="15" t="s">
        <v>137</v>
      </c>
      <c r="AU421" s="15" t="s">
        <v>88</v>
      </c>
    </row>
    <row r="422" spans="2:65" s="1" customFormat="1" ht="24.2" customHeight="1">
      <c r="B422" s="122"/>
      <c r="C422" s="123" t="s">
        <v>676</v>
      </c>
      <c r="D422" s="123" t="s">
        <v>128</v>
      </c>
      <c r="E422" s="124" t="s">
        <v>677</v>
      </c>
      <c r="F422" s="125" t="s">
        <v>678</v>
      </c>
      <c r="G422" s="126" t="s">
        <v>159</v>
      </c>
      <c r="H422" s="127">
        <v>5</v>
      </c>
      <c r="I422" s="128"/>
      <c r="J422" s="128">
        <f>ROUND(I422*H422,2)</f>
        <v>0</v>
      </c>
      <c r="K422" s="125" t="s">
        <v>132</v>
      </c>
      <c r="L422" s="28"/>
      <c r="M422" s="129" t="s">
        <v>3</v>
      </c>
      <c r="N422" s="130" t="s">
        <v>50</v>
      </c>
      <c r="O422" s="131">
        <v>0.19</v>
      </c>
      <c r="P422" s="131">
        <f>O422*H422</f>
        <v>0.95</v>
      </c>
      <c r="Q422" s="131">
        <v>0</v>
      </c>
      <c r="R422" s="131">
        <f>Q422*H422</f>
        <v>0</v>
      </c>
      <c r="S422" s="131">
        <v>0.25</v>
      </c>
      <c r="T422" s="132">
        <f>S422*H422</f>
        <v>1.25</v>
      </c>
      <c r="AR422" s="133" t="s">
        <v>212</v>
      </c>
      <c r="AT422" s="133" t="s">
        <v>128</v>
      </c>
      <c r="AU422" s="133" t="s">
        <v>88</v>
      </c>
      <c r="AY422" s="15" t="s">
        <v>126</v>
      </c>
      <c r="BE422" s="134">
        <f>IF(N422="základní",J422,0)</f>
        <v>0</v>
      </c>
      <c r="BF422" s="134">
        <f>IF(N422="snížená",J422,0)</f>
        <v>0</v>
      </c>
      <c r="BG422" s="134">
        <f>IF(N422="zákl. přenesená",J422,0)</f>
        <v>0</v>
      </c>
      <c r="BH422" s="134">
        <f>IF(N422="sníž. přenesená",J422,0)</f>
        <v>0</v>
      </c>
      <c r="BI422" s="134">
        <f>IF(N422="nulová",J422,0)</f>
        <v>0</v>
      </c>
      <c r="BJ422" s="15" t="s">
        <v>86</v>
      </c>
      <c r="BK422" s="134">
        <f>ROUND(I422*H422,2)</f>
        <v>0</v>
      </c>
      <c r="BL422" s="15" t="s">
        <v>212</v>
      </c>
      <c r="BM422" s="133" t="s">
        <v>679</v>
      </c>
    </row>
    <row r="423" spans="2:47" s="1" customFormat="1" ht="12">
      <c r="B423" s="28"/>
      <c r="D423" s="135" t="s">
        <v>135</v>
      </c>
      <c r="F423" s="136" t="s">
        <v>680</v>
      </c>
      <c r="L423" s="28"/>
      <c r="M423" s="137"/>
      <c r="T423" s="48"/>
      <c r="AT423" s="15" t="s">
        <v>135</v>
      </c>
      <c r="AU423" s="15" t="s">
        <v>88</v>
      </c>
    </row>
    <row r="424" spans="2:47" s="1" customFormat="1" ht="19.5">
      <c r="B424" s="28"/>
      <c r="D424" s="138" t="s">
        <v>137</v>
      </c>
      <c r="F424" s="139" t="s">
        <v>659</v>
      </c>
      <c r="L424" s="28"/>
      <c r="M424" s="137"/>
      <c r="T424" s="48"/>
      <c r="AT424" s="15" t="s">
        <v>137</v>
      </c>
      <c r="AU424" s="15" t="s">
        <v>88</v>
      </c>
    </row>
    <row r="425" spans="2:65" s="1" customFormat="1" ht="24.2" customHeight="1">
      <c r="B425" s="122"/>
      <c r="C425" s="123" t="s">
        <v>681</v>
      </c>
      <c r="D425" s="123" t="s">
        <v>128</v>
      </c>
      <c r="E425" s="124" t="s">
        <v>682</v>
      </c>
      <c r="F425" s="125" t="s">
        <v>683</v>
      </c>
      <c r="G425" s="126" t="s">
        <v>159</v>
      </c>
      <c r="H425" s="127">
        <v>5</v>
      </c>
      <c r="I425" s="128"/>
      <c r="J425" s="128">
        <f>ROUND(I425*H425,2)</f>
        <v>0</v>
      </c>
      <c r="K425" s="125" t="s">
        <v>132</v>
      </c>
      <c r="L425" s="28"/>
      <c r="M425" s="129" t="s">
        <v>3</v>
      </c>
      <c r="N425" s="130" t="s">
        <v>50</v>
      </c>
      <c r="O425" s="131">
        <v>0.124</v>
      </c>
      <c r="P425" s="131">
        <f>O425*H425</f>
        <v>0.62</v>
      </c>
      <c r="Q425" s="131">
        <v>0</v>
      </c>
      <c r="R425" s="131">
        <f>Q425*H425</f>
        <v>0</v>
      </c>
      <c r="S425" s="131">
        <v>0</v>
      </c>
      <c r="T425" s="132">
        <f>S425*H425</f>
        <v>0</v>
      </c>
      <c r="AR425" s="133" t="s">
        <v>212</v>
      </c>
      <c r="AT425" s="133" t="s">
        <v>128</v>
      </c>
      <c r="AU425" s="133" t="s">
        <v>88</v>
      </c>
      <c r="AY425" s="15" t="s">
        <v>126</v>
      </c>
      <c r="BE425" s="134">
        <f>IF(N425="základní",J425,0)</f>
        <v>0</v>
      </c>
      <c r="BF425" s="134">
        <f>IF(N425="snížená",J425,0)</f>
        <v>0</v>
      </c>
      <c r="BG425" s="134">
        <f>IF(N425="zákl. přenesená",J425,0)</f>
        <v>0</v>
      </c>
      <c r="BH425" s="134">
        <f>IF(N425="sníž. přenesená",J425,0)</f>
        <v>0</v>
      </c>
      <c r="BI425" s="134">
        <f>IF(N425="nulová",J425,0)</f>
        <v>0</v>
      </c>
      <c r="BJ425" s="15" t="s">
        <v>86</v>
      </c>
      <c r="BK425" s="134">
        <f>ROUND(I425*H425,2)</f>
        <v>0</v>
      </c>
      <c r="BL425" s="15" t="s">
        <v>212</v>
      </c>
      <c r="BM425" s="133" t="s">
        <v>684</v>
      </c>
    </row>
    <row r="426" spans="2:47" s="1" customFormat="1" ht="12">
      <c r="B426" s="28"/>
      <c r="D426" s="135" t="s">
        <v>135</v>
      </c>
      <c r="F426" s="136" t="s">
        <v>685</v>
      </c>
      <c r="L426" s="28"/>
      <c r="M426" s="137"/>
      <c r="T426" s="48"/>
      <c r="AT426" s="15" t="s">
        <v>135</v>
      </c>
      <c r="AU426" s="15" t="s">
        <v>88</v>
      </c>
    </row>
    <row r="427" spans="2:47" s="1" customFormat="1" ht="19.5">
      <c r="B427" s="28"/>
      <c r="D427" s="138" t="s">
        <v>137</v>
      </c>
      <c r="F427" s="139" t="s">
        <v>686</v>
      </c>
      <c r="L427" s="28"/>
      <c r="M427" s="137"/>
      <c r="T427" s="48"/>
      <c r="AT427" s="15" t="s">
        <v>137</v>
      </c>
      <c r="AU427" s="15" t="s">
        <v>88</v>
      </c>
    </row>
    <row r="428" spans="2:65" s="1" customFormat="1" ht="24.2" customHeight="1">
      <c r="B428" s="122"/>
      <c r="C428" s="123" t="s">
        <v>687</v>
      </c>
      <c r="D428" s="123" t="s">
        <v>128</v>
      </c>
      <c r="E428" s="124" t="s">
        <v>688</v>
      </c>
      <c r="F428" s="125" t="s">
        <v>689</v>
      </c>
      <c r="G428" s="126" t="s">
        <v>159</v>
      </c>
      <c r="H428" s="127">
        <v>5</v>
      </c>
      <c r="I428" s="128"/>
      <c r="J428" s="128">
        <f>ROUND(I428*H428,2)</f>
        <v>0</v>
      </c>
      <c r="K428" s="125" t="s">
        <v>132</v>
      </c>
      <c r="L428" s="28"/>
      <c r="M428" s="129" t="s">
        <v>3</v>
      </c>
      <c r="N428" s="130" t="s">
        <v>50</v>
      </c>
      <c r="O428" s="131">
        <v>0.216</v>
      </c>
      <c r="P428" s="131">
        <f>O428*H428</f>
        <v>1.08</v>
      </c>
      <c r="Q428" s="131">
        <v>0.11519</v>
      </c>
      <c r="R428" s="131">
        <f>Q428*H428</f>
        <v>0.57595</v>
      </c>
      <c r="S428" s="131">
        <v>0</v>
      </c>
      <c r="T428" s="132">
        <f>S428*H428</f>
        <v>0</v>
      </c>
      <c r="AR428" s="133" t="s">
        <v>212</v>
      </c>
      <c r="AT428" s="133" t="s">
        <v>128</v>
      </c>
      <c r="AU428" s="133" t="s">
        <v>88</v>
      </c>
      <c r="AY428" s="15" t="s">
        <v>126</v>
      </c>
      <c r="BE428" s="134">
        <f>IF(N428="základní",J428,0)</f>
        <v>0</v>
      </c>
      <c r="BF428" s="134">
        <f>IF(N428="snížená",J428,0)</f>
        <v>0</v>
      </c>
      <c r="BG428" s="134">
        <f>IF(N428="zákl. přenesená",J428,0)</f>
        <v>0</v>
      </c>
      <c r="BH428" s="134">
        <f>IF(N428="sníž. přenesená",J428,0)</f>
        <v>0</v>
      </c>
      <c r="BI428" s="134">
        <f>IF(N428="nulová",J428,0)</f>
        <v>0</v>
      </c>
      <c r="BJ428" s="15" t="s">
        <v>86</v>
      </c>
      <c r="BK428" s="134">
        <f>ROUND(I428*H428,2)</f>
        <v>0</v>
      </c>
      <c r="BL428" s="15" t="s">
        <v>212</v>
      </c>
      <c r="BM428" s="133" t="s">
        <v>690</v>
      </c>
    </row>
    <row r="429" spans="2:47" s="1" customFormat="1" ht="12">
      <c r="B429" s="28"/>
      <c r="D429" s="135" t="s">
        <v>135</v>
      </c>
      <c r="F429" s="136" t="s">
        <v>691</v>
      </c>
      <c r="L429" s="28"/>
      <c r="M429" s="137"/>
      <c r="T429" s="48"/>
      <c r="AT429" s="15" t="s">
        <v>135</v>
      </c>
      <c r="AU429" s="15" t="s">
        <v>88</v>
      </c>
    </row>
    <row r="430" spans="2:47" s="1" customFormat="1" ht="19.5">
      <c r="B430" s="28"/>
      <c r="D430" s="138" t="s">
        <v>137</v>
      </c>
      <c r="F430" s="139" t="s">
        <v>670</v>
      </c>
      <c r="L430" s="28"/>
      <c r="M430" s="137"/>
      <c r="T430" s="48"/>
      <c r="AT430" s="15" t="s">
        <v>137</v>
      </c>
      <c r="AU430" s="15" t="s">
        <v>88</v>
      </c>
    </row>
    <row r="431" spans="2:65" s="1" customFormat="1" ht="33" customHeight="1">
      <c r="B431" s="122"/>
      <c r="C431" s="123" t="s">
        <v>692</v>
      </c>
      <c r="D431" s="123" t="s">
        <v>128</v>
      </c>
      <c r="E431" s="124" t="s">
        <v>693</v>
      </c>
      <c r="F431" s="125" t="s">
        <v>694</v>
      </c>
      <c r="G431" s="126" t="s">
        <v>139</v>
      </c>
      <c r="H431" s="127">
        <v>45</v>
      </c>
      <c r="I431" s="128"/>
      <c r="J431" s="128">
        <f>ROUND(I431*H431,2)</f>
        <v>0</v>
      </c>
      <c r="K431" s="125" t="s">
        <v>132</v>
      </c>
      <c r="L431" s="28"/>
      <c r="M431" s="129" t="s">
        <v>3</v>
      </c>
      <c r="N431" s="130" t="s">
        <v>50</v>
      </c>
      <c r="O431" s="131">
        <v>0.171</v>
      </c>
      <c r="P431" s="131">
        <f>O431*H431</f>
        <v>7.695</v>
      </c>
      <c r="Q431" s="131">
        <v>0</v>
      </c>
      <c r="R431" s="131">
        <f>Q431*H431</f>
        <v>0</v>
      </c>
      <c r="S431" s="131">
        <v>0.295</v>
      </c>
      <c r="T431" s="132">
        <f>S431*H431</f>
        <v>13.274999999999999</v>
      </c>
      <c r="AR431" s="133" t="s">
        <v>212</v>
      </c>
      <c r="AT431" s="133" t="s">
        <v>128</v>
      </c>
      <c r="AU431" s="133" t="s">
        <v>88</v>
      </c>
      <c r="AY431" s="15" t="s">
        <v>126</v>
      </c>
      <c r="BE431" s="134">
        <f>IF(N431="základní",J431,0)</f>
        <v>0</v>
      </c>
      <c r="BF431" s="134">
        <f>IF(N431="snížená",J431,0)</f>
        <v>0</v>
      </c>
      <c r="BG431" s="134">
        <f>IF(N431="zákl. přenesená",J431,0)</f>
        <v>0</v>
      </c>
      <c r="BH431" s="134">
        <f>IF(N431="sníž. přenesená",J431,0)</f>
        <v>0</v>
      </c>
      <c r="BI431" s="134">
        <f>IF(N431="nulová",J431,0)</f>
        <v>0</v>
      </c>
      <c r="BJ431" s="15" t="s">
        <v>86</v>
      </c>
      <c r="BK431" s="134">
        <f>ROUND(I431*H431,2)</f>
        <v>0</v>
      </c>
      <c r="BL431" s="15" t="s">
        <v>212</v>
      </c>
      <c r="BM431" s="133" t="s">
        <v>695</v>
      </c>
    </row>
    <row r="432" spans="2:47" s="1" customFormat="1" ht="12">
      <c r="B432" s="28"/>
      <c r="D432" s="135" t="s">
        <v>135</v>
      </c>
      <c r="F432" s="136" t="s">
        <v>696</v>
      </c>
      <c r="L432" s="28"/>
      <c r="M432" s="137"/>
      <c r="T432" s="48"/>
      <c r="AT432" s="15" t="s">
        <v>135</v>
      </c>
      <c r="AU432" s="15" t="s">
        <v>88</v>
      </c>
    </row>
    <row r="433" spans="2:47" s="1" customFormat="1" ht="19.5">
      <c r="B433" s="28"/>
      <c r="D433" s="138" t="s">
        <v>137</v>
      </c>
      <c r="F433" s="139" t="s">
        <v>697</v>
      </c>
      <c r="L433" s="28"/>
      <c r="M433" s="137"/>
      <c r="T433" s="48"/>
      <c r="AT433" s="15" t="s">
        <v>137</v>
      </c>
      <c r="AU433" s="15" t="s">
        <v>88</v>
      </c>
    </row>
    <row r="434" spans="2:65" s="1" customFormat="1" ht="37.9" customHeight="1">
      <c r="B434" s="122"/>
      <c r="C434" s="123" t="s">
        <v>698</v>
      </c>
      <c r="D434" s="123" t="s">
        <v>128</v>
      </c>
      <c r="E434" s="124" t="s">
        <v>699</v>
      </c>
      <c r="F434" s="125" t="s">
        <v>700</v>
      </c>
      <c r="G434" s="126" t="s">
        <v>139</v>
      </c>
      <c r="H434" s="127">
        <v>45</v>
      </c>
      <c r="I434" s="128"/>
      <c r="J434" s="128">
        <f>ROUND(I434*H434,2)</f>
        <v>0</v>
      </c>
      <c r="K434" s="125" t="s">
        <v>132</v>
      </c>
      <c r="L434" s="28"/>
      <c r="M434" s="129" t="s">
        <v>3</v>
      </c>
      <c r="N434" s="130" t="s">
        <v>50</v>
      </c>
      <c r="O434" s="131">
        <v>0.22</v>
      </c>
      <c r="P434" s="131">
        <f>O434*H434</f>
        <v>9.9</v>
      </c>
      <c r="Q434" s="131">
        <v>0</v>
      </c>
      <c r="R434" s="131">
        <f>Q434*H434</f>
        <v>0</v>
      </c>
      <c r="S434" s="131">
        <v>0</v>
      </c>
      <c r="T434" s="132">
        <f>S434*H434</f>
        <v>0</v>
      </c>
      <c r="AR434" s="133" t="s">
        <v>212</v>
      </c>
      <c r="AT434" s="133" t="s">
        <v>128</v>
      </c>
      <c r="AU434" s="133" t="s">
        <v>88</v>
      </c>
      <c r="AY434" s="15" t="s">
        <v>126</v>
      </c>
      <c r="BE434" s="134">
        <f>IF(N434="základní",J434,0)</f>
        <v>0</v>
      </c>
      <c r="BF434" s="134">
        <f>IF(N434="snížená",J434,0)</f>
        <v>0</v>
      </c>
      <c r="BG434" s="134">
        <f>IF(N434="zákl. přenesená",J434,0)</f>
        <v>0</v>
      </c>
      <c r="BH434" s="134">
        <f>IF(N434="sníž. přenesená",J434,0)</f>
        <v>0</v>
      </c>
      <c r="BI434" s="134">
        <f>IF(N434="nulová",J434,0)</f>
        <v>0</v>
      </c>
      <c r="BJ434" s="15" t="s">
        <v>86</v>
      </c>
      <c r="BK434" s="134">
        <f>ROUND(I434*H434,2)</f>
        <v>0</v>
      </c>
      <c r="BL434" s="15" t="s">
        <v>212</v>
      </c>
      <c r="BM434" s="133" t="s">
        <v>701</v>
      </c>
    </row>
    <row r="435" spans="2:47" s="1" customFormat="1" ht="12">
      <c r="B435" s="28"/>
      <c r="D435" s="135" t="s">
        <v>135</v>
      </c>
      <c r="F435" s="136" t="s">
        <v>702</v>
      </c>
      <c r="L435" s="28"/>
      <c r="M435" s="137"/>
      <c r="T435" s="48"/>
      <c r="AT435" s="15" t="s">
        <v>135</v>
      </c>
      <c r="AU435" s="15" t="s">
        <v>88</v>
      </c>
    </row>
    <row r="436" spans="2:47" s="1" customFormat="1" ht="19.5">
      <c r="B436" s="28"/>
      <c r="D436" s="138" t="s">
        <v>137</v>
      </c>
      <c r="F436" s="139" t="s">
        <v>703</v>
      </c>
      <c r="L436" s="28"/>
      <c r="M436" s="137"/>
      <c r="T436" s="48"/>
      <c r="AT436" s="15" t="s">
        <v>137</v>
      </c>
      <c r="AU436" s="15" t="s">
        <v>88</v>
      </c>
    </row>
    <row r="437" spans="2:65" s="1" customFormat="1" ht="33" customHeight="1">
      <c r="B437" s="122"/>
      <c r="C437" s="123" t="s">
        <v>704</v>
      </c>
      <c r="D437" s="123" t="s">
        <v>128</v>
      </c>
      <c r="E437" s="124" t="s">
        <v>705</v>
      </c>
      <c r="F437" s="125" t="s">
        <v>706</v>
      </c>
      <c r="G437" s="126" t="s">
        <v>139</v>
      </c>
      <c r="H437" s="127">
        <v>45</v>
      </c>
      <c r="I437" s="128"/>
      <c r="J437" s="128">
        <f>ROUND(I437*H437,2)</f>
        <v>0</v>
      </c>
      <c r="K437" s="125" t="s">
        <v>132</v>
      </c>
      <c r="L437" s="28"/>
      <c r="M437" s="129" t="s">
        <v>3</v>
      </c>
      <c r="N437" s="130" t="s">
        <v>50</v>
      </c>
      <c r="O437" s="131">
        <v>0.6</v>
      </c>
      <c r="P437" s="131">
        <f>O437*H437</f>
        <v>27</v>
      </c>
      <c r="Q437" s="131">
        <v>0.08425</v>
      </c>
      <c r="R437" s="131">
        <f>Q437*H437</f>
        <v>3.7912500000000002</v>
      </c>
      <c r="S437" s="131">
        <v>0</v>
      </c>
      <c r="T437" s="132">
        <f>S437*H437</f>
        <v>0</v>
      </c>
      <c r="AR437" s="133" t="s">
        <v>212</v>
      </c>
      <c r="AT437" s="133" t="s">
        <v>128</v>
      </c>
      <c r="AU437" s="133" t="s">
        <v>88</v>
      </c>
      <c r="AY437" s="15" t="s">
        <v>126</v>
      </c>
      <c r="BE437" s="134">
        <f>IF(N437="základní",J437,0)</f>
        <v>0</v>
      </c>
      <c r="BF437" s="134">
        <f>IF(N437="snížená",J437,0)</f>
        <v>0</v>
      </c>
      <c r="BG437" s="134">
        <f>IF(N437="zákl. přenesená",J437,0)</f>
        <v>0</v>
      </c>
      <c r="BH437" s="134">
        <f>IF(N437="sníž. přenesená",J437,0)</f>
        <v>0</v>
      </c>
      <c r="BI437" s="134">
        <f>IF(N437="nulová",J437,0)</f>
        <v>0</v>
      </c>
      <c r="BJ437" s="15" t="s">
        <v>86</v>
      </c>
      <c r="BK437" s="134">
        <f>ROUND(I437*H437,2)</f>
        <v>0</v>
      </c>
      <c r="BL437" s="15" t="s">
        <v>212</v>
      </c>
      <c r="BM437" s="133" t="s">
        <v>707</v>
      </c>
    </row>
    <row r="438" spans="2:47" s="1" customFormat="1" ht="12">
      <c r="B438" s="28"/>
      <c r="D438" s="135" t="s">
        <v>135</v>
      </c>
      <c r="F438" s="136" t="s">
        <v>708</v>
      </c>
      <c r="L438" s="28"/>
      <c r="M438" s="137"/>
      <c r="T438" s="48"/>
      <c r="AT438" s="15" t="s">
        <v>135</v>
      </c>
      <c r="AU438" s="15" t="s">
        <v>88</v>
      </c>
    </row>
    <row r="439" spans="2:47" s="1" customFormat="1" ht="19.5">
      <c r="B439" s="28"/>
      <c r="D439" s="138" t="s">
        <v>137</v>
      </c>
      <c r="F439" s="139" t="s">
        <v>703</v>
      </c>
      <c r="L439" s="28"/>
      <c r="M439" s="137"/>
      <c r="T439" s="48"/>
      <c r="AT439" s="15" t="s">
        <v>137</v>
      </c>
      <c r="AU439" s="15" t="s">
        <v>88</v>
      </c>
    </row>
    <row r="440" spans="2:65" s="1" customFormat="1" ht="16.5" customHeight="1">
      <c r="B440" s="122"/>
      <c r="C440" s="146" t="s">
        <v>709</v>
      </c>
      <c r="D440" s="146" t="s">
        <v>199</v>
      </c>
      <c r="E440" s="147" t="s">
        <v>710</v>
      </c>
      <c r="F440" s="148" t="s">
        <v>711</v>
      </c>
      <c r="G440" s="149" t="s">
        <v>139</v>
      </c>
      <c r="H440" s="150">
        <v>124.95</v>
      </c>
      <c r="I440" s="151"/>
      <c r="J440" s="151">
        <f>ROUND(I440*H440,2)</f>
        <v>0</v>
      </c>
      <c r="K440" s="148" t="s">
        <v>3</v>
      </c>
      <c r="L440" s="152"/>
      <c r="M440" s="153" t="s">
        <v>3</v>
      </c>
      <c r="N440" s="154" t="s">
        <v>50</v>
      </c>
      <c r="O440" s="131">
        <v>0</v>
      </c>
      <c r="P440" s="131">
        <f>O440*H440</f>
        <v>0</v>
      </c>
      <c r="Q440" s="131">
        <v>0</v>
      </c>
      <c r="R440" s="131">
        <f>Q440*H440</f>
        <v>0</v>
      </c>
      <c r="S440" s="131">
        <v>0</v>
      </c>
      <c r="T440" s="132">
        <f>S440*H440</f>
        <v>0</v>
      </c>
      <c r="AR440" s="133" t="s">
        <v>388</v>
      </c>
      <c r="AT440" s="133" t="s">
        <v>199</v>
      </c>
      <c r="AU440" s="133" t="s">
        <v>88</v>
      </c>
      <c r="AY440" s="15" t="s">
        <v>126</v>
      </c>
      <c r="BE440" s="134">
        <f>IF(N440="základní",J440,0)</f>
        <v>0</v>
      </c>
      <c r="BF440" s="134">
        <f>IF(N440="snížená",J440,0)</f>
        <v>0</v>
      </c>
      <c r="BG440" s="134">
        <f>IF(N440="zákl. přenesená",J440,0)</f>
        <v>0</v>
      </c>
      <c r="BH440" s="134">
        <f>IF(N440="sníž. přenesená",J440,0)</f>
        <v>0</v>
      </c>
      <c r="BI440" s="134">
        <f>IF(N440="nulová",J440,0)</f>
        <v>0</v>
      </c>
      <c r="BJ440" s="15" t="s">
        <v>86</v>
      </c>
      <c r="BK440" s="134">
        <f>ROUND(I440*H440,2)</f>
        <v>0</v>
      </c>
      <c r="BL440" s="15" t="s">
        <v>212</v>
      </c>
      <c r="BM440" s="133" t="s">
        <v>712</v>
      </c>
    </row>
    <row r="441" spans="2:47" s="1" customFormat="1" ht="29.25">
      <c r="B441" s="28"/>
      <c r="D441" s="138" t="s">
        <v>137</v>
      </c>
      <c r="F441" s="139" t="s">
        <v>713</v>
      </c>
      <c r="L441" s="28"/>
      <c r="M441" s="137"/>
      <c r="T441" s="48"/>
      <c r="AT441" s="15" t="s">
        <v>137</v>
      </c>
      <c r="AU441" s="15" t="s">
        <v>88</v>
      </c>
    </row>
    <row r="442" spans="2:51" s="12" customFormat="1" ht="12">
      <c r="B442" s="140"/>
      <c r="D442" s="138" t="s">
        <v>140</v>
      </c>
      <c r="E442" s="141" t="s">
        <v>3</v>
      </c>
      <c r="F442" s="142" t="s">
        <v>714</v>
      </c>
      <c r="H442" s="143">
        <v>124.95</v>
      </c>
      <c r="L442" s="140"/>
      <c r="M442" s="144"/>
      <c r="T442" s="145"/>
      <c r="AT442" s="141" t="s">
        <v>140</v>
      </c>
      <c r="AU442" s="141" t="s">
        <v>88</v>
      </c>
      <c r="AV442" s="12" t="s">
        <v>88</v>
      </c>
      <c r="AW442" s="12" t="s">
        <v>41</v>
      </c>
      <c r="AX442" s="12" t="s">
        <v>86</v>
      </c>
      <c r="AY442" s="141" t="s">
        <v>126</v>
      </c>
    </row>
    <row r="443" spans="2:65" s="1" customFormat="1" ht="16.5" customHeight="1">
      <c r="B443" s="122"/>
      <c r="C443" s="146" t="s">
        <v>715</v>
      </c>
      <c r="D443" s="146" t="s">
        <v>199</v>
      </c>
      <c r="E443" s="147" t="s">
        <v>716</v>
      </c>
      <c r="F443" s="148" t="s">
        <v>717</v>
      </c>
      <c r="G443" s="149" t="s">
        <v>139</v>
      </c>
      <c r="H443" s="150">
        <v>2.4</v>
      </c>
      <c r="I443" s="151"/>
      <c r="J443" s="151">
        <f>ROUND(I443*H443,2)</f>
        <v>0</v>
      </c>
      <c r="K443" s="148" t="s">
        <v>3</v>
      </c>
      <c r="L443" s="152"/>
      <c r="M443" s="153" t="s">
        <v>3</v>
      </c>
      <c r="N443" s="154" t="s">
        <v>50</v>
      </c>
      <c r="O443" s="131">
        <v>0</v>
      </c>
      <c r="P443" s="131">
        <f>O443*H443</f>
        <v>0</v>
      </c>
      <c r="Q443" s="131">
        <v>0</v>
      </c>
      <c r="R443" s="131">
        <f>Q443*H443</f>
        <v>0</v>
      </c>
      <c r="S443" s="131">
        <v>0</v>
      </c>
      <c r="T443" s="132">
        <f>S443*H443</f>
        <v>0</v>
      </c>
      <c r="AR443" s="133" t="s">
        <v>388</v>
      </c>
      <c r="AT443" s="133" t="s">
        <v>199</v>
      </c>
      <c r="AU443" s="133" t="s">
        <v>88</v>
      </c>
      <c r="AY443" s="15" t="s">
        <v>126</v>
      </c>
      <c r="BE443" s="134">
        <f>IF(N443="základní",J443,0)</f>
        <v>0</v>
      </c>
      <c r="BF443" s="134">
        <f>IF(N443="snížená",J443,0)</f>
        <v>0</v>
      </c>
      <c r="BG443" s="134">
        <f>IF(N443="zákl. přenesená",J443,0)</f>
        <v>0</v>
      </c>
      <c r="BH443" s="134">
        <f>IF(N443="sníž. přenesená",J443,0)</f>
        <v>0</v>
      </c>
      <c r="BI443" s="134">
        <f>IF(N443="nulová",J443,0)</f>
        <v>0</v>
      </c>
      <c r="BJ443" s="15" t="s">
        <v>86</v>
      </c>
      <c r="BK443" s="134">
        <f>ROUND(I443*H443,2)</f>
        <v>0</v>
      </c>
      <c r="BL443" s="15" t="s">
        <v>212</v>
      </c>
      <c r="BM443" s="133" t="s">
        <v>718</v>
      </c>
    </row>
    <row r="444" spans="2:47" s="1" customFormat="1" ht="29.25">
      <c r="B444" s="28"/>
      <c r="D444" s="138" t="s">
        <v>137</v>
      </c>
      <c r="F444" s="139" t="s">
        <v>719</v>
      </c>
      <c r="L444" s="28"/>
      <c r="M444" s="137"/>
      <c r="T444" s="48"/>
      <c r="AT444" s="15" t="s">
        <v>137</v>
      </c>
      <c r="AU444" s="15" t="s">
        <v>88</v>
      </c>
    </row>
    <row r="445" spans="2:51" s="12" customFormat="1" ht="12">
      <c r="B445" s="140"/>
      <c r="D445" s="138" t="s">
        <v>140</v>
      </c>
      <c r="E445" s="141" t="s">
        <v>3</v>
      </c>
      <c r="F445" s="142" t="s">
        <v>720</v>
      </c>
      <c r="H445" s="143">
        <v>2.4</v>
      </c>
      <c r="L445" s="140"/>
      <c r="M445" s="144"/>
      <c r="T445" s="145"/>
      <c r="AT445" s="141" t="s">
        <v>140</v>
      </c>
      <c r="AU445" s="141" t="s">
        <v>88</v>
      </c>
      <c r="AV445" s="12" t="s">
        <v>88</v>
      </c>
      <c r="AW445" s="12" t="s">
        <v>41</v>
      </c>
      <c r="AX445" s="12" t="s">
        <v>86</v>
      </c>
      <c r="AY445" s="141" t="s">
        <v>126</v>
      </c>
    </row>
    <row r="446" spans="2:65" s="1" customFormat="1" ht="33" customHeight="1">
      <c r="B446" s="122"/>
      <c r="C446" s="123" t="s">
        <v>721</v>
      </c>
      <c r="D446" s="123" t="s">
        <v>128</v>
      </c>
      <c r="E446" s="124" t="s">
        <v>722</v>
      </c>
      <c r="F446" s="125" t="s">
        <v>723</v>
      </c>
      <c r="G446" s="126" t="s">
        <v>139</v>
      </c>
      <c r="H446" s="127">
        <v>4.8</v>
      </c>
      <c r="I446" s="128"/>
      <c r="J446" s="128">
        <f>ROUND(I446*H446,2)</f>
        <v>0</v>
      </c>
      <c r="K446" s="125" t="s">
        <v>132</v>
      </c>
      <c r="L446" s="28"/>
      <c r="M446" s="129" t="s">
        <v>3</v>
      </c>
      <c r="N446" s="130" t="s">
        <v>50</v>
      </c>
      <c r="O446" s="131">
        <v>0.09</v>
      </c>
      <c r="P446" s="131">
        <f>O446*H446</f>
        <v>0.432</v>
      </c>
      <c r="Q446" s="131">
        <v>0</v>
      </c>
      <c r="R446" s="131">
        <f>Q446*H446</f>
        <v>0</v>
      </c>
      <c r="S446" s="131">
        <v>0.255</v>
      </c>
      <c r="T446" s="132">
        <f>S446*H446</f>
        <v>1.224</v>
      </c>
      <c r="AR446" s="133" t="s">
        <v>212</v>
      </c>
      <c r="AT446" s="133" t="s">
        <v>128</v>
      </c>
      <c r="AU446" s="133" t="s">
        <v>88</v>
      </c>
      <c r="AY446" s="15" t="s">
        <v>126</v>
      </c>
      <c r="BE446" s="134">
        <f>IF(N446="základní",J446,0)</f>
        <v>0</v>
      </c>
      <c r="BF446" s="134">
        <f>IF(N446="snížená",J446,0)</f>
        <v>0</v>
      </c>
      <c r="BG446" s="134">
        <f>IF(N446="zákl. přenesená",J446,0)</f>
        <v>0</v>
      </c>
      <c r="BH446" s="134">
        <f>IF(N446="sníž. přenesená",J446,0)</f>
        <v>0</v>
      </c>
      <c r="BI446" s="134">
        <f>IF(N446="nulová",J446,0)</f>
        <v>0</v>
      </c>
      <c r="BJ446" s="15" t="s">
        <v>86</v>
      </c>
      <c r="BK446" s="134">
        <f>ROUND(I446*H446,2)</f>
        <v>0</v>
      </c>
      <c r="BL446" s="15" t="s">
        <v>212</v>
      </c>
      <c r="BM446" s="133" t="s">
        <v>724</v>
      </c>
    </row>
    <row r="447" spans="2:47" s="1" customFormat="1" ht="12">
      <c r="B447" s="28"/>
      <c r="D447" s="135" t="s">
        <v>135</v>
      </c>
      <c r="F447" s="136" t="s">
        <v>725</v>
      </c>
      <c r="L447" s="28"/>
      <c r="M447" s="137"/>
      <c r="T447" s="48"/>
      <c r="AT447" s="15" t="s">
        <v>135</v>
      </c>
      <c r="AU447" s="15" t="s">
        <v>88</v>
      </c>
    </row>
    <row r="448" spans="2:47" s="1" customFormat="1" ht="19.5">
      <c r="B448" s="28"/>
      <c r="D448" s="138" t="s">
        <v>137</v>
      </c>
      <c r="F448" s="139" t="s">
        <v>697</v>
      </c>
      <c r="L448" s="28"/>
      <c r="M448" s="137"/>
      <c r="T448" s="48"/>
      <c r="AT448" s="15" t="s">
        <v>137</v>
      </c>
      <c r="AU448" s="15" t="s">
        <v>88</v>
      </c>
    </row>
    <row r="449" spans="2:51" s="12" customFormat="1" ht="12">
      <c r="B449" s="140"/>
      <c r="D449" s="138" t="s">
        <v>140</v>
      </c>
      <c r="E449" s="141" t="s">
        <v>3</v>
      </c>
      <c r="F449" s="142" t="s">
        <v>726</v>
      </c>
      <c r="H449" s="143">
        <v>4.8</v>
      </c>
      <c r="L449" s="140"/>
      <c r="M449" s="144"/>
      <c r="T449" s="145"/>
      <c r="AT449" s="141" t="s">
        <v>140</v>
      </c>
      <c r="AU449" s="141" t="s">
        <v>88</v>
      </c>
      <c r="AV449" s="12" t="s">
        <v>88</v>
      </c>
      <c r="AW449" s="12" t="s">
        <v>41</v>
      </c>
      <c r="AX449" s="12" t="s">
        <v>86</v>
      </c>
      <c r="AY449" s="141" t="s">
        <v>126</v>
      </c>
    </row>
    <row r="450" spans="2:65" s="1" customFormat="1" ht="33" customHeight="1">
      <c r="B450" s="122"/>
      <c r="C450" s="123" t="s">
        <v>727</v>
      </c>
      <c r="D450" s="123" t="s">
        <v>128</v>
      </c>
      <c r="E450" s="124" t="s">
        <v>728</v>
      </c>
      <c r="F450" s="125" t="s">
        <v>729</v>
      </c>
      <c r="G450" s="126" t="s">
        <v>139</v>
      </c>
      <c r="H450" s="127">
        <v>4.8</v>
      </c>
      <c r="I450" s="128"/>
      <c r="J450" s="128">
        <f>ROUND(I450*H450,2)</f>
        <v>0</v>
      </c>
      <c r="K450" s="125" t="s">
        <v>132</v>
      </c>
      <c r="L450" s="28"/>
      <c r="M450" s="129" t="s">
        <v>3</v>
      </c>
      <c r="N450" s="130" t="s">
        <v>50</v>
      </c>
      <c r="O450" s="131">
        <v>0.12</v>
      </c>
      <c r="P450" s="131">
        <f>O450*H450</f>
        <v>0.576</v>
      </c>
      <c r="Q450" s="131">
        <v>0</v>
      </c>
      <c r="R450" s="131">
        <f>Q450*H450</f>
        <v>0</v>
      </c>
      <c r="S450" s="131">
        <v>0</v>
      </c>
      <c r="T450" s="132">
        <f>S450*H450</f>
        <v>0</v>
      </c>
      <c r="AR450" s="133" t="s">
        <v>212</v>
      </c>
      <c r="AT450" s="133" t="s">
        <v>128</v>
      </c>
      <c r="AU450" s="133" t="s">
        <v>88</v>
      </c>
      <c r="AY450" s="15" t="s">
        <v>126</v>
      </c>
      <c r="BE450" s="134">
        <f>IF(N450="základní",J450,0)</f>
        <v>0</v>
      </c>
      <c r="BF450" s="134">
        <f>IF(N450="snížená",J450,0)</f>
        <v>0</v>
      </c>
      <c r="BG450" s="134">
        <f>IF(N450="zákl. přenesená",J450,0)</f>
        <v>0</v>
      </c>
      <c r="BH450" s="134">
        <f>IF(N450="sníž. přenesená",J450,0)</f>
        <v>0</v>
      </c>
      <c r="BI450" s="134">
        <f>IF(N450="nulová",J450,0)</f>
        <v>0</v>
      </c>
      <c r="BJ450" s="15" t="s">
        <v>86</v>
      </c>
      <c r="BK450" s="134">
        <f>ROUND(I450*H450,2)</f>
        <v>0</v>
      </c>
      <c r="BL450" s="15" t="s">
        <v>212</v>
      </c>
      <c r="BM450" s="133" t="s">
        <v>730</v>
      </c>
    </row>
    <row r="451" spans="2:47" s="1" customFormat="1" ht="12">
      <c r="B451" s="28"/>
      <c r="D451" s="135" t="s">
        <v>135</v>
      </c>
      <c r="F451" s="136" t="s">
        <v>731</v>
      </c>
      <c r="L451" s="28"/>
      <c r="M451" s="137"/>
      <c r="T451" s="48"/>
      <c r="AT451" s="15" t="s">
        <v>135</v>
      </c>
      <c r="AU451" s="15" t="s">
        <v>88</v>
      </c>
    </row>
    <row r="452" spans="2:47" s="1" customFormat="1" ht="19.5">
      <c r="B452" s="28"/>
      <c r="D452" s="138" t="s">
        <v>137</v>
      </c>
      <c r="F452" s="139" t="s">
        <v>732</v>
      </c>
      <c r="L452" s="28"/>
      <c r="M452" s="137"/>
      <c r="T452" s="48"/>
      <c r="AT452" s="15" t="s">
        <v>137</v>
      </c>
      <c r="AU452" s="15" t="s">
        <v>88</v>
      </c>
    </row>
    <row r="453" spans="2:65" s="1" customFormat="1" ht="24.2" customHeight="1">
      <c r="B453" s="122"/>
      <c r="C453" s="123" t="s">
        <v>733</v>
      </c>
      <c r="D453" s="123" t="s">
        <v>128</v>
      </c>
      <c r="E453" s="124" t="s">
        <v>734</v>
      </c>
      <c r="F453" s="125" t="s">
        <v>735</v>
      </c>
      <c r="G453" s="126" t="s">
        <v>139</v>
      </c>
      <c r="H453" s="127">
        <v>4.8</v>
      </c>
      <c r="I453" s="128"/>
      <c r="J453" s="128">
        <f>ROUND(I453*H453,2)</f>
        <v>0</v>
      </c>
      <c r="K453" s="125" t="s">
        <v>132</v>
      </c>
      <c r="L453" s="28"/>
      <c r="M453" s="129" t="s">
        <v>3</v>
      </c>
      <c r="N453" s="130" t="s">
        <v>50</v>
      </c>
      <c r="O453" s="131">
        <v>0.581</v>
      </c>
      <c r="P453" s="131">
        <f>O453*H453</f>
        <v>2.7887999999999997</v>
      </c>
      <c r="Q453" s="131">
        <v>0.101</v>
      </c>
      <c r="R453" s="131">
        <f>Q453*H453</f>
        <v>0.4848</v>
      </c>
      <c r="S453" s="131">
        <v>0</v>
      </c>
      <c r="T453" s="132">
        <f>S453*H453</f>
        <v>0</v>
      </c>
      <c r="AR453" s="133" t="s">
        <v>212</v>
      </c>
      <c r="AT453" s="133" t="s">
        <v>128</v>
      </c>
      <c r="AU453" s="133" t="s">
        <v>88</v>
      </c>
      <c r="AY453" s="15" t="s">
        <v>126</v>
      </c>
      <c r="BE453" s="134">
        <f>IF(N453="základní",J453,0)</f>
        <v>0</v>
      </c>
      <c r="BF453" s="134">
        <f>IF(N453="snížená",J453,0)</f>
        <v>0</v>
      </c>
      <c r="BG453" s="134">
        <f>IF(N453="zákl. přenesená",J453,0)</f>
        <v>0</v>
      </c>
      <c r="BH453" s="134">
        <f>IF(N453="sníž. přenesená",J453,0)</f>
        <v>0</v>
      </c>
      <c r="BI453" s="134">
        <f>IF(N453="nulová",J453,0)</f>
        <v>0</v>
      </c>
      <c r="BJ453" s="15" t="s">
        <v>86</v>
      </c>
      <c r="BK453" s="134">
        <f>ROUND(I453*H453,2)</f>
        <v>0</v>
      </c>
      <c r="BL453" s="15" t="s">
        <v>212</v>
      </c>
      <c r="BM453" s="133" t="s">
        <v>736</v>
      </c>
    </row>
    <row r="454" spans="2:47" s="1" customFormat="1" ht="12">
      <c r="B454" s="28"/>
      <c r="D454" s="135" t="s">
        <v>135</v>
      </c>
      <c r="F454" s="136" t="s">
        <v>737</v>
      </c>
      <c r="L454" s="28"/>
      <c r="M454" s="137"/>
      <c r="T454" s="48"/>
      <c r="AT454" s="15" t="s">
        <v>135</v>
      </c>
      <c r="AU454" s="15" t="s">
        <v>88</v>
      </c>
    </row>
    <row r="455" spans="2:47" s="1" customFormat="1" ht="19.5">
      <c r="B455" s="28"/>
      <c r="D455" s="138" t="s">
        <v>137</v>
      </c>
      <c r="F455" s="139" t="s">
        <v>732</v>
      </c>
      <c r="L455" s="28"/>
      <c r="M455" s="137"/>
      <c r="T455" s="48"/>
      <c r="AT455" s="15" t="s">
        <v>137</v>
      </c>
      <c r="AU455" s="15" t="s">
        <v>88</v>
      </c>
    </row>
    <row r="456" spans="2:65" s="1" customFormat="1" ht="16.5" customHeight="1">
      <c r="B456" s="122"/>
      <c r="C456" s="146" t="s">
        <v>738</v>
      </c>
      <c r="D456" s="146" t="s">
        <v>199</v>
      </c>
      <c r="E456" s="147" t="s">
        <v>739</v>
      </c>
      <c r="F456" s="148" t="s">
        <v>740</v>
      </c>
      <c r="G456" s="149" t="s">
        <v>139</v>
      </c>
      <c r="H456" s="150">
        <v>2.4</v>
      </c>
      <c r="I456" s="151"/>
      <c r="J456" s="151">
        <f>ROUND(I456*H456,2)</f>
        <v>0</v>
      </c>
      <c r="K456" s="148" t="s">
        <v>3</v>
      </c>
      <c r="L456" s="152"/>
      <c r="M456" s="153" t="s">
        <v>3</v>
      </c>
      <c r="N456" s="154" t="s">
        <v>50</v>
      </c>
      <c r="O456" s="131">
        <v>0</v>
      </c>
      <c r="P456" s="131">
        <f>O456*H456</f>
        <v>0</v>
      </c>
      <c r="Q456" s="131">
        <v>0</v>
      </c>
      <c r="R456" s="131">
        <f>Q456*H456</f>
        <v>0</v>
      </c>
      <c r="S456" s="131">
        <v>0</v>
      </c>
      <c r="T456" s="132">
        <f>S456*H456</f>
        <v>0</v>
      </c>
      <c r="AR456" s="133" t="s">
        <v>388</v>
      </c>
      <c r="AT456" s="133" t="s">
        <v>199</v>
      </c>
      <c r="AU456" s="133" t="s">
        <v>88</v>
      </c>
      <c r="AY456" s="15" t="s">
        <v>126</v>
      </c>
      <c r="BE456" s="134">
        <f>IF(N456="základní",J456,0)</f>
        <v>0</v>
      </c>
      <c r="BF456" s="134">
        <f>IF(N456="snížená",J456,0)</f>
        <v>0</v>
      </c>
      <c r="BG456" s="134">
        <f>IF(N456="zákl. přenesená",J456,0)</f>
        <v>0</v>
      </c>
      <c r="BH456" s="134">
        <f>IF(N456="sníž. přenesená",J456,0)</f>
        <v>0</v>
      </c>
      <c r="BI456" s="134">
        <f>IF(N456="nulová",J456,0)</f>
        <v>0</v>
      </c>
      <c r="BJ456" s="15" t="s">
        <v>86</v>
      </c>
      <c r="BK456" s="134">
        <f>ROUND(I456*H456,2)</f>
        <v>0</v>
      </c>
      <c r="BL456" s="15" t="s">
        <v>212</v>
      </c>
      <c r="BM456" s="133" t="s">
        <v>741</v>
      </c>
    </row>
    <row r="457" spans="2:47" s="1" customFormat="1" ht="29.25">
      <c r="B457" s="28"/>
      <c r="D457" s="138" t="s">
        <v>137</v>
      </c>
      <c r="F457" s="139" t="s">
        <v>742</v>
      </c>
      <c r="L457" s="28"/>
      <c r="M457" s="137"/>
      <c r="T457" s="48"/>
      <c r="AT457" s="15" t="s">
        <v>137</v>
      </c>
      <c r="AU457" s="15" t="s">
        <v>88</v>
      </c>
    </row>
    <row r="458" spans="2:51" s="12" customFormat="1" ht="12">
      <c r="B458" s="140"/>
      <c r="D458" s="138" t="s">
        <v>140</v>
      </c>
      <c r="E458" s="141" t="s">
        <v>3</v>
      </c>
      <c r="F458" s="142" t="s">
        <v>743</v>
      </c>
      <c r="H458" s="143">
        <v>2.4</v>
      </c>
      <c r="L458" s="140"/>
      <c r="M458" s="144"/>
      <c r="T458" s="145"/>
      <c r="AT458" s="141" t="s">
        <v>140</v>
      </c>
      <c r="AU458" s="141" t="s">
        <v>88</v>
      </c>
      <c r="AV458" s="12" t="s">
        <v>88</v>
      </c>
      <c r="AW458" s="12" t="s">
        <v>41</v>
      </c>
      <c r="AX458" s="12" t="s">
        <v>86</v>
      </c>
      <c r="AY458" s="141" t="s">
        <v>126</v>
      </c>
    </row>
    <row r="459" spans="2:65" s="1" customFormat="1" ht="33" customHeight="1">
      <c r="B459" s="122"/>
      <c r="C459" s="123" t="s">
        <v>744</v>
      </c>
      <c r="D459" s="123" t="s">
        <v>128</v>
      </c>
      <c r="E459" s="124" t="s">
        <v>745</v>
      </c>
      <c r="F459" s="125" t="s">
        <v>746</v>
      </c>
      <c r="G459" s="126" t="s">
        <v>139</v>
      </c>
      <c r="H459" s="127">
        <v>86</v>
      </c>
      <c r="I459" s="128"/>
      <c r="J459" s="128">
        <f>ROUND(I459*H459,2)</f>
        <v>0</v>
      </c>
      <c r="K459" s="125" t="s">
        <v>132</v>
      </c>
      <c r="L459" s="28"/>
      <c r="M459" s="129" t="s">
        <v>3</v>
      </c>
      <c r="N459" s="130" t="s">
        <v>50</v>
      </c>
      <c r="O459" s="131">
        <v>0.23</v>
      </c>
      <c r="P459" s="131">
        <f>O459*H459</f>
        <v>19.78</v>
      </c>
      <c r="Q459" s="131">
        <v>0</v>
      </c>
      <c r="R459" s="131">
        <f>Q459*H459</f>
        <v>0</v>
      </c>
      <c r="S459" s="131">
        <v>0.505</v>
      </c>
      <c r="T459" s="132">
        <f>S459*H459</f>
        <v>43.43</v>
      </c>
      <c r="AR459" s="133" t="s">
        <v>212</v>
      </c>
      <c r="AT459" s="133" t="s">
        <v>128</v>
      </c>
      <c r="AU459" s="133" t="s">
        <v>88</v>
      </c>
      <c r="AY459" s="15" t="s">
        <v>126</v>
      </c>
      <c r="BE459" s="134">
        <f>IF(N459="základní",J459,0)</f>
        <v>0</v>
      </c>
      <c r="BF459" s="134">
        <f>IF(N459="snížená",J459,0)</f>
        <v>0</v>
      </c>
      <c r="BG459" s="134">
        <f>IF(N459="zákl. přenesená",J459,0)</f>
        <v>0</v>
      </c>
      <c r="BH459" s="134">
        <f>IF(N459="sníž. přenesená",J459,0)</f>
        <v>0</v>
      </c>
      <c r="BI459" s="134">
        <f>IF(N459="nulová",J459,0)</f>
        <v>0</v>
      </c>
      <c r="BJ459" s="15" t="s">
        <v>86</v>
      </c>
      <c r="BK459" s="134">
        <f>ROUND(I459*H459,2)</f>
        <v>0</v>
      </c>
      <c r="BL459" s="15" t="s">
        <v>212</v>
      </c>
      <c r="BM459" s="133" t="s">
        <v>747</v>
      </c>
    </row>
    <row r="460" spans="2:47" s="1" customFormat="1" ht="12">
      <c r="B460" s="28"/>
      <c r="D460" s="135" t="s">
        <v>135</v>
      </c>
      <c r="F460" s="136" t="s">
        <v>748</v>
      </c>
      <c r="L460" s="28"/>
      <c r="M460" s="137"/>
      <c r="T460" s="48"/>
      <c r="AT460" s="15" t="s">
        <v>135</v>
      </c>
      <c r="AU460" s="15" t="s">
        <v>88</v>
      </c>
    </row>
    <row r="461" spans="2:47" s="1" customFormat="1" ht="19.5">
      <c r="B461" s="28"/>
      <c r="D461" s="138" t="s">
        <v>137</v>
      </c>
      <c r="F461" s="139" t="s">
        <v>697</v>
      </c>
      <c r="L461" s="28"/>
      <c r="M461" s="137"/>
      <c r="T461" s="48"/>
      <c r="AT461" s="15" t="s">
        <v>137</v>
      </c>
      <c r="AU461" s="15" t="s">
        <v>88</v>
      </c>
    </row>
    <row r="462" spans="2:51" s="12" customFormat="1" ht="12">
      <c r="B462" s="140"/>
      <c r="D462" s="138" t="s">
        <v>140</v>
      </c>
      <c r="E462" s="141" t="s">
        <v>3</v>
      </c>
      <c r="F462" s="142" t="s">
        <v>749</v>
      </c>
      <c r="H462" s="143">
        <v>86</v>
      </c>
      <c r="L462" s="140"/>
      <c r="M462" s="144"/>
      <c r="T462" s="145"/>
      <c r="AT462" s="141" t="s">
        <v>140</v>
      </c>
      <c r="AU462" s="141" t="s">
        <v>88</v>
      </c>
      <c r="AV462" s="12" t="s">
        <v>88</v>
      </c>
      <c r="AW462" s="12" t="s">
        <v>41</v>
      </c>
      <c r="AX462" s="12" t="s">
        <v>86</v>
      </c>
      <c r="AY462" s="141" t="s">
        <v>126</v>
      </c>
    </row>
    <row r="463" spans="2:65" s="1" customFormat="1" ht="24.2" customHeight="1">
      <c r="B463" s="122"/>
      <c r="C463" s="123" t="s">
        <v>750</v>
      </c>
      <c r="D463" s="123" t="s">
        <v>128</v>
      </c>
      <c r="E463" s="124" t="s">
        <v>751</v>
      </c>
      <c r="F463" s="125" t="s">
        <v>752</v>
      </c>
      <c r="G463" s="126" t="s">
        <v>139</v>
      </c>
      <c r="H463" s="127">
        <v>86</v>
      </c>
      <c r="I463" s="128"/>
      <c r="J463" s="128">
        <f>ROUND(I463*H463,2)</f>
        <v>0</v>
      </c>
      <c r="K463" s="125" t="s">
        <v>132</v>
      </c>
      <c r="L463" s="28"/>
      <c r="M463" s="129" t="s">
        <v>3</v>
      </c>
      <c r="N463" s="130" t="s">
        <v>50</v>
      </c>
      <c r="O463" s="131">
        <v>0.09</v>
      </c>
      <c r="P463" s="131">
        <f>O463*H463</f>
        <v>7.739999999999999</v>
      </c>
      <c r="Q463" s="131">
        <v>0</v>
      </c>
      <c r="R463" s="131">
        <f>Q463*H463</f>
        <v>0</v>
      </c>
      <c r="S463" s="131">
        <v>0</v>
      </c>
      <c r="T463" s="132">
        <f>S463*H463</f>
        <v>0</v>
      </c>
      <c r="AR463" s="133" t="s">
        <v>212</v>
      </c>
      <c r="AT463" s="133" t="s">
        <v>128</v>
      </c>
      <c r="AU463" s="133" t="s">
        <v>88</v>
      </c>
      <c r="AY463" s="15" t="s">
        <v>126</v>
      </c>
      <c r="BE463" s="134">
        <f>IF(N463="základní",J463,0)</f>
        <v>0</v>
      </c>
      <c r="BF463" s="134">
        <f>IF(N463="snížená",J463,0)</f>
        <v>0</v>
      </c>
      <c r="BG463" s="134">
        <f>IF(N463="zákl. přenesená",J463,0)</f>
        <v>0</v>
      </c>
      <c r="BH463" s="134">
        <f>IF(N463="sníž. přenesená",J463,0)</f>
        <v>0</v>
      </c>
      <c r="BI463" s="134">
        <f>IF(N463="nulová",J463,0)</f>
        <v>0</v>
      </c>
      <c r="BJ463" s="15" t="s">
        <v>86</v>
      </c>
      <c r="BK463" s="134">
        <f>ROUND(I463*H463,2)</f>
        <v>0</v>
      </c>
      <c r="BL463" s="15" t="s">
        <v>212</v>
      </c>
      <c r="BM463" s="133" t="s">
        <v>753</v>
      </c>
    </row>
    <row r="464" spans="2:47" s="1" customFormat="1" ht="12">
      <c r="B464" s="28"/>
      <c r="D464" s="135" t="s">
        <v>135</v>
      </c>
      <c r="F464" s="136" t="s">
        <v>754</v>
      </c>
      <c r="L464" s="28"/>
      <c r="M464" s="137"/>
      <c r="T464" s="48"/>
      <c r="AT464" s="15" t="s">
        <v>135</v>
      </c>
      <c r="AU464" s="15" t="s">
        <v>88</v>
      </c>
    </row>
    <row r="465" spans="2:47" s="1" customFormat="1" ht="19.5">
      <c r="B465" s="28"/>
      <c r="D465" s="138" t="s">
        <v>137</v>
      </c>
      <c r="F465" s="139" t="s">
        <v>755</v>
      </c>
      <c r="L465" s="28"/>
      <c r="M465" s="137"/>
      <c r="T465" s="48"/>
      <c r="AT465" s="15" t="s">
        <v>137</v>
      </c>
      <c r="AU465" s="15" t="s">
        <v>88</v>
      </c>
    </row>
    <row r="466" spans="2:65" s="1" customFormat="1" ht="24.2" customHeight="1">
      <c r="B466" s="122"/>
      <c r="C466" s="123" t="s">
        <v>756</v>
      </c>
      <c r="D466" s="123" t="s">
        <v>128</v>
      </c>
      <c r="E466" s="124" t="s">
        <v>757</v>
      </c>
      <c r="F466" s="125" t="s">
        <v>758</v>
      </c>
      <c r="G466" s="126" t="s">
        <v>139</v>
      </c>
      <c r="H466" s="127">
        <v>86</v>
      </c>
      <c r="I466" s="128"/>
      <c r="J466" s="128">
        <f>ROUND(I466*H466,2)</f>
        <v>0</v>
      </c>
      <c r="K466" s="125" t="s">
        <v>132</v>
      </c>
      <c r="L466" s="28"/>
      <c r="M466" s="129" t="s">
        <v>3</v>
      </c>
      <c r="N466" s="130" t="s">
        <v>50</v>
      </c>
      <c r="O466" s="131">
        <v>1.29</v>
      </c>
      <c r="P466" s="131">
        <f>O466*H466</f>
        <v>110.94</v>
      </c>
      <c r="Q466" s="131">
        <v>0.20207</v>
      </c>
      <c r="R466" s="131">
        <f>Q466*H466</f>
        <v>17.37802</v>
      </c>
      <c r="S466" s="131">
        <v>0</v>
      </c>
      <c r="T466" s="132">
        <f>S466*H466</f>
        <v>0</v>
      </c>
      <c r="AR466" s="133" t="s">
        <v>212</v>
      </c>
      <c r="AT466" s="133" t="s">
        <v>128</v>
      </c>
      <c r="AU466" s="133" t="s">
        <v>88</v>
      </c>
      <c r="AY466" s="15" t="s">
        <v>126</v>
      </c>
      <c r="BE466" s="134">
        <f>IF(N466="základní",J466,0)</f>
        <v>0</v>
      </c>
      <c r="BF466" s="134">
        <f>IF(N466="snížená",J466,0)</f>
        <v>0</v>
      </c>
      <c r="BG466" s="134">
        <f>IF(N466="zákl. přenesená",J466,0)</f>
        <v>0</v>
      </c>
      <c r="BH466" s="134">
        <f>IF(N466="sníž. přenesená",J466,0)</f>
        <v>0</v>
      </c>
      <c r="BI466" s="134">
        <f>IF(N466="nulová",J466,0)</f>
        <v>0</v>
      </c>
      <c r="BJ466" s="15" t="s">
        <v>86</v>
      </c>
      <c r="BK466" s="134">
        <f>ROUND(I466*H466,2)</f>
        <v>0</v>
      </c>
      <c r="BL466" s="15" t="s">
        <v>212</v>
      </c>
      <c r="BM466" s="133" t="s">
        <v>759</v>
      </c>
    </row>
    <row r="467" spans="2:47" s="1" customFormat="1" ht="12">
      <c r="B467" s="28"/>
      <c r="D467" s="135" t="s">
        <v>135</v>
      </c>
      <c r="F467" s="136" t="s">
        <v>760</v>
      </c>
      <c r="L467" s="28"/>
      <c r="M467" s="137"/>
      <c r="T467" s="48"/>
      <c r="AT467" s="15" t="s">
        <v>135</v>
      </c>
      <c r="AU467" s="15" t="s">
        <v>88</v>
      </c>
    </row>
    <row r="468" spans="2:47" s="1" customFormat="1" ht="19.5">
      <c r="B468" s="28"/>
      <c r="D468" s="138" t="s">
        <v>137</v>
      </c>
      <c r="F468" s="139" t="s">
        <v>755</v>
      </c>
      <c r="L468" s="28"/>
      <c r="M468" s="137"/>
      <c r="T468" s="48"/>
      <c r="AT468" s="15" t="s">
        <v>137</v>
      </c>
      <c r="AU468" s="15" t="s">
        <v>88</v>
      </c>
    </row>
    <row r="469" spans="2:65" s="1" customFormat="1" ht="16.5" customHeight="1">
      <c r="B469" s="122"/>
      <c r="C469" s="146" t="s">
        <v>761</v>
      </c>
      <c r="D469" s="146" t="s">
        <v>199</v>
      </c>
      <c r="E469" s="147" t="s">
        <v>762</v>
      </c>
      <c r="F469" s="148" t="s">
        <v>763</v>
      </c>
      <c r="G469" s="149" t="s">
        <v>139</v>
      </c>
      <c r="H469" s="150">
        <v>8.6</v>
      </c>
      <c r="I469" s="151"/>
      <c r="J469" s="151">
        <f>ROUND(I469*H469,2)</f>
        <v>0</v>
      </c>
      <c r="K469" s="148" t="s">
        <v>3</v>
      </c>
      <c r="L469" s="152"/>
      <c r="M469" s="153" t="s">
        <v>3</v>
      </c>
      <c r="N469" s="154" t="s">
        <v>50</v>
      </c>
      <c r="O469" s="131">
        <v>0</v>
      </c>
      <c r="P469" s="131">
        <f>O469*H469</f>
        <v>0</v>
      </c>
      <c r="Q469" s="131">
        <v>0</v>
      </c>
      <c r="R469" s="131">
        <f>Q469*H469</f>
        <v>0</v>
      </c>
      <c r="S469" s="131">
        <v>0</v>
      </c>
      <c r="T469" s="132">
        <f>S469*H469</f>
        <v>0</v>
      </c>
      <c r="AR469" s="133" t="s">
        <v>388</v>
      </c>
      <c r="AT469" s="133" t="s">
        <v>199</v>
      </c>
      <c r="AU469" s="133" t="s">
        <v>88</v>
      </c>
      <c r="AY469" s="15" t="s">
        <v>126</v>
      </c>
      <c r="BE469" s="134">
        <f>IF(N469="základní",J469,0)</f>
        <v>0</v>
      </c>
      <c r="BF469" s="134">
        <f>IF(N469="snížená",J469,0)</f>
        <v>0</v>
      </c>
      <c r="BG469" s="134">
        <f>IF(N469="zákl. přenesená",J469,0)</f>
        <v>0</v>
      </c>
      <c r="BH469" s="134">
        <f>IF(N469="sníž. přenesená",J469,0)</f>
        <v>0</v>
      </c>
      <c r="BI469" s="134">
        <f>IF(N469="nulová",J469,0)</f>
        <v>0</v>
      </c>
      <c r="BJ469" s="15" t="s">
        <v>86</v>
      </c>
      <c r="BK469" s="134">
        <f>ROUND(I469*H469,2)</f>
        <v>0</v>
      </c>
      <c r="BL469" s="15" t="s">
        <v>212</v>
      </c>
      <c r="BM469" s="133" t="s">
        <v>764</v>
      </c>
    </row>
    <row r="470" spans="2:47" s="1" customFormat="1" ht="29.25">
      <c r="B470" s="28"/>
      <c r="D470" s="138" t="s">
        <v>137</v>
      </c>
      <c r="F470" s="139" t="s">
        <v>765</v>
      </c>
      <c r="L470" s="28"/>
      <c r="M470" s="137"/>
      <c r="T470" s="48"/>
      <c r="AT470" s="15" t="s">
        <v>137</v>
      </c>
      <c r="AU470" s="15" t="s">
        <v>88</v>
      </c>
    </row>
    <row r="471" spans="2:51" s="12" customFormat="1" ht="12">
      <c r="B471" s="140"/>
      <c r="D471" s="138" t="s">
        <v>140</v>
      </c>
      <c r="E471" s="141" t="s">
        <v>3</v>
      </c>
      <c r="F471" s="142" t="s">
        <v>766</v>
      </c>
      <c r="H471" s="143">
        <v>8.6</v>
      </c>
      <c r="L471" s="140"/>
      <c r="M471" s="144"/>
      <c r="T471" s="145"/>
      <c r="AT471" s="141" t="s">
        <v>140</v>
      </c>
      <c r="AU471" s="141" t="s">
        <v>88</v>
      </c>
      <c r="AV471" s="12" t="s">
        <v>88</v>
      </c>
      <c r="AW471" s="12" t="s">
        <v>41</v>
      </c>
      <c r="AX471" s="12" t="s">
        <v>86</v>
      </c>
      <c r="AY471" s="141" t="s">
        <v>126</v>
      </c>
    </row>
    <row r="472" spans="2:65" s="1" customFormat="1" ht="24.2" customHeight="1">
      <c r="B472" s="122"/>
      <c r="C472" s="123" t="s">
        <v>767</v>
      </c>
      <c r="D472" s="123" t="s">
        <v>128</v>
      </c>
      <c r="E472" s="124" t="s">
        <v>768</v>
      </c>
      <c r="F472" s="125" t="s">
        <v>769</v>
      </c>
      <c r="G472" s="126" t="s">
        <v>139</v>
      </c>
      <c r="H472" s="127">
        <v>0.75</v>
      </c>
      <c r="I472" s="128"/>
      <c r="J472" s="128">
        <f>ROUND(I472*H472,2)</f>
        <v>0</v>
      </c>
      <c r="K472" s="125" t="s">
        <v>132</v>
      </c>
      <c r="L472" s="28"/>
      <c r="M472" s="129" t="s">
        <v>3</v>
      </c>
      <c r="N472" s="130" t="s">
        <v>50</v>
      </c>
      <c r="O472" s="131">
        <v>0.558</v>
      </c>
      <c r="P472" s="131">
        <f>O472*H472</f>
        <v>0.41850000000000004</v>
      </c>
      <c r="Q472" s="131">
        <v>0.101</v>
      </c>
      <c r="R472" s="131">
        <f>Q472*H472</f>
        <v>0.07575000000000001</v>
      </c>
      <c r="S472" s="131">
        <v>0</v>
      </c>
      <c r="T472" s="132">
        <f>S472*H472</f>
        <v>0</v>
      </c>
      <c r="AR472" s="133" t="s">
        <v>212</v>
      </c>
      <c r="AT472" s="133" t="s">
        <v>128</v>
      </c>
      <c r="AU472" s="133" t="s">
        <v>88</v>
      </c>
      <c r="AY472" s="15" t="s">
        <v>126</v>
      </c>
      <c r="BE472" s="134">
        <f>IF(N472="základní",J472,0)</f>
        <v>0</v>
      </c>
      <c r="BF472" s="134">
        <f>IF(N472="snížená",J472,0)</f>
        <v>0</v>
      </c>
      <c r="BG472" s="134">
        <f>IF(N472="zákl. přenesená",J472,0)</f>
        <v>0</v>
      </c>
      <c r="BH472" s="134">
        <f>IF(N472="sníž. přenesená",J472,0)</f>
        <v>0</v>
      </c>
      <c r="BI472" s="134">
        <f>IF(N472="nulová",J472,0)</f>
        <v>0</v>
      </c>
      <c r="BJ472" s="15" t="s">
        <v>86</v>
      </c>
      <c r="BK472" s="134">
        <f>ROUND(I472*H472,2)</f>
        <v>0</v>
      </c>
      <c r="BL472" s="15" t="s">
        <v>212</v>
      </c>
      <c r="BM472" s="133" t="s">
        <v>770</v>
      </c>
    </row>
    <row r="473" spans="2:47" s="1" customFormat="1" ht="12">
      <c r="B473" s="28"/>
      <c r="D473" s="135" t="s">
        <v>135</v>
      </c>
      <c r="F473" s="136" t="s">
        <v>771</v>
      </c>
      <c r="L473" s="28"/>
      <c r="M473" s="137"/>
      <c r="T473" s="48"/>
      <c r="AT473" s="15" t="s">
        <v>135</v>
      </c>
      <c r="AU473" s="15" t="s">
        <v>88</v>
      </c>
    </row>
    <row r="474" spans="2:47" s="1" customFormat="1" ht="19.5">
      <c r="B474" s="28"/>
      <c r="D474" s="138" t="s">
        <v>137</v>
      </c>
      <c r="F474" s="139" t="s">
        <v>772</v>
      </c>
      <c r="L474" s="28"/>
      <c r="M474" s="137"/>
      <c r="T474" s="48"/>
      <c r="AT474" s="15" t="s">
        <v>137</v>
      </c>
      <c r="AU474" s="15" t="s">
        <v>88</v>
      </c>
    </row>
    <row r="475" spans="2:51" s="12" customFormat="1" ht="12">
      <c r="B475" s="140"/>
      <c r="D475" s="138" t="s">
        <v>140</v>
      </c>
      <c r="E475" s="141" t="s">
        <v>3</v>
      </c>
      <c r="F475" s="142" t="s">
        <v>773</v>
      </c>
      <c r="H475" s="143">
        <v>0.75</v>
      </c>
      <c r="L475" s="140"/>
      <c r="M475" s="144"/>
      <c r="T475" s="145"/>
      <c r="AT475" s="141" t="s">
        <v>140</v>
      </c>
      <c r="AU475" s="141" t="s">
        <v>88</v>
      </c>
      <c r="AV475" s="12" t="s">
        <v>88</v>
      </c>
      <c r="AW475" s="12" t="s">
        <v>41</v>
      </c>
      <c r="AX475" s="12" t="s">
        <v>86</v>
      </c>
      <c r="AY475" s="141" t="s">
        <v>126</v>
      </c>
    </row>
    <row r="476" spans="2:65" s="1" customFormat="1" ht="16.5" customHeight="1">
      <c r="B476" s="122"/>
      <c r="C476" s="146" t="s">
        <v>774</v>
      </c>
      <c r="D476" s="146" t="s">
        <v>199</v>
      </c>
      <c r="E476" s="147" t="s">
        <v>775</v>
      </c>
      <c r="F476" s="148" t="s">
        <v>776</v>
      </c>
      <c r="G476" s="149" t="s">
        <v>139</v>
      </c>
      <c r="H476" s="150">
        <v>0.75</v>
      </c>
      <c r="I476" s="151"/>
      <c r="J476" s="151">
        <f>ROUND(I476*H476,2)</f>
        <v>0</v>
      </c>
      <c r="K476" s="148" t="s">
        <v>3</v>
      </c>
      <c r="L476" s="152"/>
      <c r="M476" s="153" t="s">
        <v>3</v>
      </c>
      <c r="N476" s="154" t="s">
        <v>50</v>
      </c>
      <c r="O476" s="131">
        <v>0</v>
      </c>
      <c r="P476" s="131">
        <f>O476*H476</f>
        <v>0</v>
      </c>
      <c r="Q476" s="131">
        <v>0</v>
      </c>
      <c r="R476" s="131">
        <f>Q476*H476</f>
        <v>0</v>
      </c>
      <c r="S476" s="131">
        <v>0</v>
      </c>
      <c r="T476" s="132">
        <f>S476*H476</f>
        <v>0</v>
      </c>
      <c r="AR476" s="133" t="s">
        <v>388</v>
      </c>
      <c r="AT476" s="133" t="s">
        <v>199</v>
      </c>
      <c r="AU476" s="133" t="s">
        <v>88</v>
      </c>
      <c r="AY476" s="15" t="s">
        <v>126</v>
      </c>
      <c r="BE476" s="134">
        <f>IF(N476="základní",J476,0)</f>
        <v>0</v>
      </c>
      <c r="BF476" s="134">
        <f>IF(N476="snížená",J476,0)</f>
        <v>0</v>
      </c>
      <c r="BG476" s="134">
        <f>IF(N476="zákl. přenesená",J476,0)</f>
        <v>0</v>
      </c>
      <c r="BH476" s="134">
        <f>IF(N476="sníž. přenesená",J476,0)</f>
        <v>0</v>
      </c>
      <c r="BI476" s="134">
        <f>IF(N476="nulová",J476,0)</f>
        <v>0</v>
      </c>
      <c r="BJ476" s="15" t="s">
        <v>86</v>
      </c>
      <c r="BK476" s="134">
        <f>ROUND(I476*H476,2)</f>
        <v>0</v>
      </c>
      <c r="BL476" s="15" t="s">
        <v>212</v>
      </c>
      <c r="BM476" s="133" t="s">
        <v>777</v>
      </c>
    </row>
    <row r="477" spans="2:47" s="1" customFormat="1" ht="39">
      <c r="B477" s="28"/>
      <c r="D477" s="138" t="s">
        <v>137</v>
      </c>
      <c r="F477" s="139" t="s">
        <v>778</v>
      </c>
      <c r="L477" s="28"/>
      <c r="M477" s="137"/>
      <c r="T477" s="48"/>
      <c r="AT477" s="15" t="s">
        <v>137</v>
      </c>
      <c r="AU477" s="15" t="s">
        <v>88</v>
      </c>
    </row>
    <row r="478" spans="2:51" s="12" customFormat="1" ht="12">
      <c r="B478" s="140"/>
      <c r="D478" s="138" t="s">
        <v>140</v>
      </c>
      <c r="E478" s="141" t="s">
        <v>3</v>
      </c>
      <c r="F478" s="142" t="s">
        <v>773</v>
      </c>
      <c r="H478" s="143">
        <v>0.75</v>
      </c>
      <c r="L478" s="140"/>
      <c r="M478" s="144"/>
      <c r="T478" s="145"/>
      <c r="AT478" s="141" t="s">
        <v>140</v>
      </c>
      <c r="AU478" s="141" t="s">
        <v>88</v>
      </c>
      <c r="AV478" s="12" t="s">
        <v>88</v>
      </c>
      <c r="AW478" s="12" t="s">
        <v>41</v>
      </c>
      <c r="AX478" s="12" t="s">
        <v>86</v>
      </c>
      <c r="AY478" s="141" t="s">
        <v>126</v>
      </c>
    </row>
    <row r="479" spans="2:65" s="1" customFormat="1" ht="24.2" customHeight="1">
      <c r="B479" s="122"/>
      <c r="C479" s="123" t="s">
        <v>779</v>
      </c>
      <c r="D479" s="123" t="s">
        <v>128</v>
      </c>
      <c r="E479" s="124" t="s">
        <v>780</v>
      </c>
      <c r="F479" s="125" t="s">
        <v>781</v>
      </c>
      <c r="G479" s="126" t="s">
        <v>139</v>
      </c>
      <c r="H479" s="127">
        <v>98</v>
      </c>
      <c r="I479" s="128"/>
      <c r="J479" s="128">
        <f>ROUND(I479*H479,2)</f>
        <v>0</v>
      </c>
      <c r="K479" s="125" t="s">
        <v>132</v>
      </c>
      <c r="L479" s="28"/>
      <c r="M479" s="129" t="s">
        <v>3</v>
      </c>
      <c r="N479" s="130" t="s">
        <v>50</v>
      </c>
      <c r="O479" s="131">
        <v>0.66</v>
      </c>
      <c r="P479" s="131">
        <f>O479*H479</f>
        <v>64.68</v>
      </c>
      <c r="Q479" s="131">
        <v>0</v>
      </c>
      <c r="R479" s="131">
        <f>Q479*H479</f>
        <v>0</v>
      </c>
      <c r="S479" s="131">
        <v>0.29</v>
      </c>
      <c r="T479" s="132">
        <f>S479*H479</f>
        <v>28.419999999999998</v>
      </c>
      <c r="AR479" s="133" t="s">
        <v>212</v>
      </c>
      <c r="AT479" s="133" t="s">
        <v>128</v>
      </c>
      <c r="AU479" s="133" t="s">
        <v>88</v>
      </c>
      <c r="AY479" s="15" t="s">
        <v>126</v>
      </c>
      <c r="BE479" s="134">
        <f>IF(N479="základní",J479,0)</f>
        <v>0</v>
      </c>
      <c r="BF479" s="134">
        <f>IF(N479="snížená",J479,0)</f>
        <v>0</v>
      </c>
      <c r="BG479" s="134">
        <f>IF(N479="zákl. přenesená",J479,0)</f>
        <v>0</v>
      </c>
      <c r="BH479" s="134">
        <f>IF(N479="sníž. přenesená",J479,0)</f>
        <v>0</v>
      </c>
      <c r="BI479" s="134">
        <f>IF(N479="nulová",J479,0)</f>
        <v>0</v>
      </c>
      <c r="BJ479" s="15" t="s">
        <v>86</v>
      </c>
      <c r="BK479" s="134">
        <f>ROUND(I479*H479,2)</f>
        <v>0</v>
      </c>
      <c r="BL479" s="15" t="s">
        <v>212</v>
      </c>
      <c r="BM479" s="133" t="s">
        <v>782</v>
      </c>
    </row>
    <row r="480" spans="2:47" s="1" customFormat="1" ht="12">
      <c r="B480" s="28"/>
      <c r="D480" s="135" t="s">
        <v>135</v>
      </c>
      <c r="F480" s="136" t="s">
        <v>783</v>
      </c>
      <c r="L480" s="28"/>
      <c r="M480" s="137"/>
      <c r="T480" s="48"/>
      <c r="AT480" s="15" t="s">
        <v>135</v>
      </c>
      <c r="AU480" s="15" t="s">
        <v>88</v>
      </c>
    </row>
    <row r="481" spans="2:47" s="1" customFormat="1" ht="19.5">
      <c r="B481" s="28"/>
      <c r="D481" s="138" t="s">
        <v>137</v>
      </c>
      <c r="F481" s="139" t="s">
        <v>784</v>
      </c>
      <c r="L481" s="28"/>
      <c r="M481" s="137"/>
      <c r="T481" s="48"/>
      <c r="AT481" s="15" t="s">
        <v>137</v>
      </c>
      <c r="AU481" s="15" t="s">
        <v>88</v>
      </c>
    </row>
    <row r="482" spans="2:65" s="1" customFormat="1" ht="24.2" customHeight="1">
      <c r="B482" s="122"/>
      <c r="C482" s="123" t="s">
        <v>785</v>
      </c>
      <c r="D482" s="123" t="s">
        <v>128</v>
      </c>
      <c r="E482" s="124" t="s">
        <v>786</v>
      </c>
      <c r="F482" s="125" t="s">
        <v>787</v>
      </c>
      <c r="G482" s="126" t="s">
        <v>139</v>
      </c>
      <c r="H482" s="127">
        <v>105</v>
      </c>
      <c r="I482" s="128"/>
      <c r="J482" s="128">
        <f>ROUND(I482*H482,2)</f>
        <v>0</v>
      </c>
      <c r="K482" s="125" t="s">
        <v>132</v>
      </c>
      <c r="L482" s="28"/>
      <c r="M482" s="129" t="s">
        <v>3</v>
      </c>
      <c r="N482" s="130" t="s">
        <v>50</v>
      </c>
      <c r="O482" s="131">
        <v>0.039</v>
      </c>
      <c r="P482" s="131">
        <f>O482*H482</f>
        <v>4.095</v>
      </c>
      <c r="Q482" s="131">
        <v>0.30361</v>
      </c>
      <c r="R482" s="131">
        <f>Q482*H482</f>
        <v>31.87905</v>
      </c>
      <c r="S482" s="131">
        <v>0</v>
      </c>
      <c r="T482" s="132">
        <f>S482*H482</f>
        <v>0</v>
      </c>
      <c r="AR482" s="133" t="s">
        <v>212</v>
      </c>
      <c r="AT482" s="133" t="s">
        <v>128</v>
      </c>
      <c r="AU482" s="133" t="s">
        <v>88</v>
      </c>
      <c r="AY482" s="15" t="s">
        <v>126</v>
      </c>
      <c r="BE482" s="134">
        <f>IF(N482="základní",J482,0)</f>
        <v>0</v>
      </c>
      <c r="BF482" s="134">
        <f>IF(N482="snížená",J482,0)</f>
        <v>0</v>
      </c>
      <c r="BG482" s="134">
        <f>IF(N482="zákl. přenesená",J482,0)</f>
        <v>0</v>
      </c>
      <c r="BH482" s="134">
        <f>IF(N482="sníž. přenesená",J482,0)</f>
        <v>0</v>
      </c>
      <c r="BI482" s="134">
        <f>IF(N482="nulová",J482,0)</f>
        <v>0</v>
      </c>
      <c r="BJ482" s="15" t="s">
        <v>86</v>
      </c>
      <c r="BK482" s="134">
        <f>ROUND(I482*H482,2)</f>
        <v>0</v>
      </c>
      <c r="BL482" s="15" t="s">
        <v>212</v>
      </c>
      <c r="BM482" s="133" t="s">
        <v>788</v>
      </c>
    </row>
    <row r="483" spans="2:47" s="1" customFormat="1" ht="12">
      <c r="B483" s="28"/>
      <c r="D483" s="135" t="s">
        <v>135</v>
      </c>
      <c r="F483" s="136" t="s">
        <v>789</v>
      </c>
      <c r="L483" s="28"/>
      <c r="M483" s="137"/>
      <c r="T483" s="48"/>
      <c r="AT483" s="15" t="s">
        <v>135</v>
      </c>
      <c r="AU483" s="15" t="s">
        <v>88</v>
      </c>
    </row>
    <row r="484" spans="2:47" s="1" customFormat="1" ht="29.25">
      <c r="B484" s="28"/>
      <c r="D484" s="138" t="s">
        <v>137</v>
      </c>
      <c r="F484" s="139" t="s">
        <v>790</v>
      </c>
      <c r="L484" s="28"/>
      <c r="M484" s="137"/>
      <c r="T484" s="48"/>
      <c r="AT484" s="15" t="s">
        <v>137</v>
      </c>
      <c r="AU484" s="15" t="s">
        <v>88</v>
      </c>
    </row>
    <row r="485" spans="2:65" s="1" customFormat="1" ht="16.5" customHeight="1">
      <c r="B485" s="122"/>
      <c r="C485" s="123" t="s">
        <v>791</v>
      </c>
      <c r="D485" s="123" t="s">
        <v>128</v>
      </c>
      <c r="E485" s="124" t="s">
        <v>792</v>
      </c>
      <c r="F485" s="125" t="s">
        <v>793</v>
      </c>
      <c r="G485" s="126" t="s">
        <v>159</v>
      </c>
      <c r="H485" s="127">
        <v>626</v>
      </c>
      <c r="I485" s="128"/>
      <c r="J485" s="128">
        <f>ROUND(I485*H485,2)</f>
        <v>0</v>
      </c>
      <c r="K485" s="125" t="s">
        <v>132</v>
      </c>
      <c r="L485" s="28"/>
      <c r="M485" s="129" t="s">
        <v>3</v>
      </c>
      <c r="N485" s="130" t="s">
        <v>50</v>
      </c>
      <c r="O485" s="131">
        <v>0.127</v>
      </c>
      <c r="P485" s="131">
        <f>O485*H485</f>
        <v>79.502</v>
      </c>
      <c r="Q485" s="131">
        <v>0</v>
      </c>
      <c r="R485" s="131">
        <f>Q485*H485</f>
        <v>0</v>
      </c>
      <c r="S485" s="131">
        <v>0</v>
      </c>
      <c r="T485" s="132">
        <f>S485*H485</f>
        <v>0</v>
      </c>
      <c r="AR485" s="133" t="s">
        <v>212</v>
      </c>
      <c r="AT485" s="133" t="s">
        <v>128</v>
      </c>
      <c r="AU485" s="133" t="s">
        <v>88</v>
      </c>
      <c r="AY485" s="15" t="s">
        <v>126</v>
      </c>
      <c r="BE485" s="134">
        <f>IF(N485="základní",J485,0)</f>
        <v>0</v>
      </c>
      <c r="BF485" s="134">
        <f>IF(N485="snížená",J485,0)</f>
        <v>0</v>
      </c>
      <c r="BG485" s="134">
        <f>IF(N485="zákl. přenesená",J485,0)</f>
        <v>0</v>
      </c>
      <c r="BH485" s="134">
        <f>IF(N485="sníž. přenesená",J485,0)</f>
        <v>0</v>
      </c>
      <c r="BI485" s="134">
        <f>IF(N485="nulová",J485,0)</f>
        <v>0</v>
      </c>
      <c r="BJ485" s="15" t="s">
        <v>86</v>
      </c>
      <c r="BK485" s="134">
        <f>ROUND(I485*H485,2)</f>
        <v>0</v>
      </c>
      <c r="BL485" s="15" t="s">
        <v>212</v>
      </c>
      <c r="BM485" s="133" t="s">
        <v>794</v>
      </c>
    </row>
    <row r="486" spans="2:47" s="1" customFormat="1" ht="12">
      <c r="B486" s="28"/>
      <c r="D486" s="135" t="s">
        <v>135</v>
      </c>
      <c r="F486" s="136" t="s">
        <v>795</v>
      </c>
      <c r="L486" s="28"/>
      <c r="M486" s="137"/>
      <c r="T486" s="48"/>
      <c r="AT486" s="15" t="s">
        <v>135</v>
      </c>
      <c r="AU486" s="15" t="s">
        <v>88</v>
      </c>
    </row>
    <row r="487" spans="2:47" s="1" customFormat="1" ht="19.5">
      <c r="B487" s="28"/>
      <c r="D487" s="138" t="s">
        <v>137</v>
      </c>
      <c r="F487" s="139" t="s">
        <v>796</v>
      </c>
      <c r="L487" s="28"/>
      <c r="M487" s="137"/>
      <c r="T487" s="48"/>
      <c r="AT487" s="15" t="s">
        <v>137</v>
      </c>
      <c r="AU487" s="15" t="s">
        <v>88</v>
      </c>
    </row>
    <row r="488" spans="2:65" s="1" customFormat="1" ht="24.2" customHeight="1">
      <c r="B488" s="122"/>
      <c r="C488" s="123" t="s">
        <v>797</v>
      </c>
      <c r="D488" s="123" t="s">
        <v>128</v>
      </c>
      <c r="E488" s="124" t="s">
        <v>798</v>
      </c>
      <c r="F488" s="125" t="s">
        <v>799</v>
      </c>
      <c r="G488" s="126" t="s">
        <v>139</v>
      </c>
      <c r="H488" s="127">
        <v>153</v>
      </c>
      <c r="I488" s="128"/>
      <c r="J488" s="128">
        <f>ROUND(I488*H488,2)</f>
        <v>0</v>
      </c>
      <c r="K488" s="125" t="s">
        <v>132</v>
      </c>
      <c r="L488" s="28"/>
      <c r="M488" s="129" t="s">
        <v>3</v>
      </c>
      <c r="N488" s="130" t="s">
        <v>50</v>
      </c>
      <c r="O488" s="131">
        <v>0.2</v>
      </c>
      <c r="P488" s="131">
        <f>O488*H488</f>
        <v>30.6</v>
      </c>
      <c r="Q488" s="131">
        <v>0</v>
      </c>
      <c r="R488" s="131">
        <f>Q488*H488</f>
        <v>0</v>
      </c>
      <c r="S488" s="131">
        <v>0.098</v>
      </c>
      <c r="T488" s="132">
        <f>S488*H488</f>
        <v>14.994</v>
      </c>
      <c r="AR488" s="133" t="s">
        <v>212</v>
      </c>
      <c r="AT488" s="133" t="s">
        <v>128</v>
      </c>
      <c r="AU488" s="133" t="s">
        <v>88</v>
      </c>
      <c r="AY488" s="15" t="s">
        <v>126</v>
      </c>
      <c r="BE488" s="134">
        <f>IF(N488="základní",J488,0)</f>
        <v>0</v>
      </c>
      <c r="BF488" s="134">
        <f>IF(N488="snížená",J488,0)</f>
        <v>0</v>
      </c>
      <c r="BG488" s="134">
        <f>IF(N488="zákl. přenesená",J488,0)</f>
        <v>0</v>
      </c>
      <c r="BH488" s="134">
        <f>IF(N488="sníž. přenesená",J488,0)</f>
        <v>0</v>
      </c>
      <c r="BI488" s="134">
        <f>IF(N488="nulová",J488,0)</f>
        <v>0</v>
      </c>
      <c r="BJ488" s="15" t="s">
        <v>86</v>
      </c>
      <c r="BK488" s="134">
        <f>ROUND(I488*H488,2)</f>
        <v>0</v>
      </c>
      <c r="BL488" s="15" t="s">
        <v>212</v>
      </c>
      <c r="BM488" s="133" t="s">
        <v>800</v>
      </c>
    </row>
    <row r="489" spans="2:47" s="1" customFormat="1" ht="12">
      <c r="B489" s="28"/>
      <c r="D489" s="135" t="s">
        <v>135</v>
      </c>
      <c r="F489" s="136" t="s">
        <v>801</v>
      </c>
      <c r="L489" s="28"/>
      <c r="M489" s="137"/>
      <c r="T489" s="48"/>
      <c r="AT489" s="15" t="s">
        <v>135</v>
      </c>
      <c r="AU489" s="15" t="s">
        <v>88</v>
      </c>
    </row>
    <row r="490" spans="2:47" s="1" customFormat="1" ht="29.25">
      <c r="B490" s="28"/>
      <c r="D490" s="138" t="s">
        <v>137</v>
      </c>
      <c r="F490" s="139" t="s">
        <v>802</v>
      </c>
      <c r="L490" s="28"/>
      <c r="M490" s="137"/>
      <c r="T490" s="48"/>
      <c r="AT490" s="15" t="s">
        <v>137</v>
      </c>
      <c r="AU490" s="15" t="s">
        <v>88</v>
      </c>
    </row>
    <row r="491" spans="2:65" s="1" customFormat="1" ht="16.5" customHeight="1">
      <c r="B491" s="122"/>
      <c r="C491" s="123" t="s">
        <v>803</v>
      </c>
      <c r="D491" s="123" t="s">
        <v>128</v>
      </c>
      <c r="E491" s="124" t="s">
        <v>804</v>
      </c>
      <c r="F491" s="125" t="s">
        <v>805</v>
      </c>
      <c r="G491" s="126" t="s">
        <v>139</v>
      </c>
      <c r="H491" s="127">
        <v>155</v>
      </c>
      <c r="I491" s="128"/>
      <c r="J491" s="128">
        <f>ROUND(I491*H491,2)</f>
        <v>0</v>
      </c>
      <c r="K491" s="125" t="s">
        <v>132</v>
      </c>
      <c r="L491" s="28"/>
      <c r="M491" s="129" t="s">
        <v>3</v>
      </c>
      <c r="N491" s="130" t="s">
        <v>50</v>
      </c>
      <c r="O491" s="131">
        <v>0.199</v>
      </c>
      <c r="P491" s="131">
        <f>O491*H491</f>
        <v>30.845000000000002</v>
      </c>
      <c r="Q491" s="131">
        <v>0.09013</v>
      </c>
      <c r="R491" s="131">
        <f>Q491*H491</f>
        <v>13.97015</v>
      </c>
      <c r="S491" s="131">
        <v>0</v>
      </c>
      <c r="T491" s="132">
        <f>S491*H491</f>
        <v>0</v>
      </c>
      <c r="AR491" s="133" t="s">
        <v>212</v>
      </c>
      <c r="AT491" s="133" t="s">
        <v>128</v>
      </c>
      <c r="AU491" s="133" t="s">
        <v>88</v>
      </c>
      <c r="AY491" s="15" t="s">
        <v>126</v>
      </c>
      <c r="BE491" s="134">
        <f>IF(N491="základní",J491,0)</f>
        <v>0</v>
      </c>
      <c r="BF491" s="134">
        <f>IF(N491="snížená",J491,0)</f>
        <v>0</v>
      </c>
      <c r="BG491" s="134">
        <f>IF(N491="zákl. přenesená",J491,0)</f>
        <v>0</v>
      </c>
      <c r="BH491" s="134">
        <f>IF(N491="sníž. přenesená",J491,0)</f>
        <v>0</v>
      </c>
      <c r="BI491" s="134">
        <f>IF(N491="nulová",J491,0)</f>
        <v>0</v>
      </c>
      <c r="BJ491" s="15" t="s">
        <v>86</v>
      </c>
      <c r="BK491" s="134">
        <f>ROUND(I491*H491,2)</f>
        <v>0</v>
      </c>
      <c r="BL491" s="15" t="s">
        <v>212</v>
      </c>
      <c r="BM491" s="133" t="s">
        <v>806</v>
      </c>
    </row>
    <row r="492" spans="2:47" s="1" customFormat="1" ht="12">
      <c r="B492" s="28"/>
      <c r="D492" s="135" t="s">
        <v>135</v>
      </c>
      <c r="F492" s="136" t="s">
        <v>807</v>
      </c>
      <c r="L492" s="28"/>
      <c r="M492" s="137"/>
      <c r="T492" s="48"/>
      <c r="AT492" s="15" t="s">
        <v>135</v>
      </c>
      <c r="AU492" s="15" t="s">
        <v>88</v>
      </c>
    </row>
    <row r="493" spans="2:47" s="1" customFormat="1" ht="19.5">
      <c r="B493" s="28"/>
      <c r="D493" s="138" t="s">
        <v>137</v>
      </c>
      <c r="F493" s="139" t="s">
        <v>808</v>
      </c>
      <c r="L493" s="28"/>
      <c r="M493" s="137"/>
      <c r="T493" s="48"/>
      <c r="AT493" s="15" t="s">
        <v>137</v>
      </c>
      <c r="AU493" s="15" t="s">
        <v>88</v>
      </c>
    </row>
    <row r="494" spans="2:65" s="1" customFormat="1" ht="16.5" customHeight="1">
      <c r="B494" s="122"/>
      <c r="C494" s="123" t="s">
        <v>809</v>
      </c>
      <c r="D494" s="123" t="s">
        <v>128</v>
      </c>
      <c r="E494" s="124" t="s">
        <v>810</v>
      </c>
      <c r="F494" s="125" t="s">
        <v>811</v>
      </c>
      <c r="G494" s="126" t="s">
        <v>159</v>
      </c>
      <c r="H494" s="127">
        <v>339</v>
      </c>
      <c r="I494" s="128"/>
      <c r="J494" s="128">
        <f>ROUND(I494*H494,2)</f>
        <v>0</v>
      </c>
      <c r="K494" s="125" t="s">
        <v>132</v>
      </c>
      <c r="L494" s="28"/>
      <c r="M494" s="129" t="s">
        <v>3</v>
      </c>
      <c r="N494" s="130" t="s">
        <v>50</v>
      </c>
      <c r="O494" s="131">
        <v>0.305</v>
      </c>
      <c r="P494" s="131">
        <f>O494*H494</f>
        <v>103.395</v>
      </c>
      <c r="Q494" s="131">
        <v>2E-05</v>
      </c>
      <c r="R494" s="131">
        <f>Q494*H494</f>
        <v>0.0067800000000000004</v>
      </c>
      <c r="S494" s="131">
        <v>0</v>
      </c>
      <c r="T494" s="132">
        <f>S494*H494</f>
        <v>0</v>
      </c>
      <c r="AR494" s="133" t="s">
        <v>212</v>
      </c>
      <c r="AT494" s="133" t="s">
        <v>128</v>
      </c>
      <c r="AU494" s="133" t="s">
        <v>88</v>
      </c>
      <c r="AY494" s="15" t="s">
        <v>126</v>
      </c>
      <c r="BE494" s="134">
        <f>IF(N494="základní",J494,0)</f>
        <v>0</v>
      </c>
      <c r="BF494" s="134">
        <f>IF(N494="snížená",J494,0)</f>
        <v>0</v>
      </c>
      <c r="BG494" s="134">
        <f>IF(N494="zákl. přenesená",J494,0)</f>
        <v>0</v>
      </c>
      <c r="BH494" s="134">
        <f>IF(N494="sníž. přenesená",J494,0)</f>
        <v>0</v>
      </c>
      <c r="BI494" s="134">
        <f>IF(N494="nulová",J494,0)</f>
        <v>0</v>
      </c>
      <c r="BJ494" s="15" t="s">
        <v>86</v>
      </c>
      <c r="BK494" s="134">
        <f>ROUND(I494*H494,2)</f>
        <v>0</v>
      </c>
      <c r="BL494" s="15" t="s">
        <v>212</v>
      </c>
      <c r="BM494" s="133" t="s">
        <v>812</v>
      </c>
    </row>
    <row r="495" spans="2:47" s="1" customFormat="1" ht="12">
      <c r="B495" s="28"/>
      <c r="D495" s="135" t="s">
        <v>135</v>
      </c>
      <c r="F495" s="136" t="s">
        <v>813</v>
      </c>
      <c r="L495" s="28"/>
      <c r="M495" s="137"/>
      <c r="T495" s="48"/>
      <c r="AT495" s="15" t="s">
        <v>135</v>
      </c>
      <c r="AU495" s="15" t="s">
        <v>88</v>
      </c>
    </row>
    <row r="496" spans="2:47" s="1" customFormat="1" ht="19.5">
      <c r="B496" s="28"/>
      <c r="D496" s="138" t="s">
        <v>137</v>
      </c>
      <c r="F496" s="139" t="s">
        <v>814</v>
      </c>
      <c r="L496" s="28"/>
      <c r="M496" s="137"/>
      <c r="T496" s="48"/>
      <c r="AT496" s="15" t="s">
        <v>137</v>
      </c>
      <c r="AU496" s="15" t="s">
        <v>88</v>
      </c>
    </row>
    <row r="497" spans="2:65" s="1" customFormat="1" ht="24.2" customHeight="1">
      <c r="B497" s="122"/>
      <c r="C497" s="123" t="s">
        <v>815</v>
      </c>
      <c r="D497" s="123" t="s">
        <v>128</v>
      </c>
      <c r="E497" s="124" t="s">
        <v>816</v>
      </c>
      <c r="F497" s="125" t="s">
        <v>817</v>
      </c>
      <c r="G497" s="126" t="s">
        <v>139</v>
      </c>
      <c r="H497" s="127">
        <v>115</v>
      </c>
      <c r="I497" s="128"/>
      <c r="J497" s="128">
        <f>ROUND(I497*H497,2)</f>
        <v>0</v>
      </c>
      <c r="K497" s="125" t="s">
        <v>132</v>
      </c>
      <c r="L497" s="28"/>
      <c r="M497" s="129" t="s">
        <v>3</v>
      </c>
      <c r="N497" s="130" t="s">
        <v>50</v>
      </c>
      <c r="O497" s="131">
        <v>1.227</v>
      </c>
      <c r="P497" s="131">
        <f>O497*H497</f>
        <v>141.10500000000002</v>
      </c>
      <c r="Q497" s="131">
        <v>0</v>
      </c>
      <c r="R497" s="131">
        <f>Q497*H497</f>
        <v>0</v>
      </c>
      <c r="S497" s="131">
        <v>0.325</v>
      </c>
      <c r="T497" s="132">
        <f>S497*H497</f>
        <v>37.375</v>
      </c>
      <c r="AR497" s="133" t="s">
        <v>212</v>
      </c>
      <c r="AT497" s="133" t="s">
        <v>128</v>
      </c>
      <c r="AU497" s="133" t="s">
        <v>88</v>
      </c>
      <c r="AY497" s="15" t="s">
        <v>126</v>
      </c>
      <c r="BE497" s="134">
        <f>IF(N497="základní",J497,0)</f>
        <v>0</v>
      </c>
      <c r="BF497" s="134">
        <f>IF(N497="snížená",J497,0)</f>
        <v>0</v>
      </c>
      <c r="BG497" s="134">
        <f>IF(N497="zákl. přenesená",J497,0)</f>
        <v>0</v>
      </c>
      <c r="BH497" s="134">
        <f>IF(N497="sníž. přenesená",J497,0)</f>
        <v>0</v>
      </c>
      <c r="BI497" s="134">
        <f>IF(N497="nulová",J497,0)</f>
        <v>0</v>
      </c>
      <c r="BJ497" s="15" t="s">
        <v>86</v>
      </c>
      <c r="BK497" s="134">
        <f>ROUND(I497*H497,2)</f>
        <v>0</v>
      </c>
      <c r="BL497" s="15" t="s">
        <v>212</v>
      </c>
      <c r="BM497" s="133" t="s">
        <v>818</v>
      </c>
    </row>
    <row r="498" spans="2:47" s="1" customFormat="1" ht="12">
      <c r="B498" s="28"/>
      <c r="D498" s="135" t="s">
        <v>135</v>
      </c>
      <c r="F498" s="136" t="s">
        <v>819</v>
      </c>
      <c r="L498" s="28"/>
      <c r="M498" s="137"/>
      <c r="T498" s="48"/>
      <c r="AT498" s="15" t="s">
        <v>135</v>
      </c>
      <c r="AU498" s="15" t="s">
        <v>88</v>
      </c>
    </row>
    <row r="499" spans="2:47" s="1" customFormat="1" ht="29.25">
      <c r="B499" s="28"/>
      <c r="D499" s="138" t="s">
        <v>137</v>
      </c>
      <c r="F499" s="139" t="s">
        <v>820</v>
      </c>
      <c r="L499" s="28"/>
      <c r="M499" s="137"/>
      <c r="T499" s="48"/>
      <c r="AT499" s="15" t="s">
        <v>137</v>
      </c>
      <c r="AU499" s="15" t="s">
        <v>88</v>
      </c>
    </row>
    <row r="500" spans="2:65" s="1" customFormat="1" ht="24.2" customHeight="1">
      <c r="B500" s="122"/>
      <c r="C500" s="123" t="s">
        <v>821</v>
      </c>
      <c r="D500" s="123" t="s">
        <v>128</v>
      </c>
      <c r="E500" s="124" t="s">
        <v>822</v>
      </c>
      <c r="F500" s="125" t="s">
        <v>823</v>
      </c>
      <c r="G500" s="126" t="s">
        <v>139</v>
      </c>
      <c r="H500" s="127">
        <v>115</v>
      </c>
      <c r="I500" s="128"/>
      <c r="J500" s="128">
        <f>ROUND(I500*H500,2)</f>
        <v>0</v>
      </c>
      <c r="K500" s="125" t="s">
        <v>132</v>
      </c>
      <c r="L500" s="28"/>
      <c r="M500" s="129" t="s">
        <v>3</v>
      </c>
      <c r="N500" s="130" t="s">
        <v>50</v>
      </c>
      <c r="O500" s="131">
        <v>0.142</v>
      </c>
      <c r="P500" s="131">
        <f>O500*H500</f>
        <v>16.33</v>
      </c>
      <c r="Q500" s="131">
        <v>0.22649</v>
      </c>
      <c r="R500" s="131">
        <f>Q500*H500</f>
        <v>26.04635</v>
      </c>
      <c r="S500" s="131">
        <v>0</v>
      </c>
      <c r="T500" s="132">
        <f>S500*H500</f>
        <v>0</v>
      </c>
      <c r="AR500" s="133" t="s">
        <v>212</v>
      </c>
      <c r="AT500" s="133" t="s">
        <v>128</v>
      </c>
      <c r="AU500" s="133" t="s">
        <v>88</v>
      </c>
      <c r="AY500" s="15" t="s">
        <v>126</v>
      </c>
      <c r="BE500" s="134">
        <f>IF(N500="základní",J500,0)</f>
        <v>0</v>
      </c>
      <c r="BF500" s="134">
        <f>IF(N500="snížená",J500,0)</f>
        <v>0</v>
      </c>
      <c r="BG500" s="134">
        <f>IF(N500="zákl. přenesená",J500,0)</f>
        <v>0</v>
      </c>
      <c r="BH500" s="134">
        <f>IF(N500="sníž. přenesená",J500,0)</f>
        <v>0</v>
      </c>
      <c r="BI500" s="134">
        <f>IF(N500="nulová",J500,0)</f>
        <v>0</v>
      </c>
      <c r="BJ500" s="15" t="s">
        <v>86</v>
      </c>
      <c r="BK500" s="134">
        <f>ROUND(I500*H500,2)</f>
        <v>0</v>
      </c>
      <c r="BL500" s="15" t="s">
        <v>212</v>
      </c>
      <c r="BM500" s="133" t="s">
        <v>824</v>
      </c>
    </row>
    <row r="501" spans="2:47" s="1" customFormat="1" ht="12">
      <c r="B501" s="28"/>
      <c r="D501" s="135" t="s">
        <v>135</v>
      </c>
      <c r="F501" s="136" t="s">
        <v>825</v>
      </c>
      <c r="L501" s="28"/>
      <c r="M501" s="137"/>
      <c r="T501" s="48"/>
      <c r="AT501" s="15" t="s">
        <v>135</v>
      </c>
      <c r="AU501" s="15" t="s">
        <v>88</v>
      </c>
    </row>
    <row r="502" spans="2:47" s="1" customFormat="1" ht="19.5">
      <c r="B502" s="28"/>
      <c r="D502" s="138" t="s">
        <v>137</v>
      </c>
      <c r="F502" s="139" t="s">
        <v>826</v>
      </c>
      <c r="L502" s="28"/>
      <c r="M502" s="137"/>
      <c r="T502" s="48"/>
      <c r="AT502" s="15" t="s">
        <v>137</v>
      </c>
      <c r="AU502" s="15" t="s">
        <v>88</v>
      </c>
    </row>
    <row r="503" spans="2:65" s="1" customFormat="1" ht="24.2" customHeight="1">
      <c r="B503" s="122"/>
      <c r="C503" s="123">
        <v>157</v>
      </c>
      <c r="D503" s="123" t="s">
        <v>128</v>
      </c>
      <c r="E503" s="124" t="s">
        <v>827</v>
      </c>
      <c r="F503" s="125" t="s">
        <v>828</v>
      </c>
      <c r="G503" s="126" t="s">
        <v>139</v>
      </c>
      <c r="H503" s="127">
        <v>34</v>
      </c>
      <c r="I503" s="128"/>
      <c r="J503" s="128">
        <f>ROUND(I503*H503,2)</f>
        <v>0</v>
      </c>
      <c r="K503" s="125" t="s">
        <v>132</v>
      </c>
      <c r="L503" s="28"/>
      <c r="M503" s="129" t="s">
        <v>3</v>
      </c>
      <c r="N503" s="130" t="s">
        <v>50</v>
      </c>
      <c r="O503" s="131">
        <v>0.625</v>
      </c>
      <c r="P503" s="131">
        <f>O503*H503</f>
        <v>21.25</v>
      </c>
      <c r="Q503" s="131">
        <v>0</v>
      </c>
      <c r="R503" s="131">
        <f>Q503*H503</f>
        <v>0</v>
      </c>
      <c r="S503" s="131">
        <v>0.316</v>
      </c>
      <c r="T503" s="132">
        <f>S503*H503</f>
        <v>10.744</v>
      </c>
      <c r="AR503" s="133" t="s">
        <v>212</v>
      </c>
      <c r="AT503" s="133" t="s">
        <v>128</v>
      </c>
      <c r="AU503" s="133" t="s">
        <v>88</v>
      </c>
      <c r="AY503" s="15" t="s">
        <v>126</v>
      </c>
      <c r="BE503" s="134">
        <f>IF(N503="základní",J503,0)</f>
        <v>0</v>
      </c>
      <c r="BF503" s="134">
        <f>IF(N503="snížená",J503,0)</f>
        <v>0</v>
      </c>
      <c r="BG503" s="134">
        <f>IF(N503="zákl. přenesená",J503,0)</f>
        <v>0</v>
      </c>
      <c r="BH503" s="134">
        <f>IF(N503="sníž. přenesená",J503,0)</f>
        <v>0</v>
      </c>
      <c r="BI503" s="134">
        <f>IF(N503="nulová",J503,0)</f>
        <v>0</v>
      </c>
      <c r="BJ503" s="15" t="s">
        <v>86</v>
      </c>
      <c r="BK503" s="134">
        <f>ROUND(I503*H503,2)</f>
        <v>0</v>
      </c>
      <c r="BL503" s="15" t="s">
        <v>212</v>
      </c>
      <c r="BM503" s="133" t="s">
        <v>829</v>
      </c>
    </row>
    <row r="504" spans="2:47" s="1" customFormat="1" ht="12">
      <c r="B504" s="28"/>
      <c r="D504" s="135" t="s">
        <v>135</v>
      </c>
      <c r="F504" s="136" t="s">
        <v>830</v>
      </c>
      <c r="L504" s="28"/>
      <c r="M504" s="137"/>
      <c r="T504" s="48"/>
      <c r="AT504" s="15" t="s">
        <v>135</v>
      </c>
      <c r="AU504" s="15" t="s">
        <v>88</v>
      </c>
    </row>
    <row r="505" spans="2:47" s="1" customFormat="1" ht="29.25">
      <c r="B505" s="28"/>
      <c r="D505" s="138" t="s">
        <v>137</v>
      </c>
      <c r="F505" s="139" t="s">
        <v>831</v>
      </c>
      <c r="L505" s="28"/>
      <c r="M505" s="137"/>
      <c r="T505" s="48"/>
      <c r="AT505" s="15" t="s">
        <v>137</v>
      </c>
      <c r="AU505" s="15" t="s">
        <v>88</v>
      </c>
    </row>
    <row r="506" spans="2:65" s="1" customFormat="1" ht="24.2" customHeight="1">
      <c r="B506" s="122"/>
      <c r="C506" s="123">
        <v>158</v>
      </c>
      <c r="D506" s="123" t="s">
        <v>128</v>
      </c>
      <c r="E506" s="124" t="s">
        <v>832</v>
      </c>
      <c r="F506" s="125" t="s">
        <v>833</v>
      </c>
      <c r="G506" s="126" t="s">
        <v>139</v>
      </c>
      <c r="H506" s="127">
        <v>12</v>
      </c>
      <c r="I506" s="128"/>
      <c r="J506" s="128">
        <f>ROUND(I506*H506,2)</f>
        <v>0</v>
      </c>
      <c r="K506" s="125" t="s">
        <v>132</v>
      </c>
      <c r="L506" s="28"/>
      <c r="M506" s="129" t="s">
        <v>3</v>
      </c>
      <c r="N506" s="130" t="s">
        <v>50</v>
      </c>
      <c r="O506" s="131">
        <v>0.98</v>
      </c>
      <c r="P506" s="131">
        <f>O506*H506</f>
        <v>11.76</v>
      </c>
      <c r="Q506" s="131">
        <v>0</v>
      </c>
      <c r="R506" s="131">
        <f>Q506*H506</f>
        <v>0</v>
      </c>
      <c r="S506" s="131">
        <v>0.44</v>
      </c>
      <c r="T506" s="132">
        <f>S506*H506</f>
        <v>5.28</v>
      </c>
      <c r="AR506" s="133" t="s">
        <v>212</v>
      </c>
      <c r="AT506" s="133" t="s">
        <v>128</v>
      </c>
      <c r="AU506" s="133" t="s">
        <v>88</v>
      </c>
      <c r="AY506" s="15" t="s">
        <v>126</v>
      </c>
      <c r="BE506" s="134">
        <f>IF(N506="základní",J506,0)</f>
        <v>0</v>
      </c>
      <c r="BF506" s="134">
        <f>IF(N506="snížená",J506,0)</f>
        <v>0</v>
      </c>
      <c r="BG506" s="134">
        <f>IF(N506="zákl. přenesená",J506,0)</f>
        <v>0</v>
      </c>
      <c r="BH506" s="134">
        <f>IF(N506="sníž. přenesená",J506,0)</f>
        <v>0</v>
      </c>
      <c r="BI506" s="134">
        <f>IF(N506="nulová",J506,0)</f>
        <v>0</v>
      </c>
      <c r="BJ506" s="15" t="s">
        <v>86</v>
      </c>
      <c r="BK506" s="134">
        <f>ROUND(I506*H506,2)</f>
        <v>0</v>
      </c>
      <c r="BL506" s="15" t="s">
        <v>212</v>
      </c>
      <c r="BM506" s="133" t="s">
        <v>834</v>
      </c>
    </row>
    <row r="507" spans="2:47" s="1" customFormat="1" ht="12">
      <c r="B507" s="28"/>
      <c r="D507" s="135" t="s">
        <v>135</v>
      </c>
      <c r="F507" s="136" t="s">
        <v>835</v>
      </c>
      <c r="L507" s="28"/>
      <c r="M507" s="137"/>
      <c r="T507" s="48"/>
      <c r="AT507" s="15" t="s">
        <v>135</v>
      </c>
      <c r="AU507" s="15" t="s">
        <v>88</v>
      </c>
    </row>
    <row r="508" spans="2:47" s="1" customFormat="1" ht="29.25">
      <c r="B508" s="28"/>
      <c r="D508" s="138" t="s">
        <v>137</v>
      </c>
      <c r="F508" s="139" t="s">
        <v>836</v>
      </c>
      <c r="L508" s="28"/>
      <c r="M508" s="137"/>
      <c r="T508" s="48"/>
      <c r="AT508" s="15" t="s">
        <v>137</v>
      </c>
      <c r="AU508" s="15" t="s">
        <v>88</v>
      </c>
    </row>
    <row r="509" spans="2:65" s="1" customFormat="1" ht="24.2" customHeight="1">
      <c r="B509" s="122"/>
      <c r="C509" s="123">
        <v>159</v>
      </c>
      <c r="D509" s="123" t="s">
        <v>128</v>
      </c>
      <c r="E509" s="124" t="s">
        <v>837</v>
      </c>
      <c r="F509" s="125" t="s">
        <v>838</v>
      </c>
      <c r="G509" s="126" t="s">
        <v>139</v>
      </c>
      <c r="H509" s="127">
        <v>12</v>
      </c>
      <c r="I509" s="128"/>
      <c r="J509" s="128">
        <f>ROUND(I509*H509,2)</f>
        <v>0</v>
      </c>
      <c r="K509" s="125" t="s">
        <v>132</v>
      </c>
      <c r="L509" s="28"/>
      <c r="M509" s="129" t="s">
        <v>3</v>
      </c>
      <c r="N509" s="130" t="s">
        <v>50</v>
      </c>
      <c r="O509" s="131">
        <v>0.057</v>
      </c>
      <c r="P509" s="131">
        <f>O509*H509</f>
        <v>0.684</v>
      </c>
      <c r="Q509" s="131">
        <v>0.573</v>
      </c>
      <c r="R509" s="131">
        <f>Q509*H509</f>
        <v>6.8759999999999994</v>
      </c>
      <c r="S509" s="131">
        <v>0</v>
      </c>
      <c r="T509" s="132">
        <f>S509*H509</f>
        <v>0</v>
      </c>
      <c r="AR509" s="133" t="s">
        <v>212</v>
      </c>
      <c r="AT509" s="133" t="s">
        <v>128</v>
      </c>
      <c r="AU509" s="133" t="s">
        <v>88</v>
      </c>
      <c r="AY509" s="15" t="s">
        <v>126</v>
      </c>
      <c r="BE509" s="134">
        <f>IF(N509="základní",J509,0)</f>
        <v>0</v>
      </c>
      <c r="BF509" s="134">
        <f>IF(N509="snížená",J509,0)</f>
        <v>0</v>
      </c>
      <c r="BG509" s="134">
        <f>IF(N509="zákl. přenesená",J509,0)</f>
        <v>0</v>
      </c>
      <c r="BH509" s="134">
        <f>IF(N509="sníž. přenesená",J509,0)</f>
        <v>0</v>
      </c>
      <c r="BI509" s="134">
        <f>IF(N509="nulová",J509,0)</f>
        <v>0</v>
      </c>
      <c r="BJ509" s="15" t="s">
        <v>86</v>
      </c>
      <c r="BK509" s="134">
        <f>ROUND(I509*H509,2)</f>
        <v>0</v>
      </c>
      <c r="BL509" s="15" t="s">
        <v>212</v>
      </c>
      <c r="BM509" s="133" t="s">
        <v>839</v>
      </c>
    </row>
    <row r="510" spans="2:47" s="1" customFormat="1" ht="12">
      <c r="B510" s="28"/>
      <c r="D510" s="135" t="s">
        <v>135</v>
      </c>
      <c r="F510" s="136" t="s">
        <v>840</v>
      </c>
      <c r="L510" s="28"/>
      <c r="M510" s="137"/>
      <c r="T510" s="48"/>
      <c r="AT510" s="15" t="s">
        <v>135</v>
      </c>
      <c r="AU510" s="15" t="s">
        <v>88</v>
      </c>
    </row>
    <row r="511" spans="2:47" s="1" customFormat="1" ht="19.5">
      <c r="B511" s="28"/>
      <c r="D511" s="138" t="s">
        <v>137</v>
      </c>
      <c r="F511" s="139" t="s">
        <v>841</v>
      </c>
      <c r="L511" s="28"/>
      <c r="M511" s="137"/>
      <c r="T511" s="48"/>
      <c r="AT511" s="15" t="s">
        <v>137</v>
      </c>
      <c r="AU511" s="15" t="s">
        <v>88</v>
      </c>
    </row>
    <row r="512" spans="2:65" s="1" customFormat="1" ht="16.5" customHeight="1">
      <c r="B512" s="122"/>
      <c r="C512" s="123">
        <v>160</v>
      </c>
      <c r="D512" s="123" t="s">
        <v>128</v>
      </c>
      <c r="E512" s="124" t="s">
        <v>842</v>
      </c>
      <c r="F512" s="125" t="s">
        <v>843</v>
      </c>
      <c r="G512" s="126" t="s">
        <v>139</v>
      </c>
      <c r="H512" s="127">
        <v>34</v>
      </c>
      <c r="I512" s="128"/>
      <c r="J512" s="128">
        <f>ROUND(I512*H512,2)</f>
        <v>0</v>
      </c>
      <c r="K512" s="125" t="s">
        <v>132</v>
      </c>
      <c r="L512" s="28"/>
      <c r="M512" s="129" t="s">
        <v>3</v>
      </c>
      <c r="N512" s="130" t="s">
        <v>50</v>
      </c>
      <c r="O512" s="131">
        <v>0.086</v>
      </c>
      <c r="P512" s="131">
        <f>O512*H512</f>
        <v>2.924</v>
      </c>
      <c r="Q512" s="131">
        <v>0.18152</v>
      </c>
      <c r="R512" s="131">
        <f>Q512*H512</f>
        <v>6.171679999999999</v>
      </c>
      <c r="S512" s="131">
        <v>0</v>
      </c>
      <c r="T512" s="132">
        <f>S512*H512</f>
        <v>0</v>
      </c>
      <c r="AR512" s="133" t="s">
        <v>212</v>
      </c>
      <c r="AT512" s="133" t="s">
        <v>128</v>
      </c>
      <c r="AU512" s="133" t="s">
        <v>88</v>
      </c>
      <c r="AY512" s="15" t="s">
        <v>126</v>
      </c>
      <c r="BE512" s="134">
        <f>IF(N512="základní",J512,0)</f>
        <v>0</v>
      </c>
      <c r="BF512" s="134">
        <f>IF(N512="snížená",J512,0)</f>
        <v>0</v>
      </c>
      <c r="BG512" s="134">
        <f>IF(N512="zákl. přenesená",J512,0)</f>
        <v>0</v>
      </c>
      <c r="BH512" s="134">
        <f>IF(N512="sníž. přenesená",J512,0)</f>
        <v>0</v>
      </c>
      <c r="BI512" s="134">
        <f>IF(N512="nulová",J512,0)</f>
        <v>0</v>
      </c>
      <c r="BJ512" s="15" t="s">
        <v>86</v>
      </c>
      <c r="BK512" s="134">
        <f>ROUND(I512*H512,2)</f>
        <v>0</v>
      </c>
      <c r="BL512" s="15" t="s">
        <v>212</v>
      </c>
      <c r="BM512" s="133" t="s">
        <v>844</v>
      </c>
    </row>
    <row r="513" spans="2:47" s="1" customFormat="1" ht="12">
      <c r="B513" s="28"/>
      <c r="D513" s="135" t="s">
        <v>135</v>
      </c>
      <c r="F513" s="136" t="s">
        <v>845</v>
      </c>
      <c r="L513" s="28"/>
      <c r="M513" s="137"/>
      <c r="T513" s="48"/>
      <c r="AT513" s="15" t="s">
        <v>135</v>
      </c>
      <c r="AU513" s="15" t="s">
        <v>88</v>
      </c>
    </row>
    <row r="514" spans="2:47" s="1" customFormat="1" ht="19.5">
      <c r="B514" s="28"/>
      <c r="D514" s="138" t="s">
        <v>137</v>
      </c>
      <c r="F514" s="139" t="s">
        <v>846</v>
      </c>
      <c r="L514" s="28"/>
      <c r="M514" s="137"/>
      <c r="T514" s="48"/>
      <c r="AT514" s="15" t="s">
        <v>137</v>
      </c>
      <c r="AU514" s="15" t="s">
        <v>88</v>
      </c>
    </row>
    <row r="515" spans="2:65" s="1" customFormat="1" ht="16.5" customHeight="1">
      <c r="B515" s="122"/>
      <c r="C515" s="123">
        <v>161</v>
      </c>
      <c r="D515" s="123" t="s">
        <v>128</v>
      </c>
      <c r="E515" s="124" t="s">
        <v>847</v>
      </c>
      <c r="F515" s="125" t="s">
        <v>848</v>
      </c>
      <c r="G515" s="126" t="s">
        <v>139</v>
      </c>
      <c r="H515" s="127">
        <v>34</v>
      </c>
      <c r="I515" s="128"/>
      <c r="J515" s="128">
        <f>ROUND(I515*H515,2)</f>
        <v>0</v>
      </c>
      <c r="K515" s="125" t="s">
        <v>132</v>
      </c>
      <c r="L515" s="28"/>
      <c r="M515" s="129" t="s">
        <v>3</v>
      </c>
      <c r="N515" s="130" t="s">
        <v>50</v>
      </c>
      <c r="O515" s="131">
        <v>0.071</v>
      </c>
      <c r="P515" s="131">
        <f>O515*H515</f>
        <v>2.4139999999999997</v>
      </c>
      <c r="Q515" s="131">
        <v>0.12966</v>
      </c>
      <c r="R515" s="131">
        <f>Q515*H515</f>
        <v>4.40844</v>
      </c>
      <c r="S515" s="131">
        <v>0</v>
      </c>
      <c r="T515" s="132">
        <f>S515*H515</f>
        <v>0</v>
      </c>
      <c r="AR515" s="133" t="s">
        <v>212</v>
      </c>
      <c r="AT515" s="133" t="s">
        <v>128</v>
      </c>
      <c r="AU515" s="133" t="s">
        <v>88</v>
      </c>
      <c r="AY515" s="15" t="s">
        <v>126</v>
      </c>
      <c r="BE515" s="134">
        <f>IF(N515="základní",J515,0)</f>
        <v>0</v>
      </c>
      <c r="BF515" s="134">
        <f>IF(N515="snížená",J515,0)</f>
        <v>0</v>
      </c>
      <c r="BG515" s="134">
        <f>IF(N515="zákl. přenesená",J515,0)</f>
        <v>0</v>
      </c>
      <c r="BH515" s="134">
        <f>IF(N515="sníž. přenesená",J515,0)</f>
        <v>0</v>
      </c>
      <c r="BI515" s="134">
        <f>IF(N515="nulová",J515,0)</f>
        <v>0</v>
      </c>
      <c r="BJ515" s="15" t="s">
        <v>86</v>
      </c>
      <c r="BK515" s="134">
        <f>ROUND(I515*H515,2)</f>
        <v>0</v>
      </c>
      <c r="BL515" s="15" t="s">
        <v>212</v>
      </c>
      <c r="BM515" s="133" t="s">
        <v>849</v>
      </c>
    </row>
    <row r="516" spans="2:47" s="1" customFormat="1" ht="12">
      <c r="B516" s="28"/>
      <c r="D516" s="135" t="s">
        <v>135</v>
      </c>
      <c r="F516" s="136" t="s">
        <v>850</v>
      </c>
      <c r="L516" s="28"/>
      <c r="M516" s="137"/>
      <c r="T516" s="48"/>
      <c r="AT516" s="15" t="s">
        <v>135</v>
      </c>
      <c r="AU516" s="15" t="s">
        <v>88</v>
      </c>
    </row>
    <row r="517" spans="2:47" s="1" customFormat="1" ht="19.5">
      <c r="B517" s="28"/>
      <c r="D517" s="138" t="s">
        <v>137</v>
      </c>
      <c r="F517" s="139" t="s">
        <v>846</v>
      </c>
      <c r="L517" s="28"/>
      <c r="M517" s="137"/>
      <c r="T517" s="48"/>
      <c r="AT517" s="15" t="s">
        <v>137</v>
      </c>
      <c r="AU517" s="15" t="s">
        <v>88</v>
      </c>
    </row>
    <row r="518" spans="2:65" s="1" customFormat="1" ht="16.5" customHeight="1">
      <c r="B518" s="122"/>
      <c r="C518" s="123">
        <v>162</v>
      </c>
      <c r="D518" s="123" t="s">
        <v>128</v>
      </c>
      <c r="E518" s="124" t="s">
        <v>851</v>
      </c>
      <c r="F518" s="125" t="s">
        <v>852</v>
      </c>
      <c r="G518" s="126" t="s">
        <v>441</v>
      </c>
      <c r="H518" s="127">
        <v>85</v>
      </c>
      <c r="I518" s="128"/>
      <c r="J518" s="128">
        <f>ROUND(I518*H518,2)</f>
        <v>0</v>
      </c>
      <c r="K518" s="125" t="s">
        <v>132</v>
      </c>
      <c r="L518" s="28"/>
      <c r="M518" s="129" t="s">
        <v>3</v>
      </c>
      <c r="N518" s="130" t="s">
        <v>50</v>
      </c>
      <c r="O518" s="131">
        <v>1.137</v>
      </c>
      <c r="P518" s="131">
        <f>O518*H518</f>
        <v>96.645</v>
      </c>
      <c r="Q518" s="131">
        <v>0</v>
      </c>
      <c r="R518" s="131">
        <f>Q518*H518</f>
        <v>0</v>
      </c>
      <c r="S518" s="131">
        <v>0</v>
      </c>
      <c r="T518" s="132">
        <f>S518*H518</f>
        <v>0</v>
      </c>
      <c r="AR518" s="133" t="s">
        <v>133</v>
      </c>
      <c r="AT518" s="133" t="s">
        <v>128</v>
      </c>
      <c r="AU518" s="133" t="s">
        <v>88</v>
      </c>
      <c r="AY518" s="15" t="s">
        <v>126</v>
      </c>
      <c r="BE518" s="134">
        <f>IF(N518="základní",J518,0)</f>
        <v>0</v>
      </c>
      <c r="BF518" s="134">
        <f>IF(N518="snížená",J518,0)</f>
        <v>0</v>
      </c>
      <c r="BG518" s="134">
        <f>IF(N518="zákl. přenesená",J518,0)</f>
        <v>0</v>
      </c>
      <c r="BH518" s="134">
        <f>IF(N518="sníž. přenesená",J518,0)</f>
        <v>0</v>
      </c>
      <c r="BI518" s="134">
        <f>IF(N518="nulová",J518,0)</f>
        <v>0</v>
      </c>
      <c r="BJ518" s="15" t="s">
        <v>86</v>
      </c>
      <c r="BK518" s="134">
        <f>ROUND(I518*H518,2)</f>
        <v>0</v>
      </c>
      <c r="BL518" s="15" t="s">
        <v>133</v>
      </c>
      <c r="BM518" s="133" t="s">
        <v>853</v>
      </c>
    </row>
    <row r="519" spans="2:47" s="1" customFormat="1" ht="12">
      <c r="B519" s="28"/>
      <c r="D519" s="135" t="s">
        <v>135</v>
      </c>
      <c r="F519" s="136" t="s">
        <v>854</v>
      </c>
      <c r="L519" s="28"/>
      <c r="M519" s="137"/>
      <c r="T519" s="48"/>
      <c r="AT519" s="15" t="s">
        <v>135</v>
      </c>
      <c r="AU519" s="15" t="s">
        <v>88</v>
      </c>
    </row>
    <row r="520" spans="2:47" s="1" customFormat="1" ht="29.25">
      <c r="B520" s="28"/>
      <c r="D520" s="138" t="s">
        <v>137</v>
      </c>
      <c r="F520" s="139" t="s">
        <v>855</v>
      </c>
      <c r="L520" s="28"/>
      <c r="M520" s="137"/>
      <c r="T520" s="48"/>
      <c r="AT520" s="15" t="s">
        <v>137</v>
      </c>
      <c r="AU520" s="15" t="s">
        <v>88</v>
      </c>
    </row>
    <row r="521" spans="2:65" s="1" customFormat="1" ht="24.2" customHeight="1">
      <c r="B521" s="122"/>
      <c r="C521" s="123">
        <v>163</v>
      </c>
      <c r="D521" s="123" t="s">
        <v>128</v>
      </c>
      <c r="E521" s="124" t="s">
        <v>856</v>
      </c>
      <c r="F521" s="125" t="s">
        <v>857</v>
      </c>
      <c r="G521" s="126" t="s">
        <v>441</v>
      </c>
      <c r="H521" s="127">
        <v>85</v>
      </c>
      <c r="I521" s="128"/>
      <c r="J521" s="128">
        <f>ROUND(I521*H521,2)</f>
        <v>0</v>
      </c>
      <c r="K521" s="125" t="s">
        <v>132</v>
      </c>
      <c r="L521" s="28"/>
      <c r="M521" s="129" t="s">
        <v>3</v>
      </c>
      <c r="N521" s="130" t="s">
        <v>50</v>
      </c>
      <c r="O521" s="131">
        <v>0.094</v>
      </c>
      <c r="P521" s="131">
        <f>O521*H521</f>
        <v>7.99</v>
      </c>
      <c r="Q521" s="131">
        <v>0</v>
      </c>
      <c r="R521" s="131">
        <f>Q521*H521</f>
        <v>0</v>
      </c>
      <c r="S521" s="131">
        <v>0</v>
      </c>
      <c r="T521" s="132">
        <f>S521*H521</f>
        <v>0</v>
      </c>
      <c r="AR521" s="133" t="s">
        <v>212</v>
      </c>
      <c r="AT521" s="133" t="s">
        <v>128</v>
      </c>
      <c r="AU521" s="133" t="s">
        <v>88</v>
      </c>
      <c r="AY521" s="15" t="s">
        <v>126</v>
      </c>
      <c r="BE521" s="134">
        <f>IF(N521="základní",J521,0)</f>
        <v>0</v>
      </c>
      <c r="BF521" s="134">
        <f>IF(N521="snížená",J521,0)</f>
        <v>0</v>
      </c>
      <c r="BG521" s="134">
        <f>IF(N521="zákl. přenesená",J521,0)</f>
        <v>0</v>
      </c>
      <c r="BH521" s="134">
        <f>IF(N521="sníž. přenesená",J521,0)</f>
        <v>0</v>
      </c>
      <c r="BI521" s="134">
        <f>IF(N521="nulová",J521,0)</f>
        <v>0</v>
      </c>
      <c r="BJ521" s="15" t="s">
        <v>86</v>
      </c>
      <c r="BK521" s="134">
        <f>ROUND(I521*H521,2)</f>
        <v>0</v>
      </c>
      <c r="BL521" s="15" t="s">
        <v>212</v>
      </c>
      <c r="BM521" s="133" t="s">
        <v>858</v>
      </c>
    </row>
    <row r="522" spans="2:47" s="1" customFormat="1" ht="12">
      <c r="B522" s="28"/>
      <c r="D522" s="135" t="s">
        <v>135</v>
      </c>
      <c r="F522" s="136" t="s">
        <v>859</v>
      </c>
      <c r="L522" s="28"/>
      <c r="M522" s="137"/>
      <c r="T522" s="48"/>
      <c r="AT522" s="15" t="s">
        <v>135</v>
      </c>
      <c r="AU522" s="15" t="s">
        <v>88</v>
      </c>
    </row>
    <row r="523" spans="2:47" s="1" customFormat="1" ht="19.5">
      <c r="B523" s="28"/>
      <c r="D523" s="138" t="s">
        <v>137</v>
      </c>
      <c r="F523" s="139" t="s">
        <v>860</v>
      </c>
      <c r="L523" s="28"/>
      <c r="M523" s="137"/>
      <c r="T523" s="48"/>
      <c r="AT523" s="15" t="s">
        <v>137</v>
      </c>
      <c r="AU523" s="15" t="s">
        <v>88</v>
      </c>
    </row>
    <row r="524" spans="2:65" s="1" customFormat="1" ht="33" customHeight="1">
      <c r="B524" s="122"/>
      <c r="C524" s="123">
        <v>164</v>
      </c>
      <c r="D524" s="123" t="s">
        <v>128</v>
      </c>
      <c r="E524" s="124" t="s">
        <v>861</v>
      </c>
      <c r="F524" s="125" t="s">
        <v>862</v>
      </c>
      <c r="G524" s="126" t="s">
        <v>441</v>
      </c>
      <c r="H524" s="127">
        <v>1200</v>
      </c>
      <c r="I524" s="128"/>
      <c r="J524" s="128">
        <f>ROUND(I524*H524,2)</f>
        <v>0</v>
      </c>
      <c r="K524" s="125" t="s">
        <v>132</v>
      </c>
      <c r="L524" s="28"/>
      <c r="M524" s="129" t="s">
        <v>3</v>
      </c>
      <c r="N524" s="130" t="s">
        <v>50</v>
      </c>
      <c r="O524" s="131">
        <v>0.013</v>
      </c>
      <c r="P524" s="131">
        <f>O524*H524</f>
        <v>15.6</v>
      </c>
      <c r="Q524" s="131">
        <v>0</v>
      </c>
      <c r="R524" s="131">
        <f>Q524*H524</f>
        <v>0</v>
      </c>
      <c r="S524" s="131">
        <v>0</v>
      </c>
      <c r="T524" s="132">
        <f>S524*H524</f>
        <v>0</v>
      </c>
      <c r="AR524" s="133" t="s">
        <v>212</v>
      </c>
      <c r="AT524" s="133" t="s">
        <v>128</v>
      </c>
      <c r="AU524" s="133" t="s">
        <v>88</v>
      </c>
      <c r="AY524" s="15" t="s">
        <v>126</v>
      </c>
      <c r="BE524" s="134">
        <f>IF(N524="základní",J524,0)</f>
        <v>0</v>
      </c>
      <c r="BF524" s="134">
        <f>IF(N524="snížená",J524,0)</f>
        <v>0</v>
      </c>
      <c r="BG524" s="134">
        <f>IF(N524="zákl. přenesená",J524,0)</f>
        <v>0</v>
      </c>
      <c r="BH524" s="134">
        <f>IF(N524="sníž. přenesená",J524,0)</f>
        <v>0</v>
      </c>
      <c r="BI524" s="134">
        <f>IF(N524="nulová",J524,0)</f>
        <v>0</v>
      </c>
      <c r="BJ524" s="15" t="s">
        <v>86</v>
      </c>
      <c r="BK524" s="134">
        <f>ROUND(I524*H524,2)</f>
        <v>0</v>
      </c>
      <c r="BL524" s="15" t="s">
        <v>212</v>
      </c>
      <c r="BM524" s="133" t="s">
        <v>863</v>
      </c>
    </row>
    <row r="525" spans="2:47" s="1" customFormat="1" ht="12">
      <c r="B525" s="28"/>
      <c r="D525" s="135" t="s">
        <v>135</v>
      </c>
      <c r="F525" s="136" t="s">
        <v>864</v>
      </c>
      <c r="L525" s="28"/>
      <c r="M525" s="137"/>
      <c r="T525" s="48"/>
      <c r="AT525" s="15" t="s">
        <v>135</v>
      </c>
      <c r="AU525" s="15" t="s">
        <v>88</v>
      </c>
    </row>
    <row r="526" spans="2:47" s="1" customFormat="1" ht="29.25">
      <c r="B526" s="28"/>
      <c r="D526" s="138" t="s">
        <v>137</v>
      </c>
      <c r="F526" s="139" t="s">
        <v>865</v>
      </c>
      <c r="L526" s="28"/>
      <c r="M526" s="137"/>
      <c r="T526" s="48"/>
      <c r="AT526" s="15" t="s">
        <v>137</v>
      </c>
      <c r="AU526" s="15" t="s">
        <v>88</v>
      </c>
    </row>
    <row r="527" spans="2:65" s="1" customFormat="1" ht="16.5" customHeight="1">
      <c r="B527" s="122"/>
      <c r="C527" s="123">
        <v>165</v>
      </c>
      <c r="D527" s="123" t="s">
        <v>128</v>
      </c>
      <c r="E527" s="124" t="s">
        <v>866</v>
      </c>
      <c r="F527" s="125" t="s">
        <v>867</v>
      </c>
      <c r="G527" s="126" t="s">
        <v>441</v>
      </c>
      <c r="H527" s="127">
        <v>79</v>
      </c>
      <c r="I527" s="128"/>
      <c r="J527" s="128">
        <f>ROUND(I527*H527,2)</f>
        <v>0</v>
      </c>
      <c r="K527" s="125" t="s">
        <v>132</v>
      </c>
      <c r="L527" s="28"/>
      <c r="M527" s="129" t="s">
        <v>3</v>
      </c>
      <c r="N527" s="130" t="s">
        <v>50</v>
      </c>
      <c r="O527" s="131">
        <v>1.468</v>
      </c>
      <c r="P527" s="131">
        <f>O527*H527</f>
        <v>115.972</v>
      </c>
      <c r="Q527" s="131">
        <v>0</v>
      </c>
      <c r="R527" s="131">
        <f>Q527*H527</f>
        <v>0</v>
      </c>
      <c r="S527" s="131">
        <v>0</v>
      </c>
      <c r="T527" s="132">
        <f>S527*H527</f>
        <v>0</v>
      </c>
      <c r="AR527" s="133" t="s">
        <v>212</v>
      </c>
      <c r="AT527" s="133" t="s">
        <v>128</v>
      </c>
      <c r="AU527" s="133" t="s">
        <v>88</v>
      </c>
      <c r="AY527" s="15" t="s">
        <v>126</v>
      </c>
      <c r="BE527" s="134">
        <f>IF(N527="základní",J527,0)</f>
        <v>0</v>
      </c>
      <c r="BF527" s="134">
        <f>IF(N527="snížená",J527,0)</f>
        <v>0</v>
      </c>
      <c r="BG527" s="134">
        <f>IF(N527="zákl. přenesená",J527,0)</f>
        <v>0</v>
      </c>
      <c r="BH527" s="134">
        <f>IF(N527="sníž. přenesená",J527,0)</f>
        <v>0</v>
      </c>
      <c r="BI527" s="134">
        <f>IF(N527="nulová",J527,0)</f>
        <v>0</v>
      </c>
      <c r="BJ527" s="15" t="s">
        <v>86</v>
      </c>
      <c r="BK527" s="134">
        <f>ROUND(I527*H527,2)</f>
        <v>0</v>
      </c>
      <c r="BL527" s="15" t="s">
        <v>212</v>
      </c>
      <c r="BM527" s="133" t="s">
        <v>868</v>
      </c>
    </row>
    <row r="528" spans="2:47" s="1" customFormat="1" ht="12">
      <c r="B528" s="28"/>
      <c r="D528" s="135" t="s">
        <v>135</v>
      </c>
      <c r="F528" s="136" t="s">
        <v>869</v>
      </c>
      <c r="L528" s="28"/>
      <c r="M528" s="137"/>
      <c r="T528" s="48"/>
      <c r="AT528" s="15" t="s">
        <v>135</v>
      </c>
      <c r="AU528" s="15" t="s">
        <v>88</v>
      </c>
    </row>
    <row r="529" spans="2:47" s="1" customFormat="1" ht="19.5">
      <c r="B529" s="28"/>
      <c r="D529" s="138" t="s">
        <v>137</v>
      </c>
      <c r="F529" s="139" t="s">
        <v>870</v>
      </c>
      <c r="L529" s="28"/>
      <c r="M529" s="137"/>
      <c r="T529" s="48"/>
      <c r="AT529" s="15" t="s">
        <v>137</v>
      </c>
      <c r="AU529" s="15" t="s">
        <v>88</v>
      </c>
    </row>
    <row r="530" spans="2:65" s="1" customFormat="1" ht="16.5" customHeight="1">
      <c r="B530" s="122"/>
      <c r="C530" s="123">
        <v>166</v>
      </c>
      <c r="D530" s="123" t="s">
        <v>128</v>
      </c>
      <c r="E530" s="124" t="s">
        <v>871</v>
      </c>
      <c r="F530" s="125" t="s">
        <v>872</v>
      </c>
      <c r="G530" s="126" t="s">
        <v>168</v>
      </c>
      <c r="H530" s="127">
        <v>155</v>
      </c>
      <c r="I530" s="128"/>
      <c r="J530" s="128">
        <f>ROUND(I530*H530,2)</f>
        <v>0</v>
      </c>
      <c r="K530" s="125" t="s">
        <v>132</v>
      </c>
      <c r="L530" s="28"/>
      <c r="M530" s="129" t="s">
        <v>3</v>
      </c>
      <c r="N530" s="130" t="s">
        <v>50</v>
      </c>
      <c r="O530" s="131">
        <v>0.772</v>
      </c>
      <c r="P530" s="131">
        <f>O530*H530</f>
        <v>119.66</v>
      </c>
      <c r="Q530" s="131">
        <v>0</v>
      </c>
      <c r="R530" s="131">
        <f>Q530*H530</f>
        <v>0</v>
      </c>
      <c r="S530" s="131">
        <v>0</v>
      </c>
      <c r="T530" s="132">
        <f>S530*H530</f>
        <v>0</v>
      </c>
      <c r="AR530" s="133" t="s">
        <v>212</v>
      </c>
      <c r="AT530" s="133" t="s">
        <v>128</v>
      </c>
      <c r="AU530" s="133" t="s">
        <v>88</v>
      </c>
      <c r="AY530" s="15" t="s">
        <v>126</v>
      </c>
      <c r="BE530" s="134">
        <f>IF(N530="základní",J530,0)</f>
        <v>0</v>
      </c>
      <c r="BF530" s="134">
        <f>IF(N530="snížená",J530,0)</f>
        <v>0</v>
      </c>
      <c r="BG530" s="134">
        <f>IF(N530="zákl. přenesená",J530,0)</f>
        <v>0</v>
      </c>
      <c r="BH530" s="134">
        <f>IF(N530="sníž. přenesená",J530,0)</f>
        <v>0</v>
      </c>
      <c r="BI530" s="134">
        <f>IF(N530="nulová",J530,0)</f>
        <v>0</v>
      </c>
      <c r="BJ530" s="15" t="s">
        <v>86</v>
      </c>
      <c r="BK530" s="134">
        <f>ROUND(I530*H530,2)</f>
        <v>0</v>
      </c>
      <c r="BL530" s="15" t="s">
        <v>212</v>
      </c>
      <c r="BM530" s="133" t="s">
        <v>873</v>
      </c>
    </row>
    <row r="531" spans="2:47" s="1" customFormat="1" ht="12">
      <c r="B531" s="28"/>
      <c r="D531" s="135" t="s">
        <v>135</v>
      </c>
      <c r="F531" s="136" t="s">
        <v>874</v>
      </c>
      <c r="L531" s="28"/>
      <c r="M531" s="137"/>
      <c r="T531" s="48"/>
      <c r="AT531" s="15" t="s">
        <v>135</v>
      </c>
      <c r="AU531" s="15" t="s">
        <v>88</v>
      </c>
    </row>
    <row r="532" spans="2:47" s="1" customFormat="1" ht="19.5">
      <c r="B532" s="28"/>
      <c r="D532" s="138" t="s">
        <v>137</v>
      </c>
      <c r="F532" s="139" t="s">
        <v>875</v>
      </c>
      <c r="L532" s="28"/>
      <c r="M532" s="137"/>
      <c r="T532" s="48"/>
      <c r="AT532" s="15" t="s">
        <v>137</v>
      </c>
      <c r="AU532" s="15" t="s">
        <v>88</v>
      </c>
    </row>
    <row r="533" spans="2:65" s="1" customFormat="1" ht="21.75" customHeight="1">
      <c r="B533" s="122"/>
      <c r="C533" s="123">
        <v>167</v>
      </c>
      <c r="D533" s="123" t="s">
        <v>128</v>
      </c>
      <c r="E533" s="124" t="s">
        <v>876</v>
      </c>
      <c r="F533" s="125" t="s">
        <v>877</v>
      </c>
      <c r="G533" s="126" t="s">
        <v>168</v>
      </c>
      <c r="H533" s="127">
        <v>2170</v>
      </c>
      <c r="I533" s="128"/>
      <c r="J533" s="128">
        <f>ROUND(I533*H533,2)</f>
        <v>0</v>
      </c>
      <c r="K533" s="125" t="s">
        <v>132</v>
      </c>
      <c r="L533" s="28"/>
      <c r="M533" s="129" t="s">
        <v>3</v>
      </c>
      <c r="N533" s="130" t="s">
        <v>50</v>
      </c>
      <c r="O533" s="131">
        <v>0.008</v>
      </c>
      <c r="P533" s="131">
        <f>O533*H533</f>
        <v>17.36</v>
      </c>
      <c r="Q533" s="131">
        <v>0</v>
      </c>
      <c r="R533" s="131">
        <f>Q533*H533</f>
        <v>0</v>
      </c>
      <c r="S533" s="131">
        <v>0</v>
      </c>
      <c r="T533" s="132">
        <f>S533*H533</f>
        <v>0</v>
      </c>
      <c r="AR533" s="133" t="s">
        <v>212</v>
      </c>
      <c r="AT533" s="133" t="s">
        <v>128</v>
      </c>
      <c r="AU533" s="133" t="s">
        <v>88</v>
      </c>
      <c r="AY533" s="15" t="s">
        <v>126</v>
      </c>
      <c r="BE533" s="134">
        <f>IF(N533="základní",J533,0)</f>
        <v>0</v>
      </c>
      <c r="BF533" s="134">
        <f>IF(N533="snížená",J533,0)</f>
        <v>0</v>
      </c>
      <c r="BG533" s="134">
        <f>IF(N533="zákl. přenesená",J533,0)</f>
        <v>0</v>
      </c>
      <c r="BH533" s="134">
        <f>IF(N533="sníž. přenesená",J533,0)</f>
        <v>0</v>
      </c>
      <c r="BI533" s="134">
        <f>IF(N533="nulová",J533,0)</f>
        <v>0</v>
      </c>
      <c r="BJ533" s="15" t="s">
        <v>86</v>
      </c>
      <c r="BK533" s="134">
        <f>ROUND(I533*H533,2)</f>
        <v>0</v>
      </c>
      <c r="BL533" s="15" t="s">
        <v>212</v>
      </c>
      <c r="BM533" s="133" t="s">
        <v>878</v>
      </c>
    </row>
    <row r="534" spans="2:47" s="1" customFormat="1" ht="12">
      <c r="B534" s="28"/>
      <c r="D534" s="135" t="s">
        <v>135</v>
      </c>
      <c r="F534" s="136" t="s">
        <v>879</v>
      </c>
      <c r="L534" s="28"/>
      <c r="M534" s="137"/>
      <c r="T534" s="48"/>
      <c r="AT534" s="15" t="s">
        <v>135</v>
      </c>
      <c r="AU534" s="15" t="s">
        <v>88</v>
      </c>
    </row>
    <row r="535" spans="2:47" s="1" customFormat="1" ht="19.5">
      <c r="B535" s="28"/>
      <c r="D535" s="138" t="s">
        <v>137</v>
      </c>
      <c r="F535" s="139" t="s">
        <v>880</v>
      </c>
      <c r="L535" s="28"/>
      <c r="M535" s="137"/>
      <c r="T535" s="48"/>
      <c r="AT535" s="15" t="s">
        <v>137</v>
      </c>
      <c r="AU535" s="15" t="s">
        <v>88</v>
      </c>
    </row>
    <row r="536" spans="2:51" s="12" customFormat="1" ht="12">
      <c r="B536" s="140"/>
      <c r="D536" s="138" t="s">
        <v>140</v>
      </c>
      <c r="E536" s="141" t="s">
        <v>3</v>
      </c>
      <c r="F536" s="142" t="s">
        <v>1138</v>
      </c>
      <c r="H536" s="143">
        <v>2170</v>
      </c>
      <c r="L536" s="140"/>
      <c r="M536" s="144"/>
      <c r="T536" s="145"/>
      <c r="AT536" s="141" t="s">
        <v>140</v>
      </c>
      <c r="AU536" s="141" t="s">
        <v>88</v>
      </c>
      <c r="AV536" s="12" t="s">
        <v>88</v>
      </c>
      <c r="AW536" s="12" t="s">
        <v>41</v>
      </c>
      <c r="AX536" s="12" t="s">
        <v>86</v>
      </c>
      <c r="AY536" s="141" t="s">
        <v>126</v>
      </c>
    </row>
    <row r="537" spans="2:65" s="1" customFormat="1" ht="24.2" customHeight="1">
      <c r="B537" s="122"/>
      <c r="C537" s="123">
        <v>168</v>
      </c>
      <c r="D537" s="123" t="s">
        <v>128</v>
      </c>
      <c r="E537" s="124" t="s">
        <v>881</v>
      </c>
      <c r="F537" s="125" t="s">
        <v>882</v>
      </c>
      <c r="G537" s="126" t="s">
        <v>168</v>
      </c>
      <c r="H537" s="127">
        <v>155</v>
      </c>
      <c r="I537" s="128"/>
      <c r="J537" s="128">
        <f>ROUND(I537*H537,2)</f>
        <v>0</v>
      </c>
      <c r="K537" s="125" t="s">
        <v>132</v>
      </c>
      <c r="L537" s="28"/>
      <c r="M537" s="129" t="s">
        <v>3</v>
      </c>
      <c r="N537" s="130" t="s">
        <v>50</v>
      </c>
      <c r="O537" s="131">
        <v>0</v>
      </c>
      <c r="P537" s="131">
        <f>O537*H537</f>
        <v>0</v>
      </c>
      <c r="Q537" s="131">
        <v>0</v>
      </c>
      <c r="R537" s="131">
        <f>Q537*H537</f>
        <v>0</v>
      </c>
      <c r="S537" s="131">
        <v>0</v>
      </c>
      <c r="T537" s="132">
        <f>S537*H537</f>
        <v>0</v>
      </c>
      <c r="AR537" s="133" t="s">
        <v>212</v>
      </c>
      <c r="AT537" s="133" t="s">
        <v>128</v>
      </c>
      <c r="AU537" s="133" t="s">
        <v>88</v>
      </c>
      <c r="AY537" s="15" t="s">
        <v>126</v>
      </c>
      <c r="BE537" s="134">
        <f>IF(N537="základní",J537,0)</f>
        <v>0</v>
      </c>
      <c r="BF537" s="134">
        <f>IF(N537="snížená",J537,0)</f>
        <v>0</v>
      </c>
      <c r="BG537" s="134">
        <f>IF(N537="zákl. přenesená",J537,0)</f>
        <v>0</v>
      </c>
      <c r="BH537" s="134">
        <f>IF(N537="sníž. přenesená",J537,0)</f>
        <v>0</v>
      </c>
      <c r="BI537" s="134">
        <f>IF(N537="nulová",J537,0)</f>
        <v>0</v>
      </c>
      <c r="BJ537" s="15" t="s">
        <v>86</v>
      </c>
      <c r="BK537" s="134">
        <f>ROUND(I537*H537,2)</f>
        <v>0</v>
      </c>
      <c r="BL537" s="15" t="s">
        <v>212</v>
      </c>
      <c r="BM537" s="133" t="s">
        <v>883</v>
      </c>
    </row>
    <row r="538" spans="2:47" s="1" customFormat="1" ht="12">
      <c r="B538" s="28"/>
      <c r="D538" s="135" t="s">
        <v>135</v>
      </c>
      <c r="F538" s="136" t="s">
        <v>884</v>
      </c>
      <c r="L538" s="28"/>
      <c r="M538" s="137"/>
      <c r="T538" s="48"/>
      <c r="AT538" s="15" t="s">
        <v>135</v>
      </c>
      <c r="AU538" s="15" t="s">
        <v>88</v>
      </c>
    </row>
    <row r="539" spans="2:47" s="1" customFormat="1" ht="19.5">
      <c r="B539" s="28"/>
      <c r="D539" s="138" t="s">
        <v>137</v>
      </c>
      <c r="F539" s="139" t="s">
        <v>885</v>
      </c>
      <c r="L539" s="28"/>
      <c r="M539" s="137"/>
      <c r="T539" s="48"/>
      <c r="AT539" s="15" t="s">
        <v>137</v>
      </c>
      <c r="AU539" s="15" t="s">
        <v>88</v>
      </c>
    </row>
    <row r="540" spans="2:65" s="1" customFormat="1" ht="24.2" customHeight="1">
      <c r="B540" s="122"/>
      <c r="C540" s="123">
        <v>169</v>
      </c>
      <c r="D540" s="123" t="s">
        <v>128</v>
      </c>
      <c r="E540" s="124" t="s">
        <v>886</v>
      </c>
      <c r="F540" s="125" t="s">
        <v>887</v>
      </c>
      <c r="G540" s="126" t="s">
        <v>168</v>
      </c>
      <c r="H540" s="127">
        <v>40</v>
      </c>
      <c r="I540" s="128"/>
      <c r="J540" s="128">
        <f>ROUND(I540*H540,2)</f>
        <v>0</v>
      </c>
      <c r="K540" s="125" t="s">
        <v>132</v>
      </c>
      <c r="L540" s="28"/>
      <c r="M540" s="129" t="s">
        <v>3</v>
      </c>
      <c r="N540" s="130" t="s">
        <v>50</v>
      </c>
      <c r="O540" s="131">
        <v>0</v>
      </c>
      <c r="P540" s="131">
        <f>O540*H540</f>
        <v>0</v>
      </c>
      <c r="Q540" s="131">
        <v>0</v>
      </c>
      <c r="R540" s="131">
        <f>Q540*H540</f>
        <v>0</v>
      </c>
      <c r="S540" s="131">
        <v>0</v>
      </c>
      <c r="T540" s="132">
        <f>S540*H540</f>
        <v>0</v>
      </c>
      <c r="AR540" s="133" t="s">
        <v>212</v>
      </c>
      <c r="AT540" s="133" t="s">
        <v>128</v>
      </c>
      <c r="AU540" s="133" t="s">
        <v>88</v>
      </c>
      <c r="AY540" s="15" t="s">
        <v>126</v>
      </c>
      <c r="BE540" s="134">
        <f>IF(N540="základní",J540,0)</f>
        <v>0</v>
      </c>
      <c r="BF540" s="134">
        <f>IF(N540="snížená",J540,0)</f>
        <v>0</v>
      </c>
      <c r="BG540" s="134">
        <f>IF(N540="zákl. přenesená",J540,0)</f>
        <v>0</v>
      </c>
      <c r="BH540" s="134">
        <f>IF(N540="sníž. přenesená",J540,0)</f>
        <v>0</v>
      </c>
      <c r="BI540" s="134">
        <f>IF(N540="nulová",J540,0)</f>
        <v>0</v>
      </c>
      <c r="BJ540" s="15" t="s">
        <v>86</v>
      </c>
      <c r="BK540" s="134">
        <f>ROUND(I540*H540,2)</f>
        <v>0</v>
      </c>
      <c r="BL540" s="15" t="s">
        <v>212</v>
      </c>
      <c r="BM540" s="133" t="s">
        <v>888</v>
      </c>
    </row>
    <row r="541" spans="2:47" s="1" customFormat="1" ht="12">
      <c r="B541" s="28"/>
      <c r="D541" s="135" t="s">
        <v>135</v>
      </c>
      <c r="F541" s="136" t="s">
        <v>889</v>
      </c>
      <c r="L541" s="28"/>
      <c r="M541" s="137"/>
      <c r="T541" s="48"/>
      <c r="AT541" s="15" t="s">
        <v>135</v>
      </c>
      <c r="AU541" s="15" t="s">
        <v>88</v>
      </c>
    </row>
    <row r="542" spans="2:47" s="1" customFormat="1" ht="19.5">
      <c r="B542" s="28"/>
      <c r="D542" s="138" t="s">
        <v>137</v>
      </c>
      <c r="F542" s="139" t="s">
        <v>885</v>
      </c>
      <c r="L542" s="28"/>
      <c r="M542" s="137"/>
      <c r="T542" s="48"/>
      <c r="AT542" s="15" t="s">
        <v>137</v>
      </c>
      <c r="AU542" s="15" t="s">
        <v>88</v>
      </c>
    </row>
    <row r="543" spans="2:65" s="1" customFormat="1" ht="24.2" customHeight="1">
      <c r="B543" s="122"/>
      <c r="C543" s="123">
        <v>170</v>
      </c>
      <c r="D543" s="123" t="s">
        <v>128</v>
      </c>
      <c r="E543" s="124" t="s">
        <v>890</v>
      </c>
      <c r="F543" s="125" t="s">
        <v>891</v>
      </c>
      <c r="G543" s="126" t="s">
        <v>168</v>
      </c>
      <c r="H543" s="127">
        <v>83</v>
      </c>
      <c r="I543" s="128"/>
      <c r="J543" s="128">
        <f>ROUND(I543*H543,2)</f>
        <v>0</v>
      </c>
      <c r="K543" s="125" t="s">
        <v>132</v>
      </c>
      <c r="L543" s="28"/>
      <c r="M543" s="129" t="s">
        <v>3</v>
      </c>
      <c r="N543" s="130" t="s">
        <v>50</v>
      </c>
      <c r="O543" s="131">
        <v>0</v>
      </c>
      <c r="P543" s="131">
        <f>O543*H543</f>
        <v>0</v>
      </c>
      <c r="Q543" s="131">
        <v>0</v>
      </c>
      <c r="R543" s="131">
        <f>Q543*H543</f>
        <v>0</v>
      </c>
      <c r="S543" s="131">
        <v>0</v>
      </c>
      <c r="T543" s="132">
        <f>S543*H543</f>
        <v>0</v>
      </c>
      <c r="AR543" s="133" t="s">
        <v>212</v>
      </c>
      <c r="AT543" s="133" t="s">
        <v>128</v>
      </c>
      <c r="AU543" s="133" t="s">
        <v>88</v>
      </c>
      <c r="AY543" s="15" t="s">
        <v>126</v>
      </c>
      <c r="BE543" s="134">
        <f>IF(N543="základní",J543,0)</f>
        <v>0</v>
      </c>
      <c r="BF543" s="134">
        <f>IF(N543="snížená",J543,0)</f>
        <v>0</v>
      </c>
      <c r="BG543" s="134">
        <f>IF(N543="zákl. přenesená",J543,0)</f>
        <v>0</v>
      </c>
      <c r="BH543" s="134">
        <f>IF(N543="sníž. přenesená",J543,0)</f>
        <v>0</v>
      </c>
      <c r="BI543" s="134">
        <f>IF(N543="nulová",J543,0)</f>
        <v>0</v>
      </c>
      <c r="BJ543" s="15" t="s">
        <v>86</v>
      </c>
      <c r="BK543" s="134">
        <f>ROUND(I543*H543,2)</f>
        <v>0</v>
      </c>
      <c r="BL543" s="15" t="s">
        <v>212</v>
      </c>
      <c r="BM543" s="133" t="s">
        <v>892</v>
      </c>
    </row>
    <row r="544" spans="2:47" s="1" customFormat="1" ht="12">
      <c r="B544" s="28"/>
      <c r="D544" s="135" t="s">
        <v>135</v>
      </c>
      <c r="F544" s="136" t="s">
        <v>893</v>
      </c>
      <c r="L544" s="28"/>
      <c r="M544" s="137"/>
      <c r="T544" s="48"/>
      <c r="AT544" s="15" t="s">
        <v>135</v>
      </c>
      <c r="AU544" s="15" t="s">
        <v>88</v>
      </c>
    </row>
    <row r="545" spans="2:47" s="1" customFormat="1" ht="19.5">
      <c r="B545" s="28"/>
      <c r="D545" s="138" t="s">
        <v>137</v>
      </c>
      <c r="F545" s="139" t="s">
        <v>885</v>
      </c>
      <c r="L545" s="28"/>
      <c r="M545" s="137"/>
      <c r="T545" s="48"/>
      <c r="AT545" s="15" t="s">
        <v>137</v>
      </c>
      <c r="AU545" s="15" t="s">
        <v>88</v>
      </c>
    </row>
    <row r="546" spans="2:65" s="1" customFormat="1" ht="24.2" customHeight="1">
      <c r="B546" s="122"/>
      <c r="C546" s="123">
        <v>171</v>
      </c>
      <c r="D546" s="123" t="s">
        <v>128</v>
      </c>
      <c r="E546" s="124" t="s">
        <v>894</v>
      </c>
      <c r="F546" s="125" t="s">
        <v>895</v>
      </c>
      <c r="G546" s="126" t="s">
        <v>168</v>
      </c>
      <c r="H546" s="127">
        <v>25.5</v>
      </c>
      <c r="I546" s="128"/>
      <c r="J546" s="128">
        <f>ROUND(I546*H546,2)</f>
        <v>0</v>
      </c>
      <c r="K546" s="125" t="s">
        <v>132</v>
      </c>
      <c r="L546" s="28"/>
      <c r="M546" s="129" t="s">
        <v>3</v>
      </c>
      <c r="N546" s="130" t="s">
        <v>50</v>
      </c>
      <c r="O546" s="131">
        <v>0</v>
      </c>
      <c r="P546" s="131">
        <f>O546*H546</f>
        <v>0</v>
      </c>
      <c r="Q546" s="131">
        <v>0</v>
      </c>
      <c r="R546" s="131">
        <f>Q546*H546</f>
        <v>0</v>
      </c>
      <c r="S546" s="131">
        <v>0</v>
      </c>
      <c r="T546" s="132">
        <f>S546*H546</f>
        <v>0</v>
      </c>
      <c r="AR546" s="133" t="s">
        <v>212</v>
      </c>
      <c r="AT546" s="133" t="s">
        <v>128</v>
      </c>
      <c r="AU546" s="133" t="s">
        <v>88</v>
      </c>
      <c r="AY546" s="15" t="s">
        <v>126</v>
      </c>
      <c r="BE546" s="134">
        <f>IF(N546="základní",J546,0)</f>
        <v>0</v>
      </c>
      <c r="BF546" s="134">
        <f>IF(N546="snížená",J546,0)</f>
        <v>0</v>
      </c>
      <c r="BG546" s="134">
        <f>IF(N546="zákl. přenesená",J546,0)</f>
        <v>0</v>
      </c>
      <c r="BH546" s="134">
        <f>IF(N546="sníž. přenesená",J546,0)</f>
        <v>0</v>
      </c>
      <c r="BI546" s="134">
        <f>IF(N546="nulová",J546,0)</f>
        <v>0</v>
      </c>
      <c r="BJ546" s="15" t="s">
        <v>86</v>
      </c>
      <c r="BK546" s="134">
        <f>ROUND(I546*H546,2)</f>
        <v>0</v>
      </c>
      <c r="BL546" s="15" t="s">
        <v>212</v>
      </c>
      <c r="BM546" s="133" t="s">
        <v>896</v>
      </c>
    </row>
    <row r="547" spans="2:47" s="1" customFormat="1" ht="12">
      <c r="B547" s="28"/>
      <c r="D547" s="135" t="s">
        <v>135</v>
      </c>
      <c r="F547" s="136" t="s">
        <v>897</v>
      </c>
      <c r="L547" s="28"/>
      <c r="M547" s="137"/>
      <c r="T547" s="48"/>
      <c r="AT547" s="15" t="s">
        <v>135</v>
      </c>
      <c r="AU547" s="15" t="s">
        <v>88</v>
      </c>
    </row>
    <row r="548" spans="2:47" s="1" customFormat="1" ht="19.5">
      <c r="B548" s="28"/>
      <c r="D548" s="138" t="s">
        <v>137</v>
      </c>
      <c r="F548" s="139" t="s">
        <v>885</v>
      </c>
      <c r="L548" s="28"/>
      <c r="M548" s="137"/>
      <c r="T548" s="48"/>
      <c r="AT548" s="15" t="s">
        <v>137</v>
      </c>
      <c r="AU548" s="15" t="s">
        <v>88</v>
      </c>
    </row>
    <row r="549" spans="2:51" s="12" customFormat="1" ht="12">
      <c r="B549" s="140"/>
      <c r="D549" s="138" t="s">
        <v>140</v>
      </c>
      <c r="E549" s="141" t="s">
        <v>3</v>
      </c>
      <c r="F549" s="142" t="s">
        <v>1139</v>
      </c>
      <c r="H549" s="143">
        <v>25.5</v>
      </c>
      <c r="L549" s="140"/>
      <c r="M549" s="144"/>
      <c r="T549" s="145"/>
      <c r="AT549" s="141" t="s">
        <v>140</v>
      </c>
      <c r="AU549" s="141" t="s">
        <v>88</v>
      </c>
      <c r="AV549" s="12" t="s">
        <v>88</v>
      </c>
      <c r="AW549" s="12" t="s">
        <v>41</v>
      </c>
      <c r="AX549" s="12" t="s">
        <v>86</v>
      </c>
      <c r="AY549" s="141" t="s">
        <v>126</v>
      </c>
    </row>
    <row r="550" spans="2:63" s="11" customFormat="1" ht="25.9" customHeight="1">
      <c r="B550" s="111"/>
      <c r="D550" s="112" t="s">
        <v>78</v>
      </c>
      <c r="E550" s="113" t="s">
        <v>898</v>
      </c>
      <c r="F550" s="113" t="s">
        <v>899</v>
      </c>
      <c r="J550" s="114">
        <f>BK550</f>
        <v>0</v>
      </c>
      <c r="L550" s="111"/>
      <c r="M550" s="115"/>
      <c r="P550" s="116">
        <f>SUM(P551:P558)</f>
        <v>0</v>
      </c>
      <c r="R550" s="116">
        <f>SUM(R551:R558)</f>
        <v>0</v>
      </c>
      <c r="T550" s="117">
        <f>SUM(T551:T558)</f>
        <v>0</v>
      </c>
      <c r="AR550" s="112" t="s">
        <v>133</v>
      </c>
      <c r="AT550" s="118" t="s">
        <v>78</v>
      </c>
      <c r="AU550" s="118" t="s">
        <v>79</v>
      </c>
      <c r="AY550" s="112" t="s">
        <v>126</v>
      </c>
      <c r="BK550" s="119">
        <f>SUM(BK551:BK558)</f>
        <v>0</v>
      </c>
    </row>
    <row r="551" spans="2:65" s="1" customFormat="1" ht="24.2" customHeight="1">
      <c r="B551" s="122"/>
      <c r="C551" s="123">
        <v>172</v>
      </c>
      <c r="D551" s="123" t="s">
        <v>128</v>
      </c>
      <c r="E551" s="124" t="s">
        <v>900</v>
      </c>
      <c r="F551" s="125" t="s">
        <v>901</v>
      </c>
      <c r="G551" s="126" t="s">
        <v>902</v>
      </c>
      <c r="H551" s="127">
        <v>96</v>
      </c>
      <c r="I551" s="128"/>
      <c r="J551" s="128">
        <f>ROUND(I551*H551,2)</f>
        <v>0</v>
      </c>
      <c r="K551" s="125" t="s">
        <v>3</v>
      </c>
      <c r="L551" s="28"/>
      <c r="M551" s="129" t="s">
        <v>3</v>
      </c>
      <c r="N551" s="130" t="s">
        <v>50</v>
      </c>
      <c r="O551" s="131">
        <v>0</v>
      </c>
      <c r="P551" s="131">
        <f>O551*H551</f>
        <v>0</v>
      </c>
      <c r="Q551" s="131">
        <v>0</v>
      </c>
      <c r="R551" s="131">
        <f>Q551*H551</f>
        <v>0</v>
      </c>
      <c r="S551" s="131">
        <v>0</v>
      </c>
      <c r="T551" s="132">
        <f>S551*H551</f>
        <v>0</v>
      </c>
      <c r="AR551" s="133" t="s">
        <v>903</v>
      </c>
      <c r="AT551" s="133" t="s">
        <v>128</v>
      </c>
      <c r="AU551" s="133" t="s">
        <v>86</v>
      </c>
      <c r="AY551" s="15" t="s">
        <v>126</v>
      </c>
      <c r="BE551" s="134">
        <f>IF(N551="základní",J551,0)</f>
        <v>0</v>
      </c>
      <c r="BF551" s="134">
        <f>IF(N551="snížená",J551,0)</f>
        <v>0</v>
      </c>
      <c r="BG551" s="134">
        <f>IF(N551="zákl. přenesená",J551,0)</f>
        <v>0</v>
      </c>
      <c r="BH551" s="134">
        <f>IF(N551="sníž. přenesená",J551,0)</f>
        <v>0</v>
      </c>
      <c r="BI551" s="134">
        <f>IF(N551="nulová",J551,0)</f>
        <v>0</v>
      </c>
      <c r="BJ551" s="15" t="s">
        <v>86</v>
      </c>
      <c r="BK551" s="134">
        <f>ROUND(I551*H551,2)</f>
        <v>0</v>
      </c>
      <c r="BL551" s="15" t="s">
        <v>903</v>
      </c>
      <c r="BM551" s="133" t="s">
        <v>904</v>
      </c>
    </row>
    <row r="552" spans="2:47" s="1" customFormat="1" ht="19.5">
      <c r="B552" s="28"/>
      <c r="D552" s="138" t="s">
        <v>137</v>
      </c>
      <c r="F552" s="139" t="s">
        <v>905</v>
      </c>
      <c r="L552" s="28"/>
      <c r="M552" s="137"/>
      <c r="T552" s="48"/>
      <c r="AT552" s="15" t="s">
        <v>137</v>
      </c>
      <c r="AU552" s="15" t="s">
        <v>86</v>
      </c>
    </row>
    <row r="553" spans="2:65" s="1" customFormat="1" ht="24.2" customHeight="1">
      <c r="B553" s="122"/>
      <c r="C553" s="123">
        <v>173</v>
      </c>
      <c r="D553" s="123" t="s">
        <v>128</v>
      </c>
      <c r="E553" s="124" t="s">
        <v>906</v>
      </c>
      <c r="F553" s="125" t="s">
        <v>907</v>
      </c>
      <c r="G553" s="126" t="s">
        <v>902</v>
      </c>
      <c r="H553" s="127">
        <v>32</v>
      </c>
      <c r="I553" s="128"/>
      <c r="J553" s="128">
        <f>ROUND(I553*H553,2)</f>
        <v>0</v>
      </c>
      <c r="K553" s="125" t="s">
        <v>3</v>
      </c>
      <c r="L553" s="28"/>
      <c r="M553" s="129" t="s">
        <v>3</v>
      </c>
      <c r="N553" s="130" t="s">
        <v>50</v>
      </c>
      <c r="O553" s="131">
        <v>0</v>
      </c>
      <c r="P553" s="131">
        <f>O553*H553</f>
        <v>0</v>
      </c>
      <c r="Q553" s="131">
        <v>0</v>
      </c>
      <c r="R553" s="131">
        <f>Q553*H553</f>
        <v>0</v>
      </c>
      <c r="S553" s="131">
        <v>0</v>
      </c>
      <c r="T553" s="132">
        <f>S553*H553</f>
        <v>0</v>
      </c>
      <c r="AR553" s="133" t="s">
        <v>903</v>
      </c>
      <c r="AT553" s="133" t="s">
        <v>128</v>
      </c>
      <c r="AU553" s="133" t="s">
        <v>86</v>
      </c>
      <c r="AY553" s="15" t="s">
        <v>126</v>
      </c>
      <c r="BE553" s="134">
        <f>IF(N553="základní",J553,0)</f>
        <v>0</v>
      </c>
      <c r="BF553" s="134">
        <f>IF(N553="snížená",J553,0)</f>
        <v>0</v>
      </c>
      <c r="BG553" s="134">
        <f>IF(N553="zákl. přenesená",J553,0)</f>
        <v>0</v>
      </c>
      <c r="BH553" s="134">
        <f>IF(N553="sníž. přenesená",J553,0)</f>
        <v>0</v>
      </c>
      <c r="BI553" s="134">
        <f>IF(N553="nulová",J553,0)</f>
        <v>0</v>
      </c>
      <c r="BJ553" s="15" t="s">
        <v>86</v>
      </c>
      <c r="BK553" s="134">
        <f>ROUND(I553*H553,2)</f>
        <v>0</v>
      </c>
      <c r="BL553" s="15" t="s">
        <v>903</v>
      </c>
      <c r="BM553" s="133" t="s">
        <v>908</v>
      </c>
    </row>
    <row r="554" spans="2:47" s="1" customFormat="1" ht="19.5">
      <c r="B554" s="28"/>
      <c r="D554" s="138" t="s">
        <v>137</v>
      </c>
      <c r="F554" s="139" t="s">
        <v>909</v>
      </c>
      <c r="L554" s="28"/>
      <c r="M554" s="137"/>
      <c r="T554" s="48"/>
      <c r="AT554" s="15" t="s">
        <v>137</v>
      </c>
      <c r="AU554" s="15" t="s">
        <v>86</v>
      </c>
    </row>
    <row r="555" spans="2:65" s="1" customFormat="1" ht="16.5" customHeight="1">
      <c r="B555" s="122"/>
      <c r="C555" s="123">
        <v>174</v>
      </c>
      <c r="D555" s="123" t="s">
        <v>128</v>
      </c>
      <c r="E555" s="124" t="s">
        <v>910</v>
      </c>
      <c r="F555" s="125" t="s">
        <v>911</v>
      </c>
      <c r="G555" s="126" t="s">
        <v>912</v>
      </c>
      <c r="H555" s="127">
        <v>55</v>
      </c>
      <c r="I555" s="128"/>
      <c r="J555" s="128">
        <f>ROUND(I555*H555,2)</f>
        <v>0</v>
      </c>
      <c r="K555" s="125" t="s">
        <v>3</v>
      </c>
      <c r="L555" s="28"/>
      <c r="M555" s="129" t="s">
        <v>3</v>
      </c>
      <c r="N555" s="130" t="s">
        <v>50</v>
      </c>
      <c r="O555" s="131">
        <v>0</v>
      </c>
      <c r="P555" s="131">
        <f>O555*H555</f>
        <v>0</v>
      </c>
      <c r="Q555" s="131">
        <v>0</v>
      </c>
      <c r="R555" s="131">
        <f>Q555*H555</f>
        <v>0</v>
      </c>
      <c r="S555" s="131">
        <v>0</v>
      </c>
      <c r="T555" s="132">
        <f>S555*H555</f>
        <v>0</v>
      </c>
      <c r="AR555" s="133" t="s">
        <v>903</v>
      </c>
      <c r="AT555" s="133" t="s">
        <v>128</v>
      </c>
      <c r="AU555" s="133" t="s">
        <v>86</v>
      </c>
      <c r="AY555" s="15" t="s">
        <v>126</v>
      </c>
      <c r="BE555" s="134">
        <f>IF(N555="základní",J555,0)</f>
        <v>0</v>
      </c>
      <c r="BF555" s="134">
        <f>IF(N555="snížená",J555,0)</f>
        <v>0</v>
      </c>
      <c r="BG555" s="134">
        <f>IF(N555="zákl. přenesená",J555,0)</f>
        <v>0</v>
      </c>
      <c r="BH555" s="134">
        <f>IF(N555="sníž. přenesená",J555,0)</f>
        <v>0</v>
      </c>
      <c r="BI555" s="134">
        <f>IF(N555="nulová",J555,0)</f>
        <v>0</v>
      </c>
      <c r="BJ555" s="15" t="s">
        <v>86</v>
      </c>
      <c r="BK555" s="134">
        <f>ROUND(I555*H555,2)</f>
        <v>0</v>
      </c>
      <c r="BL555" s="15" t="s">
        <v>903</v>
      </c>
      <c r="BM555" s="133" t="s">
        <v>913</v>
      </c>
    </row>
    <row r="556" spans="2:47" s="1" customFormat="1" ht="39">
      <c r="B556" s="28"/>
      <c r="D556" s="138" t="s">
        <v>137</v>
      </c>
      <c r="F556" s="139" t="s">
        <v>914</v>
      </c>
      <c r="L556" s="28"/>
      <c r="M556" s="137"/>
      <c r="T556" s="48"/>
      <c r="AT556" s="15" t="s">
        <v>137</v>
      </c>
      <c r="AU556" s="15" t="s">
        <v>86</v>
      </c>
    </row>
    <row r="557" spans="2:65" s="1" customFormat="1" ht="16.5" customHeight="1">
      <c r="B557" s="122"/>
      <c r="C557" s="123">
        <v>175</v>
      </c>
      <c r="D557" s="123" t="s">
        <v>128</v>
      </c>
      <c r="E557" s="124" t="s">
        <v>915</v>
      </c>
      <c r="F557" s="125" t="s">
        <v>916</v>
      </c>
      <c r="G557" s="126" t="s">
        <v>912</v>
      </c>
      <c r="H557" s="127">
        <v>20</v>
      </c>
      <c r="I557" s="128"/>
      <c r="J557" s="128">
        <f>ROUND(I557*H557,2)</f>
        <v>0</v>
      </c>
      <c r="K557" s="125" t="s">
        <v>3</v>
      </c>
      <c r="L557" s="28"/>
      <c r="M557" s="129" t="s">
        <v>3</v>
      </c>
      <c r="N557" s="130" t="s">
        <v>50</v>
      </c>
      <c r="O557" s="131">
        <v>0</v>
      </c>
      <c r="P557" s="131">
        <f>O557*H557</f>
        <v>0</v>
      </c>
      <c r="Q557" s="131">
        <v>0</v>
      </c>
      <c r="R557" s="131">
        <f>Q557*H557</f>
        <v>0</v>
      </c>
      <c r="S557" s="131">
        <v>0</v>
      </c>
      <c r="T557" s="132">
        <f>S557*H557</f>
        <v>0</v>
      </c>
      <c r="AR557" s="133" t="s">
        <v>903</v>
      </c>
      <c r="AT557" s="133" t="s">
        <v>128</v>
      </c>
      <c r="AU557" s="133" t="s">
        <v>86</v>
      </c>
      <c r="AY557" s="15" t="s">
        <v>126</v>
      </c>
      <c r="BE557" s="134">
        <f>IF(N557="základní",J557,0)</f>
        <v>0</v>
      </c>
      <c r="BF557" s="134">
        <f>IF(N557="snížená",J557,0)</f>
        <v>0</v>
      </c>
      <c r="BG557" s="134">
        <f>IF(N557="zákl. přenesená",J557,0)</f>
        <v>0</v>
      </c>
      <c r="BH557" s="134">
        <f>IF(N557="sníž. přenesená",J557,0)</f>
        <v>0</v>
      </c>
      <c r="BI557" s="134">
        <f>IF(N557="nulová",J557,0)</f>
        <v>0</v>
      </c>
      <c r="BJ557" s="15" t="s">
        <v>86</v>
      </c>
      <c r="BK557" s="134">
        <f>ROUND(I557*H557,2)</f>
        <v>0</v>
      </c>
      <c r="BL557" s="15" t="s">
        <v>903</v>
      </c>
      <c r="BM557" s="133" t="s">
        <v>917</v>
      </c>
    </row>
    <row r="558" spans="2:47" s="1" customFormat="1" ht="39">
      <c r="B558" s="28"/>
      <c r="D558" s="138" t="s">
        <v>137</v>
      </c>
      <c r="F558" s="139" t="s">
        <v>918</v>
      </c>
      <c r="L558" s="28"/>
      <c r="M558" s="155"/>
      <c r="N558" s="156"/>
      <c r="O558" s="156"/>
      <c r="P558" s="156"/>
      <c r="Q558" s="156"/>
      <c r="R558" s="156"/>
      <c r="S558" s="156"/>
      <c r="T558" s="157"/>
      <c r="AT558" s="15" t="s">
        <v>137</v>
      </c>
      <c r="AU558" s="15" t="s">
        <v>86</v>
      </c>
    </row>
    <row r="559" spans="2:12" s="1" customFormat="1" ht="6.95" customHeight="1">
      <c r="B559" s="37"/>
      <c r="C559" s="38"/>
      <c r="D559" s="38"/>
      <c r="E559" s="38"/>
      <c r="F559" s="38"/>
      <c r="G559" s="38"/>
      <c r="H559" s="38"/>
      <c r="I559" s="38"/>
      <c r="J559" s="38"/>
      <c r="K559" s="38"/>
      <c r="L559" s="28"/>
    </row>
  </sheetData>
  <autoFilter ref="C89:K558"/>
  <mergeCells count="9">
    <mergeCell ref="E50:H50"/>
    <mergeCell ref="E80:H80"/>
    <mergeCell ref="E82:H82"/>
    <mergeCell ref="L2:V2"/>
    <mergeCell ref="E7:H7"/>
    <mergeCell ref="E9:H9"/>
    <mergeCell ref="E18:H18"/>
    <mergeCell ref="E27:H27"/>
    <mergeCell ref="E48:H48"/>
  </mergeCells>
  <hyperlinks>
    <hyperlink ref="F94" r:id="rId1" display="https://podminky.urs.cz/item/CS_URS_2022_02/184806162"/>
    <hyperlink ref="F109" r:id="rId2" display="https://podminky.urs.cz/item/CS_URS_2022_02/998231311"/>
    <hyperlink ref="F113" r:id="rId3" display="https://podminky.urs.cz/item/CS_URS_2022_02/998225111"/>
    <hyperlink ref="F116" r:id="rId4" display="https://podminky.urs.cz/item/CS_URS_2022_02/998225194"/>
    <hyperlink ref="F119" r:id="rId5" display="https://podminky.urs.cz/item/CS_URS_2022_02/998225195"/>
    <hyperlink ref="F136" r:id="rId6" display="https://podminky.urs.cz/item/CS_URS_2022_02/741210201"/>
    <hyperlink ref="F139" r:id="rId7" display="https://podminky.urs.cz/item/CS_URS_2022_02/741210201"/>
    <hyperlink ref="F146" r:id="rId8" display="https://podminky.urs.cz/item/CS_URS_2022_02/218204103"/>
    <hyperlink ref="F149" r:id="rId9" display="https://podminky.urs.cz/item/CS_URS_2022_02/218204105"/>
    <hyperlink ref="F157" r:id="rId10" display="https://podminky.urs.cz/item/CS_URS_2022_02/218204125"/>
    <hyperlink ref="F160" r:id="rId11" display="https://podminky.urs.cz/item/CS_URS_2022_02/218812011"/>
    <hyperlink ref="F163" r:id="rId12" display="https://podminky.urs.cz/item/CS_URS_2022_02/218902013"/>
    <hyperlink ref="F166" r:id="rId13" display="https://podminky.urs.cz/item/CS_URS_2022_02/210100152"/>
    <hyperlink ref="F169" r:id="rId14" display="https://podminky.urs.cz/item/CS_URS_2022_02/218220302"/>
    <hyperlink ref="F176" r:id="rId15" display="https://podminky.urs.cz/item/CS_URS_2022_02/210204123"/>
    <hyperlink ref="F181" r:id="rId16" display="https://podminky.urs.cz/item/CS_URS_2022_02/210204103"/>
    <hyperlink ref="F186" r:id="rId17" display="https://podminky.urs.cz/item/CS_URS_2022_02/210204107"/>
    <hyperlink ref="F191" r:id="rId18" display="https://podminky.urs.cz/item/CS_URS_2022_02/210202013"/>
    <hyperlink ref="F206" r:id="rId19" display="https://podminky.urs.cz/item/CS_URS_2022_02/210812011"/>
    <hyperlink ref="F214" r:id="rId20" display="https://podminky.urs.cz/item/CS_URS_2022_02/210812063"/>
    <hyperlink ref="F219" r:id="rId21" display="https://podminky.urs.cz/item/CS_URS_2022_02/210950201"/>
    <hyperlink ref="F222" r:id="rId22" display="https://podminky.urs.cz/item/CS_URS_2022_02/210100001"/>
    <hyperlink ref="F225" r:id="rId23" display="https://podminky.urs.cz/item/CS_URS_2022_02/210100258"/>
    <hyperlink ref="F231" r:id="rId24" display="https://podminky.urs.cz/item/CS_URS_2022_02/210812035"/>
    <hyperlink ref="F236" r:id="rId25" display="https://podminky.urs.cz/item/CS_URS_2022_02/210950202"/>
    <hyperlink ref="F239" r:id="rId26" display="https://podminky.urs.cz/item/CS_URS_2022_02/210100151"/>
    <hyperlink ref="F244" r:id="rId27" display="https://podminky.urs.cz/item/CS_URS_2022_02/210101233"/>
    <hyperlink ref="F263" r:id="rId28" display="https://podminky.urs.cz/item/CS_URS_2022_02/210220022"/>
    <hyperlink ref="F270" r:id="rId29" display="https://podminky.urs.cz/item/CS_URS_2022_02/210220301"/>
    <hyperlink ref="F282" r:id="rId30" display="https://podminky.urs.cz/item/CS_URS_2022_02/460010024"/>
    <hyperlink ref="F287" r:id="rId31" display="https://podminky.urs.cz/item/CS_URS_2022_02/460191113"/>
    <hyperlink ref="F290" r:id="rId32" display="https://podminky.urs.cz/item/CS_URS_2022_02/460721111"/>
    <hyperlink ref="F293" r:id="rId33" display="https://podminky.urs.cz/item/CS_URS_2022_02/460632114"/>
    <hyperlink ref="F296" r:id="rId34" display="https://podminky.urs.cz/item/CS_URS_2022_02/460632214"/>
    <hyperlink ref="F299" r:id="rId35" display="https://podminky.urs.cz/item/CS_URS_2022_02/460631212"/>
    <hyperlink ref="F306" r:id="rId36" display="https://podminky.urs.cz/item/CS_URS_2022_02/460131113"/>
    <hyperlink ref="F309" r:id="rId37" display="https://podminky.urs.cz/item/CS_URS_2022_02/460131114"/>
    <hyperlink ref="F312" r:id="rId38" display="https://podminky.urs.cz/item/CS_URS_2022_02/460391123"/>
    <hyperlink ref="F315" r:id="rId39" display="https://podminky.urs.cz/item/CS_URS_2022_02/460391124"/>
    <hyperlink ref="F318" r:id="rId40" display="https://podminky.urs.cz/item/CS_URS_2022_02/460281113"/>
    <hyperlink ref="F321" r:id="rId41" display="https://podminky.urs.cz/item/CS_URS_2022_02/460281123"/>
    <hyperlink ref="F326" r:id="rId42" display="https://podminky.urs.cz/item/CS_URS_2022_02/460242211"/>
    <hyperlink ref="F329" r:id="rId43" display="https://podminky.urs.cz/item/CS_URS_2022_02/460762111"/>
    <hyperlink ref="F332" r:id="rId44" display="https://podminky.urs.cz/item/CS_URS_2022_02/460161143"/>
    <hyperlink ref="F335" r:id="rId45" display="https://podminky.urs.cz/item/CS_URS_2022_02/460161142"/>
    <hyperlink ref="F340" r:id="rId46" display="https://podminky.urs.cz/item/CS_URS_2022_02/460431133"/>
    <hyperlink ref="F343" r:id="rId47" display="https://podminky.urs.cz/item/CS_URS_2022_02/460431132"/>
    <hyperlink ref="F346" r:id="rId48" display="https://podminky.urs.cz/item/CS_URS_2022_02/460161133"/>
    <hyperlink ref="F349" r:id="rId49" display="https://podminky.urs.cz/item/CS_URS_2022_02/460161132"/>
    <hyperlink ref="F352" r:id="rId50" display="https://podminky.urs.cz/item/CS_URS_2022_02/460661111"/>
    <hyperlink ref="F355" r:id="rId51" display="https://podminky.urs.cz/item/CS_URS_2022_02/460431122"/>
    <hyperlink ref="F360" r:id="rId52" display="https://podminky.urs.cz/item/CS_URS_2022_02/460161163"/>
    <hyperlink ref="F363" r:id="rId53" display="https://podminky.urs.cz/item/CS_URS_2022_02/460161162"/>
    <hyperlink ref="F366" r:id="rId54" display="https://podminky.urs.cz/item/CS_URS_2022_02/460431152"/>
    <hyperlink ref="F369" r:id="rId55" display="https://podminky.urs.cz/item/CS_URS_2022_02/460161283"/>
    <hyperlink ref="F372" r:id="rId56" display="https://podminky.urs.cz/item/CS_URS_2022_02/460431272"/>
    <hyperlink ref="F377" r:id="rId57" display="https://podminky.urs.cz/item/CS_URS_2022_02/460742112"/>
    <hyperlink ref="F382" r:id="rId58" display="https://podminky.urs.cz/item/CS_URS_2022_02/460641113"/>
    <hyperlink ref="F385" r:id="rId59" display="https://podminky.urs.cz/item/CS_URS_2022_02/460791212"/>
    <hyperlink ref="F390" r:id="rId60" display="https://podminky.urs.cz/item/CS_URS_2022_02/460791213"/>
    <hyperlink ref="F395" r:id="rId61" display="https://podminky.urs.cz/item/CS_URS_2022_02/460671113"/>
    <hyperlink ref="F398" r:id="rId62" display="https://podminky.urs.cz/item/CS_URS_2022_02/460671114"/>
    <hyperlink ref="F403" r:id="rId63" display="https://podminky.urs.cz/item/CS_URS_2022_02/460030015"/>
    <hyperlink ref="F406" r:id="rId64" display="https://podminky.urs.cz/item/CS_URS_2022_02/460581131"/>
    <hyperlink ref="F409" r:id="rId65" display="https://podminky.urs.cz/item/CS_URS_2022_02/460581121"/>
    <hyperlink ref="F412" r:id="rId66" display="https://podminky.urs.cz/item/CS_URS_2022_02/468031211"/>
    <hyperlink ref="F415" r:id="rId67" display="https://podminky.urs.cz/item/CS_URS_2022_02/460912211"/>
    <hyperlink ref="F418" r:id="rId68" display="https://podminky.urs.cz/item/CS_URS_2022_02/460892221"/>
    <hyperlink ref="F423" r:id="rId69" display="https://podminky.urs.cz/item/CS_URS_2022_02/468031221"/>
    <hyperlink ref="F426" r:id="rId70" display="https://podminky.urs.cz/item/CS_URS_2022_02/460912111"/>
    <hyperlink ref="F429" r:id="rId71" display="https://podminky.urs.cz/item/CS_URS_2022_02/460891221"/>
    <hyperlink ref="F432" r:id="rId72" display="https://podminky.urs.cz/item/CS_URS_2022_02/468021221"/>
    <hyperlink ref="F435" r:id="rId73" display="https://podminky.urs.cz/item/CS_URS_2022_02/460911122"/>
    <hyperlink ref="F438" r:id="rId74" display="https://podminky.urs.cz/item/CS_URS_2022_02/460921222"/>
    <hyperlink ref="F447" r:id="rId75" display="https://podminky.urs.cz/item/CS_URS_2022_02/468021212"/>
    <hyperlink ref="F451" r:id="rId76" display="https://podminky.urs.cz/item/CS_URS_2022_02/460911121"/>
    <hyperlink ref="F454" r:id="rId77" display="https://podminky.urs.cz/item/CS_URS_2022_02/460921221"/>
    <hyperlink ref="F460" r:id="rId78" display="https://podminky.urs.cz/item/CS_URS_2022_02/468022111"/>
    <hyperlink ref="F464" r:id="rId79" display="https://podminky.urs.cz/item/CS_URS_2022_02/460911111"/>
    <hyperlink ref="F467" r:id="rId80" display="https://podminky.urs.cz/item/CS_URS_2022_02/460921211"/>
    <hyperlink ref="F473" r:id="rId81" display="https://podminky.urs.cz/item/CS_URS_2022_02/460881611"/>
    <hyperlink ref="F480" r:id="rId82" display="https://podminky.urs.cz/item/CS_URS_2022_02/468011122"/>
    <hyperlink ref="F483" r:id="rId83" display="https://podminky.urs.cz/item/CS_URS_2022_02/460871143"/>
    <hyperlink ref="F486" r:id="rId84" display="https://podminky.urs.cz/item/CS_URS_2022_02/468041121"/>
    <hyperlink ref="F489" r:id="rId85" display="https://podminky.urs.cz/item/CS_URS_2022_02/468011141"/>
    <hyperlink ref="F492" r:id="rId86" display="https://podminky.urs.cz/item/CS_URS_2022_02/460881313"/>
    <hyperlink ref="F495" r:id="rId87" display="https://podminky.urs.cz/item/CS_URS_2022_02/468041111"/>
    <hyperlink ref="F498" r:id="rId88" display="https://podminky.urs.cz/item/CS_URS_2022_02/468011131"/>
    <hyperlink ref="F501" r:id="rId89" display="https://podminky.urs.cz/item/CS_URS_2022_02/460871171"/>
    <hyperlink ref="F504" r:id="rId90" display="https://podminky.urs.cz/item/CS_URS_2022_02/468011143"/>
    <hyperlink ref="F507" r:id="rId91" display="https://podminky.urs.cz/item/CS_URS_2022_02/468011123"/>
    <hyperlink ref="F510" r:id="rId92" display="https://podminky.urs.cz/item/CS_URS_2022_02/460871155"/>
    <hyperlink ref="F513" r:id="rId93" display="https://podminky.urs.cz/item/CS_URS_2022_02/460881214"/>
    <hyperlink ref="F516" r:id="rId94" display="https://podminky.urs.cz/item/CS_URS_2022_02/460881223"/>
    <hyperlink ref="F519" r:id="rId95" display="https://podminky.urs.cz/item/CS_URS_2022_02/460371111"/>
    <hyperlink ref="F522" r:id="rId96" display="https://podminky.urs.cz/item/CS_URS_2022_02/460341113"/>
    <hyperlink ref="F525" r:id="rId97" display="https://podminky.urs.cz/item/CS_URS_2022_02/460341121"/>
    <hyperlink ref="F528" r:id="rId98" display="https://podminky.urs.cz/item/CS_URS_2022_02/460371113"/>
    <hyperlink ref="F531" r:id="rId99" display="https://podminky.urs.cz/item/CS_URS_2022_02/469972111"/>
    <hyperlink ref="F534" r:id="rId100" display="https://podminky.urs.cz/item/CS_URS_2022_02/469972121"/>
    <hyperlink ref="F538" r:id="rId101" display="https://podminky.urs.cz/item/CS_URS_2022_02/460361121"/>
    <hyperlink ref="F541" r:id="rId102" display="https://podminky.urs.cz/item/CS_URS_2022_02/469973120"/>
    <hyperlink ref="F544" r:id="rId103" display="https://podminky.urs.cz/item/CS_URS_2022_02/469973124"/>
    <hyperlink ref="F547" r:id="rId104" display="https://podminky.urs.cz/item/CS_URS_2022_02/469973125"/>
    <hyperlink ref="F105" r:id="rId105" display="https://podminky.urs.cz/item/CS_URS_2022_02/919121211"/>
    <hyperlink ref="F101" r:id="rId106" display="https://podminky.urs.cz/item/CS_URS_2022_02/573231107"/>
    <hyperlink ref="F98" r:id="rId107" display="https://podminky.urs.cz/item/CS_URS_2022_02/573191111"/>
  </hyperlinks>
  <printOptions/>
  <pageMargins left="0.39375" right="0.39375" top="0.39375" bottom="0.39375" header="0" footer="0"/>
  <pageSetup blackAndWhite="1" fitToHeight="100" fitToWidth="1" horizontalDpi="600" verticalDpi="600" orientation="landscape" paperSize="9" r:id="rId109"/>
  <headerFooter>
    <oddFooter>&amp;CStrana &amp;P z &amp;N</oddFooter>
  </headerFooter>
  <drawing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8"/>
  <sheetViews>
    <sheetView showGridLines="0" workbookViewId="0" topLeftCell="A47">
      <selection activeCell="I99" sqref="I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9" t="s">
        <v>6</v>
      </c>
      <c r="M2" s="259"/>
      <c r="N2" s="259"/>
      <c r="O2" s="259"/>
      <c r="P2" s="259"/>
      <c r="Q2" s="259"/>
      <c r="R2" s="259"/>
      <c r="S2" s="259"/>
      <c r="T2" s="259"/>
      <c r="U2" s="259"/>
      <c r="V2" s="259"/>
      <c r="AT2" s="15" t="s">
        <v>92</v>
      </c>
    </row>
    <row r="3" spans="2:46" ht="6.95" customHeight="1">
      <c r="B3" s="16"/>
      <c r="C3" s="17"/>
      <c r="D3" s="17"/>
      <c r="E3" s="17"/>
      <c r="F3" s="17"/>
      <c r="G3" s="17"/>
      <c r="H3" s="17"/>
      <c r="I3" s="17"/>
      <c r="J3" s="17"/>
      <c r="K3" s="17"/>
      <c r="L3" s="18"/>
      <c r="AT3" s="15" t="s">
        <v>88</v>
      </c>
    </row>
    <row r="4" spans="2:46" ht="24.95" customHeight="1">
      <c r="B4" s="18"/>
      <c r="D4" s="19" t="s">
        <v>93</v>
      </c>
      <c r="L4" s="18"/>
      <c r="M4" s="80" t="s">
        <v>11</v>
      </c>
      <c r="AT4" s="15" t="s">
        <v>4</v>
      </c>
    </row>
    <row r="5" spans="2:12" ht="6.95" customHeight="1">
      <c r="B5" s="18"/>
      <c r="L5" s="18"/>
    </row>
    <row r="6" spans="2:12" ht="12" customHeight="1">
      <c r="B6" s="18"/>
      <c r="D6" s="24" t="s">
        <v>15</v>
      </c>
      <c r="L6" s="18"/>
    </row>
    <row r="7" spans="2:12" ht="16.5" customHeight="1">
      <c r="B7" s="18"/>
      <c r="E7" s="292" t="str">
        <f>'Rekapitulace stavby'!K6</f>
        <v>Oprava veřejného osvětlení na tř. 17. listopadu (Brýle-Prior)</v>
      </c>
      <c r="F7" s="293"/>
      <c r="G7" s="293"/>
      <c r="H7" s="293"/>
      <c r="L7" s="18"/>
    </row>
    <row r="8" spans="2:12" s="1" customFormat="1" ht="12" customHeight="1">
      <c r="B8" s="28"/>
      <c r="D8" s="24" t="s">
        <v>94</v>
      </c>
      <c r="L8" s="28"/>
    </row>
    <row r="9" spans="2:12" s="1" customFormat="1" ht="16.5" customHeight="1">
      <c r="B9" s="28"/>
      <c r="E9" s="289" t="s">
        <v>919</v>
      </c>
      <c r="F9" s="291"/>
      <c r="G9" s="291"/>
      <c r="H9" s="291"/>
      <c r="L9" s="28"/>
    </row>
    <row r="10" spans="2:12" s="1" customFormat="1" ht="12">
      <c r="B10" s="28"/>
      <c r="L10" s="28"/>
    </row>
    <row r="11" spans="2:12" s="1" customFormat="1" ht="12" customHeight="1">
      <c r="B11" s="28"/>
      <c r="D11" s="24" t="s">
        <v>17</v>
      </c>
      <c r="F11" s="22" t="s">
        <v>18</v>
      </c>
      <c r="I11" s="24" t="s">
        <v>19</v>
      </c>
      <c r="J11" s="22" t="s">
        <v>95</v>
      </c>
      <c r="L11" s="28"/>
    </row>
    <row r="12" spans="2:12" s="1" customFormat="1" ht="12" customHeight="1">
      <c r="B12" s="28"/>
      <c r="D12" s="24" t="s">
        <v>21</v>
      </c>
      <c r="F12" s="22" t="s">
        <v>22</v>
      </c>
      <c r="I12" s="24" t="s">
        <v>23</v>
      </c>
      <c r="J12" s="45" t="str">
        <f>'Rekapitulace stavby'!AN8</f>
        <v>10. 10. 2022</v>
      </c>
      <c r="L12" s="28"/>
    </row>
    <row r="13" spans="2:12" s="1" customFormat="1" ht="21.75" customHeight="1">
      <c r="B13" s="28"/>
      <c r="D13" s="21" t="s">
        <v>25</v>
      </c>
      <c r="F13" s="25" t="s">
        <v>26</v>
      </c>
      <c r="I13" s="21" t="s">
        <v>27</v>
      </c>
      <c r="J13" s="25" t="s">
        <v>28</v>
      </c>
      <c r="L13" s="28"/>
    </row>
    <row r="14" spans="2:12" s="1" customFormat="1" ht="12" customHeight="1">
      <c r="B14" s="28"/>
      <c r="D14" s="24" t="s">
        <v>29</v>
      </c>
      <c r="I14" s="24" t="s">
        <v>30</v>
      </c>
      <c r="J14" s="22" t="s">
        <v>31</v>
      </c>
      <c r="L14" s="28"/>
    </row>
    <row r="15" spans="2:12" s="1" customFormat="1" ht="18" customHeight="1">
      <c r="B15" s="28"/>
      <c r="E15" s="22" t="s">
        <v>32</v>
      </c>
      <c r="I15" s="24" t="s">
        <v>33</v>
      </c>
      <c r="J15" s="22" t="s">
        <v>34</v>
      </c>
      <c r="L15" s="28"/>
    </row>
    <row r="16" spans="2:12" s="1" customFormat="1" ht="6.95" customHeight="1">
      <c r="B16" s="28"/>
      <c r="L16" s="28"/>
    </row>
    <row r="17" spans="2:12" s="1" customFormat="1" ht="12" customHeight="1">
      <c r="B17" s="28"/>
      <c r="D17" s="24" t="s">
        <v>35</v>
      </c>
      <c r="I17" s="24" t="s">
        <v>30</v>
      </c>
      <c r="J17" s="22" t="str">
        <f>'Rekapitulace stavby'!AN13</f>
        <v/>
      </c>
      <c r="L17" s="28"/>
    </row>
    <row r="18" spans="2:12" s="1" customFormat="1" ht="18" customHeight="1">
      <c r="B18" s="28"/>
      <c r="E18" s="258" t="str">
        <f>'Rekapitulace stavby'!E14</f>
        <v xml:space="preserve"> </v>
      </c>
      <c r="F18" s="258"/>
      <c r="G18" s="258"/>
      <c r="H18" s="258"/>
      <c r="I18" s="24" t="s">
        <v>33</v>
      </c>
      <c r="J18" s="22" t="str">
        <f>'Rekapitulace stavby'!AN14</f>
        <v/>
      </c>
      <c r="L18" s="28"/>
    </row>
    <row r="19" spans="2:12" s="1" customFormat="1" ht="6.95" customHeight="1">
      <c r="B19" s="28"/>
      <c r="L19" s="28"/>
    </row>
    <row r="20" spans="2:12" s="1" customFormat="1" ht="12" customHeight="1">
      <c r="B20" s="28"/>
      <c r="D20" s="24" t="s">
        <v>37</v>
      </c>
      <c r="I20" s="24" t="s">
        <v>30</v>
      </c>
      <c r="J20" s="22" t="s">
        <v>38</v>
      </c>
      <c r="L20" s="28"/>
    </row>
    <row r="21" spans="2:12" s="1" customFormat="1" ht="18" customHeight="1">
      <c r="B21" s="28"/>
      <c r="E21" s="22" t="s">
        <v>39</v>
      </c>
      <c r="I21" s="24" t="s">
        <v>33</v>
      </c>
      <c r="J21" s="22" t="s">
        <v>40</v>
      </c>
      <c r="L21" s="28"/>
    </row>
    <row r="22" spans="2:12" s="1" customFormat="1" ht="6.95" customHeight="1">
      <c r="B22" s="28"/>
      <c r="L22" s="28"/>
    </row>
    <row r="23" spans="2:12" s="1" customFormat="1" ht="12" customHeight="1">
      <c r="B23" s="28"/>
      <c r="D23" s="24" t="s">
        <v>42</v>
      </c>
      <c r="I23" s="24" t="s">
        <v>30</v>
      </c>
      <c r="J23" s="22" t="s">
        <v>38</v>
      </c>
      <c r="L23" s="28"/>
    </row>
    <row r="24" spans="2:12" s="1" customFormat="1" ht="18" customHeight="1">
      <c r="B24" s="28"/>
      <c r="E24" s="22" t="s">
        <v>39</v>
      </c>
      <c r="I24" s="24" t="s">
        <v>33</v>
      </c>
      <c r="J24" s="22" t="s">
        <v>40</v>
      </c>
      <c r="L24" s="28"/>
    </row>
    <row r="25" spans="2:12" s="1" customFormat="1" ht="6.95" customHeight="1">
      <c r="B25" s="28"/>
      <c r="L25" s="28"/>
    </row>
    <row r="26" spans="2:12" s="1" customFormat="1" ht="12" customHeight="1">
      <c r="B26" s="28"/>
      <c r="D26" s="24" t="s">
        <v>43</v>
      </c>
      <c r="L26" s="28"/>
    </row>
    <row r="27" spans="2:12" s="7" customFormat="1" ht="16.5" customHeight="1">
      <c r="B27" s="81"/>
      <c r="E27" s="261" t="s">
        <v>3</v>
      </c>
      <c r="F27" s="261"/>
      <c r="G27" s="261"/>
      <c r="H27" s="261"/>
      <c r="L27" s="81"/>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2" t="s">
        <v>45</v>
      </c>
      <c r="J30" s="58">
        <f>ROUND(J80,2)</f>
        <v>0</v>
      </c>
      <c r="L30" s="28"/>
    </row>
    <row r="31" spans="2:12" s="1" customFormat="1" ht="6.95" customHeight="1">
      <c r="B31" s="28"/>
      <c r="D31" s="46"/>
      <c r="E31" s="46"/>
      <c r="F31" s="46"/>
      <c r="G31" s="46"/>
      <c r="H31" s="46"/>
      <c r="I31" s="46"/>
      <c r="J31" s="46"/>
      <c r="K31" s="46"/>
      <c r="L31" s="28"/>
    </row>
    <row r="32" spans="2:12" s="1" customFormat="1" ht="14.45" customHeight="1">
      <c r="B32" s="28"/>
      <c r="F32" s="31" t="s">
        <v>47</v>
      </c>
      <c r="I32" s="31" t="s">
        <v>46</v>
      </c>
      <c r="J32" s="31" t="s">
        <v>48</v>
      </c>
      <c r="L32" s="28"/>
    </row>
    <row r="33" spans="2:12" s="1" customFormat="1" ht="14.45" customHeight="1">
      <c r="B33" s="28"/>
      <c r="D33" s="83" t="s">
        <v>49</v>
      </c>
      <c r="E33" s="24" t="s">
        <v>50</v>
      </c>
      <c r="F33" s="84">
        <f>ROUND((SUM(BE80:BE97)),2)</f>
        <v>0</v>
      </c>
      <c r="I33" s="85">
        <v>0.21</v>
      </c>
      <c r="J33" s="84">
        <f>ROUND(((SUM(BE80:BE97))*I33),2)</f>
        <v>0</v>
      </c>
      <c r="L33" s="28"/>
    </row>
    <row r="34" spans="2:12" s="1" customFormat="1" ht="14.45" customHeight="1">
      <c r="B34" s="28"/>
      <c r="E34" s="24" t="s">
        <v>51</v>
      </c>
      <c r="F34" s="84">
        <f>ROUND((SUM(BF80:BF97)),2)</f>
        <v>0</v>
      </c>
      <c r="I34" s="85">
        <v>0.15</v>
      </c>
      <c r="J34" s="84">
        <f>ROUND(((SUM(BF80:BF97))*I34),2)</f>
        <v>0</v>
      </c>
      <c r="L34" s="28"/>
    </row>
    <row r="35" spans="2:12" s="1" customFormat="1" ht="14.45" customHeight="1" hidden="1">
      <c r="B35" s="28"/>
      <c r="E35" s="24" t="s">
        <v>52</v>
      </c>
      <c r="F35" s="84">
        <f>ROUND((SUM(BG80:BG97)),2)</f>
        <v>0</v>
      </c>
      <c r="I35" s="85">
        <v>0.21</v>
      </c>
      <c r="J35" s="84">
        <f>0</f>
        <v>0</v>
      </c>
      <c r="L35" s="28"/>
    </row>
    <row r="36" spans="2:12" s="1" customFormat="1" ht="14.45" customHeight="1" hidden="1">
      <c r="B36" s="28"/>
      <c r="E36" s="24" t="s">
        <v>53</v>
      </c>
      <c r="F36" s="84">
        <f>ROUND((SUM(BH80:BH97)),2)</f>
        <v>0</v>
      </c>
      <c r="I36" s="85">
        <v>0.15</v>
      </c>
      <c r="J36" s="84">
        <f>0</f>
        <v>0</v>
      </c>
      <c r="L36" s="28"/>
    </row>
    <row r="37" spans="2:12" s="1" customFormat="1" ht="14.45" customHeight="1" hidden="1">
      <c r="B37" s="28"/>
      <c r="E37" s="24" t="s">
        <v>54</v>
      </c>
      <c r="F37" s="84">
        <f>ROUND((SUM(BI80:BI97)),2)</f>
        <v>0</v>
      </c>
      <c r="I37" s="85">
        <v>0</v>
      </c>
      <c r="J37" s="84">
        <f>0</f>
        <v>0</v>
      </c>
      <c r="L37" s="28"/>
    </row>
    <row r="38" spans="2:12" s="1" customFormat="1" ht="6.95" customHeight="1">
      <c r="B38" s="28"/>
      <c r="L38" s="28"/>
    </row>
    <row r="39" spans="2:12" s="1" customFormat="1" ht="25.35" customHeight="1">
      <c r="B39" s="28"/>
      <c r="C39" s="86"/>
      <c r="D39" s="87" t="s">
        <v>55</v>
      </c>
      <c r="E39" s="49"/>
      <c r="F39" s="49"/>
      <c r="G39" s="88" t="s">
        <v>56</v>
      </c>
      <c r="H39" s="89" t="s">
        <v>57</v>
      </c>
      <c r="I39" s="49"/>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9" t="s">
        <v>96</v>
      </c>
      <c r="L45" s="28"/>
    </row>
    <row r="46" spans="2:12" s="1" customFormat="1" ht="6.95" customHeight="1">
      <c r="B46" s="28"/>
      <c r="L46" s="28"/>
    </row>
    <row r="47" spans="2:12" s="1" customFormat="1" ht="12" customHeight="1">
      <c r="B47" s="28"/>
      <c r="C47" s="24" t="s">
        <v>15</v>
      </c>
      <c r="L47" s="28"/>
    </row>
    <row r="48" spans="2:12" s="1" customFormat="1" ht="16.5" customHeight="1">
      <c r="B48" s="28"/>
      <c r="E48" s="292" t="str">
        <f>E7</f>
        <v>Oprava veřejného osvětlení na tř. 17. listopadu (Brýle-Prior)</v>
      </c>
      <c r="F48" s="293"/>
      <c r="G48" s="293"/>
      <c r="H48" s="293"/>
      <c r="L48" s="28"/>
    </row>
    <row r="49" spans="2:12" s="1" customFormat="1" ht="12" customHeight="1">
      <c r="B49" s="28"/>
      <c r="C49" s="24" t="s">
        <v>94</v>
      </c>
      <c r="L49" s="28"/>
    </row>
    <row r="50" spans="2:12" s="1" customFormat="1" ht="16.5" customHeight="1">
      <c r="B50" s="28"/>
      <c r="E50" s="289" t="str">
        <f>E9</f>
        <v>02 - Vedlejší rozpočtové náklady</v>
      </c>
      <c r="F50" s="291"/>
      <c r="G50" s="291"/>
      <c r="H50" s="291"/>
      <c r="L50" s="28"/>
    </row>
    <row r="51" spans="2:12" s="1" customFormat="1" ht="6.95" customHeight="1">
      <c r="B51" s="28"/>
      <c r="L51" s="28"/>
    </row>
    <row r="52" spans="2:12" s="1" customFormat="1" ht="12" customHeight="1">
      <c r="B52" s="28"/>
      <c r="C52" s="24" t="s">
        <v>21</v>
      </c>
      <c r="F52" s="22" t="str">
        <f>F12</f>
        <v>Karviná</v>
      </c>
      <c r="I52" s="24" t="s">
        <v>23</v>
      </c>
      <c r="J52" s="45" t="str">
        <f>IF(J12="","",J12)</f>
        <v>10. 10. 2022</v>
      </c>
      <c r="L52" s="28"/>
    </row>
    <row r="53" spans="2:12" s="1" customFormat="1" ht="6.95" customHeight="1">
      <c r="B53" s="28"/>
      <c r="L53" s="28"/>
    </row>
    <row r="54" spans="2:12" s="1" customFormat="1" ht="15.2" customHeight="1">
      <c r="B54" s="28"/>
      <c r="C54" s="24" t="s">
        <v>29</v>
      </c>
      <c r="F54" s="22" t="str">
        <f>E15</f>
        <v>Statutární město Karviná</v>
      </c>
      <c r="I54" s="24" t="s">
        <v>37</v>
      </c>
      <c r="J54" s="26" t="str">
        <f>E21</f>
        <v>PTD Muchová, s.r.o.</v>
      </c>
      <c r="L54" s="28"/>
    </row>
    <row r="55" spans="2:12" s="1" customFormat="1" ht="15.2" customHeight="1">
      <c r="B55" s="28"/>
      <c r="C55" s="24" t="s">
        <v>35</v>
      </c>
      <c r="F55" s="22" t="str">
        <f>IF(E18="","",E18)</f>
        <v xml:space="preserve"> </v>
      </c>
      <c r="I55" s="24" t="s">
        <v>42</v>
      </c>
      <c r="J55" s="26" t="str">
        <f>E24</f>
        <v>PTD Muchová, s.r.o.</v>
      </c>
      <c r="L55" s="28"/>
    </row>
    <row r="56" spans="2:12" s="1" customFormat="1" ht="10.35" customHeight="1">
      <c r="B56" s="28"/>
      <c r="L56" s="28"/>
    </row>
    <row r="57" spans="2:12" s="1" customFormat="1" ht="29.25" customHeight="1">
      <c r="B57" s="28"/>
      <c r="C57" s="92" t="s">
        <v>97</v>
      </c>
      <c r="D57" s="86"/>
      <c r="E57" s="86"/>
      <c r="F57" s="86"/>
      <c r="G57" s="86"/>
      <c r="H57" s="86"/>
      <c r="I57" s="86"/>
      <c r="J57" s="93" t="s">
        <v>98</v>
      </c>
      <c r="K57" s="86"/>
      <c r="L57" s="28"/>
    </row>
    <row r="58" spans="2:12" s="1" customFormat="1" ht="10.35" customHeight="1">
      <c r="B58" s="28"/>
      <c r="L58" s="28"/>
    </row>
    <row r="59" spans="2:47" s="1" customFormat="1" ht="22.9" customHeight="1">
      <c r="B59" s="28"/>
      <c r="C59" s="94" t="s">
        <v>77</v>
      </c>
      <c r="J59" s="58">
        <f>J80</f>
        <v>0</v>
      </c>
      <c r="L59" s="28"/>
      <c r="AU59" s="15" t="s">
        <v>99</v>
      </c>
    </row>
    <row r="60" spans="2:12" s="8" customFormat="1" ht="24.95" customHeight="1">
      <c r="B60" s="95"/>
      <c r="D60" s="96" t="s">
        <v>920</v>
      </c>
      <c r="E60" s="97"/>
      <c r="F60" s="97"/>
      <c r="G60" s="97"/>
      <c r="H60" s="97"/>
      <c r="I60" s="97"/>
      <c r="J60" s="98">
        <f>J81</f>
        <v>0</v>
      </c>
      <c r="L60" s="95"/>
    </row>
    <row r="61" spans="2:12" s="1" customFormat="1" ht="21.75" customHeight="1">
      <c r="B61" s="28"/>
      <c r="L61" s="28"/>
    </row>
    <row r="62" spans="2:12" s="1" customFormat="1" ht="6.95" customHeight="1">
      <c r="B62" s="37"/>
      <c r="C62" s="38"/>
      <c r="D62" s="38"/>
      <c r="E62" s="38"/>
      <c r="F62" s="38"/>
      <c r="G62" s="38"/>
      <c r="H62" s="38"/>
      <c r="I62" s="38"/>
      <c r="J62" s="38"/>
      <c r="K62" s="38"/>
      <c r="L62" s="28"/>
    </row>
    <row r="66" spans="2:12" s="1" customFormat="1" ht="6.95" customHeight="1">
      <c r="B66" s="39"/>
      <c r="C66" s="40"/>
      <c r="D66" s="40"/>
      <c r="E66" s="40"/>
      <c r="F66" s="40"/>
      <c r="G66" s="40"/>
      <c r="H66" s="40"/>
      <c r="I66" s="40"/>
      <c r="J66" s="40"/>
      <c r="K66" s="40"/>
      <c r="L66" s="28"/>
    </row>
    <row r="67" spans="2:12" s="1" customFormat="1" ht="24.95" customHeight="1">
      <c r="B67" s="28"/>
      <c r="C67" s="19" t="s">
        <v>111</v>
      </c>
      <c r="L67" s="28"/>
    </row>
    <row r="68" spans="2:12" s="1" customFormat="1" ht="6.95" customHeight="1">
      <c r="B68" s="28"/>
      <c r="L68" s="28"/>
    </row>
    <row r="69" spans="2:12" s="1" customFormat="1" ht="12" customHeight="1">
      <c r="B69" s="28"/>
      <c r="C69" s="24" t="s">
        <v>15</v>
      </c>
      <c r="L69" s="28"/>
    </row>
    <row r="70" spans="2:12" s="1" customFormat="1" ht="16.5" customHeight="1">
      <c r="B70" s="28"/>
      <c r="E70" s="292" t="str">
        <f>E7</f>
        <v>Oprava veřejného osvětlení na tř. 17. listopadu (Brýle-Prior)</v>
      </c>
      <c r="F70" s="293"/>
      <c r="G70" s="293"/>
      <c r="H70" s="293"/>
      <c r="L70" s="28"/>
    </row>
    <row r="71" spans="2:12" s="1" customFormat="1" ht="12" customHeight="1">
      <c r="B71" s="28"/>
      <c r="C71" s="24" t="s">
        <v>94</v>
      </c>
      <c r="L71" s="28"/>
    </row>
    <row r="72" spans="2:12" s="1" customFormat="1" ht="16.5" customHeight="1">
      <c r="B72" s="28"/>
      <c r="E72" s="289" t="str">
        <f>E9</f>
        <v>02 - Vedlejší rozpočtové náklady</v>
      </c>
      <c r="F72" s="291"/>
      <c r="G72" s="291"/>
      <c r="H72" s="291"/>
      <c r="L72" s="28"/>
    </row>
    <row r="73" spans="2:12" s="1" customFormat="1" ht="6.95" customHeight="1">
      <c r="B73" s="28"/>
      <c r="L73" s="28"/>
    </row>
    <row r="74" spans="2:12" s="1" customFormat="1" ht="12" customHeight="1">
      <c r="B74" s="28"/>
      <c r="C74" s="24" t="s">
        <v>21</v>
      </c>
      <c r="F74" s="22" t="str">
        <f>F12</f>
        <v>Karviná</v>
      </c>
      <c r="I74" s="24" t="s">
        <v>23</v>
      </c>
      <c r="J74" s="45" t="str">
        <f>IF(J12="","",J12)</f>
        <v>10. 10. 2022</v>
      </c>
      <c r="L74" s="28"/>
    </row>
    <row r="75" spans="2:12" s="1" customFormat="1" ht="6.95" customHeight="1">
      <c r="B75" s="28"/>
      <c r="L75" s="28"/>
    </row>
    <row r="76" spans="2:12" s="1" customFormat="1" ht="15.2" customHeight="1">
      <c r="B76" s="28"/>
      <c r="C76" s="24" t="s">
        <v>29</v>
      </c>
      <c r="F76" s="22" t="str">
        <f>E15</f>
        <v>Statutární město Karviná</v>
      </c>
      <c r="I76" s="24" t="s">
        <v>37</v>
      </c>
      <c r="J76" s="26" t="str">
        <f>E21</f>
        <v>PTD Muchová, s.r.o.</v>
      </c>
      <c r="L76" s="28"/>
    </row>
    <row r="77" spans="2:12" s="1" customFormat="1" ht="15.2" customHeight="1">
      <c r="B77" s="28"/>
      <c r="C77" s="24" t="s">
        <v>35</v>
      </c>
      <c r="F77" s="22" t="str">
        <f>IF(E18="","",E18)</f>
        <v xml:space="preserve"> </v>
      </c>
      <c r="I77" s="24" t="s">
        <v>42</v>
      </c>
      <c r="J77" s="26" t="str">
        <f>E24</f>
        <v>PTD Muchová, s.r.o.</v>
      </c>
      <c r="L77" s="28"/>
    </row>
    <row r="78" spans="2:12" s="1" customFormat="1" ht="10.35" customHeight="1">
      <c r="B78" s="28"/>
      <c r="L78" s="28"/>
    </row>
    <row r="79" spans="2:20" s="10" customFormat="1" ht="29.25" customHeight="1">
      <c r="B79" s="103"/>
      <c r="C79" s="104" t="s">
        <v>112</v>
      </c>
      <c r="D79" s="105" t="s">
        <v>64</v>
      </c>
      <c r="E79" s="105" t="s">
        <v>60</v>
      </c>
      <c r="F79" s="105" t="s">
        <v>61</v>
      </c>
      <c r="G79" s="105" t="s">
        <v>113</v>
      </c>
      <c r="H79" s="105" t="s">
        <v>114</v>
      </c>
      <c r="I79" s="105" t="s">
        <v>115</v>
      </c>
      <c r="J79" s="105" t="s">
        <v>98</v>
      </c>
      <c r="K79" s="106" t="s">
        <v>116</v>
      </c>
      <c r="L79" s="103"/>
      <c r="M79" s="51" t="s">
        <v>3</v>
      </c>
      <c r="N79" s="52" t="s">
        <v>49</v>
      </c>
      <c r="O79" s="52" t="s">
        <v>117</v>
      </c>
      <c r="P79" s="52" t="s">
        <v>118</v>
      </c>
      <c r="Q79" s="52" t="s">
        <v>119</v>
      </c>
      <c r="R79" s="52" t="s">
        <v>120</v>
      </c>
      <c r="S79" s="52" t="s">
        <v>121</v>
      </c>
      <c r="T79" s="53" t="s">
        <v>122</v>
      </c>
    </row>
    <row r="80" spans="2:63" s="1" customFormat="1" ht="22.9" customHeight="1">
      <c r="B80" s="28"/>
      <c r="C80" s="56" t="s">
        <v>123</v>
      </c>
      <c r="J80" s="107">
        <f>BK80</f>
        <v>0</v>
      </c>
      <c r="L80" s="28"/>
      <c r="M80" s="54"/>
      <c r="N80" s="46"/>
      <c r="O80" s="46"/>
      <c r="P80" s="108">
        <f>P81</f>
        <v>0</v>
      </c>
      <c r="Q80" s="46"/>
      <c r="R80" s="108">
        <f>R81</f>
        <v>0</v>
      </c>
      <c r="S80" s="46"/>
      <c r="T80" s="109">
        <f>T81</f>
        <v>0</v>
      </c>
      <c r="AT80" s="15" t="s">
        <v>78</v>
      </c>
      <c r="AU80" s="15" t="s">
        <v>99</v>
      </c>
      <c r="BK80" s="110">
        <f>BK81</f>
        <v>0</v>
      </c>
    </row>
    <row r="81" spans="2:63" s="11" customFormat="1" ht="25.9" customHeight="1">
      <c r="B81" s="111"/>
      <c r="D81" s="112" t="s">
        <v>78</v>
      </c>
      <c r="E81" s="113" t="s">
        <v>921</v>
      </c>
      <c r="F81" s="113" t="s">
        <v>90</v>
      </c>
      <c r="J81" s="114">
        <f>BK81</f>
        <v>0</v>
      </c>
      <c r="L81" s="111"/>
      <c r="M81" s="115"/>
      <c r="P81" s="116">
        <f>SUM(P82:P97)</f>
        <v>0</v>
      </c>
      <c r="R81" s="116">
        <f>SUM(R82:R97)</f>
        <v>0</v>
      </c>
      <c r="T81" s="117">
        <f>SUM(T82:T97)</f>
        <v>0</v>
      </c>
      <c r="AR81" s="112" t="s">
        <v>142</v>
      </c>
      <c r="AT81" s="118" t="s">
        <v>78</v>
      </c>
      <c r="AU81" s="118" t="s">
        <v>79</v>
      </c>
      <c r="AY81" s="112" t="s">
        <v>126</v>
      </c>
      <c r="BK81" s="119">
        <f>SUM(BK82:BK97)</f>
        <v>0</v>
      </c>
    </row>
    <row r="82" spans="2:65" s="1" customFormat="1" ht="49.15" customHeight="1">
      <c r="B82" s="122"/>
      <c r="C82" s="123" t="s">
        <v>86</v>
      </c>
      <c r="D82" s="123" t="s">
        <v>128</v>
      </c>
      <c r="E82" s="124" t="s">
        <v>922</v>
      </c>
      <c r="F82" s="125" t="s">
        <v>923</v>
      </c>
      <c r="G82" s="126" t="s">
        <v>924</v>
      </c>
      <c r="H82" s="127">
        <v>1</v>
      </c>
      <c r="I82" s="128"/>
      <c r="J82" s="128">
        <f>ROUND(I82*H82,2)</f>
        <v>0</v>
      </c>
      <c r="K82" s="125" t="s">
        <v>3</v>
      </c>
      <c r="L82" s="28"/>
      <c r="M82" s="129" t="s">
        <v>3</v>
      </c>
      <c r="N82" s="130" t="s">
        <v>50</v>
      </c>
      <c r="O82" s="131">
        <v>0</v>
      </c>
      <c r="P82" s="131">
        <f>O82*H82</f>
        <v>0</v>
      </c>
      <c r="Q82" s="131">
        <v>0</v>
      </c>
      <c r="R82" s="131">
        <f>Q82*H82</f>
        <v>0</v>
      </c>
      <c r="S82" s="131">
        <v>0</v>
      </c>
      <c r="T82" s="132">
        <f>S82*H82</f>
        <v>0</v>
      </c>
      <c r="AR82" s="133" t="s">
        <v>925</v>
      </c>
      <c r="AT82" s="133" t="s">
        <v>128</v>
      </c>
      <c r="AU82" s="133" t="s">
        <v>86</v>
      </c>
      <c r="AY82" s="15" t="s">
        <v>126</v>
      </c>
      <c r="BE82" s="134">
        <f>IF(N82="základní",J82,0)</f>
        <v>0</v>
      </c>
      <c r="BF82" s="134">
        <f>IF(N82="snížená",J82,0)</f>
        <v>0</v>
      </c>
      <c r="BG82" s="134">
        <f>IF(N82="zákl. přenesená",J82,0)</f>
        <v>0</v>
      </c>
      <c r="BH82" s="134">
        <f>IF(N82="sníž. přenesená",J82,0)</f>
        <v>0</v>
      </c>
      <c r="BI82" s="134">
        <f>IF(N82="nulová",J82,0)</f>
        <v>0</v>
      </c>
      <c r="BJ82" s="15" t="s">
        <v>86</v>
      </c>
      <c r="BK82" s="134">
        <f>ROUND(I82*H82,2)</f>
        <v>0</v>
      </c>
      <c r="BL82" s="15" t="s">
        <v>925</v>
      </c>
      <c r="BM82" s="133" t="s">
        <v>926</v>
      </c>
    </row>
    <row r="83" spans="2:47" s="1" customFormat="1" ht="29.25">
      <c r="B83" s="28"/>
      <c r="D83" s="138" t="s">
        <v>137</v>
      </c>
      <c r="F83" s="139" t="s">
        <v>927</v>
      </c>
      <c r="L83" s="28"/>
      <c r="M83" s="137"/>
      <c r="T83" s="48"/>
      <c r="AT83" s="15" t="s">
        <v>137</v>
      </c>
      <c r="AU83" s="15" t="s">
        <v>86</v>
      </c>
    </row>
    <row r="84" spans="2:65" s="1" customFormat="1" ht="16.5" customHeight="1">
      <c r="B84" s="122"/>
      <c r="C84" s="123" t="s">
        <v>88</v>
      </c>
      <c r="D84" s="123" t="s">
        <v>128</v>
      </c>
      <c r="E84" s="124" t="s">
        <v>928</v>
      </c>
      <c r="F84" s="125" t="s">
        <v>1141</v>
      </c>
      <c r="G84" s="126" t="s">
        <v>924</v>
      </c>
      <c r="H84" s="127">
        <v>1</v>
      </c>
      <c r="I84" s="128"/>
      <c r="J84" s="128">
        <f>ROUND(I84*H84,2)</f>
        <v>0</v>
      </c>
      <c r="K84" s="125" t="s">
        <v>3</v>
      </c>
      <c r="L84" s="28"/>
      <c r="M84" s="129" t="s">
        <v>3</v>
      </c>
      <c r="N84" s="130" t="s">
        <v>50</v>
      </c>
      <c r="O84" s="131">
        <v>0</v>
      </c>
      <c r="P84" s="131">
        <f>O84*H84</f>
        <v>0</v>
      </c>
      <c r="Q84" s="131">
        <v>0</v>
      </c>
      <c r="R84" s="131">
        <f>Q84*H84</f>
        <v>0</v>
      </c>
      <c r="S84" s="131">
        <v>0</v>
      </c>
      <c r="T84" s="132">
        <f>S84*H84</f>
        <v>0</v>
      </c>
      <c r="AR84" s="133" t="s">
        <v>925</v>
      </c>
      <c r="AT84" s="133" t="s">
        <v>128</v>
      </c>
      <c r="AU84" s="133" t="s">
        <v>86</v>
      </c>
      <c r="AY84" s="15" t="s">
        <v>126</v>
      </c>
      <c r="BE84" s="134">
        <f>IF(N84="základní",J84,0)</f>
        <v>0</v>
      </c>
      <c r="BF84" s="134">
        <f>IF(N84="snížená",J84,0)</f>
        <v>0</v>
      </c>
      <c r="BG84" s="134">
        <f>IF(N84="zákl. přenesená",J84,0)</f>
        <v>0</v>
      </c>
      <c r="BH84" s="134">
        <f>IF(N84="sníž. přenesená",J84,0)</f>
        <v>0</v>
      </c>
      <c r="BI84" s="134">
        <f>IF(N84="nulová",J84,0)</f>
        <v>0</v>
      </c>
      <c r="BJ84" s="15" t="s">
        <v>86</v>
      </c>
      <c r="BK84" s="134">
        <f>ROUND(I84*H84,2)</f>
        <v>0</v>
      </c>
      <c r="BL84" s="15" t="s">
        <v>925</v>
      </c>
      <c r="BM84" s="133" t="s">
        <v>929</v>
      </c>
    </row>
    <row r="85" spans="2:47" s="1" customFormat="1" ht="29.25">
      <c r="B85" s="28"/>
      <c r="D85" s="138" t="s">
        <v>137</v>
      </c>
      <c r="F85" s="139" t="s">
        <v>930</v>
      </c>
      <c r="L85" s="28"/>
      <c r="M85" s="137"/>
      <c r="T85" s="48"/>
      <c r="AT85" s="15" t="s">
        <v>137</v>
      </c>
      <c r="AU85" s="15" t="s">
        <v>86</v>
      </c>
    </row>
    <row r="86" spans="2:65" s="1" customFormat="1" ht="24.2" customHeight="1">
      <c r="B86" s="122"/>
      <c r="C86" s="123" t="s">
        <v>141</v>
      </c>
      <c r="D86" s="123" t="s">
        <v>128</v>
      </c>
      <c r="E86" s="124" t="s">
        <v>931</v>
      </c>
      <c r="F86" s="125" t="s">
        <v>932</v>
      </c>
      <c r="G86" s="126" t="s">
        <v>924</v>
      </c>
      <c r="H86" s="127">
        <v>1</v>
      </c>
      <c r="I86" s="128"/>
      <c r="J86" s="128">
        <f>ROUND(I86*H86,2)</f>
        <v>0</v>
      </c>
      <c r="K86" s="125" t="s">
        <v>3</v>
      </c>
      <c r="L86" s="28"/>
      <c r="M86" s="129" t="s">
        <v>3</v>
      </c>
      <c r="N86" s="130" t="s">
        <v>50</v>
      </c>
      <c r="O86" s="131">
        <v>0</v>
      </c>
      <c r="P86" s="131">
        <f>O86*H86</f>
        <v>0</v>
      </c>
      <c r="Q86" s="131">
        <v>0</v>
      </c>
      <c r="R86" s="131">
        <f>Q86*H86</f>
        <v>0</v>
      </c>
      <c r="S86" s="131">
        <v>0</v>
      </c>
      <c r="T86" s="132">
        <f>S86*H86</f>
        <v>0</v>
      </c>
      <c r="AR86" s="133" t="s">
        <v>925</v>
      </c>
      <c r="AT86" s="133" t="s">
        <v>128</v>
      </c>
      <c r="AU86" s="133" t="s">
        <v>86</v>
      </c>
      <c r="AY86" s="15" t="s">
        <v>126</v>
      </c>
      <c r="BE86" s="134">
        <f>IF(N86="základní",J86,0)</f>
        <v>0</v>
      </c>
      <c r="BF86" s="134">
        <f>IF(N86="snížená",J86,0)</f>
        <v>0</v>
      </c>
      <c r="BG86" s="134">
        <f>IF(N86="zákl. přenesená",J86,0)</f>
        <v>0</v>
      </c>
      <c r="BH86" s="134">
        <f>IF(N86="sníž. přenesená",J86,0)</f>
        <v>0</v>
      </c>
      <c r="BI86" s="134">
        <f>IF(N86="nulová",J86,0)</f>
        <v>0</v>
      </c>
      <c r="BJ86" s="15" t="s">
        <v>86</v>
      </c>
      <c r="BK86" s="134">
        <f>ROUND(I86*H86,2)</f>
        <v>0</v>
      </c>
      <c r="BL86" s="15" t="s">
        <v>925</v>
      </c>
      <c r="BM86" s="133" t="s">
        <v>933</v>
      </c>
    </row>
    <row r="87" spans="2:47" s="1" customFormat="1" ht="19.5">
      <c r="B87" s="28"/>
      <c r="D87" s="138" t="s">
        <v>137</v>
      </c>
      <c r="F87" s="139" t="s">
        <v>1140</v>
      </c>
      <c r="L87" s="28"/>
      <c r="M87" s="137"/>
      <c r="T87" s="48"/>
      <c r="AT87" s="15" t="s">
        <v>137</v>
      </c>
      <c r="AU87" s="15" t="s">
        <v>86</v>
      </c>
    </row>
    <row r="88" spans="2:65" s="1" customFormat="1" ht="24.2" customHeight="1">
      <c r="B88" s="122"/>
      <c r="C88" s="123" t="s">
        <v>133</v>
      </c>
      <c r="D88" s="123" t="s">
        <v>128</v>
      </c>
      <c r="E88" s="124" t="s">
        <v>934</v>
      </c>
      <c r="F88" s="125" t="s">
        <v>935</v>
      </c>
      <c r="G88" s="126" t="s">
        <v>924</v>
      </c>
      <c r="H88" s="127">
        <v>1</v>
      </c>
      <c r="I88" s="128"/>
      <c r="J88" s="128">
        <f>ROUND(I88*H88,2)</f>
        <v>0</v>
      </c>
      <c r="K88" s="125" t="s">
        <v>3</v>
      </c>
      <c r="L88" s="28"/>
      <c r="M88" s="129" t="s">
        <v>3</v>
      </c>
      <c r="N88" s="130" t="s">
        <v>50</v>
      </c>
      <c r="O88" s="131">
        <v>0</v>
      </c>
      <c r="P88" s="131">
        <f>O88*H88</f>
        <v>0</v>
      </c>
      <c r="Q88" s="131">
        <v>0</v>
      </c>
      <c r="R88" s="131">
        <f>Q88*H88</f>
        <v>0</v>
      </c>
      <c r="S88" s="131">
        <v>0</v>
      </c>
      <c r="T88" s="132">
        <f>S88*H88</f>
        <v>0</v>
      </c>
      <c r="AR88" s="133" t="s">
        <v>925</v>
      </c>
      <c r="AT88" s="133" t="s">
        <v>128</v>
      </c>
      <c r="AU88" s="133" t="s">
        <v>86</v>
      </c>
      <c r="AY88" s="15" t="s">
        <v>126</v>
      </c>
      <c r="BE88" s="134">
        <f>IF(N88="základní",J88,0)</f>
        <v>0</v>
      </c>
      <c r="BF88" s="134">
        <f>IF(N88="snížená",J88,0)</f>
        <v>0</v>
      </c>
      <c r="BG88" s="134">
        <f>IF(N88="zákl. přenesená",J88,0)</f>
        <v>0</v>
      </c>
      <c r="BH88" s="134">
        <f>IF(N88="sníž. přenesená",J88,0)</f>
        <v>0</v>
      </c>
      <c r="BI88" s="134">
        <f>IF(N88="nulová",J88,0)</f>
        <v>0</v>
      </c>
      <c r="BJ88" s="15" t="s">
        <v>86</v>
      </c>
      <c r="BK88" s="134">
        <f>ROUND(I88*H88,2)</f>
        <v>0</v>
      </c>
      <c r="BL88" s="15" t="s">
        <v>925</v>
      </c>
      <c r="BM88" s="133" t="s">
        <v>936</v>
      </c>
    </row>
    <row r="89" spans="2:47" s="1" customFormat="1" ht="29.25">
      <c r="B89" s="28"/>
      <c r="D89" s="138" t="s">
        <v>137</v>
      </c>
      <c r="F89" s="139" t="s">
        <v>937</v>
      </c>
      <c r="L89" s="28"/>
      <c r="M89" s="137"/>
      <c r="T89" s="48"/>
      <c r="AT89" s="15" t="s">
        <v>137</v>
      </c>
      <c r="AU89" s="15" t="s">
        <v>86</v>
      </c>
    </row>
    <row r="90" spans="2:65" s="1" customFormat="1" ht="24.2" customHeight="1">
      <c r="B90" s="122"/>
      <c r="C90" s="123" t="s">
        <v>142</v>
      </c>
      <c r="D90" s="123" t="s">
        <v>128</v>
      </c>
      <c r="E90" s="124" t="s">
        <v>938</v>
      </c>
      <c r="F90" s="125" t="s">
        <v>939</v>
      </c>
      <c r="G90" s="126" t="s">
        <v>924</v>
      </c>
      <c r="H90" s="127">
        <v>1</v>
      </c>
      <c r="I90" s="128"/>
      <c r="J90" s="128">
        <f>ROUND(I90*H90,2)</f>
        <v>0</v>
      </c>
      <c r="K90" s="125" t="s">
        <v>3</v>
      </c>
      <c r="L90" s="28"/>
      <c r="M90" s="129" t="s">
        <v>3</v>
      </c>
      <c r="N90" s="130" t="s">
        <v>50</v>
      </c>
      <c r="O90" s="131">
        <v>0</v>
      </c>
      <c r="P90" s="131">
        <f>O90*H90</f>
        <v>0</v>
      </c>
      <c r="Q90" s="131">
        <v>0</v>
      </c>
      <c r="R90" s="131">
        <f>Q90*H90</f>
        <v>0</v>
      </c>
      <c r="S90" s="131">
        <v>0</v>
      </c>
      <c r="T90" s="132">
        <f>S90*H90</f>
        <v>0</v>
      </c>
      <c r="AR90" s="133" t="s">
        <v>925</v>
      </c>
      <c r="AT90" s="133" t="s">
        <v>128</v>
      </c>
      <c r="AU90" s="133" t="s">
        <v>86</v>
      </c>
      <c r="AY90" s="15" t="s">
        <v>126</v>
      </c>
      <c r="BE90" s="134">
        <f>IF(N90="základní",J90,0)</f>
        <v>0</v>
      </c>
      <c r="BF90" s="134">
        <f>IF(N90="snížená",J90,0)</f>
        <v>0</v>
      </c>
      <c r="BG90" s="134">
        <f>IF(N90="zákl. přenesená",J90,0)</f>
        <v>0</v>
      </c>
      <c r="BH90" s="134">
        <f>IF(N90="sníž. přenesená",J90,0)</f>
        <v>0</v>
      </c>
      <c r="BI90" s="134">
        <f>IF(N90="nulová",J90,0)</f>
        <v>0</v>
      </c>
      <c r="BJ90" s="15" t="s">
        <v>86</v>
      </c>
      <c r="BK90" s="134">
        <f>ROUND(I90*H90,2)</f>
        <v>0</v>
      </c>
      <c r="BL90" s="15" t="s">
        <v>925</v>
      </c>
      <c r="BM90" s="133" t="s">
        <v>940</v>
      </c>
    </row>
    <row r="91" spans="2:47" s="1" customFormat="1" ht="19.5">
      <c r="B91" s="28"/>
      <c r="D91" s="138" t="s">
        <v>137</v>
      </c>
      <c r="F91" s="139" t="s">
        <v>909</v>
      </c>
      <c r="L91" s="28"/>
      <c r="M91" s="137"/>
      <c r="T91" s="48"/>
      <c r="AT91" s="15" t="s">
        <v>137</v>
      </c>
      <c r="AU91" s="15" t="s">
        <v>86</v>
      </c>
    </row>
    <row r="92" spans="2:65" s="1" customFormat="1" ht="49.15" customHeight="1">
      <c r="B92" s="122"/>
      <c r="C92" s="123" t="s">
        <v>149</v>
      </c>
      <c r="D92" s="123" t="s">
        <v>128</v>
      </c>
      <c r="E92" s="124" t="s">
        <v>941</v>
      </c>
      <c r="F92" s="125" t="s">
        <v>1142</v>
      </c>
      <c r="G92" s="126" t="s">
        <v>924</v>
      </c>
      <c r="H92" s="127">
        <v>1</v>
      </c>
      <c r="I92" s="128"/>
      <c r="J92" s="128">
        <f>ROUND(I92*H92,2)</f>
        <v>0</v>
      </c>
      <c r="K92" s="125" t="s">
        <v>3</v>
      </c>
      <c r="L92" s="28"/>
      <c r="M92" s="129" t="s">
        <v>3</v>
      </c>
      <c r="N92" s="130" t="s">
        <v>50</v>
      </c>
      <c r="O92" s="131">
        <v>0</v>
      </c>
      <c r="P92" s="131">
        <f>O92*H92</f>
        <v>0</v>
      </c>
      <c r="Q92" s="131">
        <v>0</v>
      </c>
      <c r="R92" s="131">
        <f>Q92*H92</f>
        <v>0</v>
      </c>
      <c r="S92" s="131">
        <v>0</v>
      </c>
      <c r="T92" s="132">
        <f>S92*H92</f>
        <v>0</v>
      </c>
      <c r="AR92" s="133" t="s">
        <v>925</v>
      </c>
      <c r="AT92" s="133" t="s">
        <v>128</v>
      </c>
      <c r="AU92" s="133" t="s">
        <v>86</v>
      </c>
      <c r="AY92" s="15" t="s">
        <v>126</v>
      </c>
      <c r="BE92" s="134">
        <f>IF(N92="základní",J92,0)</f>
        <v>0</v>
      </c>
      <c r="BF92" s="134">
        <f>IF(N92="snížená",J92,0)</f>
        <v>0</v>
      </c>
      <c r="BG92" s="134">
        <f>IF(N92="zákl. přenesená",J92,0)</f>
        <v>0</v>
      </c>
      <c r="BH92" s="134">
        <f>IF(N92="sníž. přenesená",J92,0)</f>
        <v>0</v>
      </c>
      <c r="BI92" s="134">
        <f>IF(N92="nulová",J92,0)</f>
        <v>0</v>
      </c>
      <c r="BJ92" s="15" t="s">
        <v>86</v>
      </c>
      <c r="BK92" s="134">
        <f>ROUND(I92*H92,2)</f>
        <v>0</v>
      </c>
      <c r="BL92" s="15" t="s">
        <v>925</v>
      </c>
      <c r="BM92" s="133" t="s">
        <v>942</v>
      </c>
    </row>
    <row r="93" spans="2:47" s="1" customFormat="1" ht="19.5">
      <c r="B93" s="28"/>
      <c r="D93" s="138" t="s">
        <v>137</v>
      </c>
      <c r="F93" s="139" t="s">
        <v>943</v>
      </c>
      <c r="L93" s="28"/>
      <c r="M93" s="137"/>
      <c r="T93" s="48"/>
      <c r="AT93" s="15" t="s">
        <v>137</v>
      </c>
      <c r="AU93" s="15" t="s">
        <v>86</v>
      </c>
    </row>
    <row r="94" spans="2:65" s="1" customFormat="1" ht="24.2" customHeight="1">
      <c r="B94" s="122"/>
      <c r="C94" s="123" t="s">
        <v>156</v>
      </c>
      <c r="D94" s="123" t="s">
        <v>128</v>
      </c>
      <c r="E94" s="124" t="s">
        <v>944</v>
      </c>
      <c r="F94" s="125" t="s">
        <v>945</v>
      </c>
      <c r="G94" s="126" t="s">
        <v>924</v>
      </c>
      <c r="H94" s="127">
        <v>1</v>
      </c>
      <c r="I94" s="128"/>
      <c r="J94" s="128">
        <f>ROUND(I94*H94,2)</f>
        <v>0</v>
      </c>
      <c r="K94" s="125" t="s">
        <v>3</v>
      </c>
      <c r="L94" s="28"/>
      <c r="M94" s="129" t="s">
        <v>3</v>
      </c>
      <c r="N94" s="130" t="s">
        <v>50</v>
      </c>
      <c r="O94" s="131">
        <v>0</v>
      </c>
      <c r="P94" s="131">
        <f>O94*H94</f>
        <v>0</v>
      </c>
      <c r="Q94" s="131">
        <v>0</v>
      </c>
      <c r="R94" s="131">
        <f>Q94*H94</f>
        <v>0</v>
      </c>
      <c r="S94" s="131">
        <v>0</v>
      </c>
      <c r="T94" s="132">
        <f>S94*H94</f>
        <v>0</v>
      </c>
      <c r="AR94" s="133" t="s">
        <v>925</v>
      </c>
      <c r="AT94" s="133" t="s">
        <v>128</v>
      </c>
      <c r="AU94" s="133" t="s">
        <v>86</v>
      </c>
      <c r="AY94" s="15" t="s">
        <v>126</v>
      </c>
      <c r="BE94" s="134">
        <f>IF(N94="základní",J94,0)</f>
        <v>0</v>
      </c>
      <c r="BF94" s="134">
        <f>IF(N94="snížená",J94,0)</f>
        <v>0</v>
      </c>
      <c r="BG94" s="134">
        <f>IF(N94="zákl. přenesená",J94,0)</f>
        <v>0</v>
      </c>
      <c r="BH94" s="134">
        <f>IF(N94="sníž. přenesená",J94,0)</f>
        <v>0</v>
      </c>
      <c r="BI94" s="134">
        <f>IF(N94="nulová",J94,0)</f>
        <v>0</v>
      </c>
      <c r="BJ94" s="15" t="s">
        <v>86</v>
      </c>
      <c r="BK94" s="134">
        <f>ROUND(I94*H94,2)</f>
        <v>0</v>
      </c>
      <c r="BL94" s="15" t="s">
        <v>925</v>
      </c>
      <c r="BM94" s="133" t="s">
        <v>946</v>
      </c>
    </row>
    <row r="95" spans="2:47" s="1" customFormat="1" ht="29.25">
      <c r="B95" s="28"/>
      <c r="D95" s="138" t="s">
        <v>137</v>
      </c>
      <c r="F95" s="139" t="s">
        <v>947</v>
      </c>
      <c r="L95" s="28"/>
      <c r="M95" s="137"/>
      <c r="T95" s="48"/>
      <c r="AT95" s="15" t="s">
        <v>137</v>
      </c>
      <c r="AU95" s="15" t="s">
        <v>86</v>
      </c>
    </row>
    <row r="96" spans="2:65" s="1" customFormat="1" ht="24.2" customHeight="1">
      <c r="B96" s="122"/>
      <c r="C96" s="123" t="s">
        <v>165</v>
      </c>
      <c r="D96" s="123" t="s">
        <v>128</v>
      </c>
      <c r="E96" s="124" t="s">
        <v>948</v>
      </c>
      <c r="F96" s="125" t="s">
        <v>949</v>
      </c>
      <c r="G96" s="126" t="s">
        <v>924</v>
      </c>
      <c r="H96" s="127">
        <v>1</v>
      </c>
      <c r="I96" s="128"/>
      <c r="J96" s="128">
        <f>ROUND(I96*H96,2)</f>
        <v>0</v>
      </c>
      <c r="K96" s="125" t="s">
        <v>3</v>
      </c>
      <c r="L96" s="28"/>
      <c r="M96" s="129" t="s">
        <v>3</v>
      </c>
      <c r="N96" s="130" t="s">
        <v>50</v>
      </c>
      <c r="O96" s="131">
        <v>0</v>
      </c>
      <c r="P96" s="131">
        <f>O96*H96</f>
        <v>0</v>
      </c>
      <c r="Q96" s="131">
        <v>0</v>
      </c>
      <c r="R96" s="131">
        <f>Q96*H96</f>
        <v>0</v>
      </c>
      <c r="S96" s="131">
        <v>0</v>
      </c>
      <c r="T96" s="132">
        <f>S96*H96</f>
        <v>0</v>
      </c>
      <c r="AR96" s="133" t="s">
        <v>925</v>
      </c>
      <c r="AT96" s="133" t="s">
        <v>128</v>
      </c>
      <c r="AU96" s="133" t="s">
        <v>86</v>
      </c>
      <c r="AY96" s="15" t="s">
        <v>126</v>
      </c>
      <c r="BE96" s="134">
        <f>IF(N96="základní",J96,0)</f>
        <v>0</v>
      </c>
      <c r="BF96" s="134">
        <f>IF(N96="snížená",J96,0)</f>
        <v>0</v>
      </c>
      <c r="BG96" s="134">
        <f>IF(N96="zákl. přenesená",J96,0)</f>
        <v>0</v>
      </c>
      <c r="BH96" s="134">
        <f>IF(N96="sníž. přenesená",J96,0)</f>
        <v>0</v>
      </c>
      <c r="BI96" s="134">
        <f>IF(N96="nulová",J96,0)</f>
        <v>0</v>
      </c>
      <c r="BJ96" s="15" t="s">
        <v>86</v>
      </c>
      <c r="BK96" s="134">
        <f>ROUND(I96*H96,2)</f>
        <v>0</v>
      </c>
      <c r="BL96" s="15" t="s">
        <v>925</v>
      </c>
      <c r="BM96" s="133" t="s">
        <v>950</v>
      </c>
    </row>
    <row r="97" spans="2:47" s="1" customFormat="1" ht="19.5">
      <c r="B97" s="28"/>
      <c r="D97" s="138" t="s">
        <v>137</v>
      </c>
      <c r="F97" s="139" t="s">
        <v>951</v>
      </c>
      <c r="L97" s="28"/>
      <c r="M97" s="155"/>
      <c r="N97" s="156"/>
      <c r="O97" s="156"/>
      <c r="P97" s="156"/>
      <c r="Q97" s="156"/>
      <c r="R97" s="156"/>
      <c r="S97" s="156"/>
      <c r="T97" s="157"/>
      <c r="AT97" s="15" t="s">
        <v>137</v>
      </c>
      <c r="AU97" s="15" t="s">
        <v>86</v>
      </c>
    </row>
    <row r="98" spans="2:12" s="1" customFormat="1" ht="6.95" customHeight="1">
      <c r="B98" s="37"/>
      <c r="C98" s="38"/>
      <c r="D98" s="38"/>
      <c r="E98" s="38"/>
      <c r="F98" s="38"/>
      <c r="G98" s="38"/>
      <c r="H98" s="38"/>
      <c r="I98" s="38"/>
      <c r="J98" s="38"/>
      <c r="K98" s="38"/>
      <c r="L98" s="28"/>
    </row>
  </sheetData>
  <autoFilter ref="C79:K9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58" customWidth="1"/>
    <col min="2" max="2" width="1.7109375" style="158" customWidth="1"/>
    <col min="3" max="4" width="5.00390625" style="158" customWidth="1"/>
    <col min="5" max="5" width="11.7109375" style="158" customWidth="1"/>
    <col min="6" max="6" width="9.140625" style="158" customWidth="1"/>
    <col min="7" max="7" width="5.00390625" style="158" customWidth="1"/>
    <col min="8" max="8" width="77.8515625" style="158" customWidth="1"/>
    <col min="9" max="10" width="20.00390625" style="158" customWidth="1"/>
    <col min="11" max="11" width="1.7109375" style="158" customWidth="1"/>
  </cols>
  <sheetData>
    <row r="1" ht="37.5" customHeight="1"/>
    <row r="2" spans="2:11" ht="7.5" customHeight="1">
      <c r="B2" s="159"/>
      <c r="C2" s="160"/>
      <c r="D2" s="160"/>
      <c r="E2" s="160"/>
      <c r="F2" s="160"/>
      <c r="G2" s="160"/>
      <c r="H2" s="160"/>
      <c r="I2" s="160"/>
      <c r="J2" s="160"/>
      <c r="K2" s="161"/>
    </row>
    <row r="3" spans="2:11" s="13" customFormat="1" ht="45" customHeight="1">
      <c r="B3" s="162"/>
      <c r="C3" s="295" t="s">
        <v>952</v>
      </c>
      <c r="D3" s="295"/>
      <c r="E3" s="295"/>
      <c r="F3" s="295"/>
      <c r="G3" s="295"/>
      <c r="H3" s="295"/>
      <c r="I3" s="295"/>
      <c r="J3" s="295"/>
      <c r="K3" s="163"/>
    </row>
    <row r="4" spans="2:11" ht="25.5" customHeight="1">
      <c r="B4" s="164"/>
      <c r="C4" s="300" t="s">
        <v>953</v>
      </c>
      <c r="D4" s="300"/>
      <c r="E4" s="300"/>
      <c r="F4" s="300"/>
      <c r="G4" s="300"/>
      <c r="H4" s="300"/>
      <c r="I4" s="300"/>
      <c r="J4" s="300"/>
      <c r="K4" s="165"/>
    </row>
    <row r="5" spans="2:11" ht="5.25" customHeight="1">
      <c r="B5" s="164"/>
      <c r="C5" s="166"/>
      <c r="D5" s="166"/>
      <c r="E5" s="166"/>
      <c r="F5" s="166"/>
      <c r="G5" s="166"/>
      <c r="H5" s="166"/>
      <c r="I5" s="166"/>
      <c r="J5" s="166"/>
      <c r="K5" s="165"/>
    </row>
    <row r="6" spans="2:11" ht="15" customHeight="1">
      <c r="B6" s="164"/>
      <c r="C6" s="299" t="s">
        <v>954</v>
      </c>
      <c r="D6" s="299"/>
      <c r="E6" s="299"/>
      <c r="F6" s="299"/>
      <c r="G6" s="299"/>
      <c r="H6" s="299"/>
      <c r="I6" s="299"/>
      <c r="J6" s="299"/>
      <c r="K6" s="165"/>
    </row>
    <row r="7" spans="2:11" ht="15" customHeight="1">
      <c r="B7" s="168"/>
      <c r="C7" s="299" t="s">
        <v>955</v>
      </c>
      <c r="D7" s="299"/>
      <c r="E7" s="299"/>
      <c r="F7" s="299"/>
      <c r="G7" s="299"/>
      <c r="H7" s="299"/>
      <c r="I7" s="299"/>
      <c r="J7" s="299"/>
      <c r="K7" s="165"/>
    </row>
    <row r="8" spans="2:11" ht="12.75" customHeight="1">
      <c r="B8" s="168"/>
      <c r="C8" s="167"/>
      <c r="D8" s="167"/>
      <c r="E8" s="167"/>
      <c r="F8" s="167"/>
      <c r="G8" s="167"/>
      <c r="H8" s="167"/>
      <c r="I8" s="167"/>
      <c r="J8" s="167"/>
      <c r="K8" s="165"/>
    </row>
    <row r="9" spans="2:11" ht="15" customHeight="1">
      <c r="B9" s="168"/>
      <c r="C9" s="299" t="s">
        <v>956</v>
      </c>
      <c r="D9" s="299"/>
      <c r="E9" s="299"/>
      <c r="F9" s="299"/>
      <c r="G9" s="299"/>
      <c r="H9" s="299"/>
      <c r="I9" s="299"/>
      <c r="J9" s="299"/>
      <c r="K9" s="165"/>
    </row>
    <row r="10" spans="2:11" ht="15" customHeight="1">
      <c r="B10" s="168"/>
      <c r="C10" s="167"/>
      <c r="D10" s="299" t="s">
        <v>957</v>
      </c>
      <c r="E10" s="299"/>
      <c r="F10" s="299"/>
      <c r="G10" s="299"/>
      <c r="H10" s="299"/>
      <c r="I10" s="299"/>
      <c r="J10" s="299"/>
      <c r="K10" s="165"/>
    </row>
    <row r="11" spans="2:11" ht="15" customHeight="1">
      <c r="B11" s="168"/>
      <c r="C11" s="169"/>
      <c r="D11" s="299" t="s">
        <v>958</v>
      </c>
      <c r="E11" s="299"/>
      <c r="F11" s="299"/>
      <c r="G11" s="299"/>
      <c r="H11" s="299"/>
      <c r="I11" s="299"/>
      <c r="J11" s="299"/>
      <c r="K11" s="165"/>
    </row>
    <row r="12" spans="2:11" ht="15" customHeight="1">
      <c r="B12" s="168"/>
      <c r="C12" s="169"/>
      <c r="D12" s="167"/>
      <c r="E12" s="167"/>
      <c r="F12" s="167"/>
      <c r="G12" s="167"/>
      <c r="H12" s="167"/>
      <c r="I12" s="167"/>
      <c r="J12" s="167"/>
      <c r="K12" s="165"/>
    </row>
    <row r="13" spans="2:11" ht="15" customHeight="1">
      <c r="B13" s="168"/>
      <c r="C13" s="169"/>
      <c r="D13" s="170" t="s">
        <v>959</v>
      </c>
      <c r="E13" s="167"/>
      <c r="F13" s="167"/>
      <c r="G13" s="167"/>
      <c r="H13" s="167"/>
      <c r="I13" s="167"/>
      <c r="J13" s="167"/>
      <c r="K13" s="165"/>
    </row>
    <row r="14" spans="2:11" ht="12.75" customHeight="1">
      <c r="B14" s="168"/>
      <c r="C14" s="169"/>
      <c r="D14" s="169"/>
      <c r="E14" s="169"/>
      <c r="F14" s="169"/>
      <c r="G14" s="169"/>
      <c r="H14" s="169"/>
      <c r="I14" s="169"/>
      <c r="J14" s="169"/>
      <c r="K14" s="165"/>
    </row>
    <row r="15" spans="2:11" ht="15" customHeight="1">
      <c r="B15" s="168"/>
      <c r="C15" s="169"/>
      <c r="D15" s="299" t="s">
        <v>960</v>
      </c>
      <c r="E15" s="299"/>
      <c r="F15" s="299"/>
      <c r="G15" s="299"/>
      <c r="H15" s="299"/>
      <c r="I15" s="299"/>
      <c r="J15" s="299"/>
      <c r="K15" s="165"/>
    </row>
    <row r="16" spans="2:11" ht="15" customHeight="1">
      <c r="B16" s="168"/>
      <c r="C16" s="169"/>
      <c r="D16" s="299" t="s">
        <v>961</v>
      </c>
      <c r="E16" s="299"/>
      <c r="F16" s="299"/>
      <c r="G16" s="299"/>
      <c r="H16" s="299"/>
      <c r="I16" s="299"/>
      <c r="J16" s="299"/>
      <c r="K16" s="165"/>
    </row>
    <row r="17" spans="2:11" ht="15" customHeight="1">
      <c r="B17" s="168"/>
      <c r="C17" s="169"/>
      <c r="D17" s="299" t="s">
        <v>962</v>
      </c>
      <c r="E17" s="299"/>
      <c r="F17" s="299"/>
      <c r="G17" s="299"/>
      <c r="H17" s="299"/>
      <c r="I17" s="299"/>
      <c r="J17" s="299"/>
      <c r="K17" s="165"/>
    </row>
    <row r="18" spans="2:11" ht="15" customHeight="1">
      <c r="B18" s="168"/>
      <c r="C18" s="169"/>
      <c r="D18" s="169"/>
      <c r="E18" s="171" t="s">
        <v>963</v>
      </c>
      <c r="F18" s="299" t="s">
        <v>964</v>
      </c>
      <c r="G18" s="299"/>
      <c r="H18" s="299"/>
      <c r="I18" s="299"/>
      <c r="J18" s="299"/>
      <c r="K18" s="165"/>
    </row>
    <row r="19" spans="2:11" ht="15" customHeight="1">
      <c r="B19" s="168"/>
      <c r="C19" s="169"/>
      <c r="D19" s="169"/>
      <c r="E19" s="171" t="s">
        <v>85</v>
      </c>
      <c r="F19" s="299" t="s">
        <v>965</v>
      </c>
      <c r="G19" s="299"/>
      <c r="H19" s="299"/>
      <c r="I19" s="299"/>
      <c r="J19" s="299"/>
      <c r="K19" s="165"/>
    </row>
    <row r="20" spans="2:11" ht="15" customHeight="1">
      <c r="B20" s="168"/>
      <c r="C20" s="169"/>
      <c r="D20" s="169"/>
      <c r="E20" s="171" t="s">
        <v>966</v>
      </c>
      <c r="F20" s="299" t="s">
        <v>967</v>
      </c>
      <c r="G20" s="299"/>
      <c r="H20" s="299"/>
      <c r="I20" s="299"/>
      <c r="J20" s="299"/>
      <c r="K20" s="165"/>
    </row>
    <row r="21" spans="2:11" ht="15" customHeight="1">
      <c r="B21" s="168"/>
      <c r="C21" s="169"/>
      <c r="D21" s="169"/>
      <c r="E21" s="171" t="s">
        <v>91</v>
      </c>
      <c r="F21" s="299" t="s">
        <v>968</v>
      </c>
      <c r="G21" s="299"/>
      <c r="H21" s="299"/>
      <c r="I21" s="299"/>
      <c r="J21" s="299"/>
      <c r="K21" s="165"/>
    </row>
    <row r="22" spans="2:11" ht="15" customHeight="1">
      <c r="B22" s="168"/>
      <c r="C22" s="169"/>
      <c r="D22" s="169"/>
      <c r="E22" s="171" t="s">
        <v>969</v>
      </c>
      <c r="F22" s="299" t="s">
        <v>970</v>
      </c>
      <c r="G22" s="299"/>
      <c r="H22" s="299"/>
      <c r="I22" s="299"/>
      <c r="J22" s="299"/>
      <c r="K22" s="165"/>
    </row>
    <row r="23" spans="2:11" ht="15" customHeight="1">
      <c r="B23" s="168"/>
      <c r="C23" s="169"/>
      <c r="D23" s="169"/>
      <c r="E23" s="171" t="s">
        <v>971</v>
      </c>
      <c r="F23" s="299" t="s">
        <v>972</v>
      </c>
      <c r="G23" s="299"/>
      <c r="H23" s="299"/>
      <c r="I23" s="299"/>
      <c r="J23" s="299"/>
      <c r="K23" s="165"/>
    </row>
    <row r="24" spans="2:11" ht="12.75" customHeight="1">
      <c r="B24" s="168"/>
      <c r="C24" s="169"/>
      <c r="D24" s="169"/>
      <c r="E24" s="169"/>
      <c r="F24" s="169"/>
      <c r="G24" s="169"/>
      <c r="H24" s="169"/>
      <c r="I24" s="169"/>
      <c r="J24" s="169"/>
      <c r="K24" s="165"/>
    </row>
    <row r="25" spans="2:11" ht="15" customHeight="1">
      <c r="B25" s="168"/>
      <c r="C25" s="299" t="s">
        <v>973</v>
      </c>
      <c r="D25" s="299"/>
      <c r="E25" s="299"/>
      <c r="F25" s="299"/>
      <c r="G25" s="299"/>
      <c r="H25" s="299"/>
      <c r="I25" s="299"/>
      <c r="J25" s="299"/>
      <c r="K25" s="165"/>
    </row>
    <row r="26" spans="2:11" ht="15" customHeight="1">
      <c r="B26" s="168"/>
      <c r="C26" s="299" t="s">
        <v>974</v>
      </c>
      <c r="D26" s="299"/>
      <c r="E26" s="299"/>
      <c r="F26" s="299"/>
      <c r="G26" s="299"/>
      <c r="H26" s="299"/>
      <c r="I26" s="299"/>
      <c r="J26" s="299"/>
      <c r="K26" s="165"/>
    </row>
    <row r="27" spans="2:11" ht="15" customHeight="1">
      <c r="B27" s="168"/>
      <c r="C27" s="167"/>
      <c r="D27" s="299" t="s">
        <v>975</v>
      </c>
      <c r="E27" s="299"/>
      <c r="F27" s="299"/>
      <c r="G27" s="299"/>
      <c r="H27" s="299"/>
      <c r="I27" s="299"/>
      <c r="J27" s="299"/>
      <c r="K27" s="165"/>
    </row>
    <row r="28" spans="2:11" ht="15" customHeight="1">
      <c r="B28" s="168"/>
      <c r="C28" s="169"/>
      <c r="D28" s="299" t="s">
        <v>976</v>
      </c>
      <c r="E28" s="299"/>
      <c r="F28" s="299"/>
      <c r="G28" s="299"/>
      <c r="H28" s="299"/>
      <c r="I28" s="299"/>
      <c r="J28" s="299"/>
      <c r="K28" s="165"/>
    </row>
    <row r="29" spans="2:11" ht="12.75" customHeight="1">
      <c r="B29" s="168"/>
      <c r="C29" s="169"/>
      <c r="D29" s="169"/>
      <c r="E29" s="169"/>
      <c r="F29" s="169"/>
      <c r="G29" s="169"/>
      <c r="H29" s="169"/>
      <c r="I29" s="169"/>
      <c r="J29" s="169"/>
      <c r="K29" s="165"/>
    </row>
    <row r="30" spans="2:11" ht="15" customHeight="1">
      <c r="B30" s="168"/>
      <c r="C30" s="169"/>
      <c r="D30" s="299" t="s">
        <v>977</v>
      </c>
      <c r="E30" s="299"/>
      <c r="F30" s="299"/>
      <c r="G30" s="299"/>
      <c r="H30" s="299"/>
      <c r="I30" s="299"/>
      <c r="J30" s="299"/>
      <c r="K30" s="165"/>
    </row>
    <row r="31" spans="2:11" ht="15" customHeight="1">
      <c r="B31" s="168"/>
      <c r="C31" s="169"/>
      <c r="D31" s="299" t="s">
        <v>978</v>
      </c>
      <c r="E31" s="299"/>
      <c r="F31" s="299"/>
      <c r="G31" s="299"/>
      <c r="H31" s="299"/>
      <c r="I31" s="299"/>
      <c r="J31" s="299"/>
      <c r="K31" s="165"/>
    </row>
    <row r="32" spans="2:11" ht="12.75" customHeight="1">
      <c r="B32" s="168"/>
      <c r="C32" s="169"/>
      <c r="D32" s="169"/>
      <c r="E32" s="169"/>
      <c r="F32" s="169"/>
      <c r="G32" s="169"/>
      <c r="H32" s="169"/>
      <c r="I32" s="169"/>
      <c r="J32" s="169"/>
      <c r="K32" s="165"/>
    </row>
    <row r="33" spans="2:11" ht="15" customHeight="1">
      <c r="B33" s="168"/>
      <c r="C33" s="169"/>
      <c r="D33" s="299" t="s">
        <v>979</v>
      </c>
      <c r="E33" s="299"/>
      <c r="F33" s="299"/>
      <c r="G33" s="299"/>
      <c r="H33" s="299"/>
      <c r="I33" s="299"/>
      <c r="J33" s="299"/>
      <c r="K33" s="165"/>
    </row>
    <row r="34" spans="2:11" ht="15" customHeight="1">
      <c r="B34" s="168"/>
      <c r="C34" s="169"/>
      <c r="D34" s="299" t="s">
        <v>980</v>
      </c>
      <c r="E34" s="299"/>
      <c r="F34" s="299"/>
      <c r="G34" s="299"/>
      <c r="H34" s="299"/>
      <c r="I34" s="299"/>
      <c r="J34" s="299"/>
      <c r="K34" s="165"/>
    </row>
    <row r="35" spans="2:11" ht="15" customHeight="1">
      <c r="B35" s="168"/>
      <c r="C35" s="169"/>
      <c r="D35" s="299" t="s">
        <v>981</v>
      </c>
      <c r="E35" s="299"/>
      <c r="F35" s="299"/>
      <c r="G35" s="299"/>
      <c r="H35" s="299"/>
      <c r="I35" s="299"/>
      <c r="J35" s="299"/>
      <c r="K35" s="165"/>
    </row>
    <row r="36" spans="2:11" ht="15" customHeight="1">
      <c r="B36" s="168"/>
      <c r="C36" s="169"/>
      <c r="D36" s="167"/>
      <c r="E36" s="170" t="s">
        <v>112</v>
      </c>
      <c r="F36" s="167"/>
      <c r="G36" s="299" t="s">
        <v>982</v>
      </c>
      <c r="H36" s="299"/>
      <c r="I36" s="299"/>
      <c r="J36" s="299"/>
      <c r="K36" s="165"/>
    </row>
    <row r="37" spans="2:11" ht="30.75" customHeight="1">
      <c r="B37" s="168"/>
      <c r="C37" s="169"/>
      <c r="D37" s="167"/>
      <c r="E37" s="170" t="s">
        <v>983</v>
      </c>
      <c r="F37" s="167"/>
      <c r="G37" s="299" t="s">
        <v>984</v>
      </c>
      <c r="H37" s="299"/>
      <c r="I37" s="299"/>
      <c r="J37" s="299"/>
      <c r="K37" s="165"/>
    </row>
    <row r="38" spans="2:11" ht="15" customHeight="1">
      <c r="B38" s="168"/>
      <c r="C38" s="169"/>
      <c r="D38" s="167"/>
      <c r="E38" s="170" t="s">
        <v>60</v>
      </c>
      <c r="F38" s="167"/>
      <c r="G38" s="299" t="s">
        <v>985</v>
      </c>
      <c r="H38" s="299"/>
      <c r="I38" s="299"/>
      <c r="J38" s="299"/>
      <c r="K38" s="165"/>
    </row>
    <row r="39" spans="2:11" ht="15" customHeight="1">
      <c r="B39" s="168"/>
      <c r="C39" s="169"/>
      <c r="D39" s="167"/>
      <c r="E39" s="170" t="s">
        <v>61</v>
      </c>
      <c r="F39" s="167"/>
      <c r="G39" s="299" t="s">
        <v>986</v>
      </c>
      <c r="H39" s="299"/>
      <c r="I39" s="299"/>
      <c r="J39" s="299"/>
      <c r="K39" s="165"/>
    </row>
    <row r="40" spans="2:11" ht="15" customHeight="1">
      <c r="B40" s="168"/>
      <c r="C40" s="169"/>
      <c r="D40" s="167"/>
      <c r="E40" s="170" t="s">
        <v>113</v>
      </c>
      <c r="F40" s="167"/>
      <c r="G40" s="299" t="s">
        <v>987</v>
      </c>
      <c r="H40" s="299"/>
      <c r="I40" s="299"/>
      <c r="J40" s="299"/>
      <c r="K40" s="165"/>
    </row>
    <row r="41" spans="2:11" ht="15" customHeight="1">
      <c r="B41" s="168"/>
      <c r="C41" s="169"/>
      <c r="D41" s="167"/>
      <c r="E41" s="170" t="s">
        <v>114</v>
      </c>
      <c r="F41" s="167"/>
      <c r="G41" s="299" t="s">
        <v>988</v>
      </c>
      <c r="H41" s="299"/>
      <c r="I41" s="299"/>
      <c r="J41" s="299"/>
      <c r="K41" s="165"/>
    </row>
    <row r="42" spans="2:11" ht="15" customHeight="1">
      <c r="B42" s="168"/>
      <c r="C42" s="169"/>
      <c r="D42" s="167"/>
      <c r="E42" s="170" t="s">
        <v>989</v>
      </c>
      <c r="F42" s="167"/>
      <c r="G42" s="299" t="s">
        <v>990</v>
      </c>
      <c r="H42" s="299"/>
      <c r="I42" s="299"/>
      <c r="J42" s="299"/>
      <c r="K42" s="165"/>
    </row>
    <row r="43" spans="2:11" ht="15" customHeight="1">
      <c r="B43" s="168"/>
      <c r="C43" s="169"/>
      <c r="D43" s="167"/>
      <c r="E43" s="170"/>
      <c r="F43" s="167"/>
      <c r="G43" s="299" t="s">
        <v>991</v>
      </c>
      <c r="H43" s="299"/>
      <c r="I43" s="299"/>
      <c r="J43" s="299"/>
      <c r="K43" s="165"/>
    </row>
    <row r="44" spans="2:11" ht="15" customHeight="1">
      <c r="B44" s="168"/>
      <c r="C44" s="169"/>
      <c r="D44" s="167"/>
      <c r="E44" s="170" t="s">
        <v>992</v>
      </c>
      <c r="F44" s="167"/>
      <c r="G44" s="299" t="s">
        <v>993</v>
      </c>
      <c r="H44" s="299"/>
      <c r="I44" s="299"/>
      <c r="J44" s="299"/>
      <c r="K44" s="165"/>
    </row>
    <row r="45" spans="2:11" ht="15" customHeight="1">
      <c r="B45" s="168"/>
      <c r="C45" s="169"/>
      <c r="D45" s="167"/>
      <c r="E45" s="170" t="s">
        <v>116</v>
      </c>
      <c r="F45" s="167"/>
      <c r="G45" s="299" t="s">
        <v>994</v>
      </c>
      <c r="H45" s="299"/>
      <c r="I45" s="299"/>
      <c r="J45" s="299"/>
      <c r="K45" s="165"/>
    </row>
    <row r="46" spans="2:11" ht="12.75" customHeight="1">
      <c r="B46" s="168"/>
      <c r="C46" s="169"/>
      <c r="D46" s="167"/>
      <c r="E46" s="167"/>
      <c r="F46" s="167"/>
      <c r="G46" s="167"/>
      <c r="H46" s="167"/>
      <c r="I46" s="167"/>
      <c r="J46" s="167"/>
      <c r="K46" s="165"/>
    </row>
    <row r="47" spans="2:11" ht="15" customHeight="1">
      <c r="B47" s="168"/>
      <c r="C47" s="169"/>
      <c r="D47" s="299" t="s">
        <v>995</v>
      </c>
      <c r="E47" s="299"/>
      <c r="F47" s="299"/>
      <c r="G47" s="299"/>
      <c r="H47" s="299"/>
      <c r="I47" s="299"/>
      <c r="J47" s="299"/>
      <c r="K47" s="165"/>
    </row>
    <row r="48" spans="2:11" ht="15" customHeight="1">
      <c r="B48" s="168"/>
      <c r="C48" s="169"/>
      <c r="D48" s="169"/>
      <c r="E48" s="299" t="s">
        <v>996</v>
      </c>
      <c r="F48" s="299"/>
      <c r="G48" s="299"/>
      <c r="H48" s="299"/>
      <c r="I48" s="299"/>
      <c r="J48" s="299"/>
      <c r="K48" s="165"/>
    </row>
    <row r="49" spans="2:11" ht="15" customHeight="1">
      <c r="B49" s="168"/>
      <c r="C49" s="169"/>
      <c r="D49" s="169"/>
      <c r="E49" s="299" t="s">
        <v>997</v>
      </c>
      <c r="F49" s="299"/>
      <c r="G49" s="299"/>
      <c r="H49" s="299"/>
      <c r="I49" s="299"/>
      <c r="J49" s="299"/>
      <c r="K49" s="165"/>
    </row>
    <row r="50" spans="2:11" ht="15" customHeight="1">
      <c r="B50" s="168"/>
      <c r="C50" s="169"/>
      <c r="D50" s="169"/>
      <c r="E50" s="299" t="s">
        <v>998</v>
      </c>
      <c r="F50" s="299"/>
      <c r="G50" s="299"/>
      <c r="H50" s="299"/>
      <c r="I50" s="299"/>
      <c r="J50" s="299"/>
      <c r="K50" s="165"/>
    </row>
    <row r="51" spans="2:11" ht="15" customHeight="1">
      <c r="B51" s="168"/>
      <c r="C51" s="169"/>
      <c r="D51" s="299" t="s">
        <v>999</v>
      </c>
      <c r="E51" s="299"/>
      <c r="F51" s="299"/>
      <c r="G51" s="299"/>
      <c r="H51" s="299"/>
      <c r="I51" s="299"/>
      <c r="J51" s="299"/>
      <c r="K51" s="165"/>
    </row>
    <row r="52" spans="2:11" ht="25.5" customHeight="1">
      <c r="B52" s="164"/>
      <c r="C52" s="300" t="s">
        <v>1000</v>
      </c>
      <c r="D52" s="300"/>
      <c r="E52" s="300"/>
      <c r="F52" s="300"/>
      <c r="G52" s="300"/>
      <c r="H52" s="300"/>
      <c r="I52" s="300"/>
      <c r="J52" s="300"/>
      <c r="K52" s="165"/>
    </row>
    <row r="53" spans="2:11" ht="5.25" customHeight="1">
      <c r="B53" s="164"/>
      <c r="C53" s="166"/>
      <c r="D53" s="166"/>
      <c r="E53" s="166"/>
      <c r="F53" s="166"/>
      <c r="G53" s="166"/>
      <c r="H53" s="166"/>
      <c r="I53" s="166"/>
      <c r="J53" s="166"/>
      <c r="K53" s="165"/>
    </row>
    <row r="54" spans="2:11" ht="15" customHeight="1">
      <c r="B54" s="164"/>
      <c r="C54" s="299" t="s">
        <v>1001</v>
      </c>
      <c r="D54" s="299"/>
      <c r="E54" s="299"/>
      <c r="F54" s="299"/>
      <c r="G54" s="299"/>
      <c r="H54" s="299"/>
      <c r="I54" s="299"/>
      <c r="J54" s="299"/>
      <c r="K54" s="165"/>
    </row>
    <row r="55" spans="2:11" ht="15" customHeight="1">
      <c r="B55" s="164"/>
      <c r="C55" s="299" t="s">
        <v>1002</v>
      </c>
      <c r="D55" s="299"/>
      <c r="E55" s="299"/>
      <c r="F55" s="299"/>
      <c r="G55" s="299"/>
      <c r="H55" s="299"/>
      <c r="I55" s="299"/>
      <c r="J55" s="299"/>
      <c r="K55" s="165"/>
    </row>
    <row r="56" spans="2:11" ht="12.75" customHeight="1">
      <c r="B56" s="164"/>
      <c r="C56" s="167"/>
      <c r="D56" s="167"/>
      <c r="E56" s="167"/>
      <c r="F56" s="167"/>
      <c r="G56" s="167"/>
      <c r="H56" s="167"/>
      <c r="I56" s="167"/>
      <c r="J56" s="167"/>
      <c r="K56" s="165"/>
    </row>
    <row r="57" spans="2:11" ht="15" customHeight="1">
      <c r="B57" s="164"/>
      <c r="C57" s="299" t="s">
        <v>1003</v>
      </c>
      <c r="D57" s="299"/>
      <c r="E57" s="299"/>
      <c r="F57" s="299"/>
      <c r="G57" s="299"/>
      <c r="H57" s="299"/>
      <c r="I57" s="299"/>
      <c r="J57" s="299"/>
      <c r="K57" s="165"/>
    </row>
    <row r="58" spans="2:11" ht="15" customHeight="1">
      <c r="B58" s="164"/>
      <c r="C58" s="169"/>
      <c r="D58" s="299" t="s">
        <v>1004</v>
      </c>
      <c r="E58" s="299"/>
      <c r="F58" s="299"/>
      <c r="G58" s="299"/>
      <c r="H58" s="299"/>
      <c r="I58" s="299"/>
      <c r="J58" s="299"/>
      <c r="K58" s="165"/>
    </row>
    <row r="59" spans="2:11" ht="15" customHeight="1">
      <c r="B59" s="164"/>
      <c r="C59" s="169"/>
      <c r="D59" s="299" t="s">
        <v>1005</v>
      </c>
      <c r="E59" s="299"/>
      <c r="F59" s="299"/>
      <c r="G59" s="299"/>
      <c r="H59" s="299"/>
      <c r="I59" s="299"/>
      <c r="J59" s="299"/>
      <c r="K59" s="165"/>
    </row>
    <row r="60" spans="2:11" ht="15" customHeight="1">
      <c r="B60" s="164"/>
      <c r="C60" s="169"/>
      <c r="D60" s="299" t="s">
        <v>1006</v>
      </c>
      <c r="E60" s="299"/>
      <c r="F60" s="299"/>
      <c r="G60" s="299"/>
      <c r="H60" s="299"/>
      <c r="I60" s="299"/>
      <c r="J60" s="299"/>
      <c r="K60" s="165"/>
    </row>
    <row r="61" spans="2:11" ht="15" customHeight="1">
      <c r="B61" s="164"/>
      <c r="C61" s="169"/>
      <c r="D61" s="299" t="s">
        <v>1007</v>
      </c>
      <c r="E61" s="299"/>
      <c r="F61" s="299"/>
      <c r="G61" s="299"/>
      <c r="H61" s="299"/>
      <c r="I61" s="299"/>
      <c r="J61" s="299"/>
      <c r="K61" s="165"/>
    </row>
    <row r="62" spans="2:11" ht="15" customHeight="1">
      <c r="B62" s="164"/>
      <c r="C62" s="169"/>
      <c r="D62" s="301" t="s">
        <v>1008</v>
      </c>
      <c r="E62" s="301"/>
      <c r="F62" s="301"/>
      <c r="G62" s="301"/>
      <c r="H62" s="301"/>
      <c r="I62" s="301"/>
      <c r="J62" s="301"/>
      <c r="K62" s="165"/>
    </row>
    <row r="63" spans="2:11" ht="15" customHeight="1">
      <c r="B63" s="164"/>
      <c r="C63" s="169"/>
      <c r="D63" s="299" t="s">
        <v>1009</v>
      </c>
      <c r="E63" s="299"/>
      <c r="F63" s="299"/>
      <c r="G63" s="299"/>
      <c r="H63" s="299"/>
      <c r="I63" s="299"/>
      <c r="J63" s="299"/>
      <c r="K63" s="165"/>
    </row>
    <row r="64" spans="2:11" ht="12.75" customHeight="1">
      <c r="B64" s="164"/>
      <c r="C64" s="169"/>
      <c r="D64" s="169"/>
      <c r="E64" s="172"/>
      <c r="F64" s="169"/>
      <c r="G64" s="169"/>
      <c r="H64" s="169"/>
      <c r="I64" s="169"/>
      <c r="J64" s="169"/>
      <c r="K64" s="165"/>
    </row>
    <row r="65" spans="2:11" ht="15" customHeight="1">
      <c r="B65" s="164"/>
      <c r="C65" s="169"/>
      <c r="D65" s="299" t="s">
        <v>1010</v>
      </c>
      <c r="E65" s="299"/>
      <c r="F65" s="299"/>
      <c r="G65" s="299"/>
      <c r="H65" s="299"/>
      <c r="I65" s="299"/>
      <c r="J65" s="299"/>
      <c r="K65" s="165"/>
    </row>
    <row r="66" spans="2:11" ht="15" customHeight="1">
      <c r="B66" s="164"/>
      <c r="C66" s="169"/>
      <c r="D66" s="301" t="s">
        <v>1011</v>
      </c>
      <c r="E66" s="301"/>
      <c r="F66" s="301"/>
      <c r="G66" s="301"/>
      <c r="H66" s="301"/>
      <c r="I66" s="301"/>
      <c r="J66" s="301"/>
      <c r="K66" s="165"/>
    </row>
    <row r="67" spans="2:11" ht="15" customHeight="1">
      <c r="B67" s="164"/>
      <c r="C67" s="169"/>
      <c r="D67" s="299" t="s">
        <v>1012</v>
      </c>
      <c r="E67" s="299"/>
      <c r="F67" s="299"/>
      <c r="G67" s="299"/>
      <c r="H67" s="299"/>
      <c r="I67" s="299"/>
      <c r="J67" s="299"/>
      <c r="K67" s="165"/>
    </row>
    <row r="68" spans="2:11" ht="15" customHeight="1">
      <c r="B68" s="164"/>
      <c r="C68" s="169"/>
      <c r="D68" s="299" t="s">
        <v>1013</v>
      </c>
      <c r="E68" s="299"/>
      <c r="F68" s="299"/>
      <c r="G68" s="299"/>
      <c r="H68" s="299"/>
      <c r="I68" s="299"/>
      <c r="J68" s="299"/>
      <c r="K68" s="165"/>
    </row>
    <row r="69" spans="2:11" ht="15" customHeight="1">
      <c r="B69" s="164"/>
      <c r="C69" s="169"/>
      <c r="D69" s="299" t="s">
        <v>1014</v>
      </c>
      <c r="E69" s="299"/>
      <c r="F69" s="299"/>
      <c r="G69" s="299"/>
      <c r="H69" s="299"/>
      <c r="I69" s="299"/>
      <c r="J69" s="299"/>
      <c r="K69" s="165"/>
    </row>
    <row r="70" spans="2:11" ht="15" customHeight="1">
      <c r="B70" s="164"/>
      <c r="C70" s="169"/>
      <c r="D70" s="299" t="s">
        <v>1015</v>
      </c>
      <c r="E70" s="299"/>
      <c r="F70" s="299"/>
      <c r="G70" s="299"/>
      <c r="H70" s="299"/>
      <c r="I70" s="299"/>
      <c r="J70" s="299"/>
      <c r="K70" s="165"/>
    </row>
    <row r="71" spans="2:11" ht="12.75" customHeight="1">
      <c r="B71" s="173"/>
      <c r="C71" s="174"/>
      <c r="D71" s="174"/>
      <c r="E71" s="174"/>
      <c r="F71" s="174"/>
      <c r="G71" s="174"/>
      <c r="H71" s="174"/>
      <c r="I71" s="174"/>
      <c r="J71" s="174"/>
      <c r="K71" s="175"/>
    </row>
    <row r="72" spans="2:11" ht="18.75" customHeight="1">
      <c r="B72" s="176"/>
      <c r="C72" s="176"/>
      <c r="D72" s="176"/>
      <c r="E72" s="176"/>
      <c r="F72" s="176"/>
      <c r="G72" s="176"/>
      <c r="H72" s="176"/>
      <c r="I72" s="176"/>
      <c r="J72" s="176"/>
      <c r="K72" s="177"/>
    </row>
    <row r="73" spans="2:11" ht="18.75" customHeight="1">
      <c r="B73" s="177"/>
      <c r="C73" s="177"/>
      <c r="D73" s="177"/>
      <c r="E73" s="177"/>
      <c r="F73" s="177"/>
      <c r="G73" s="177"/>
      <c r="H73" s="177"/>
      <c r="I73" s="177"/>
      <c r="J73" s="177"/>
      <c r="K73" s="177"/>
    </row>
    <row r="74" spans="2:11" ht="7.5" customHeight="1">
      <c r="B74" s="178"/>
      <c r="C74" s="179"/>
      <c r="D74" s="179"/>
      <c r="E74" s="179"/>
      <c r="F74" s="179"/>
      <c r="G74" s="179"/>
      <c r="H74" s="179"/>
      <c r="I74" s="179"/>
      <c r="J74" s="179"/>
      <c r="K74" s="180"/>
    </row>
    <row r="75" spans="2:11" ht="45" customHeight="1">
      <c r="B75" s="181"/>
      <c r="C75" s="294" t="s">
        <v>1016</v>
      </c>
      <c r="D75" s="294"/>
      <c r="E75" s="294"/>
      <c r="F75" s="294"/>
      <c r="G75" s="294"/>
      <c r="H75" s="294"/>
      <c r="I75" s="294"/>
      <c r="J75" s="294"/>
      <c r="K75" s="182"/>
    </row>
    <row r="76" spans="2:11" ht="17.25" customHeight="1">
      <c r="B76" s="181"/>
      <c r="C76" s="183" t="s">
        <v>1017</v>
      </c>
      <c r="D76" s="183"/>
      <c r="E76" s="183"/>
      <c r="F76" s="183" t="s">
        <v>1018</v>
      </c>
      <c r="G76" s="184"/>
      <c r="H76" s="183" t="s">
        <v>61</v>
      </c>
      <c r="I76" s="183" t="s">
        <v>64</v>
      </c>
      <c r="J76" s="183" t="s">
        <v>1019</v>
      </c>
      <c r="K76" s="182"/>
    </row>
    <row r="77" spans="2:11" ht="17.25" customHeight="1">
      <c r="B77" s="181"/>
      <c r="C77" s="185" t="s">
        <v>1020</v>
      </c>
      <c r="D77" s="185"/>
      <c r="E77" s="185"/>
      <c r="F77" s="186" t="s">
        <v>1021</v>
      </c>
      <c r="G77" s="187"/>
      <c r="H77" s="185"/>
      <c r="I77" s="185"/>
      <c r="J77" s="185" t="s">
        <v>1022</v>
      </c>
      <c r="K77" s="182"/>
    </row>
    <row r="78" spans="2:11" ht="5.25" customHeight="1">
      <c r="B78" s="181"/>
      <c r="C78" s="188"/>
      <c r="D78" s="188"/>
      <c r="E78" s="188"/>
      <c r="F78" s="188"/>
      <c r="G78" s="189"/>
      <c r="H78" s="188"/>
      <c r="I78" s="188"/>
      <c r="J78" s="188"/>
      <c r="K78" s="182"/>
    </row>
    <row r="79" spans="2:11" ht="15" customHeight="1">
      <c r="B79" s="181"/>
      <c r="C79" s="170" t="s">
        <v>60</v>
      </c>
      <c r="D79" s="190"/>
      <c r="E79" s="190"/>
      <c r="F79" s="191" t="s">
        <v>1023</v>
      </c>
      <c r="G79" s="192"/>
      <c r="H79" s="170" t="s">
        <v>1024</v>
      </c>
      <c r="I79" s="170" t="s">
        <v>1025</v>
      </c>
      <c r="J79" s="170">
        <v>20</v>
      </c>
      <c r="K79" s="182"/>
    </row>
    <row r="80" spans="2:11" ht="15" customHeight="1">
      <c r="B80" s="181"/>
      <c r="C80" s="170" t="s">
        <v>1026</v>
      </c>
      <c r="D80" s="170"/>
      <c r="E80" s="170"/>
      <c r="F80" s="191" t="s">
        <v>1023</v>
      </c>
      <c r="G80" s="192"/>
      <c r="H80" s="170" t="s">
        <v>1027</v>
      </c>
      <c r="I80" s="170" t="s">
        <v>1025</v>
      </c>
      <c r="J80" s="170">
        <v>120</v>
      </c>
      <c r="K80" s="182"/>
    </row>
    <row r="81" spans="2:11" ht="15" customHeight="1">
      <c r="B81" s="193"/>
      <c r="C81" s="170" t="s">
        <v>1028</v>
      </c>
      <c r="D81" s="170"/>
      <c r="E81" s="170"/>
      <c r="F81" s="191" t="s">
        <v>1029</v>
      </c>
      <c r="G81" s="192"/>
      <c r="H81" s="170" t="s">
        <v>1030</v>
      </c>
      <c r="I81" s="170" t="s">
        <v>1025</v>
      </c>
      <c r="J81" s="170">
        <v>50</v>
      </c>
      <c r="K81" s="182"/>
    </row>
    <row r="82" spans="2:11" ht="15" customHeight="1">
      <c r="B82" s="193"/>
      <c r="C82" s="170" t="s">
        <v>1031</v>
      </c>
      <c r="D82" s="170"/>
      <c r="E82" s="170"/>
      <c r="F82" s="191" t="s">
        <v>1023</v>
      </c>
      <c r="G82" s="192"/>
      <c r="H82" s="170" t="s">
        <v>1032</v>
      </c>
      <c r="I82" s="170" t="s">
        <v>1033</v>
      </c>
      <c r="J82" s="170"/>
      <c r="K82" s="182"/>
    </row>
    <row r="83" spans="2:11" ht="15" customHeight="1">
      <c r="B83" s="193"/>
      <c r="C83" s="170" t="s">
        <v>1034</v>
      </c>
      <c r="D83" s="170"/>
      <c r="E83" s="170"/>
      <c r="F83" s="191" t="s">
        <v>1029</v>
      </c>
      <c r="G83" s="170"/>
      <c r="H83" s="170" t="s">
        <v>1035</v>
      </c>
      <c r="I83" s="170" t="s">
        <v>1025</v>
      </c>
      <c r="J83" s="170">
        <v>15</v>
      </c>
      <c r="K83" s="182"/>
    </row>
    <row r="84" spans="2:11" ht="15" customHeight="1">
      <c r="B84" s="193"/>
      <c r="C84" s="170" t="s">
        <v>1036</v>
      </c>
      <c r="D84" s="170"/>
      <c r="E84" s="170"/>
      <c r="F84" s="191" t="s">
        <v>1029</v>
      </c>
      <c r="G84" s="170"/>
      <c r="H84" s="170" t="s">
        <v>1037</v>
      </c>
      <c r="I84" s="170" t="s">
        <v>1025</v>
      </c>
      <c r="J84" s="170">
        <v>15</v>
      </c>
      <c r="K84" s="182"/>
    </row>
    <row r="85" spans="2:11" ht="15" customHeight="1">
      <c r="B85" s="193"/>
      <c r="C85" s="170" t="s">
        <v>1038</v>
      </c>
      <c r="D85" s="170"/>
      <c r="E85" s="170"/>
      <c r="F85" s="191" t="s">
        <v>1029</v>
      </c>
      <c r="G85" s="170"/>
      <c r="H85" s="170" t="s">
        <v>1039</v>
      </c>
      <c r="I85" s="170" t="s">
        <v>1025</v>
      </c>
      <c r="J85" s="170">
        <v>20</v>
      </c>
      <c r="K85" s="182"/>
    </row>
    <row r="86" spans="2:11" ht="15" customHeight="1">
      <c r="B86" s="193"/>
      <c r="C86" s="170" t="s">
        <v>1040</v>
      </c>
      <c r="D86" s="170"/>
      <c r="E86" s="170"/>
      <c r="F86" s="191" t="s">
        <v>1029</v>
      </c>
      <c r="G86" s="170"/>
      <c r="H86" s="170" t="s">
        <v>1041</v>
      </c>
      <c r="I86" s="170" t="s">
        <v>1025</v>
      </c>
      <c r="J86" s="170">
        <v>20</v>
      </c>
      <c r="K86" s="182"/>
    </row>
    <row r="87" spans="2:11" ht="15" customHeight="1">
      <c r="B87" s="193"/>
      <c r="C87" s="170" t="s">
        <v>1042</v>
      </c>
      <c r="D87" s="170"/>
      <c r="E87" s="170"/>
      <c r="F87" s="191" t="s">
        <v>1029</v>
      </c>
      <c r="G87" s="192"/>
      <c r="H87" s="170" t="s">
        <v>1043</v>
      </c>
      <c r="I87" s="170" t="s">
        <v>1025</v>
      </c>
      <c r="J87" s="170">
        <v>50</v>
      </c>
      <c r="K87" s="182"/>
    </row>
    <row r="88" spans="2:11" ht="15" customHeight="1">
      <c r="B88" s="193"/>
      <c r="C88" s="170" t="s">
        <v>1044</v>
      </c>
      <c r="D88" s="170"/>
      <c r="E88" s="170"/>
      <c r="F88" s="191" t="s">
        <v>1029</v>
      </c>
      <c r="G88" s="192"/>
      <c r="H88" s="170" t="s">
        <v>1045</v>
      </c>
      <c r="I88" s="170" t="s">
        <v>1025</v>
      </c>
      <c r="J88" s="170">
        <v>20</v>
      </c>
      <c r="K88" s="182"/>
    </row>
    <row r="89" spans="2:11" ht="15" customHeight="1">
      <c r="B89" s="193"/>
      <c r="C89" s="170" t="s">
        <v>1046</v>
      </c>
      <c r="D89" s="170"/>
      <c r="E89" s="170"/>
      <c r="F89" s="191" t="s">
        <v>1029</v>
      </c>
      <c r="G89" s="192"/>
      <c r="H89" s="170" t="s">
        <v>1047</v>
      </c>
      <c r="I89" s="170" t="s">
        <v>1025</v>
      </c>
      <c r="J89" s="170">
        <v>20</v>
      </c>
      <c r="K89" s="182"/>
    </row>
    <row r="90" spans="2:11" ht="15" customHeight="1">
      <c r="B90" s="193"/>
      <c r="C90" s="170" t="s">
        <v>1048</v>
      </c>
      <c r="D90" s="170"/>
      <c r="E90" s="170"/>
      <c r="F90" s="191" t="s">
        <v>1029</v>
      </c>
      <c r="G90" s="192"/>
      <c r="H90" s="170" t="s">
        <v>1049</v>
      </c>
      <c r="I90" s="170" t="s">
        <v>1025</v>
      </c>
      <c r="J90" s="170">
        <v>50</v>
      </c>
      <c r="K90" s="182"/>
    </row>
    <row r="91" spans="2:11" ht="15" customHeight="1">
      <c r="B91" s="193"/>
      <c r="C91" s="170" t="s">
        <v>1050</v>
      </c>
      <c r="D91" s="170"/>
      <c r="E91" s="170"/>
      <c r="F91" s="191" t="s">
        <v>1029</v>
      </c>
      <c r="G91" s="192"/>
      <c r="H91" s="170" t="s">
        <v>1050</v>
      </c>
      <c r="I91" s="170" t="s">
        <v>1025</v>
      </c>
      <c r="J91" s="170">
        <v>50</v>
      </c>
      <c r="K91" s="182"/>
    </row>
    <row r="92" spans="2:11" ht="15" customHeight="1">
      <c r="B92" s="193"/>
      <c r="C92" s="170" t="s">
        <v>1051</v>
      </c>
      <c r="D92" s="170"/>
      <c r="E92" s="170"/>
      <c r="F92" s="191" t="s">
        <v>1029</v>
      </c>
      <c r="G92" s="192"/>
      <c r="H92" s="170" t="s">
        <v>1052</v>
      </c>
      <c r="I92" s="170" t="s">
        <v>1025</v>
      </c>
      <c r="J92" s="170">
        <v>255</v>
      </c>
      <c r="K92" s="182"/>
    </row>
    <row r="93" spans="2:11" ht="15" customHeight="1">
      <c r="B93" s="193"/>
      <c r="C93" s="170" t="s">
        <v>1053</v>
      </c>
      <c r="D93" s="170"/>
      <c r="E93" s="170"/>
      <c r="F93" s="191" t="s">
        <v>1023</v>
      </c>
      <c r="G93" s="192"/>
      <c r="H93" s="170" t="s">
        <v>1054</v>
      </c>
      <c r="I93" s="170" t="s">
        <v>1055</v>
      </c>
      <c r="J93" s="170"/>
      <c r="K93" s="182"/>
    </row>
    <row r="94" spans="2:11" ht="15" customHeight="1">
      <c r="B94" s="193"/>
      <c r="C94" s="170" t="s">
        <v>1056</v>
      </c>
      <c r="D94" s="170"/>
      <c r="E94" s="170"/>
      <c r="F94" s="191" t="s">
        <v>1023</v>
      </c>
      <c r="G94" s="192"/>
      <c r="H94" s="170" t="s">
        <v>1057</v>
      </c>
      <c r="I94" s="170" t="s">
        <v>1058</v>
      </c>
      <c r="J94" s="170"/>
      <c r="K94" s="182"/>
    </row>
    <row r="95" spans="2:11" ht="15" customHeight="1">
      <c r="B95" s="193"/>
      <c r="C95" s="170" t="s">
        <v>1059</v>
      </c>
      <c r="D95" s="170"/>
      <c r="E95" s="170"/>
      <c r="F95" s="191" t="s">
        <v>1023</v>
      </c>
      <c r="G95" s="192"/>
      <c r="H95" s="170" t="s">
        <v>1059</v>
      </c>
      <c r="I95" s="170" t="s">
        <v>1058</v>
      </c>
      <c r="J95" s="170"/>
      <c r="K95" s="182"/>
    </row>
    <row r="96" spans="2:11" ht="15" customHeight="1">
      <c r="B96" s="193"/>
      <c r="C96" s="170" t="s">
        <v>45</v>
      </c>
      <c r="D96" s="170"/>
      <c r="E96" s="170"/>
      <c r="F96" s="191" t="s">
        <v>1023</v>
      </c>
      <c r="G96" s="192"/>
      <c r="H96" s="170" t="s">
        <v>1060</v>
      </c>
      <c r="I96" s="170" t="s">
        <v>1058</v>
      </c>
      <c r="J96" s="170"/>
      <c r="K96" s="182"/>
    </row>
    <row r="97" spans="2:11" ht="15" customHeight="1">
      <c r="B97" s="193"/>
      <c r="C97" s="170" t="s">
        <v>55</v>
      </c>
      <c r="D97" s="170"/>
      <c r="E97" s="170"/>
      <c r="F97" s="191" t="s">
        <v>1023</v>
      </c>
      <c r="G97" s="192"/>
      <c r="H97" s="170" t="s">
        <v>1061</v>
      </c>
      <c r="I97" s="170" t="s">
        <v>1058</v>
      </c>
      <c r="J97" s="170"/>
      <c r="K97" s="182"/>
    </row>
    <row r="98" spans="2:11" ht="15" customHeight="1">
      <c r="B98" s="194"/>
      <c r="C98" s="195"/>
      <c r="D98" s="195"/>
      <c r="E98" s="195"/>
      <c r="F98" s="195"/>
      <c r="G98" s="195"/>
      <c r="H98" s="195"/>
      <c r="I98" s="195"/>
      <c r="J98" s="195"/>
      <c r="K98" s="196"/>
    </row>
    <row r="99" spans="2:11" ht="18.75" customHeight="1">
      <c r="B99" s="197"/>
      <c r="C99" s="198"/>
      <c r="D99" s="198"/>
      <c r="E99" s="198"/>
      <c r="F99" s="198"/>
      <c r="G99" s="198"/>
      <c r="H99" s="198"/>
      <c r="I99" s="198"/>
      <c r="J99" s="198"/>
      <c r="K99" s="197"/>
    </row>
    <row r="100" spans="2:11" ht="18.75" customHeight="1">
      <c r="B100" s="177"/>
      <c r="C100" s="177"/>
      <c r="D100" s="177"/>
      <c r="E100" s="177"/>
      <c r="F100" s="177"/>
      <c r="G100" s="177"/>
      <c r="H100" s="177"/>
      <c r="I100" s="177"/>
      <c r="J100" s="177"/>
      <c r="K100" s="177"/>
    </row>
    <row r="101" spans="2:11" ht="7.5" customHeight="1">
      <c r="B101" s="178"/>
      <c r="C101" s="179"/>
      <c r="D101" s="179"/>
      <c r="E101" s="179"/>
      <c r="F101" s="179"/>
      <c r="G101" s="179"/>
      <c r="H101" s="179"/>
      <c r="I101" s="179"/>
      <c r="J101" s="179"/>
      <c r="K101" s="180"/>
    </row>
    <row r="102" spans="2:11" ht="45" customHeight="1">
      <c r="B102" s="181"/>
      <c r="C102" s="294" t="s">
        <v>1062</v>
      </c>
      <c r="D102" s="294"/>
      <c r="E102" s="294"/>
      <c r="F102" s="294"/>
      <c r="G102" s="294"/>
      <c r="H102" s="294"/>
      <c r="I102" s="294"/>
      <c r="J102" s="294"/>
      <c r="K102" s="182"/>
    </row>
    <row r="103" spans="2:11" ht="17.25" customHeight="1">
      <c r="B103" s="181"/>
      <c r="C103" s="183" t="s">
        <v>1017</v>
      </c>
      <c r="D103" s="183"/>
      <c r="E103" s="183"/>
      <c r="F103" s="183" t="s">
        <v>1018</v>
      </c>
      <c r="G103" s="184"/>
      <c r="H103" s="183" t="s">
        <v>61</v>
      </c>
      <c r="I103" s="183" t="s">
        <v>64</v>
      </c>
      <c r="J103" s="183" t="s">
        <v>1019</v>
      </c>
      <c r="K103" s="182"/>
    </row>
    <row r="104" spans="2:11" ht="17.25" customHeight="1">
      <c r="B104" s="181"/>
      <c r="C104" s="185" t="s">
        <v>1020</v>
      </c>
      <c r="D104" s="185"/>
      <c r="E104" s="185"/>
      <c r="F104" s="186" t="s">
        <v>1021</v>
      </c>
      <c r="G104" s="187"/>
      <c r="H104" s="185"/>
      <c r="I104" s="185"/>
      <c r="J104" s="185" t="s">
        <v>1022</v>
      </c>
      <c r="K104" s="182"/>
    </row>
    <row r="105" spans="2:11" ht="5.25" customHeight="1">
      <c r="B105" s="181"/>
      <c r="C105" s="183"/>
      <c r="D105" s="183"/>
      <c r="E105" s="183"/>
      <c r="F105" s="183"/>
      <c r="G105" s="199"/>
      <c r="H105" s="183"/>
      <c r="I105" s="183"/>
      <c r="J105" s="183"/>
      <c r="K105" s="182"/>
    </row>
    <row r="106" spans="2:11" ht="15" customHeight="1">
      <c r="B106" s="181"/>
      <c r="C106" s="170" t="s">
        <v>60</v>
      </c>
      <c r="D106" s="190"/>
      <c r="E106" s="190"/>
      <c r="F106" s="191" t="s">
        <v>1023</v>
      </c>
      <c r="G106" s="170"/>
      <c r="H106" s="170" t="s">
        <v>1063</v>
      </c>
      <c r="I106" s="170" t="s">
        <v>1025</v>
      </c>
      <c r="J106" s="170">
        <v>20</v>
      </c>
      <c r="K106" s="182"/>
    </row>
    <row r="107" spans="2:11" ht="15" customHeight="1">
      <c r="B107" s="181"/>
      <c r="C107" s="170" t="s">
        <v>1026</v>
      </c>
      <c r="D107" s="170"/>
      <c r="E107" s="170"/>
      <c r="F107" s="191" t="s">
        <v>1023</v>
      </c>
      <c r="G107" s="170"/>
      <c r="H107" s="170" t="s">
        <v>1063</v>
      </c>
      <c r="I107" s="170" t="s">
        <v>1025</v>
      </c>
      <c r="J107" s="170">
        <v>120</v>
      </c>
      <c r="K107" s="182"/>
    </row>
    <row r="108" spans="2:11" ht="15" customHeight="1">
      <c r="B108" s="193"/>
      <c r="C108" s="170" t="s">
        <v>1028</v>
      </c>
      <c r="D108" s="170"/>
      <c r="E108" s="170"/>
      <c r="F108" s="191" t="s">
        <v>1029</v>
      </c>
      <c r="G108" s="170"/>
      <c r="H108" s="170" t="s">
        <v>1063</v>
      </c>
      <c r="I108" s="170" t="s">
        <v>1025</v>
      </c>
      <c r="J108" s="170">
        <v>50</v>
      </c>
      <c r="K108" s="182"/>
    </row>
    <row r="109" spans="2:11" ht="15" customHeight="1">
      <c r="B109" s="193"/>
      <c r="C109" s="170" t="s">
        <v>1031</v>
      </c>
      <c r="D109" s="170"/>
      <c r="E109" s="170"/>
      <c r="F109" s="191" t="s">
        <v>1023</v>
      </c>
      <c r="G109" s="170"/>
      <c r="H109" s="170" t="s">
        <v>1063</v>
      </c>
      <c r="I109" s="170" t="s">
        <v>1033</v>
      </c>
      <c r="J109" s="170"/>
      <c r="K109" s="182"/>
    </row>
    <row r="110" spans="2:11" ht="15" customHeight="1">
      <c r="B110" s="193"/>
      <c r="C110" s="170" t="s">
        <v>1042</v>
      </c>
      <c r="D110" s="170"/>
      <c r="E110" s="170"/>
      <c r="F110" s="191" t="s">
        <v>1029</v>
      </c>
      <c r="G110" s="170"/>
      <c r="H110" s="170" t="s">
        <v>1063</v>
      </c>
      <c r="I110" s="170" t="s">
        <v>1025</v>
      </c>
      <c r="J110" s="170">
        <v>50</v>
      </c>
      <c r="K110" s="182"/>
    </row>
    <row r="111" spans="2:11" ht="15" customHeight="1">
      <c r="B111" s="193"/>
      <c r="C111" s="170" t="s">
        <v>1050</v>
      </c>
      <c r="D111" s="170"/>
      <c r="E111" s="170"/>
      <c r="F111" s="191" t="s">
        <v>1029</v>
      </c>
      <c r="G111" s="170"/>
      <c r="H111" s="170" t="s">
        <v>1063</v>
      </c>
      <c r="I111" s="170" t="s">
        <v>1025</v>
      </c>
      <c r="J111" s="170">
        <v>50</v>
      </c>
      <c r="K111" s="182"/>
    </row>
    <row r="112" spans="2:11" ht="15" customHeight="1">
      <c r="B112" s="193"/>
      <c r="C112" s="170" t="s">
        <v>1048</v>
      </c>
      <c r="D112" s="170"/>
      <c r="E112" s="170"/>
      <c r="F112" s="191" t="s">
        <v>1029</v>
      </c>
      <c r="G112" s="170"/>
      <c r="H112" s="170" t="s">
        <v>1063</v>
      </c>
      <c r="I112" s="170" t="s">
        <v>1025</v>
      </c>
      <c r="J112" s="170">
        <v>50</v>
      </c>
      <c r="K112" s="182"/>
    </row>
    <row r="113" spans="2:11" ht="15" customHeight="1">
      <c r="B113" s="193"/>
      <c r="C113" s="170" t="s">
        <v>60</v>
      </c>
      <c r="D113" s="170"/>
      <c r="E113" s="170"/>
      <c r="F113" s="191" t="s">
        <v>1023</v>
      </c>
      <c r="G113" s="170"/>
      <c r="H113" s="170" t="s">
        <v>1064</v>
      </c>
      <c r="I113" s="170" t="s">
        <v>1025</v>
      </c>
      <c r="J113" s="170">
        <v>20</v>
      </c>
      <c r="K113" s="182"/>
    </row>
    <row r="114" spans="2:11" ht="15" customHeight="1">
      <c r="B114" s="193"/>
      <c r="C114" s="170" t="s">
        <v>1065</v>
      </c>
      <c r="D114" s="170"/>
      <c r="E114" s="170"/>
      <c r="F114" s="191" t="s">
        <v>1023</v>
      </c>
      <c r="G114" s="170"/>
      <c r="H114" s="170" t="s">
        <v>1066</v>
      </c>
      <c r="I114" s="170" t="s">
        <v>1025</v>
      </c>
      <c r="J114" s="170">
        <v>120</v>
      </c>
      <c r="K114" s="182"/>
    </row>
    <row r="115" spans="2:11" ht="15" customHeight="1">
      <c r="B115" s="193"/>
      <c r="C115" s="170" t="s">
        <v>45</v>
      </c>
      <c r="D115" s="170"/>
      <c r="E115" s="170"/>
      <c r="F115" s="191" t="s">
        <v>1023</v>
      </c>
      <c r="G115" s="170"/>
      <c r="H115" s="170" t="s">
        <v>1067</v>
      </c>
      <c r="I115" s="170" t="s">
        <v>1058</v>
      </c>
      <c r="J115" s="170"/>
      <c r="K115" s="182"/>
    </row>
    <row r="116" spans="2:11" ht="15" customHeight="1">
      <c r="B116" s="193"/>
      <c r="C116" s="170" t="s">
        <v>55</v>
      </c>
      <c r="D116" s="170"/>
      <c r="E116" s="170"/>
      <c r="F116" s="191" t="s">
        <v>1023</v>
      </c>
      <c r="G116" s="170"/>
      <c r="H116" s="170" t="s">
        <v>1068</v>
      </c>
      <c r="I116" s="170" t="s">
        <v>1058</v>
      </c>
      <c r="J116" s="170"/>
      <c r="K116" s="182"/>
    </row>
    <row r="117" spans="2:11" ht="15" customHeight="1">
      <c r="B117" s="193"/>
      <c r="C117" s="170" t="s">
        <v>64</v>
      </c>
      <c r="D117" s="170"/>
      <c r="E117" s="170"/>
      <c r="F117" s="191" t="s">
        <v>1023</v>
      </c>
      <c r="G117" s="170"/>
      <c r="H117" s="170" t="s">
        <v>1069</v>
      </c>
      <c r="I117" s="170" t="s">
        <v>1070</v>
      </c>
      <c r="J117" s="170"/>
      <c r="K117" s="182"/>
    </row>
    <row r="118" spans="2:11" ht="15" customHeight="1">
      <c r="B118" s="194"/>
      <c r="C118" s="200"/>
      <c r="D118" s="200"/>
      <c r="E118" s="200"/>
      <c r="F118" s="200"/>
      <c r="G118" s="200"/>
      <c r="H118" s="200"/>
      <c r="I118" s="200"/>
      <c r="J118" s="200"/>
      <c r="K118" s="196"/>
    </row>
    <row r="119" spans="2:11" ht="18.75" customHeight="1">
      <c r="B119" s="201"/>
      <c r="C119" s="202"/>
      <c r="D119" s="202"/>
      <c r="E119" s="202"/>
      <c r="F119" s="203"/>
      <c r="G119" s="202"/>
      <c r="H119" s="202"/>
      <c r="I119" s="202"/>
      <c r="J119" s="202"/>
      <c r="K119" s="201"/>
    </row>
    <row r="120" spans="2:11" ht="18.75" customHeight="1">
      <c r="B120" s="177"/>
      <c r="C120" s="177"/>
      <c r="D120" s="177"/>
      <c r="E120" s="177"/>
      <c r="F120" s="177"/>
      <c r="G120" s="177"/>
      <c r="H120" s="177"/>
      <c r="I120" s="177"/>
      <c r="J120" s="177"/>
      <c r="K120" s="177"/>
    </row>
    <row r="121" spans="2:11" ht="7.5" customHeight="1">
      <c r="B121" s="204"/>
      <c r="C121" s="205"/>
      <c r="D121" s="205"/>
      <c r="E121" s="205"/>
      <c r="F121" s="205"/>
      <c r="G121" s="205"/>
      <c r="H121" s="205"/>
      <c r="I121" s="205"/>
      <c r="J121" s="205"/>
      <c r="K121" s="206"/>
    </row>
    <row r="122" spans="2:11" ht="45" customHeight="1">
      <c r="B122" s="207"/>
      <c r="C122" s="295" t="s">
        <v>1071</v>
      </c>
      <c r="D122" s="295"/>
      <c r="E122" s="295"/>
      <c r="F122" s="295"/>
      <c r="G122" s="295"/>
      <c r="H122" s="295"/>
      <c r="I122" s="295"/>
      <c r="J122" s="295"/>
      <c r="K122" s="208"/>
    </row>
    <row r="123" spans="2:11" ht="17.25" customHeight="1">
      <c r="B123" s="209"/>
      <c r="C123" s="183" t="s">
        <v>1017</v>
      </c>
      <c r="D123" s="183"/>
      <c r="E123" s="183"/>
      <c r="F123" s="183" t="s">
        <v>1018</v>
      </c>
      <c r="G123" s="184"/>
      <c r="H123" s="183" t="s">
        <v>61</v>
      </c>
      <c r="I123" s="183" t="s">
        <v>64</v>
      </c>
      <c r="J123" s="183" t="s">
        <v>1019</v>
      </c>
      <c r="K123" s="210"/>
    </row>
    <row r="124" spans="2:11" ht="17.25" customHeight="1">
      <c r="B124" s="209"/>
      <c r="C124" s="185" t="s">
        <v>1020</v>
      </c>
      <c r="D124" s="185"/>
      <c r="E124" s="185"/>
      <c r="F124" s="186" t="s">
        <v>1021</v>
      </c>
      <c r="G124" s="187"/>
      <c r="H124" s="185"/>
      <c r="I124" s="185"/>
      <c r="J124" s="185" t="s">
        <v>1022</v>
      </c>
      <c r="K124" s="210"/>
    </row>
    <row r="125" spans="2:11" ht="5.25" customHeight="1">
      <c r="B125" s="211"/>
      <c r="C125" s="188"/>
      <c r="D125" s="188"/>
      <c r="E125" s="188"/>
      <c r="F125" s="188"/>
      <c r="G125" s="212"/>
      <c r="H125" s="188"/>
      <c r="I125" s="188"/>
      <c r="J125" s="188"/>
      <c r="K125" s="213"/>
    </row>
    <row r="126" spans="2:11" ht="15" customHeight="1">
      <c r="B126" s="211"/>
      <c r="C126" s="170" t="s">
        <v>1026</v>
      </c>
      <c r="D126" s="190"/>
      <c r="E126" s="190"/>
      <c r="F126" s="191" t="s">
        <v>1023</v>
      </c>
      <c r="G126" s="170"/>
      <c r="H126" s="170" t="s">
        <v>1063</v>
      </c>
      <c r="I126" s="170" t="s">
        <v>1025</v>
      </c>
      <c r="J126" s="170">
        <v>120</v>
      </c>
      <c r="K126" s="214"/>
    </row>
    <row r="127" spans="2:11" ht="15" customHeight="1">
      <c r="B127" s="211"/>
      <c r="C127" s="170" t="s">
        <v>1072</v>
      </c>
      <c r="D127" s="170"/>
      <c r="E127" s="170"/>
      <c r="F127" s="191" t="s">
        <v>1023</v>
      </c>
      <c r="G127" s="170"/>
      <c r="H127" s="170" t="s">
        <v>1073</v>
      </c>
      <c r="I127" s="170" t="s">
        <v>1025</v>
      </c>
      <c r="J127" s="170" t="s">
        <v>1074</v>
      </c>
      <c r="K127" s="214"/>
    </row>
    <row r="128" spans="2:11" ht="15" customHeight="1">
      <c r="B128" s="211"/>
      <c r="C128" s="170" t="s">
        <v>971</v>
      </c>
      <c r="D128" s="170"/>
      <c r="E128" s="170"/>
      <c r="F128" s="191" t="s">
        <v>1023</v>
      </c>
      <c r="G128" s="170"/>
      <c r="H128" s="170" t="s">
        <v>1075</v>
      </c>
      <c r="I128" s="170" t="s">
        <v>1025</v>
      </c>
      <c r="J128" s="170" t="s">
        <v>1074</v>
      </c>
      <c r="K128" s="214"/>
    </row>
    <row r="129" spans="2:11" ht="15" customHeight="1">
      <c r="B129" s="211"/>
      <c r="C129" s="170" t="s">
        <v>1034</v>
      </c>
      <c r="D129" s="170"/>
      <c r="E129" s="170"/>
      <c r="F129" s="191" t="s">
        <v>1029</v>
      </c>
      <c r="G129" s="170"/>
      <c r="H129" s="170" t="s">
        <v>1035</v>
      </c>
      <c r="I129" s="170" t="s">
        <v>1025</v>
      </c>
      <c r="J129" s="170">
        <v>15</v>
      </c>
      <c r="K129" s="214"/>
    </row>
    <row r="130" spans="2:11" ht="15" customHeight="1">
      <c r="B130" s="211"/>
      <c r="C130" s="170" t="s">
        <v>1036</v>
      </c>
      <c r="D130" s="170"/>
      <c r="E130" s="170"/>
      <c r="F130" s="191" t="s">
        <v>1029</v>
      </c>
      <c r="G130" s="170"/>
      <c r="H130" s="170" t="s">
        <v>1037</v>
      </c>
      <c r="I130" s="170" t="s">
        <v>1025</v>
      </c>
      <c r="J130" s="170">
        <v>15</v>
      </c>
      <c r="K130" s="214"/>
    </row>
    <row r="131" spans="2:11" ht="15" customHeight="1">
      <c r="B131" s="211"/>
      <c r="C131" s="170" t="s">
        <v>1038</v>
      </c>
      <c r="D131" s="170"/>
      <c r="E131" s="170"/>
      <c r="F131" s="191" t="s">
        <v>1029</v>
      </c>
      <c r="G131" s="170"/>
      <c r="H131" s="170" t="s">
        <v>1039</v>
      </c>
      <c r="I131" s="170" t="s">
        <v>1025</v>
      </c>
      <c r="J131" s="170">
        <v>20</v>
      </c>
      <c r="K131" s="214"/>
    </row>
    <row r="132" spans="2:11" ht="15" customHeight="1">
      <c r="B132" s="211"/>
      <c r="C132" s="170" t="s">
        <v>1040</v>
      </c>
      <c r="D132" s="170"/>
      <c r="E132" s="170"/>
      <c r="F132" s="191" t="s">
        <v>1029</v>
      </c>
      <c r="G132" s="170"/>
      <c r="H132" s="170" t="s">
        <v>1041</v>
      </c>
      <c r="I132" s="170" t="s">
        <v>1025</v>
      </c>
      <c r="J132" s="170">
        <v>20</v>
      </c>
      <c r="K132" s="214"/>
    </row>
    <row r="133" spans="2:11" ht="15" customHeight="1">
      <c r="B133" s="211"/>
      <c r="C133" s="170" t="s">
        <v>1028</v>
      </c>
      <c r="D133" s="170"/>
      <c r="E133" s="170"/>
      <c r="F133" s="191" t="s">
        <v>1029</v>
      </c>
      <c r="G133" s="170"/>
      <c r="H133" s="170" t="s">
        <v>1063</v>
      </c>
      <c r="I133" s="170" t="s">
        <v>1025</v>
      </c>
      <c r="J133" s="170">
        <v>50</v>
      </c>
      <c r="K133" s="214"/>
    </row>
    <row r="134" spans="2:11" ht="15" customHeight="1">
      <c r="B134" s="211"/>
      <c r="C134" s="170" t="s">
        <v>1042</v>
      </c>
      <c r="D134" s="170"/>
      <c r="E134" s="170"/>
      <c r="F134" s="191" t="s">
        <v>1029</v>
      </c>
      <c r="G134" s="170"/>
      <c r="H134" s="170" t="s">
        <v>1063</v>
      </c>
      <c r="I134" s="170" t="s">
        <v>1025</v>
      </c>
      <c r="J134" s="170">
        <v>50</v>
      </c>
      <c r="K134" s="214"/>
    </row>
    <row r="135" spans="2:11" ht="15" customHeight="1">
      <c r="B135" s="211"/>
      <c r="C135" s="170" t="s">
        <v>1048</v>
      </c>
      <c r="D135" s="170"/>
      <c r="E135" s="170"/>
      <c r="F135" s="191" t="s">
        <v>1029</v>
      </c>
      <c r="G135" s="170"/>
      <c r="H135" s="170" t="s">
        <v>1063</v>
      </c>
      <c r="I135" s="170" t="s">
        <v>1025</v>
      </c>
      <c r="J135" s="170">
        <v>50</v>
      </c>
      <c r="K135" s="214"/>
    </row>
    <row r="136" spans="2:11" ht="15" customHeight="1">
      <c r="B136" s="211"/>
      <c r="C136" s="170" t="s">
        <v>1050</v>
      </c>
      <c r="D136" s="170"/>
      <c r="E136" s="170"/>
      <c r="F136" s="191" t="s">
        <v>1029</v>
      </c>
      <c r="G136" s="170"/>
      <c r="H136" s="170" t="s">
        <v>1063</v>
      </c>
      <c r="I136" s="170" t="s">
        <v>1025</v>
      </c>
      <c r="J136" s="170">
        <v>50</v>
      </c>
      <c r="K136" s="214"/>
    </row>
    <row r="137" spans="2:11" ht="15" customHeight="1">
      <c r="B137" s="211"/>
      <c r="C137" s="170" t="s">
        <v>1051</v>
      </c>
      <c r="D137" s="170"/>
      <c r="E137" s="170"/>
      <c r="F137" s="191" t="s">
        <v>1029</v>
      </c>
      <c r="G137" s="170"/>
      <c r="H137" s="170" t="s">
        <v>1076</v>
      </c>
      <c r="I137" s="170" t="s">
        <v>1025</v>
      </c>
      <c r="J137" s="170">
        <v>255</v>
      </c>
      <c r="K137" s="214"/>
    </row>
    <row r="138" spans="2:11" ht="15" customHeight="1">
      <c r="B138" s="211"/>
      <c r="C138" s="170" t="s">
        <v>1053</v>
      </c>
      <c r="D138" s="170"/>
      <c r="E138" s="170"/>
      <c r="F138" s="191" t="s">
        <v>1023</v>
      </c>
      <c r="G138" s="170"/>
      <c r="H138" s="170" t="s">
        <v>1077</v>
      </c>
      <c r="I138" s="170" t="s">
        <v>1055</v>
      </c>
      <c r="J138" s="170"/>
      <c r="K138" s="214"/>
    </row>
    <row r="139" spans="2:11" ht="15" customHeight="1">
      <c r="B139" s="211"/>
      <c r="C139" s="170" t="s">
        <v>1056</v>
      </c>
      <c r="D139" s="170"/>
      <c r="E139" s="170"/>
      <c r="F139" s="191" t="s">
        <v>1023</v>
      </c>
      <c r="G139" s="170"/>
      <c r="H139" s="170" t="s">
        <v>1078</v>
      </c>
      <c r="I139" s="170" t="s">
        <v>1058</v>
      </c>
      <c r="J139" s="170"/>
      <c r="K139" s="214"/>
    </row>
    <row r="140" spans="2:11" ht="15" customHeight="1">
      <c r="B140" s="211"/>
      <c r="C140" s="170" t="s">
        <v>1059</v>
      </c>
      <c r="D140" s="170"/>
      <c r="E140" s="170"/>
      <c r="F140" s="191" t="s">
        <v>1023</v>
      </c>
      <c r="G140" s="170"/>
      <c r="H140" s="170" t="s">
        <v>1059</v>
      </c>
      <c r="I140" s="170" t="s">
        <v>1058</v>
      </c>
      <c r="J140" s="170"/>
      <c r="K140" s="214"/>
    </row>
    <row r="141" spans="2:11" ht="15" customHeight="1">
      <c r="B141" s="211"/>
      <c r="C141" s="170" t="s">
        <v>45</v>
      </c>
      <c r="D141" s="170"/>
      <c r="E141" s="170"/>
      <c r="F141" s="191" t="s">
        <v>1023</v>
      </c>
      <c r="G141" s="170"/>
      <c r="H141" s="170" t="s">
        <v>1079</v>
      </c>
      <c r="I141" s="170" t="s">
        <v>1058</v>
      </c>
      <c r="J141" s="170"/>
      <c r="K141" s="214"/>
    </row>
    <row r="142" spans="2:11" ht="15" customHeight="1">
      <c r="B142" s="211"/>
      <c r="C142" s="170" t="s">
        <v>1080</v>
      </c>
      <c r="D142" s="170"/>
      <c r="E142" s="170"/>
      <c r="F142" s="191" t="s">
        <v>1023</v>
      </c>
      <c r="G142" s="170"/>
      <c r="H142" s="170" t="s">
        <v>1081</v>
      </c>
      <c r="I142" s="170" t="s">
        <v>1058</v>
      </c>
      <c r="J142" s="170"/>
      <c r="K142" s="214"/>
    </row>
    <row r="143" spans="2:11" ht="15" customHeight="1">
      <c r="B143" s="215"/>
      <c r="C143" s="216"/>
      <c r="D143" s="216"/>
      <c r="E143" s="216"/>
      <c r="F143" s="216"/>
      <c r="G143" s="216"/>
      <c r="H143" s="216"/>
      <c r="I143" s="216"/>
      <c r="J143" s="216"/>
      <c r="K143" s="217"/>
    </row>
    <row r="144" spans="2:11" ht="18.75" customHeight="1">
      <c r="B144" s="202"/>
      <c r="C144" s="202"/>
      <c r="D144" s="202"/>
      <c r="E144" s="202"/>
      <c r="F144" s="203"/>
      <c r="G144" s="202"/>
      <c r="H144" s="202"/>
      <c r="I144" s="202"/>
      <c r="J144" s="202"/>
      <c r="K144" s="202"/>
    </row>
    <row r="145" spans="2:11" ht="18.75" customHeight="1">
      <c r="B145" s="177"/>
      <c r="C145" s="177"/>
      <c r="D145" s="177"/>
      <c r="E145" s="177"/>
      <c r="F145" s="177"/>
      <c r="G145" s="177"/>
      <c r="H145" s="177"/>
      <c r="I145" s="177"/>
      <c r="J145" s="177"/>
      <c r="K145" s="177"/>
    </row>
    <row r="146" spans="2:11" ht="7.5" customHeight="1">
      <c r="B146" s="178"/>
      <c r="C146" s="179"/>
      <c r="D146" s="179"/>
      <c r="E146" s="179"/>
      <c r="F146" s="179"/>
      <c r="G146" s="179"/>
      <c r="H146" s="179"/>
      <c r="I146" s="179"/>
      <c r="J146" s="179"/>
      <c r="K146" s="180"/>
    </row>
    <row r="147" spans="2:11" ht="45" customHeight="1">
      <c r="B147" s="181"/>
      <c r="C147" s="294" t="s">
        <v>1082</v>
      </c>
      <c r="D147" s="294"/>
      <c r="E147" s="294"/>
      <c r="F147" s="294"/>
      <c r="G147" s="294"/>
      <c r="H147" s="294"/>
      <c r="I147" s="294"/>
      <c r="J147" s="294"/>
      <c r="K147" s="182"/>
    </row>
    <row r="148" spans="2:11" ht="17.25" customHeight="1">
      <c r="B148" s="181"/>
      <c r="C148" s="183" t="s">
        <v>1017</v>
      </c>
      <c r="D148" s="183"/>
      <c r="E148" s="183"/>
      <c r="F148" s="183" t="s">
        <v>1018</v>
      </c>
      <c r="G148" s="184"/>
      <c r="H148" s="183" t="s">
        <v>61</v>
      </c>
      <c r="I148" s="183" t="s">
        <v>64</v>
      </c>
      <c r="J148" s="183" t="s">
        <v>1019</v>
      </c>
      <c r="K148" s="182"/>
    </row>
    <row r="149" spans="2:11" ht="17.25" customHeight="1">
      <c r="B149" s="181"/>
      <c r="C149" s="185" t="s">
        <v>1020</v>
      </c>
      <c r="D149" s="185"/>
      <c r="E149" s="185"/>
      <c r="F149" s="186" t="s">
        <v>1021</v>
      </c>
      <c r="G149" s="187"/>
      <c r="H149" s="185"/>
      <c r="I149" s="185"/>
      <c r="J149" s="185" t="s">
        <v>1022</v>
      </c>
      <c r="K149" s="182"/>
    </row>
    <row r="150" spans="2:11" ht="5.25" customHeight="1">
      <c r="B150" s="193"/>
      <c r="C150" s="188"/>
      <c r="D150" s="188"/>
      <c r="E150" s="188"/>
      <c r="F150" s="188"/>
      <c r="G150" s="189"/>
      <c r="H150" s="188"/>
      <c r="I150" s="188"/>
      <c r="J150" s="188"/>
      <c r="K150" s="214"/>
    </row>
    <row r="151" spans="2:11" ht="15" customHeight="1">
      <c r="B151" s="193"/>
      <c r="C151" s="218" t="s">
        <v>1026</v>
      </c>
      <c r="D151" s="170"/>
      <c r="E151" s="170"/>
      <c r="F151" s="219" t="s">
        <v>1023</v>
      </c>
      <c r="G151" s="170"/>
      <c r="H151" s="218" t="s">
        <v>1063</v>
      </c>
      <c r="I151" s="218" t="s">
        <v>1025</v>
      </c>
      <c r="J151" s="218">
        <v>120</v>
      </c>
      <c r="K151" s="214"/>
    </row>
    <row r="152" spans="2:11" ht="15" customHeight="1">
      <c r="B152" s="193"/>
      <c r="C152" s="218" t="s">
        <v>1072</v>
      </c>
      <c r="D152" s="170"/>
      <c r="E152" s="170"/>
      <c r="F152" s="219" t="s">
        <v>1023</v>
      </c>
      <c r="G152" s="170"/>
      <c r="H152" s="218" t="s">
        <v>1083</v>
      </c>
      <c r="I152" s="218" t="s">
        <v>1025</v>
      </c>
      <c r="J152" s="218" t="s">
        <v>1074</v>
      </c>
      <c r="K152" s="214"/>
    </row>
    <row r="153" spans="2:11" ht="15" customHeight="1">
      <c r="B153" s="193"/>
      <c r="C153" s="218" t="s">
        <v>971</v>
      </c>
      <c r="D153" s="170"/>
      <c r="E153" s="170"/>
      <c r="F153" s="219" t="s">
        <v>1023</v>
      </c>
      <c r="G153" s="170"/>
      <c r="H153" s="218" t="s">
        <v>1084</v>
      </c>
      <c r="I153" s="218" t="s">
        <v>1025</v>
      </c>
      <c r="J153" s="218" t="s">
        <v>1074</v>
      </c>
      <c r="K153" s="214"/>
    </row>
    <row r="154" spans="2:11" ht="15" customHeight="1">
      <c r="B154" s="193"/>
      <c r="C154" s="218" t="s">
        <v>1028</v>
      </c>
      <c r="D154" s="170"/>
      <c r="E154" s="170"/>
      <c r="F154" s="219" t="s">
        <v>1029</v>
      </c>
      <c r="G154" s="170"/>
      <c r="H154" s="218" t="s">
        <v>1063</v>
      </c>
      <c r="I154" s="218" t="s">
        <v>1025</v>
      </c>
      <c r="J154" s="218">
        <v>50</v>
      </c>
      <c r="K154" s="214"/>
    </row>
    <row r="155" spans="2:11" ht="15" customHeight="1">
      <c r="B155" s="193"/>
      <c r="C155" s="218" t="s">
        <v>1031</v>
      </c>
      <c r="D155" s="170"/>
      <c r="E155" s="170"/>
      <c r="F155" s="219" t="s">
        <v>1023</v>
      </c>
      <c r="G155" s="170"/>
      <c r="H155" s="218" t="s">
        <v>1063</v>
      </c>
      <c r="I155" s="218" t="s">
        <v>1033</v>
      </c>
      <c r="J155" s="218"/>
      <c r="K155" s="214"/>
    </row>
    <row r="156" spans="2:11" ht="15" customHeight="1">
      <c r="B156" s="193"/>
      <c r="C156" s="218" t="s">
        <v>1042</v>
      </c>
      <c r="D156" s="170"/>
      <c r="E156" s="170"/>
      <c r="F156" s="219" t="s">
        <v>1029</v>
      </c>
      <c r="G156" s="170"/>
      <c r="H156" s="218" t="s">
        <v>1063</v>
      </c>
      <c r="I156" s="218" t="s">
        <v>1025</v>
      </c>
      <c r="J156" s="218">
        <v>50</v>
      </c>
      <c r="K156" s="214"/>
    </row>
    <row r="157" spans="2:11" ht="15" customHeight="1">
      <c r="B157" s="193"/>
      <c r="C157" s="218" t="s">
        <v>1050</v>
      </c>
      <c r="D157" s="170"/>
      <c r="E157" s="170"/>
      <c r="F157" s="219" t="s">
        <v>1029</v>
      </c>
      <c r="G157" s="170"/>
      <c r="H157" s="218" t="s">
        <v>1063</v>
      </c>
      <c r="I157" s="218" t="s">
        <v>1025</v>
      </c>
      <c r="J157" s="218">
        <v>50</v>
      </c>
      <c r="K157" s="214"/>
    </row>
    <row r="158" spans="2:11" ht="15" customHeight="1">
      <c r="B158" s="193"/>
      <c r="C158" s="218" t="s">
        <v>1048</v>
      </c>
      <c r="D158" s="170"/>
      <c r="E158" s="170"/>
      <c r="F158" s="219" t="s">
        <v>1029</v>
      </c>
      <c r="G158" s="170"/>
      <c r="H158" s="218" t="s">
        <v>1063</v>
      </c>
      <c r="I158" s="218" t="s">
        <v>1025</v>
      </c>
      <c r="J158" s="218">
        <v>50</v>
      </c>
      <c r="K158" s="214"/>
    </row>
    <row r="159" spans="2:11" ht="15" customHeight="1">
      <c r="B159" s="193"/>
      <c r="C159" s="218" t="s">
        <v>97</v>
      </c>
      <c r="D159" s="170"/>
      <c r="E159" s="170"/>
      <c r="F159" s="219" t="s">
        <v>1023</v>
      </c>
      <c r="G159" s="170"/>
      <c r="H159" s="218" t="s">
        <v>1085</v>
      </c>
      <c r="I159" s="218" t="s">
        <v>1025</v>
      </c>
      <c r="J159" s="218" t="s">
        <v>1086</v>
      </c>
      <c r="K159" s="214"/>
    </row>
    <row r="160" spans="2:11" ht="15" customHeight="1">
      <c r="B160" s="193"/>
      <c r="C160" s="218" t="s">
        <v>1087</v>
      </c>
      <c r="D160" s="170"/>
      <c r="E160" s="170"/>
      <c r="F160" s="219" t="s">
        <v>1023</v>
      </c>
      <c r="G160" s="170"/>
      <c r="H160" s="218" t="s">
        <v>1088</v>
      </c>
      <c r="I160" s="218" t="s">
        <v>1058</v>
      </c>
      <c r="J160" s="218"/>
      <c r="K160" s="214"/>
    </row>
    <row r="161" spans="2:11" ht="15" customHeight="1">
      <c r="B161" s="220"/>
      <c r="C161" s="200"/>
      <c r="D161" s="200"/>
      <c r="E161" s="200"/>
      <c r="F161" s="200"/>
      <c r="G161" s="200"/>
      <c r="H161" s="200"/>
      <c r="I161" s="200"/>
      <c r="J161" s="200"/>
      <c r="K161" s="221"/>
    </row>
    <row r="162" spans="2:11" ht="18.75" customHeight="1">
      <c r="B162" s="202"/>
      <c r="C162" s="212"/>
      <c r="D162" s="212"/>
      <c r="E162" s="212"/>
      <c r="F162" s="222"/>
      <c r="G162" s="212"/>
      <c r="H162" s="212"/>
      <c r="I162" s="212"/>
      <c r="J162" s="212"/>
      <c r="K162" s="202"/>
    </row>
    <row r="163" spans="2:11" ht="18.75" customHeight="1">
      <c r="B163" s="177"/>
      <c r="C163" s="177"/>
      <c r="D163" s="177"/>
      <c r="E163" s="177"/>
      <c r="F163" s="177"/>
      <c r="G163" s="177"/>
      <c r="H163" s="177"/>
      <c r="I163" s="177"/>
      <c r="J163" s="177"/>
      <c r="K163" s="177"/>
    </row>
    <row r="164" spans="2:11" ht="7.5" customHeight="1">
      <c r="B164" s="159"/>
      <c r="C164" s="160"/>
      <c r="D164" s="160"/>
      <c r="E164" s="160"/>
      <c r="F164" s="160"/>
      <c r="G164" s="160"/>
      <c r="H164" s="160"/>
      <c r="I164" s="160"/>
      <c r="J164" s="160"/>
      <c r="K164" s="161"/>
    </row>
    <row r="165" spans="2:11" ht="45" customHeight="1">
      <c r="B165" s="162"/>
      <c r="C165" s="295" t="s">
        <v>1089</v>
      </c>
      <c r="D165" s="295"/>
      <c r="E165" s="295"/>
      <c r="F165" s="295"/>
      <c r="G165" s="295"/>
      <c r="H165" s="295"/>
      <c r="I165" s="295"/>
      <c r="J165" s="295"/>
      <c r="K165" s="163"/>
    </row>
    <row r="166" spans="2:11" ht="17.25" customHeight="1">
      <c r="B166" s="162"/>
      <c r="C166" s="183" t="s">
        <v>1017</v>
      </c>
      <c r="D166" s="183"/>
      <c r="E166" s="183"/>
      <c r="F166" s="183" t="s">
        <v>1018</v>
      </c>
      <c r="G166" s="223"/>
      <c r="H166" s="224" t="s">
        <v>61</v>
      </c>
      <c r="I166" s="224" t="s">
        <v>64</v>
      </c>
      <c r="J166" s="183" t="s">
        <v>1019</v>
      </c>
      <c r="K166" s="163"/>
    </row>
    <row r="167" spans="2:11" ht="17.25" customHeight="1">
      <c r="B167" s="164"/>
      <c r="C167" s="185" t="s">
        <v>1020</v>
      </c>
      <c r="D167" s="185"/>
      <c r="E167" s="185"/>
      <c r="F167" s="186" t="s">
        <v>1021</v>
      </c>
      <c r="G167" s="225"/>
      <c r="H167" s="226"/>
      <c r="I167" s="226"/>
      <c r="J167" s="185" t="s">
        <v>1022</v>
      </c>
      <c r="K167" s="165"/>
    </row>
    <row r="168" spans="2:11" ht="5.25" customHeight="1">
      <c r="B168" s="193"/>
      <c r="C168" s="188"/>
      <c r="D168" s="188"/>
      <c r="E168" s="188"/>
      <c r="F168" s="188"/>
      <c r="G168" s="189"/>
      <c r="H168" s="188"/>
      <c r="I168" s="188"/>
      <c r="J168" s="188"/>
      <c r="K168" s="214"/>
    </row>
    <row r="169" spans="2:11" ht="15" customHeight="1">
      <c r="B169" s="193"/>
      <c r="C169" s="170" t="s">
        <v>1026</v>
      </c>
      <c r="D169" s="170"/>
      <c r="E169" s="170"/>
      <c r="F169" s="191" t="s">
        <v>1023</v>
      </c>
      <c r="G169" s="170"/>
      <c r="H169" s="170" t="s">
        <v>1063</v>
      </c>
      <c r="I169" s="170" t="s">
        <v>1025</v>
      </c>
      <c r="J169" s="170">
        <v>120</v>
      </c>
      <c r="K169" s="214"/>
    </row>
    <row r="170" spans="2:11" ht="15" customHeight="1">
      <c r="B170" s="193"/>
      <c r="C170" s="170" t="s">
        <v>1072</v>
      </c>
      <c r="D170" s="170"/>
      <c r="E170" s="170"/>
      <c r="F170" s="191" t="s">
        <v>1023</v>
      </c>
      <c r="G170" s="170"/>
      <c r="H170" s="170" t="s">
        <v>1073</v>
      </c>
      <c r="I170" s="170" t="s">
        <v>1025</v>
      </c>
      <c r="J170" s="170" t="s">
        <v>1074</v>
      </c>
      <c r="K170" s="214"/>
    </row>
    <row r="171" spans="2:11" ht="15" customHeight="1">
      <c r="B171" s="193"/>
      <c r="C171" s="170" t="s">
        <v>971</v>
      </c>
      <c r="D171" s="170"/>
      <c r="E171" s="170"/>
      <c r="F171" s="191" t="s">
        <v>1023</v>
      </c>
      <c r="G171" s="170"/>
      <c r="H171" s="170" t="s">
        <v>1090</v>
      </c>
      <c r="I171" s="170" t="s">
        <v>1025</v>
      </c>
      <c r="J171" s="170" t="s">
        <v>1074</v>
      </c>
      <c r="K171" s="214"/>
    </row>
    <row r="172" spans="2:11" ht="15" customHeight="1">
      <c r="B172" s="193"/>
      <c r="C172" s="170" t="s">
        <v>1028</v>
      </c>
      <c r="D172" s="170"/>
      <c r="E172" s="170"/>
      <c r="F172" s="191" t="s">
        <v>1029</v>
      </c>
      <c r="G172" s="170"/>
      <c r="H172" s="170" t="s">
        <v>1090</v>
      </c>
      <c r="I172" s="170" t="s">
        <v>1025</v>
      </c>
      <c r="J172" s="170">
        <v>50</v>
      </c>
      <c r="K172" s="214"/>
    </row>
    <row r="173" spans="2:11" ht="15" customHeight="1">
      <c r="B173" s="193"/>
      <c r="C173" s="170" t="s">
        <v>1031</v>
      </c>
      <c r="D173" s="170"/>
      <c r="E173" s="170"/>
      <c r="F173" s="191" t="s">
        <v>1023</v>
      </c>
      <c r="G173" s="170"/>
      <c r="H173" s="170" t="s">
        <v>1090</v>
      </c>
      <c r="I173" s="170" t="s">
        <v>1033</v>
      </c>
      <c r="J173" s="170"/>
      <c r="K173" s="214"/>
    </row>
    <row r="174" spans="2:11" ht="15" customHeight="1">
      <c r="B174" s="193"/>
      <c r="C174" s="170" t="s">
        <v>1042</v>
      </c>
      <c r="D174" s="170"/>
      <c r="E174" s="170"/>
      <c r="F174" s="191" t="s">
        <v>1029</v>
      </c>
      <c r="G174" s="170"/>
      <c r="H174" s="170" t="s">
        <v>1090</v>
      </c>
      <c r="I174" s="170" t="s">
        <v>1025</v>
      </c>
      <c r="J174" s="170">
        <v>50</v>
      </c>
      <c r="K174" s="214"/>
    </row>
    <row r="175" spans="2:11" ht="15" customHeight="1">
      <c r="B175" s="193"/>
      <c r="C175" s="170" t="s">
        <v>1050</v>
      </c>
      <c r="D175" s="170"/>
      <c r="E175" s="170"/>
      <c r="F175" s="191" t="s">
        <v>1029</v>
      </c>
      <c r="G175" s="170"/>
      <c r="H175" s="170" t="s">
        <v>1090</v>
      </c>
      <c r="I175" s="170" t="s">
        <v>1025</v>
      </c>
      <c r="J175" s="170">
        <v>50</v>
      </c>
      <c r="K175" s="214"/>
    </row>
    <row r="176" spans="2:11" ht="15" customHeight="1">
      <c r="B176" s="193"/>
      <c r="C176" s="170" t="s">
        <v>1048</v>
      </c>
      <c r="D176" s="170"/>
      <c r="E176" s="170"/>
      <c r="F176" s="191" t="s">
        <v>1029</v>
      </c>
      <c r="G176" s="170"/>
      <c r="H176" s="170" t="s">
        <v>1090</v>
      </c>
      <c r="I176" s="170" t="s">
        <v>1025</v>
      </c>
      <c r="J176" s="170">
        <v>50</v>
      </c>
      <c r="K176" s="214"/>
    </row>
    <row r="177" spans="2:11" ht="15" customHeight="1">
      <c r="B177" s="193"/>
      <c r="C177" s="170" t="s">
        <v>112</v>
      </c>
      <c r="D177" s="170"/>
      <c r="E177" s="170"/>
      <c r="F177" s="191" t="s">
        <v>1023</v>
      </c>
      <c r="G177" s="170"/>
      <c r="H177" s="170" t="s">
        <v>1091</v>
      </c>
      <c r="I177" s="170" t="s">
        <v>1092</v>
      </c>
      <c r="J177" s="170"/>
      <c r="K177" s="214"/>
    </row>
    <row r="178" spans="2:11" ht="15" customHeight="1">
      <c r="B178" s="193"/>
      <c r="C178" s="170" t="s">
        <v>64</v>
      </c>
      <c r="D178" s="170"/>
      <c r="E178" s="170"/>
      <c r="F178" s="191" t="s">
        <v>1023</v>
      </c>
      <c r="G178" s="170"/>
      <c r="H178" s="170" t="s">
        <v>1093</v>
      </c>
      <c r="I178" s="170" t="s">
        <v>1094</v>
      </c>
      <c r="J178" s="170">
        <v>1</v>
      </c>
      <c r="K178" s="214"/>
    </row>
    <row r="179" spans="2:11" ht="15" customHeight="1">
      <c r="B179" s="193"/>
      <c r="C179" s="170" t="s">
        <v>60</v>
      </c>
      <c r="D179" s="170"/>
      <c r="E179" s="170"/>
      <c r="F179" s="191" t="s">
        <v>1023</v>
      </c>
      <c r="G179" s="170"/>
      <c r="H179" s="170" t="s">
        <v>1095</v>
      </c>
      <c r="I179" s="170" t="s">
        <v>1025</v>
      </c>
      <c r="J179" s="170">
        <v>20</v>
      </c>
      <c r="K179" s="214"/>
    </row>
    <row r="180" spans="2:11" ht="15" customHeight="1">
      <c r="B180" s="193"/>
      <c r="C180" s="170" t="s">
        <v>61</v>
      </c>
      <c r="D180" s="170"/>
      <c r="E180" s="170"/>
      <c r="F180" s="191" t="s">
        <v>1023</v>
      </c>
      <c r="G180" s="170"/>
      <c r="H180" s="170" t="s">
        <v>1096</v>
      </c>
      <c r="I180" s="170" t="s">
        <v>1025</v>
      </c>
      <c r="J180" s="170">
        <v>255</v>
      </c>
      <c r="K180" s="214"/>
    </row>
    <row r="181" spans="2:11" ht="15" customHeight="1">
      <c r="B181" s="193"/>
      <c r="C181" s="170" t="s">
        <v>113</v>
      </c>
      <c r="D181" s="170"/>
      <c r="E181" s="170"/>
      <c r="F181" s="191" t="s">
        <v>1023</v>
      </c>
      <c r="G181" s="170"/>
      <c r="H181" s="170" t="s">
        <v>987</v>
      </c>
      <c r="I181" s="170" t="s">
        <v>1025</v>
      </c>
      <c r="J181" s="170">
        <v>10</v>
      </c>
      <c r="K181" s="214"/>
    </row>
    <row r="182" spans="2:11" ht="15" customHeight="1">
      <c r="B182" s="193"/>
      <c r="C182" s="170" t="s">
        <v>114</v>
      </c>
      <c r="D182" s="170"/>
      <c r="E182" s="170"/>
      <c r="F182" s="191" t="s">
        <v>1023</v>
      </c>
      <c r="G182" s="170"/>
      <c r="H182" s="170" t="s">
        <v>1097</v>
      </c>
      <c r="I182" s="170" t="s">
        <v>1058</v>
      </c>
      <c r="J182" s="170"/>
      <c r="K182" s="214"/>
    </row>
    <row r="183" spans="2:11" ht="15" customHeight="1">
      <c r="B183" s="193"/>
      <c r="C183" s="170" t="s">
        <v>1098</v>
      </c>
      <c r="D183" s="170"/>
      <c r="E183" s="170"/>
      <c r="F183" s="191" t="s">
        <v>1023</v>
      </c>
      <c r="G183" s="170"/>
      <c r="H183" s="170" t="s">
        <v>1099</v>
      </c>
      <c r="I183" s="170" t="s">
        <v>1058</v>
      </c>
      <c r="J183" s="170"/>
      <c r="K183" s="214"/>
    </row>
    <row r="184" spans="2:11" ht="15" customHeight="1">
      <c r="B184" s="193"/>
      <c r="C184" s="170" t="s">
        <v>1087</v>
      </c>
      <c r="D184" s="170"/>
      <c r="E184" s="170"/>
      <c r="F184" s="191" t="s">
        <v>1023</v>
      </c>
      <c r="G184" s="170"/>
      <c r="H184" s="170" t="s">
        <v>1100</v>
      </c>
      <c r="I184" s="170" t="s">
        <v>1058</v>
      </c>
      <c r="J184" s="170"/>
      <c r="K184" s="214"/>
    </row>
    <row r="185" spans="2:11" ht="15" customHeight="1">
      <c r="B185" s="193"/>
      <c r="C185" s="170" t="s">
        <v>116</v>
      </c>
      <c r="D185" s="170"/>
      <c r="E185" s="170"/>
      <c r="F185" s="191" t="s">
        <v>1029</v>
      </c>
      <c r="G185" s="170"/>
      <c r="H185" s="170" t="s">
        <v>1101</v>
      </c>
      <c r="I185" s="170" t="s">
        <v>1025</v>
      </c>
      <c r="J185" s="170">
        <v>50</v>
      </c>
      <c r="K185" s="214"/>
    </row>
    <row r="186" spans="2:11" ht="15" customHeight="1">
      <c r="B186" s="193"/>
      <c r="C186" s="170" t="s">
        <v>1102</v>
      </c>
      <c r="D186" s="170"/>
      <c r="E186" s="170"/>
      <c r="F186" s="191" t="s">
        <v>1029</v>
      </c>
      <c r="G186" s="170"/>
      <c r="H186" s="170" t="s">
        <v>1103</v>
      </c>
      <c r="I186" s="170" t="s">
        <v>1104</v>
      </c>
      <c r="J186" s="170"/>
      <c r="K186" s="214"/>
    </row>
    <row r="187" spans="2:11" ht="15" customHeight="1">
      <c r="B187" s="193"/>
      <c r="C187" s="170" t="s">
        <v>1105</v>
      </c>
      <c r="D187" s="170"/>
      <c r="E187" s="170"/>
      <c r="F187" s="191" t="s">
        <v>1029</v>
      </c>
      <c r="G187" s="170"/>
      <c r="H187" s="170" t="s">
        <v>1106</v>
      </c>
      <c r="I187" s="170" t="s">
        <v>1104</v>
      </c>
      <c r="J187" s="170"/>
      <c r="K187" s="214"/>
    </row>
    <row r="188" spans="2:11" ht="15" customHeight="1">
      <c r="B188" s="193"/>
      <c r="C188" s="170" t="s">
        <v>1107</v>
      </c>
      <c r="D188" s="170"/>
      <c r="E188" s="170"/>
      <c r="F188" s="191" t="s">
        <v>1029</v>
      </c>
      <c r="G188" s="170"/>
      <c r="H188" s="170" t="s">
        <v>1108</v>
      </c>
      <c r="I188" s="170" t="s">
        <v>1104</v>
      </c>
      <c r="J188" s="170"/>
      <c r="K188" s="214"/>
    </row>
    <row r="189" spans="2:11" ht="15" customHeight="1">
      <c r="B189" s="193"/>
      <c r="C189" s="227" t="s">
        <v>1109</v>
      </c>
      <c r="D189" s="170"/>
      <c r="E189" s="170"/>
      <c r="F189" s="191" t="s">
        <v>1029</v>
      </c>
      <c r="G189" s="170"/>
      <c r="H189" s="170" t="s">
        <v>1110</v>
      </c>
      <c r="I189" s="170" t="s">
        <v>1111</v>
      </c>
      <c r="J189" s="228" t="s">
        <v>1112</v>
      </c>
      <c r="K189" s="214"/>
    </row>
    <row r="190" spans="2:11" ht="15" customHeight="1">
      <c r="B190" s="193"/>
      <c r="C190" s="227" t="s">
        <v>49</v>
      </c>
      <c r="D190" s="170"/>
      <c r="E190" s="170"/>
      <c r="F190" s="191" t="s">
        <v>1023</v>
      </c>
      <c r="G190" s="170"/>
      <c r="H190" s="167" t="s">
        <v>1113</v>
      </c>
      <c r="I190" s="170" t="s">
        <v>1114</v>
      </c>
      <c r="J190" s="170"/>
      <c r="K190" s="214"/>
    </row>
    <row r="191" spans="2:11" ht="15" customHeight="1">
      <c r="B191" s="193"/>
      <c r="C191" s="227" t="s">
        <v>1115</v>
      </c>
      <c r="D191" s="170"/>
      <c r="E191" s="170"/>
      <c r="F191" s="191" t="s">
        <v>1023</v>
      </c>
      <c r="G191" s="170"/>
      <c r="H191" s="170" t="s">
        <v>1116</v>
      </c>
      <c r="I191" s="170" t="s">
        <v>1058</v>
      </c>
      <c r="J191" s="170"/>
      <c r="K191" s="214"/>
    </row>
    <row r="192" spans="2:11" ht="15" customHeight="1">
      <c r="B192" s="193"/>
      <c r="C192" s="227" t="s">
        <v>1117</v>
      </c>
      <c r="D192" s="170"/>
      <c r="E192" s="170"/>
      <c r="F192" s="191" t="s">
        <v>1023</v>
      </c>
      <c r="G192" s="170"/>
      <c r="H192" s="170" t="s">
        <v>1118</v>
      </c>
      <c r="I192" s="170" t="s">
        <v>1058</v>
      </c>
      <c r="J192" s="170"/>
      <c r="K192" s="214"/>
    </row>
    <row r="193" spans="2:11" ht="15" customHeight="1">
      <c r="B193" s="193"/>
      <c r="C193" s="227" t="s">
        <v>1119</v>
      </c>
      <c r="D193" s="170"/>
      <c r="E193" s="170"/>
      <c r="F193" s="191" t="s">
        <v>1029</v>
      </c>
      <c r="G193" s="170"/>
      <c r="H193" s="170" t="s">
        <v>1120</v>
      </c>
      <c r="I193" s="170" t="s">
        <v>1058</v>
      </c>
      <c r="J193" s="170"/>
      <c r="K193" s="214"/>
    </row>
    <row r="194" spans="2:11" ht="15" customHeight="1">
      <c r="B194" s="220"/>
      <c r="C194" s="229"/>
      <c r="D194" s="200"/>
      <c r="E194" s="200"/>
      <c r="F194" s="200"/>
      <c r="G194" s="200"/>
      <c r="H194" s="200"/>
      <c r="I194" s="200"/>
      <c r="J194" s="200"/>
      <c r="K194" s="221"/>
    </row>
    <row r="195" spans="2:11" ht="18.75" customHeight="1">
      <c r="B195" s="202"/>
      <c r="C195" s="212"/>
      <c r="D195" s="212"/>
      <c r="E195" s="212"/>
      <c r="F195" s="222"/>
      <c r="G195" s="212"/>
      <c r="H195" s="212"/>
      <c r="I195" s="212"/>
      <c r="J195" s="212"/>
      <c r="K195" s="202"/>
    </row>
    <row r="196" spans="2:11" ht="18.75" customHeight="1">
      <c r="B196" s="202"/>
      <c r="C196" s="212"/>
      <c r="D196" s="212"/>
      <c r="E196" s="212"/>
      <c r="F196" s="222"/>
      <c r="G196" s="212"/>
      <c r="H196" s="212"/>
      <c r="I196" s="212"/>
      <c r="J196" s="212"/>
      <c r="K196" s="202"/>
    </row>
    <row r="197" spans="2:11" ht="18.75" customHeight="1">
      <c r="B197" s="177"/>
      <c r="C197" s="177"/>
      <c r="D197" s="177"/>
      <c r="E197" s="177"/>
      <c r="F197" s="177"/>
      <c r="G197" s="177"/>
      <c r="H197" s="177"/>
      <c r="I197" s="177"/>
      <c r="J197" s="177"/>
      <c r="K197" s="177"/>
    </row>
    <row r="198" spans="2:11" ht="13.5">
      <c r="B198" s="159"/>
      <c r="C198" s="160"/>
      <c r="D198" s="160"/>
      <c r="E198" s="160"/>
      <c r="F198" s="160"/>
      <c r="G198" s="160"/>
      <c r="H198" s="160"/>
      <c r="I198" s="160"/>
      <c r="J198" s="160"/>
      <c r="K198" s="161"/>
    </row>
    <row r="199" spans="2:11" ht="21">
      <c r="B199" s="162"/>
      <c r="C199" s="295" t="s">
        <v>1121</v>
      </c>
      <c r="D199" s="295"/>
      <c r="E199" s="295"/>
      <c r="F199" s="295"/>
      <c r="G199" s="295"/>
      <c r="H199" s="295"/>
      <c r="I199" s="295"/>
      <c r="J199" s="295"/>
      <c r="K199" s="163"/>
    </row>
    <row r="200" spans="2:11" ht="25.5" customHeight="1">
      <c r="B200" s="162"/>
      <c r="C200" s="230" t="s">
        <v>1122</v>
      </c>
      <c r="D200" s="230"/>
      <c r="E200" s="230"/>
      <c r="F200" s="230" t="s">
        <v>1123</v>
      </c>
      <c r="G200" s="231"/>
      <c r="H200" s="296" t="s">
        <v>1124</v>
      </c>
      <c r="I200" s="296"/>
      <c r="J200" s="296"/>
      <c r="K200" s="163"/>
    </row>
    <row r="201" spans="2:11" ht="5.25" customHeight="1">
      <c r="B201" s="193"/>
      <c r="C201" s="188"/>
      <c r="D201" s="188"/>
      <c r="E201" s="188"/>
      <c r="F201" s="188"/>
      <c r="G201" s="212"/>
      <c r="H201" s="188"/>
      <c r="I201" s="188"/>
      <c r="J201" s="188"/>
      <c r="K201" s="214"/>
    </row>
    <row r="202" spans="2:11" ht="15" customHeight="1">
      <c r="B202" s="193"/>
      <c r="C202" s="170" t="s">
        <v>1114</v>
      </c>
      <c r="D202" s="170"/>
      <c r="E202" s="170"/>
      <c r="F202" s="191" t="s">
        <v>50</v>
      </c>
      <c r="G202" s="170"/>
      <c r="H202" s="297" t="s">
        <v>1125</v>
      </c>
      <c r="I202" s="297"/>
      <c r="J202" s="297"/>
      <c r="K202" s="214"/>
    </row>
    <row r="203" spans="2:11" ht="15" customHeight="1">
      <c r="B203" s="193"/>
      <c r="C203" s="170"/>
      <c r="D203" s="170"/>
      <c r="E203" s="170"/>
      <c r="F203" s="191" t="s">
        <v>51</v>
      </c>
      <c r="G203" s="170"/>
      <c r="H203" s="297" t="s">
        <v>1126</v>
      </c>
      <c r="I203" s="297"/>
      <c r="J203" s="297"/>
      <c r="K203" s="214"/>
    </row>
    <row r="204" spans="2:11" ht="15" customHeight="1">
      <c r="B204" s="193"/>
      <c r="C204" s="170"/>
      <c r="D204" s="170"/>
      <c r="E204" s="170"/>
      <c r="F204" s="191" t="s">
        <v>54</v>
      </c>
      <c r="G204" s="170"/>
      <c r="H204" s="297" t="s">
        <v>1127</v>
      </c>
      <c r="I204" s="297"/>
      <c r="J204" s="297"/>
      <c r="K204" s="214"/>
    </row>
    <row r="205" spans="2:11" ht="15" customHeight="1">
      <c r="B205" s="193"/>
      <c r="C205" s="170"/>
      <c r="D205" s="170"/>
      <c r="E205" s="170"/>
      <c r="F205" s="191" t="s">
        <v>52</v>
      </c>
      <c r="G205" s="170"/>
      <c r="H205" s="297" t="s">
        <v>1128</v>
      </c>
      <c r="I205" s="297"/>
      <c r="J205" s="297"/>
      <c r="K205" s="214"/>
    </row>
    <row r="206" spans="2:11" ht="15" customHeight="1">
      <c r="B206" s="193"/>
      <c r="C206" s="170"/>
      <c r="D206" s="170"/>
      <c r="E206" s="170"/>
      <c r="F206" s="191" t="s">
        <v>53</v>
      </c>
      <c r="G206" s="170"/>
      <c r="H206" s="297" t="s">
        <v>1129</v>
      </c>
      <c r="I206" s="297"/>
      <c r="J206" s="297"/>
      <c r="K206" s="214"/>
    </row>
    <row r="207" spans="2:11" ht="15" customHeight="1">
      <c r="B207" s="193"/>
      <c r="C207" s="170"/>
      <c r="D207" s="170"/>
      <c r="E207" s="170"/>
      <c r="F207" s="191"/>
      <c r="G207" s="170"/>
      <c r="H207" s="170"/>
      <c r="I207" s="170"/>
      <c r="J207" s="170"/>
      <c r="K207" s="214"/>
    </row>
    <row r="208" spans="2:11" ht="15" customHeight="1">
      <c r="B208" s="193"/>
      <c r="C208" s="170" t="s">
        <v>1070</v>
      </c>
      <c r="D208" s="170"/>
      <c r="E208" s="170"/>
      <c r="F208" s="191" t="s">
        <v>963</v>
      </c>
      <c r="G208" s="170"/>
      <c r="H208" s="297" t="s">
        <v>1130</v>
      </c>
      <c r="I208" s="297"/>
      <c r="J208" s="297"/>
      <c r="K208" s="214"/>
    </row>
    <row r="209" spans="2:11" ht="15" customHeight="1">
      <c r="B209" s="193"/>
      <c r="C209" s="170"/>
      <c r="D209" s="170"/>
      <c r="E209" s="170"/>
      <c r="F209" s="191" t="s">
        <v>966</v>
      </c>
      <c r="G209" s="170"/>
      <c r="H209" s="297" t="s">
        <v>967</v>
      </c>
      <c r="I209" s="297"/>
      <c r="J209" s="297"/>
      <c r="K209" s="214"/>
    </row>
    <row r="210" spans="2:11" ht="15" customHeight="1">
      <c r="B210" s="193"/>
      <c r="C210" s="170"/>
      <c r="D210" s="170"/>
      <c r="E210" s="170"/>
      <c r="F210" s="191" t="s">
        <v>85</v>
      </c>
      <c r="G210" s="170"/>
      <c r="H210" s="297" t="s">
        <v>1131</v>
      </c>
      <c r="I210" s="297"/>
      <c r="J210" s="297"/>
      <c r="K210" s="214"/>
    </row>
    <row r="211" spans="2:11" ht="15" customHeight="1">
      <c r="B211" s="232"/>
      <c r="C211" s="170"/>
      <c r="D211" s="170"/>
      <c r="E211" s="170"/>
      <c r="F211" s="191" t="s">
        <v>91</v>
      </c>
      <c r="G211" s="227"/>
      <c r="H211" s="298" t="s">
        <v>968</v>
      </c>
      <c r="I211" s="298"/>
      <c r="J211" s="298"/>
      <c r="K211" s="233"/>
    </row>
    <row r="212" spans="2:11" ht="15" customHeight="1">
      <c r="B212" s="232"/>
      <c r="C212" s="170"/>
      <c r="D212" s="170"/>
      <c r="E212" s="170"/>
      <c r="F212" s="191" t="s">
        <v>969</v>
      </c>
      <c r="G212" s="227"/>
      <c r="H212" s="298" t="s">
        <v>1132</v>
      </c>
      <c r="I212" s="298"/>
      <c r="J212" s="298"/>
      <c r="K212" s="233"/>
    </row>
    <row r="213" spans="2:11" ht="15" customHeight="1">
      <c r="B213" s="232"/>
      <c r="C213" s="170"/>
      <c r="D213" s="170"/>
      <c r="E213" s="170"/>
      <c r="F213" s="191"/>
      <c r="G213" s="227"/>
      <c r="H213" s="218"/>
      <c r="I213" s="218"/>
      <c r="J213" s="218"/>
      <c r="K213" s="233"/>
    </row>
    <row r="214" spans="2:11" ht="15" customHeight="1">
      <c r="B214" s="232"/>
      <c r="C214" s="170" t="s">
        <v>1094</v>
      </c>
      <c r="D214" s="170"/>
      <c r="E214" s="170"/>
      <c r="F214" s="191">
        <v>1</v>
      </c>
      <c r="G214" s="227"/>
      <c r="H214" s="298" t="s">
        <v>1133</v>
      </c>
      <c r="I214" s="298"/>
      <c r="J214" s="298"/>
      <c r="K214" s="233"/>
    </row>
    <row r="215" spans="2:11" ht="15" customHeight="1">
      <c r="B215" s="232"/>
      <c r="C215" s="170"/>
      <c r="D215" s="170"/>
      <c r="E215" s="170"/>
      <c r="F215" s="191">
        <v>2</v>
      </c>
      <c r="G215" s="227"/>
      <c r="H215" s="298" t="s">
        <v>1134</v>
      </c>
      <c r="I215" s="298"/>
      <c r="J215" s="298"/>
      <c r="K215" s="233"/>
    </row>
    <row r="216" spans="2:11" ht="15" customHeight="1">
      <c r="B216" s="232"/>
      <c r="C216" s="170"/>
      <c r="D216" s="170"/>
      <c r="E216" s="170"/>
      <c r="F216" s="191">
        <v>3</v>
      </c>
      <c r="G216" s="227"/>
      <c r="H216" s="298" t="s">
        <v>1135</v>
      </c>
      <c r="I216" s="298"/>
      <c r="J216" s="298"/>
      <c r="K216" s="233"/>
    </row>
    <row r="217" spans="2:11" ht="15" customHeight="1">
      <c r="B217" s="232"/>
      <c r="C217" s="170"/>
      <c r="D217" s="170"/>
      <c r="E217" s="170"/>
      <c r="F217" s="191">
        <v>4</v>
      </c>
      <c r="G217" s="227"/>
      <c r="H217" s="298" t="s">
        <v>1136</v>
      </c>
      <c r="I217" s="298"/>
      <c r="J217" s="298"/>
      <c r="K217" s="233"/>
    </row>
    <row r="218" spans="2:11" ht="12.75" customHeight="1">
      <c r="B218" s="234"/>
      <c r="C218" s="235"/>
      <c r="D218" s="235"/>
      <c r="E218" s="235"/>
      <c r="F218" s="235"/>
      <c r="G218" s="235"/>
      <c r="H218" s="235"/>
      <c r="I218" s="235"/>
      <c r="J218" s="235"/>
      <c r="K218" s="23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RADIM-HP21\Radim Gřes</dc:creator>
  <cp:keywords/>
  <dc:description/>
  <cp:lastModifiedBy>Rebro Martin</cp:lastModifiedBy>
  <dcterms:created xsi:type="dcterms:W3CDTF">2023-02-15T07:32:40Z</dcterms:created>
  <dcterms:modified xsi:type="dcterms:W3CDTF">2023-03-24T07:15:39Z</dcterms:modified>
  <cp:category/>
  <cp:version/>
  <cp:contentType/>
  <cp:contentStatus/>
</cp:coreProperties>
</file>