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Oprava parkoviště Urnový háj v Karviné-Mizerově\Rozpočet z 02_2023\"/>
    </mc:Choice>
  </mc:AlternateContent>
  <bookViews>
    <workbookView xWindow="0" yWindow="0" windowWidth="2370" windowHeight="0" firstSheet="1" activeTab="1"/>
  </bookViews>
  <sheets>
    <sheet name="Rekapitulace stavby" sheetId="1" state="veryHidden" r:id="rId1"/>
    <sheet name="Urnovyhaj - Oprava asfalt..." sheetId="2" r:id="rId2"/>
  </sheets>
  <definedNames>
    <definedName name="_xlnm._FilterDatabase" localSheetId="1" hidden="1">'Urnovyhaj - Oprava asfalt...'!$C$121:$K$190</definedName>
    <definedName name="_xlnm.Print_Titles" localSheetId="0">'Rekapitulace stavby'!$92:$92</definedName>
    <definedName name="_xlnm.Print_Titles" localSheetId="1">'Urnovyhaj - Oprava asfalt...'!$121:$121</definedName>
    <definedName name="_xlnm.Print_Area" localSheetId="0">'Rekapitulace stavby'!$D$4:$AO$76,'Rekapitulace stavby'!$C$82:$AQ$96</definedName>
    <definedName name="_xlnm.Print_Area" localSheetId="1">'Urnovyhaj - Oprava asfalt...'!$C$4:$J$76,'Urnovyhaj - Oprava asfalt...'!$C$82:$J$105,'Urnovyhaj - Oprava asfalt...'!$C$111:$K$190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90" i="2"/>
  <c r="BH190" i="2"/>
  <c r="BG190" i="2"/>
  <c r="BF190" i="2"/>
  <c r="T190" i="2"/>
  <c r="T189" i="2"/>
  <c r="R190" i="2"/>
  <c r="R189" i="2" s="1"/>
  <c r="P190" i="2"/>
  <c r="P189" i="2"/>
  <c r="BI188" i="2"/>
  <c r="BH188" i="2"/>
  <c r="BG188" i="2"/>
  <c r="BF188" i="2"/>
  <c r="T188" i="2"/>
  <c r="T187" i="2" s="1"/>
  <c r="R188" i="2"/>
  <c r="R187" i="2"/>
  <c r="P188" i="2"/>
  <c r="P187" i="2" s="1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9" i="2"/>
  <c r="F118" i="2"/>
  <c r="F116" i="2"/>
  <c r="E114" i="2"/>
  <c r="J90" i="2"/>
  <c r="F89" i="2"/>
  <c r="F87" i="2"/>
  <c r="E85" i="2"/>
  <c r="J19" i="2"/>
  <c r="E19" i="2"/>
  <c r="J118" i="2"/>
  <c r="J18" i="2"/>
  <c r="J16" i="2"/>
  <c r="E16" i="2"/>
  <c r="F119" i="2"/>
  <c r="J15" i="2"/>
  <c r="J10" i="2"/>
  <c r="J87" i="2"/>
  <c r="L90" i="1"/>
  <c r="AM90" i="1"/>
  <c r="AM89" i="1"/>
  <c r="L89" i="1"/>
  <c r="AM87" i="1"/>
  <c r="L87" i="1"/>
  <c r="L85" i="1"/>
  <c r="L84" i="1"/>
  <c r="BK185" i="2"/>
  <c r="BK147" i="2"/>
  <c r="BK128" i="2"/>
  <c r="J188" i="2"/>
  <c r="J176" i="2"/>
  <c r="BK166" i="2"/>
  <c r="BK159" i="2"/>
  <c r="BK148" i="2"/>
  <c r="BK131" i="2"/>
  <c r="J190" i="2"/>
  <c r="J177" i="2"/>
  <c r="J169" i="2"/>
  <c r="J162" i="2"/>
  <c r="BK150" i="2"/>
  <c r="J134" i="2"/>
  <c r="J185" i="2"/>
  <c r="BK160" i="2"/>
  <c r="J153" i="2"/>
  <c r="BK145" i="2"/>
  <c r="J138" i="2"/>
  <c r="J133" i="2"/>
  <c r="J127" i="2"/>
  <c r="J173" i="2"/>
  <c r="J145" i="2"/>
  <c r="J125" i="2"/>
  <c r="BK174" i="2"/>
  <c r="BK168" i="2"/>
  <c r="BK157" i="2"/>
  <c r="BK153" i="2"/>
  <c r="J135" i="2"/>
  <c r="BK126" i="2"/>
  <c r="J179" i="2"/>
  <c r="BK176" i="2"/>
  <c r="BK170" i="2"/>
  <c r="J164" i="2"/>
  <c r="J144" i="2"/>
  <c r="BK186" i="2"/>
  <c r="BK164" i="2"/>
  <c r="BK156" i="2"/>
  <c r="J150" i="2"/>
  <c r="BK143" i="2"/>
  <c r="BK134" i="2"/>
  <c r="J128" i="2"/>
  <c r="J181" i="2"/>
  <c r="BK133" i="2"/>
  <c r="BK181" i="2"/>
  <c r="J170" i="2"/>
  <c r="BK162" i="2"/>
  <c r="BK154" i="2"/>
  <c r="J137" i="2"/>
  <c r="J130" i="2"/>
  <c r="BK188" i="2"/>
  <c r="BK173" i="2"/>
  <c r="J168" i="2"/>
  <c r="BK161" i="2"/>
  <c r="J147" i="2"/>
  <c r="AS94" i="1"/>
  <c r="BK179" i="2"/>
  <c r="J159" i="2"/>
  <c r="J154" i="2"/>
  <c r="J148" i="2"/>
  <c r="BK137" i="2"/>
  <c r="BK130" i="2"/>
  <c r="BK180" i="2"/>
  <c r="J143" i="2"/>
  <c r="J126" i="2"/>
  <c r="J186" i="2"/>
  <c r="BK169" i="2"/>
  <c r="J161" i="2"/>
  <c r="J156" i="2"/>
  <c r="BK152" i="2"/>
  <c r="BK127" i="2"/>
  <c r="J180" i="2"/>
  <c r="J174" i="2"/>
  <c r="J166" i="2"/>
  <c r="J160" i="2"/>
  <c r="BK138" i="2"/>
  <c r="BK190" i="2"/>
  <c r="BK177" i="2"/>
  <c r="J157" i="2"/>
  <c r="J152" i="2"/>
  <c r="BK144" i="2"/>
  <c r="BK135" i="2"/>
  <c r="J131" i="2"/>
  <c r="BK125" i="2"/>
  <c r="BK184" i="2" l="1"/>
  <c r="R124" i="2"/>
  <c r="R142" i="2"/>
  <c r="T142" i="2"/>
  <c r="T123" i="2" s="1"/>
  <c r="T122" i="2" s="1"/>
  <c r="R151" i="2"/>
  <c r="P172" i="2"/>
  <c r="T172" i="2"/>
  <c r="T178" i="2"/>
  <c r="R184" i="2"/>
  <c r="R183" i="2"/>
  <c r="P124" i="2"/>
  <c r="BK142" i="2"/>
  <c r="J142" i="2" s="1"/>
  <c r="J97" i="2" s="1"/>
  <c r="BK151" i="2"/>
  <c r="J151" i="2"/>
  <c r="J98" i="2" s="1"/>
  <c r="T151" i="2"/>
  <c r="R172" i="2"/>
  <c r="R178" i="2"/>
  <c r="T184" i="2"/>
  <c r="T183" i="2"/>
  <c r="BK124" i="2"/>
  <c r="J124" i="2" s="1"/>
  <c r="J96" i="2" s="1"/>
  <c r="T124" i="2"/>
  <c r="P142" i="2"/>
  <c r="P151" i="2"/>
  <c r="BK172" i="2"/>
  <c r="J172" i="2"/>
  <c r="J99" i="2" s="1"/>
  <c r="BK178" i="2"/>
  <c r="J178" i="2"/>
  <c r="J100" i="2" s="1"/>
  <c r="P178" i="2"/>
  <c r="P184" i="2"/>
  <c r="P183" i="2"/>
  <c r="BK187" i="2"/>
  <c r="J187" i="2" s="1"/>
  <c r="J103" i="2" s="1"/>
  <c r="BK189" i="2"/>
  <c r="J189" i="2"/>
  <c r="J104" i="2" s="1"/>
  <c r="J89" i="2"/>
  <c r="BE126" i="2"/>
  <c r="BE154" i="2"/>
  <c r="BE156" i="2"/>
  <c r="BE159" i="2"/>
  <c r="BE162" i="2"/>
  <c r="BE190" i="2"/>
  <c r="BE125" i="2"/>
  <c r="BE127" i="2"/>
  <c r="BE128" i="2"/>
  <c r="BE130" i="2"/>
  <c r="BE131" i="2"/>
  <c r="BE134" i="2"/>
  <c r="BE144" i="2"/>
  <c r="BE153" i="2"/>
  <c r="BE166" i="2"/>
  <c r="BE168" i="2"/>
  <c r="BE173" i="2"/>
  <c r="BE174" i="2"/>
  <c r="BE176" i="2"/>
  <c r="BE180" i="2"/>
  <c r="BE181" i="2"/>
  <c r="F90" i="2"/>
  <c r="J116" i="2"/>
  <c r="BE133" i="2"/>
  <c r="BE135" i="2"/>
  <c r="BE137" i="2"/>
  <c r="BE138" i="2"/>
  <c r="BE143" i="2"/>
  <c r="BE147" i="2"/>
  <c r="BE157" i="2"/>
  <c r="BE160" i="2"/>
  <c r="BE161" i="2"/>
  <c r="BE164" i="2"/>
  <c r="BE169" i="2"/>
  <c r="BE177" i="2"/>
  <c r="BE179" i="2"/>
  <c r="BE145" i="2"/>
  <c r="BE148" i="2"/>
  <c r="BE150" i="2"/>
  <c r="BE152" i="2"/>
  <c r="BE170" i="2"/>
  <c r="BE185" i="2"/>
  <c r="BE186" i="2"/>
  <c r="BE188" i="2"/>
  <c r="F33" i="2"/>
  <c r="BB95" i="1"/>
  <c r="BB94" i="1" s="1"/>
  <c r="AX94" i="1" s="1"/>
  <c r="F35" i="2"/>
  <c r="BD95" i="1"/>
  <c r="BD94" i="1" s="1"/>
  <c r="W33" i="1" s="1"/>
  <c r="F34" i="2"/>
  <c r="BC95" i="1"/>
  <c r="BC94" i="1" s="1"/>
  <c r="W32" i="1" s="1"/>
  <c r="J32" i="2"/>
  <c r="AW95" i="1"/>
  <c r="F32" i="2"/>
  <c r="BA95" i="1"/>
  <c r="BA94" i="1"/>
  <c r="AW94" i="1"/>
  <c r="AK30" i="1" s="1"/>
  <c r="P123" i="2" l="1"/>
  <c r="P122" i="2"/>
  <c r="AU95" i="1"/>
  <c r="AU94" i="1" s="1"/>
  <c r="R123" i="2"/>
  <c r="R122" i="2" s="1"/>
  <c r="BK183" i="2"/>
  <c r="J183" i="2"/>
  <c r="J101" i="2" s="1"/>
  <c r="J184" i="2"/>
  <c r="J102" i="2" s="1"/>
  <c r="BK123" i="2"/>
  <c r="J123" i="2" s="1"/>
  <c r="J95" i="2" s="1"/>
  <c r="W31" i="1"/>
  <c r="J31" i="2"/>
  <c r="AV95" i="1" s="1"/>
  <c r="AT95" i="1" s="1"/>
  <c r="F31" i="2"/>
  <c r="AZ95" i="1" s="1"/>
  <c r="AZ94" i="1" s="1"/>
  <c r="W29" i="1" s="1"/>
  <c r="W30" i="1"/>
  <c r="AY94" i="1"/>
  <c r="BK122" i="2" l="1"/>
  <c r="J122" i="2"/>
  <c r="J94" i="2"/>
  <c r="AV94" i="1"/>
  <c r="AK29" i="1" s="1"/>
  <c r="J28" i="2" l="1"/>
  <c r="AG95" i="1"/>
  <c r="AG94" i="1"/>
  <c r="AN94" i="1" s="1"/>
  <c r="AT94" i="1"/>
  <c r="AK26" i="1" l="1"/>
  <c r="J37" i="2"/>
  <c r="AN95" i="1"/>
  <c r="AK35" i="1"/>
</calcChain>
</file>

<file path=xl/sharedStrings.xml><?xml version="1.0" encoding="utf-8"?>
<sst xmlns="http://schemas.openxmlformats.org/spreadsheetml/2006/main" count="1089" uniqueCount="318">
  <si>
    <t>Export Komplet</t>
  </si>
  <si>
    <t/>
  </si>
  <si>
    <t>2.0</t>
  </si>
  <si>
    <t>False</t>
  </si>
  <si>
    <t>{08d183e1-e628-44a4-b21f-9c2fd073a1b7}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</si>
  <si>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</si>
  <si>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</si>
  <si>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</si>
  <si>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</si>
  <si>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</si>
  <si>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</si>
  <si>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</si>
  <si>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</si>
  <si>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Urnovyhaj</t>
  </si>
  <si>
    <t>Stavba:</t>
  </si>
  <si>
    <t>Oprava asfaltové plochy a komunikace  před  urnovým hájem</t>
  </si>
  <si>
    <t>KSO:</t>
  </si>
  <si>
    <t>CC-CZ:</t>
  </si>
  <si>
    <t>Místo:</t>
  </si>
  <si>
    <t>Karviná</t>
  </si>
  <si>
    <t>Datum:</t>
  </si>
  <si>
    <t>8. 2. 2023</t>
  </si>
  <si>
    <t>Zadavatel:</t>
  </si>
  <si>
    <t>IČ:</t>
  </si>
  <si>
    <t>Statutární město  Karviná</t>
  </si>
  <si>
    <t>DIČ:</t>
  </si>
  <si>
    <t>Zhotovitel:</t>
  </si>
  <si>
    <t xml:space="preserve"> </t>
  </si>
  <si>
    <t>Projektant: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</si>
  <si>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</si>
  <si>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</si>
  <si>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</si>
  <si>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</si>
  <si>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</si>
  <si>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</si>
  <si>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</si>
  <si>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</si>
  <si>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</si>
  <si>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</si>
  <si>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</si>
  <si>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</si>
  <si>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</si>
  <si>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</si>
  <si>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</si>
  <si>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</si>
  <si>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</si>
  <si>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</si>
  <si>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</si>
  <si>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</si>
  <si>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</si>
  <si>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</si>
  <si>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</si>
  <si>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</si>
  <si>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</si>
  <si>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</si>
  <si>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</si>
  <si>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</si>
  <si>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</si>
  <si>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</si>
  <si>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</si>
  <si>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</si>
  <si>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</si>
  <si>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</si>
  <si>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</si>
  <si>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</si>
  <si>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</si>
  <si>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</si>
  <si>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</si>
  <si>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</si>
  <si>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</si>
  <si>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</si>
  <si>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</si>
  <si>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</si>
  <si>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</si>
  <si>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</si>
  <si>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</si>
  <si>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</si>
  <si>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</si>
  <si>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</si>
  <si>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</si>
  <si>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</si>
  <si>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</si>
  <si>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</si>
  <si>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</si>
  <si>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</si>
  <si>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</si>
  <si>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</si>
  <si>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</si>
  <si>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</si>
  <si>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</si>
  <si>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</si>
  <si>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</si>
  <si>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</si>
  <si>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</si>
  <si>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</si>
  <si>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</si>
  <si>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</si>
  <si>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</si>
  <si>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</si>
  <si>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</si>
  <si>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</si>
  <si>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</si>
  <si>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</si>
  <si>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</si>
  <si>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</si>
  <si>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</si>
  <si>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</si>
  <si>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</si>
  <si>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</si>
  <si>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</si>
  <si>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</si>
  <si>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</si>
  <si>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</si>
  <si>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</si>
  <si>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</si>
  <si>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</si>
  <si>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přes 100 do 150 mm ručně</t>
  </si>
  <si>
    <t>m2</t>
  </si>
  <si>
    <t>CS ÚRS 2023 01</t>
  </si>
  <si>
    <t>4</t>
  </si>
  <si>
    <t>1811025397</t>
  </si>
  <si>
    <t>113154113</t>
  </si>
  <si>
    <t>Frézování živičného krytu tl 50 mm pruh š 0,5 m pl do 500 m2 bez překážek v trase</t>
  </si>
  <si>
    <t>1533632562</t>
  </si>
  <si>
    <t>3</t>
  </si>
  <si>
    <t>113154223</t>
  </si>
  <si>
    <t>Frézování živičného krytu tl 50 mm pruh š přes 0,5 do 1 m pl přes 500 do 1000 m2 bez překážek v trase</t>
  </si>
  <si>
    <t>-1785312712</t>
  </si>
  <si>
    <t>132251102</t>
  </si>
  <si>
    <t>Odkop zeminy  pro zpevnění krajnice komunikace do 50 m3 strojně</t>
  </si>
  <si>
    <t>m3</t>
  </si>
  <si>
    <t>1506275913</t>
  </si>
  <si>
    <t>VV</t>
  </si>
  <si>
    <t>64*0,4</t>
  </si>
  <si>
    <t>5</t>
  </si>
  <si>
    <t>162751117</t>
  </si>
  <si>
    <t>Vodorovné přemístění přes 9 000 do 10000 m výkopku/sypaniny z horniny třídy těžitelnosti I skupiny 1 až 3</t>
  </si>
  <si>
    <t>1120737468</t>
  </si>
  <si>
    <t>6</t>
  </si>
  <si>
    <t>162751119</t>
  </si>
  <si>
    <t>Příplatek k vodorovnému přemístění výkopku/sypaniny z horniny třídy těžitelnosti I skupiny 1 až 3 ZKD 1000 m přes 10000 m</t>
  </si>
  <si>
    <t>-2144935656</t>
  </si>
  <si>
    <t>25,6*5 'Přepočtené koeficientem množství</t>
  </si>
  <si>
    <t>7</t>
  </si>
  <si>
    <t>167151101</t>
  </si>
  <si>
    <t>Nakládání výkopku z hornin třídy těžitelnosti I skupiny 1 až 3 do 100 m3</t>
  </si>
  <si>
    <t>-589553395</t>
  </si>
  <si>
    <t>8</t>
  </si>
  <si>
    <t>167151121</t>
  </si>
  <si>
    <t>Skládání nebo překládání výkopku z horniny třídy těžitelnosti I skupiny 1 až 3</t>
  </si>
  <si>
    <t>-634823248</t>
  </si>
  <si>
    <t>9</t>
  </si>
  <si>
    <t>171201231</t>
  </si>
  <si>
    <t>Poplatek za uložení zeminy a kamení na recyklační skládce (skládkovné) kód odpadu 17 05 04</t>
  </si>
  <si>
    <t>t</t>
  </si>
  <si>
    <t>-2033040953</t>
  </si>
  <si>
    <t>25,6*2 'Přepočtené koeficientem množství</t>
  </si>
  <si>
    <t>10</t>
  </si>
  <si>
    <t>171251201</t>
  </si>
  <si>
    <t>Uložení sypaniny na skládky nebo meziskládky</t>
  </si>
  <si>
    <t>-1781546402</t>
  </si>
  <si>
    <t>11</t>
  </si>
  <si>
    <t>181951114</t>
  </si>
  <si>
    <t>Úprava pláně v hornině třídy těžitelnosti II skupiny 4 a 5 se zhutněním strojně</t>
  </si>
  <si>
    <t>-1187315146</t>
  </si>
  <si>
    <t>970</t>
  </si>
  <si>
    <t>64</t>
  </si>
  <si>
    <t>Součet</t>
  </si>
  <si>
    <t>Komunikace pozemní</t>
  </si>
  <si>
    <t>12</t>
  </si>
  <si>
    <t>564831011</t>
  </si>
  <si>
    <t>Podklad ze štěrkodrtě ŠD plochy do 100 m2 tl 100 mm - zpevnění krajnice</t>
  </si>
  <si>
    <t>-746166220</t>
  </si>
  <si>
    <t>13</t>
  </si>
  <si>
    <t>564871016</t>
  </si>
  <si>
    <t xml:space="preserve">Podklad ze štěrkodrtě ŠD plochy do 100 m2 tl 300 mm -zpevnění krajnice </t>
  </si>
  <si>
    <t>-1945868574</t>
  </si>
  <si>
    <t>14</t>
  </si>
  <si>
    <t>572141111</t>
  </si>
  <si>
    <t>Vyrovnání povrchu dosavadních krytů asfaltovým betonem ACO (AB) tl přes 20 do 40 mm</t>
  </si>
  <si>
    <t>466828060</t>
  </si>
  <si>
    <t>2250*0,2</t>
  </si>
  <si>
    <t>573111115</t>
  </si>
  <si>
    <t>Postřik živičný infiltrační s posypem z asfaltu množství 2,5 kg/m2</t>
  </si>
  <si>
    <t>-684339302</t>
  </si>
  <si>
    <t>16</t>
  </si>
  <si>
    <t>573231112</t>
  </si>
  <si>
    <t>Postřik živičný spojovací ze silniční emulze v množství 0,80 kg/m2</t>
  </si>
  <si>
    <t>1410012480</t>
  </si>
  <si>
    <t>2250-970</t>
  </si>
  <si>
    <t>17</t>
  </si>
  <si>
    <t>577144121</t>
  </si>
  <si>
    <t>Asfaltový beton vrstva obrusná ACO 11 (ABS) tř. I tl 50 mm š přes 3 m z nemodifikovaného asfaltu</t>
  </si>
  <si>
    <t>-2003136294</t>
  </si>
  <si>
    <t>Ostatní konstrukce a práce, bourání</t>
  </si>
  <si>
    <t>18</t>
  </si>
  <si>
    <t>915111111</t>
  </si>
  <si>
    <t>Vodorovné dopravní značení dělící čáry souvislé š 125 mm základní bílá barva</t>
  </si>
  <si>
    <t>m</t>
  </si>
  <si>
    <t>746641556</t>
  </si>
  <si>
    <t>19</t>
  </si>
  <si>
    <t>915111115</t>
  </si>
  <si>
    <t>Vodorovné dopravní značení dělící čáry souvislé š 125 mm základní žlutá barva</t>
  </si>
  <si>
    <t>-997508731</t>
  </si>
  <si>
    <t>20</t>
  </si>
  <si>
    <t>915611111</t>
  </si>
  <si>
    <t>Předznačení vodorovného liniového značení</t>
  </si>
  <si>
    <t>2135421529</t>
  </si>
  <si>
    <t>140*2+140*2</t>
  </si>
  <si>
    <t>919125111</t>
  </si>
  <si>
    <t>Těsnění svislé spáry mezi živičným krytem a ostatními prvky samolepicí asfaltovou páskou š 35 mm</t>
  </si>
  <si>
    <t>650658066</t>
  </si>
  <si>
    <t>22</t>
  </si>
  <si>
    <t>919735111</t>
  </si>
  <si>
    <t>Řezání stávajícího živičného krytu hl do 50 mm</t>
  </si>
  <si>
    <t>1983971855</t>
  </si>
  <si>
    <t>34+26</t>
  </si>
  <si>
    <t>23</t>
  </si>
  <si>
    <t>919735124</t>
  </si>
  <si>
    <t>Řezání stávajícího betonového krytu hl přes 150 do 200 mm</t>
  </si>
  <si>
    <t>412121628</t>
  </si>
  <si>
    <t>24</t>
  </si>
  <si>
    <t>935112211</t>
  </si>
  <si>
    <t>Osazení příkopového žlabu do betonu tl 100 mm z betonových tvárnic š 800 mm - výměna prasklých příkopových žlabů</t>
  </si>
  <si>
    <t>-634728615</t>
  </si>
  <si>
    <t>25</t>
  </si>
  <si>
    <t>M</t>
  </si>
  <si>
    <t>59227024</t>
  </si>
  <si>
    <t xml:space="preserve">žlabovka příkopová betonová </t>
  </si>
  <si>
    <t>-1276144380</t>
  </si>
  <si>
    <t>26</t>
  </si>
  <si>
    <t>935112911</t>
  </si>
  <si>
    <t>Příplatek ZKD tl 10 mm lože přes 100 mm u příkopového žlabu osazeného do betonu</t>
  </si>
  <si>
    <t>-2029208704</t>
  </si>
  <si>
    <t>10*0,8*15</t>
  </si>
  <si>
    <t>27</t>
  </si>
  <si>
    <t>938909311</t>
  </si>
  <si>
    <t>Čištění vozovek metením strojně podkladu nebo krytu betonového nebo živičného</t>
  </si>
  <si>
    <t>-1110017275</t>
  </si>
  <si>
    <t>2250*0,8</t>
  </si>
  <si>
    <t>28</t>
  </si>
  <si>
    <t>938909331</t>
  </si>
  <si>
    <t>Čištění vozovek metením ručně podkladu nebo krytu betonového nebo živičného</t>
  </si>
  <si>
    <t>1316414152</t>
  </si>
  <si>
    <t>29</t>
  </si>
  <si>
    <t>938909612</t>
  </si>
  <si>
    <t>Odstranění nánosu na krajnicích tl do 200 mm</t>
  </si>
  <si>
    <t>1626200993</t>
  </si>
  <si>
    <t>30</t>
  </si>
  <si>
    <t>966008212</t>
  </si>
  <si>
    <t>Bourání odvodňovacího žlabu z betonových příkopových tvárnic š přes 500 do 800 mm</t>
  </si>
  <si>
    <t>1105960413</t>
  </si>
  <si>
    <t>31</t>
  </si>
  <si>
    <t>979024443</t>
  </si>
  <si>
    <t>Očištění obrubníků a krajníků silničních</t>
  </si>
  <si>
    <t>-1925543284</t>
  </si>
  <si>
    <t>9+42</t>
  </si>
  <si>
    <t>997</t>
  </si>
  <si>
    <t>Přesun sutě</t>
  </si>
  <si>
    <t>32</t>
  </si>
  <si>
    <t>997221561</t>
  </si>
  <si>
    <t>Vodorovná doprava suti z kusových materiálů do 1 km</t>
  </si>
  <si>
    <t>684849396</t>
  </si>
  <si>
    <t>33</t>
  </si>
  <si>
    <t>997221569</t>
  </si>
  <si>
    <t>Příplatek ZKD 1 km u vodorovné dopravy suti z kusových materiálů</t>
  </si>
  <si>
    <t>-1007358167</t>
  </si>
  <si>
    <t>325,846*14 'Přepočtené koeficientem množství</t>
  </si>
  <si>
    <t>34</t>
  </si>
  <si>
    <t>997221611</t>
  </si>
  <si>
    <t>Nakládání suti na dopravní prostředky pro vodorovnou dopravu</t>
  </si>
  <si>
    <t>1014918985</t>
  </si>
  <si>
    <t>35</t>
  </si>
  <si>
    <t>997221875</t>
  </si>
  <si>
    <t>Poplatek za uložení stavebního odpadu na recyklační skládce (skládkovné) asfaltového bez obsahu dehtu zatříděného do Katalogu odpadů pod kódem 17 03 02</t>
  </si>
  <si>
    <t>1094965059</t>
  </si>
  <si>
    <t>998</t>
  </si>
  <si>
    <t>Přesun hmot</t>
  </si>
  <si>
    <t>36</t>
  </si>
  <si>
    <t>998225111</t>
  </si>
  <si>
    <t>Přesun hmot pro pozemní komunikace s krytem z kamene, monolitickým betonovým nebo živičným</t>
  </si>
  <si>
    <t>-37272589</t>
  </si>
  <si>
    <t>37</t>
  </si>
  <si>
    <t>998225194</t>
  </si>
  <si>
    <t>Příplatek k přesunu hmot pro pozemní komunikace s krytem z kamene, živičným, betonovým do 5000 m</t>
  </si>
  <si>
    <t>63146045</t>
  </si>
  <si>
    <t>38</t>
  </si>
  <si>
    <t>998225195</t>
  </si>
  <si>
    <t>Příplatek k přesunu hmot pro pozemní komunikace s krytem z kamene, živičným, betonovým ZKD 5000 m</t>
  </si>
  <si>
    <t>-111560447</t>
  </si>
  <si>
    <t>413,495*5 'Přepočtené koeficientem množství</t>
  </si>
  <si>
    <t>VRN</t>
  </si>
  <si>
    <t>Vedlejší rozpočtové náklady</t>
  </si>
  <si>
    <t>VRN1</t>
  </si>
  <si>
    <t>Průzkumné, geodetické a projektové práce</t>
  </si>
  <si>
    <t>39</t>
  </si>
  <si>
    <t>012103000</t>
  </si>
  <si>
    <t>Geodetické práce před výstavbou - vytýčení stávajících sítí</t>
  </si>
  <si>
    <t>kpl</t>
  </si>
  <si>
    <t>1024</t>
  </si>
  <si>
    <t>-1359962545</t>
  </si>
  <si>
    <t>40</t>
  </si>
  <si>
    <t>012303000</t>
  </si>
  <si>
    <t>Geodetické práce po výstavbě - zaměření skutečného provedení</t>
  </si>
  <si>
    <t>-757139209</t>
  </si>
  <si>
    <t>VRN3</t>
  </si>
  <si>
    <t>Zařízení staveniště</t>
  </si>
  <si>
    <t>41</t>
  </si>
  <si>
    <t>034002000</t>
  </si>
  <si>
    <t>Zabezpečení staveniště</t>
  </si>
  <si>
    <t>-144538493</t>
  </si>
  <si>
    <t>VRN7</t>
  </si>
  <si>
    <t>Provozní vlivy</t>
  </si>
  <si>
    <t>42</t>
  </si>
  <si>
    <t>072002000</t>
  </si>
  <si>
    <t>Silniční provoz - přechodné dopravní značení + informační tabule+zajištění dopravní uzavírky</t>
  </si>
  <si>
    <t>-1118579767</t>
  </si>
  <si>
    <t xml:space="preserve">Oprava parkoviště a příjezdové komunikace Urnový háj v Karviné-Mizerově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</si>
</sst>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75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03" t="s">
        <v>13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204" t="s">
        <v>15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27</v>
      </c>
      <c r="AK17" s="25" t="s">
        <v>25</v>
      </c>
      <c r="AN17" s="23" t="s">
        <v>1</v>
      </c>
      <c r="AR17" s="19"/>
      <c r="BS17" s="16" t="s">
        <v>29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30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31</v>
      </c>
      <c r="AK20" s="25" t="s">
        <v>25</v>
      </c>
      <c r="AN20" s="23" t="s">
        <v>1</v>
      </c>
      <c r="AR20" s="19"/>
      <c r="BS20" s="16" t="s">
        <v>29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32</v>
      </c>
      <c r="AR22" s="19"/>
    </row>
    <row r="23" spans="1:71" s="1" customFormat="1" ht="16.5" customHeight="1">
      <c r="B23" s="19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6">
        <f>ROUND(AG94,2)</f>
        <v>0</v>
      </c>
      <c r="AL26" s="207"/>
      <c r="AM26" s="207"/>
      <c r="AN26" s="207"/>
      <c r="AO26" s="207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08" t="s">
        <v>34</v>
      </c>
      <c r="M28" s="208"/>
      <c r="N28" s="208"/>
      <c r="O28" s="208"/>
      <c r="P28" s="208"/>
      <c r="Q28" s="28"/>
      <c r="R28" s="28"/>
      <c r="S28" s="28"/>
      <c r="T28" s="28"/>
      <c r="U28" s="28"/>
      <c r="V28" s="28"/>
      <c r="W28" s="208" t="s">
        <v>35</v>
      </c>
      <c r="X28" s="208"/>
      <c r="Y28" s="208"/>
      <c r="Z28" s="208"/>
      <c r="AA28" s="208"/>
      <c r="AB28" s="208"/>
      <c r="AC28" s="208"/>
      <c r="AD28" s="208"/>
      <c r="AE28" s="208"/>
      <c r="AF28" s="28"/>
      <c r="AG28" s="28"/>
      <c r="AH28" s="28"/>
      <c r="AI28" s="28"/>
      <c r="AJ28" s="28"/>
      <c r="AK28" s="208" t="s">
        <v>36</v>
      </c>
      <c r="AL28" s="208"/>
      <c r="AM28" s="208"/>
      <c r="AN28" s="208"/>
      <c r="AO28" s="208"/>
      <c r="AP28" s="28"/>
      <c r="AQ28" s="28"/>
      <c r="AR28" s="29"/>
      <c r="BE28" s="28"/>
    </row>
    <row r="29" spans="1:71" s="3" customFormat="1" ht="14.45" customHeight="1">
      <c r="B29" s="33"/>
      <c r="D29" s="25" t="s">
        <v>37</v>
      </c>
      <c r="F29" s="25" t="s">
        <v>38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3"/>
    </row>
    <row r="30" spans="1:71" s="3" customFormat="1" ht="14.45" customHeight="1">
      <c r="B30" s="33"/>
      <c r="F30" s="25" t="s">
        <v>39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3"/>
    </row>
    <row r="31" spans="1:71" s="3" customFormat="1" ht="14.45" hidden="1" customHeight="1">
      <c r="B31" s="33"/>
      <c r="F31" s="25" t="s">
        <v>40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3"/>
    </row>
    <row r="32" spans="1:71" s="3" customFormat="1" ht="14.45" hidden="1" customHeight="1">
      <c r="B32" s="33"/>
      <c r="F32" s="25" t="s">
        <v>41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3"/>
    </row>
    <row r="33" spans="1:57" s="3" customFormat="1" ht="14.45" hidden="1" customHeight="1">
      <c r="B33" s="33"/>
      <c r="F33" s="25" t="s">
        <v>42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99" t="s">
        <v>45</v>
      </c>
      <c r="Y35" s="200"/>
      <c r="Z35" s="200"/>
      <c r="AA35" s="200"/>
      <c r="AB35" s="200"/>
      <c r="AC35" s="36"/>
      <c r="AD35" s="36"/>
      <c r="AE35" s="36"/>
      <c r="AF35" s="36"/>
      <c r="AG35" s="36"/>
      <c r="AH35" s="36"/>
      <c r="AI35" s="36"/>
      <c r="AJ35" s="36"/>
      <c r="AK35" s="201">
        <f>SUM(AK26:AK33)</f>
        <v>0</v>
      </c>
      <c r="AL35" s="200"/>
      <c r="AM35" s="200"/>
      <c r="AN35" s="200"/>
      <c r="AO35" s="202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1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48</v>
      </c>
      <c r="AI60" s="31"/>
      <c r="AJ60" s="31"/>
      <c r="AK60" s="31"/>
      <c r="AL60" s="31"/>
      <c r="AM60" s="41" t="s">
        <v>49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9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51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1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48</v>
      </c>
      <c r="AI75" s="31"/>
      <c r="AJ75" s="31"/>
      <c r="AK75" s="31"/>
      <c r="AL75" s="31"/>
      <c r="AM75" s="41" t="s">
        <v>49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5" customHeight="1">
      <c r="A82" s="28"/>
      <c r="B82" s="29"/>
      <c r="C82" s="20" t="s">
        <v>52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5" t="s">
        <v>12</v>
      </c>
      <c r="L84" s="4" t="str">
        <f>K5</f>
        <v>Urnovyhaj</v>
      </c>
      <c r="AR84" s="47"/>
    </row>
    <row r="85" spans="1:90" s="5" customFormat="1" ht="36.950000000000003" customHeight="1">
      <c r="B85" s="48"/>
      <c r="C85" s="49" t="s">
        <v>14</v>
      </c>
      <c r="L85" s="187" t="str">
        <f>K6</f>
        <v>Oprava asfaltové plochy a komunikace  před  urnovým hájem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0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Karviná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189" t="str">
        <f>IF(AN8= "","",AN8)</f>
        <v>8. 2. 2023</v>
      </c>
      <c r="AN87" s="189"/>
      <c r="AO87" s="28"/>
      <c r="AP87" s="28"/>
      <c r="AQ87" s="28"/>
      <c r="AR87" s="29"/>
      <c r="BE87" s="2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2" customHeight="1">
      <c r="A89" s="28"/>
      <c r="B89" s="29"/>
      <c r="C89" s="25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Statutární město  Karviná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28</v>
      </c>
      <c r="AJ89" s="28"/>
      <c r="AK89" s="28"/>
      <c r="AL89" s="28"/>
      <c r="AM89" s="190" t="str">
        <f>IF(E17="","",E17)</f>
        <v xml:space="preserve"> </v>
      </c>
      <c r="AN89" s="191"/>
      <c r="AO89" s="191"/>
      <c r="AP89" s="191"/>
      <c r="AQ89" s="28"/>
      <c r="AR89" s="29"/>
      <c r="AS89" s="192" t="s">
        <v>53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2" customHeight="1">
      <c r="A90" s="28"/>
      <c r="B90" s="29"/>
      <c r="C90" s="25" t="s">
        <v>26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30</v>
      </c>
      <c r="AJ90" s="28"/>
      <c r="AK90" s="28"/>
      <c r="AL90" s="28"/>
      <c r="AM90" s="190" t="str">
        <f>IF(E20="","",E20)</f>
        <v>Martin Pniok</v>
      </c>
      <c r="AN90" s="191"/>
      <c r="AO90" s="191"/>
      <c r="AP90" s="191"/>
      <c r="AQ90" s="28"/>
      <c r="AR90" s="29"/>
      <c r="AS90" s="194"/>
      <c r="AT90" s="195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4"/>
      <c r="AT91" s="195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177" t="s">
        <v>54</v>
      </c>
      <c r="D92" s="178"/>
      <c r="E92" s="178"/>
      <c r="F92" s="178"/>
      <c r="G92" s="178"/>
      <c r="H92" s="56"/>
      <c r="I92" s="179" t="s">
        <v>55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56</v>
      </c>
      <c r="AH92" s="178"/>
      <c r="AI92" s="178"/>
      <c r="AJ92" s="178"/>
      <c r="AK92" s="178"/>
      <c r="AL92" s="178"/>
      <c r="AM92" s="178"/>
      <c r="AN92" s="179" t="s">
        <v>57</v>
      </c>
      <c r="AO92" s="178"/>
      <c r="AP92" s="181"/>
      <c r="AQ92" s="57" t="s">
        <v>58</v>
      </c>
      <c r="AR92" s="29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50000000000003" customHeight="1">
      <c r="B94" s="64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85">
        <f>ROUND(AG95,2)</f>
        <v>0</v>
      </c>
      <c r="AH94" s="185"/>
      <c r="AI94" s="185"/>
      <c r="AJ94" s="185"/>
      <c r="AK94" s="185"/>
      <c r="AL94" s="185"/>
      <c r="AM94" s="185"/>
      <c r="AN94" s="186">
        <f>SUM(AG94,AT94)</f>
        <v>0</v>
      </c>
      <c r="AO94" s="186"/>
      <c r="AP94" s="186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507.81950999999998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72</v>
      </c>
      <c r="BT94" s="73" t="s">
        <v>73</v>
      </c>
      <c r="BV94" s="73" t="s">
        <v>74</v>
      </c>
      <c r="BW94" s="73" t="s">
        <v>4</v>
      </c>
      <c r="BX94" s="73" t="s">
        <v>75</v>
      </c>
      <c r="CL94" s="73" t="s">
        <v>1</v>
      </c>
    </row>
    <row r="95" spans="1:90" s="7" customFormat="1" ht="24.75" customHeight="1">
      <c r="A95" s="74" t="s">
        <v>76</v>
      </c>
      <c r="B95" s="75"/>
      <c r="C95" s="76"/>
      <c r="D95" s="184" t="s">
        <v>13</v>
      </c>
      <c r="E95" s="184"/>
      <c r="F95" s="184"/>
      <c r="G95" s="184"/>
      <c r="H95" s="184"/>
      <c r="I95" s="77"/>
      <c r="J95" s="184" t="s">
        <v>15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'Urnovyhaj - Oprava asfalt...'!J28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8" t="s">
        <v>77</v>
      </c>
      <c r="AR95" s="75"/>
      <c r="AS95" s="79">
        <v>0</v>
      </c>
      <c r="AT95" s="80">
        <f>ROUND(SUM(AV95:AW95),2)</f>
        <v>0</v>
      </c>
      <c r="AU95" s="81">
        <f>'Urnovyhaj - Oprava asfalt...'!P122</f>
        <v>507.81951300000003</v>
      </c>
      <c r="AV95" s="80">
        <f>'Urnovyhaj - Oprava asfalt...'!J31</f>
        <v>0</v>
      </c>
      <c r="AW95" s="80">
        <f>'Urnovyhaj - Oprava asfalt...'!J32</f>
        <v>0</v>
      </c>
      <c r="AX95" s="80">
        <f>'Urnovyhaj - Oprava asfalt...'!J33</f>
        <v>0</v>
      </c>
      <c r="AY95" s="80">
        <f>'Urnovyhaj - Oprava asfalt...'!J34</f>
        <v>0</v>
      </c>
      <c r="AZ95" s="80">
        <f>'Urnovyhaj - Oprava asfalt...'!F31</f>
        <v>0</v>
      </c>
      <c r="BA95" s="80">
        <f>'Urnovyhaj - Oprava asfalt...'!F32</f>
        <v>0</v>
      </c>
      <c r="BB95" s="80">
        <f>'Urnovyhaj - Oprava asfalt...'!F33</f>
        <v>0</v>
      </c>
      <c r="BC95" s="80">
        <f>'Urnovyhaj - Oprava asfalt...'!F34</f>
        <v>0</v>
      </c>
      <c r="BD95" s="82">
        <f>'Urnovyhaj - Oprava asfalt...'!F35</f>
        <v>0</v>
      </c>
      <c r="BT95" s="83" t="s">
        <v>78</v>
      </c>
      <c r="BU95" s="83" t="s">
        <v>79</v>
      </c>
      <c r="BV95" s="83" t="s">
        <v>74</v>
      </c>
      <c r="BW95" s="83" t="s">
        <v>4</v>
      </c>
      <c r="BX95" s="83" t="s">
        <v>75</v>
      </c>
      <c r="CL95" s="83" t="s">
        <v>1</v>
      </c>
    </row>
    <row r="96" spans="1:90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Urnovyhaj - Oprava asfal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1"/>
  <sheetViews>
    <sheetView showGridLines="0" tabSelected="1" topLeftCell="A93" workbookViewId="0">
      <selection activeCell="Z125" sqref="Z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175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6" t="s">
        <v>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1:46" s="1" customFormat="1" ht="24.95" customHeight="1">
      <c r="B4" s="19"/>
      <c r="D4" s="20" t="s">
        <v>81</v>
      </c>
      <c r="L4" s="19"/>
      <c r="M4" s="85" t="s">
        <v>10</v>
      </c>
      <c r="AT4" s="16" t="s">
        <v>3</v>
      </c>
    </row>
    <row r="5" spans="1:46" s="1" customFormat="1" ht="6.95" customHeight="1">
      <c r="B5" s="19"/>
      <c r="L5" s="19"/>
    </row>
    <row r="6" spans="1:46" s="2" customFormat="1" ht="12" customHeight="1">
      <c r="A6" s="28"/>
      <c r="B6" s="29"/>
      <c r="C6" s="28"/>
      <c r="D6" s="25" t="s">
        <v>14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30" customHeight="1">
      <c r="A7" s="28"/>
      <c r="B7" s="29"/>
      <c r="C7" s="28"/>
      <c r="D7" s="28"/>
      <c r="E7" s="204" t="s">
        <v>317</v>
      </c>
      <c r="F7" s="209"/>
      <c r="G7" s="209"/>
      <c r="H7" s="209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5" t="s">
        <v>16</v>
      </c>
      <c r="E9" s="28"/>
      <c r="F9" s="23" t="s">
        <v>1</v>
      </c>
      <c r="G9" s="28"/>
      <c r="H9" s="28"/>
      <c r="I9" s="25" t="s">
        <v>17</v>
      </c>
      <c r="J9" s="23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18</v>
      </c>
      <c r="E10" s="28"/>
      <c r="F10" s="23" t="s">
        <v>19</v>
      </c>
      <c r="G10" s="28"/>
      <c r="H10" s="28"/>
      <c r="I10" s="25" t="s">
        <v>20</v>
      </c>
      <c r="J10" s="51" t="str">
        <f>'Rekapitulace stavby'!AN8</f>
        <v>8. 2. 2023</v>
      </c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22</v>
      </c>
      <c r="E12" s="28"/>
      <c r="F12" s="28"/>
      <c r="G12" s="28"/>
      <c r="H12" s="28"/>
      <c r="I12" s="25" t="s">
        <v>23</v>
      </c>
      <c r="J12" s="23" t="s">
        <v>1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3" t="s">
        <v>24</v>
      </c>
      <c r="F13" s="28"/>
      <c r="G13" s="28"/>
      <c r="H13" s="28"/>
      <c r="I13" s="25" t="s">
        <v>25</v>
      </c>
      <c r="J13" s="23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5" t="s">
        <v>26</v>
      </c>
      <c r="E15" s="28"/>
      <c r="F15" s="28"/>
      <c r="G15" s="28"/>
      <c r="H15" s="28"/>
      <c r="I15" s="25" t="s">
        <v>23</v>
      </c>
      <c r="J15" s="23" t="str">
        <f>'Rekapitulace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203" t="str">
        <f>'Rekapitulace stavby'!E14</f>
        <v xml:space="preserve"> </v>
      </c>
      <c r="F16" s="203"/>
      <c r="G16" s="203"/>
      <c r="H16" s="203"/>
      <c r="I16" s="25" t="s">
        <v>25</v>
      </c>
      <c r="J16" s="23" t="str">
        <f>'Rekapitulace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5" t="s">
        <v>28</v>
      </c>
      <c r="E18" s="28"/>
      <c r="F18" s="28"/>
      <c r="G18" s="28"/>
      <c r="H18" s="28"/>
      <c r="I18" s="25" t="s">
        <v>23</v>
      </c>
      <c r="J18" s="23" t="str">
        <f>IF('Rekapitulace stavby'!AN16="","",'Rekapitulace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3" t="str">
        <f>IF('Rekapitulace stavby'!E17="","",'Rekapitulace stavby'!E17)</f>
        <v xml:space="preserve"> </v>
      </c>
      <c r="F19" s="28"/>
      <c r="G19" s="28"/>
      <c r="H19" s="28"/>
      <c r="I19" s="25" t="s">
        <v>25</v>
      </c>
      <c r="J19" s="23" t="str">
        <f>IF('Rekapitulace stavby'!AN17="","",'Rekapitulace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5" t="s">
        <v>30</v>
      </c>
      <c r="E21" s="28"/>
      <c r="F21" s="28"/>
      <c r="G21" s="28"/>
      <c r="H21" s="28"/>
      <c r="I21" s="25" t="s">
        <v>23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3" t="s">
        <v>31</v>
      </c>
      <c r="F22" s="28"/>
      <c r="G22" s="28"/>
      <c r="H22" s="28"/>
      <c r="I22" s="25" t="s">
        <v>25</v>
      </c>
      <c r="J22" s="23" t="s">
        <v>1</v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5" t="s">
        <v>32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86"/>
      <c r="B25" s="87"/>
      <c r="C25" s="86"/>
      <c r="D25" s="86"/>
      <c r="E25" s="205" t="s">
        <v>1</v>
      </c>
      <c r="F25" s="205"/>
      <c r="G25" s="205"/>
      <c r="H25" s="205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25.35" customHeight="1">
      <c r="A28" s="28"/>
      <c r="B28" s="29"/>
      <c r="C28" s="28"/>
      <c r="D28" s="89" t="s">
        <v>33</v>
      </c>
      <c r="E28" s="28"/>
      <c r="F28" s="28"/>
      <c r="G28" s="28"/>
      <c r="H28" s="28"/>
      <c r="I28" s="28"/>
      <c r="J28" s="67">
        <f>ROUND(J122, 2)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8"/>
      <c r="E30" s="28"/>
      <c r="F30" s="32" t="s">
        <v>35</v>
      </c>
      <c r="G30" s="28"/>
      <c r="H30" s="28"/>
      <c r="I30" s="32" t="s">
        <v>34</v>
      </c>
      <c r="J30" s="32" t="s">
        <v>36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90" t="s">
        <v>37</v>
      </c>
      <c r="E31" s="25" t="s">
        <v>38</v>
      </c>
      <c r="F31" s="91">
        <f>ROUND((SUM(BE122:BE190)),  2)</f>
        <v>0</v>
      </c>
      <c r="G31" s="28"/>
      <c r="H31" s="28"/>
      <c r="I31" s="92">
        <v>0.21</v>
      </c>
      <c r="J31" s="91">
        <f>ROUND(((SUM(BE122:BE190))*I31),  2)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5" t="s">
        <v>39</v>
      </c>
      <c r="F32" s="91">
        <f>ROUND((SUM(BF122:BF190)),  2)</f>
        <v>0</v>
      </c>
      <c r="G32" s="28"/>
      <c r="H32" s="28"/>
      <c r="I32" s="92">
        <v>0.15</v>
      </c>
      <c r="J32" s="91">
        <f>ROUND(((SUM(BF122:BF190))*I32), 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28"/>
      <c r="E33" s="25" t="s">
        <v>40</v>
      </c>
      <c r="F33" s="91">
        <f>ROUND((SUM(BG122:BG190)),  2)</f>
        <v>0</v>
      </c>
      <c r="G33" s="28"/>
      <c r="H33" s="28"/>
      <c r="I33" s="92">
        <v>0.21</v>
      </c>
      <c r="J33" s="91">
        <f>0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41</v>
      </c>
      <c r="F34" s="91">
        <f>ROUND((SUM(BH122:BH190)),  2)</f>
        <v>0</v>
      </c>
      <c r="G34" s="28"/>
      <c r="H34" s="28"/>
      <c r="I34" s="92">
        <v>0.15</v>
      </c>
      <c r="J34" s="91">
        <f>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42</v>
      </c>
      <c r="F35" s="91">
        <f>ROUND((SUM(BI122:BI190)),  2)</f>
        <v>0</v>
      </c>
      <c r="G35" s="28"/>
      <c r="H35" s="28"/>
      <c r="I35" s="92">
        <v>0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25.35" customHeight="1">
      <c r="A37" s="28"/>
      <c r="B37" s="29"/>
      <c r="C37" s="93"/>
      <c r="D37" s="94" t="s">
        <v>43</v>
      </c>
      <c r="E37" s="56"/>
      <c r="F37" s="56"/>
      <c r="G37" s="95" t="s">
        <v>44</v>
      </c>
      <c r="H37" s="96" t="s">
        <v>45</v>
      </c>
      <c r="I37" s="56"/>
      <c r="J37" s="97">
        <f>SUM(J28:J35)</f>
        <v>0</v>
      </c>
      <c r="K37" s="9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28"/>
      <c r="B61" s="29"/>
      <c r="C61" s="28"/>
      <c r="D61" s="41" t="s">
        <v>48</v>
      </c>
      <c r="E61" s="31"/>
      <c r="F61" s="99" t="s">
        <v>49</v>
      </c>
      <c r="G61" s="41" t="s">
        <v>48</v>
      </c>
      <c r="H61" s="31"/>
      <c r="I61" s="31"/>
      <c r="J61" s="100" t="s">
        <v>49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28"/>
      <c r="B65" s="29"/>
      <c r="C65" s="28"/>
      <c r="D65" s="39" t="s">
        <v>50</v>
      </c>
      <c r="E65" s="42"/>
      <c r="F65" s="42"/>
      <c r="G65" s="39" t="s">
        <v>51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28"/>
      <c r="B76" s="29"/>
      <c r="C76" s="28"/>
      <c r="D76" s="41" t="s">
        <v>48</v>
      </c>
      <c r="E76" s="31"/>
      <c r="F76" s="99" t="s">
        <v>49</v>
      </c>
      <c r="G76" s="41" t="s">
        <v>48</v>
      </c>
      <c r="H76" s="31"/>
      <c r="I76" s="31"/>
      <c r="J76" s="100" t="s">
        <v>49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82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30" customHeight="1">
      <c r="A85" s="28"/>
      <c r="B85" s="29"/>
      <c r="C85" s="28"/>
      <c r="D85" s="28"/>
      <c r="E85" s="187" t="str">
        <f>E7</f>
        <v xml:space="preserve">Oprava parkoviště a příjezdové komunikace Urnový háj v Karviné-Mizerově
</v>
      </c>
      <c r="F85" s="210"/>
      <c r="G85" s="210"/>
      <c r="H85" s="210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5" t="s">
        <v>18</v>
      </c>
      <c r="D87" s="28"/>
      <c r="E87" s="28"/>
      <c r="F87" s="23" t="str">
        <f>F10</f>
        <v>Karviná</v>
      </c>
      <c r="G87" s="28"/>
      <c r="H87" s="28"/>
      <c r="I87" s="25" t="s">
        <v>20</v>
      </c>
      <c r="J87" s="51" t="str">
        <f>IF(J10="","",J10)</f>
        <v>8. 2. 2023</v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2" customHeight="1">
      <c r="A89" s="28"/>
      <c r="B89" s="29"/>
      <c r="C89" s="25" t="s">
        <v>22</v>
      </c>
      <c r="D89" s="28"/>
      <c r="E89" s="28"/>
      <c r="F89" s="23" t="str">
        <f>E13</f>
        <v>Statutární město  Karviná</v>
      </c>
      <c r="G89" s="28"/>
      <c r="H89" s="28"/>
      <c r="I89" s="25" t="s">
        <v>28</v>
      </c>
      <c r="J89" s="26" t="str">
        <f>E19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2" customHeight="1">
      <c r="A90" s="28"/>
      <c r="B90" s="29"/>
      <c r="C90" s="25" t="s">
        <v>26</v>
      </c>
      <c r="D90" s="28"/>
      <c r="E90" s="28"/>
      <c r="F90" s="23" t="str">
        <f>IF(E16="","",E16)</f>
        <v xml:space="preserve"> </v>
      </c>
      <c r="G90" s="28"/>
      <c r="H90" s="28"/>
      <c r="I90" s="25" t="s">
        <v>30</v>
      </c>
      <c r="J90" s="26" t="str">
        <f>E22</f>
        <v>Martin Pniok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1" t="s">
        <v>83</v>
      </c>
      <c r="D92" s="93"/>
      <c r="E92" s="93"/>
      <c r="F92" s="93"/>
      <c r="G92" s="93"/>
      <c r="H92" s="93"/>
      <c r="I92" s="93"/>
      <c r="J92" s="102" t="s">
        <v>84</v>
      </c>
      <c r="K92" s="93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>
      <c r="A94" s="28"/>
      <c r="B94" s="29"/>
      <c r="C94" s="103" t="s">
        <v>85</v>
      </c>
      <c r="D94" s="28"/>
      <c r="E94" s="28"/>
      <c r="F94" s="28"/>
      <c r="G94" s="28"/>
      <c r="H94" s="28"/>
      <c r="I94" s="28"/>
      <c r="J94" s="67">
        <f>J122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6" t="s">
        <v>86</v>
      </c>
    </row>
    <row r="95" spans="1:47" s="9" customFormat="1" ht="24.95" customHeight="1">
      <c r="B95" s="104"/>
      <c r="D95" s="105" t="s">
        <v>87</v>
      </c>
      <c r="E95" s="106"/>
      <c r="F95" s="106"/>
      <c r="G95" s="106"/>
      <c r="H95" s="106"/>
      <c r="I95" s="106"/>
      <c r="J95" s="107">
        <f>J123</f>
        <v>0</v>
      </c>
      <c r="L95" s="104"/>
    </row>
    <row r="96" spans="1:47" s="10" customFormat="1" ht="19.899999999999999" customHeight="1">
      <c r="B96" s="108"/>
      <c r="D96" s="109" t="s">
        <v>88</v>
      </c>
      <c r="E96" s="110"/>
      <c r="F96" s="110"/>
      <c r="G96" s="110"/>
      <c r="H96" s="110"/>
      <c r="I96" s="110"/>
      <c r="J96" s="111">
        <f>J124</f>
        <v>0</v>
      </c>
      <c r="L96" s="108"/>
    </row>
    <row r="97" spans="1:31" s="10" customFormat="1" ht="19.899999999999999" customHeight="1">
      <c r="B97" s="108"/>
      <c r="D97" s="109" t="s">
        <v>89</v>
      </c>
      <c r="E97" s="110"/>
      <c r="F97" s="110"/>
      <c r="G97" s="110"/>
      <c r="H97" s="110"/>
      <c r="I97" s="110"/>
      <c r="J97" s="111">
        <f>J142</f>
        <v>0</v>
      </c>
      <c r="L97" s="108"/>
    </row>
    <row r="98" spans="1:31" s="10" customFormat="1" ht="19.899999999999999" customHeight="1">
      <c r="B98" s="108"/>
      <c r="D98" s="109" t="s">
        <v>90</v>
      </c>
      <c r="E98" s="110"/>
      <c r="F98" s="110"/>
      <c r="G98" s="110"/>
      <c r="H98" s="110"/>
      <c r="I98" s="110"/>
      <c r="J98" s="111">
        <f>J151</f>
        <v>0</v>
      </c>
      <c r="L98" s="108"/>
    </row>
    <row r="99" spans="1:31" s="10" customFormat="1" ht="19.899999999999999" customHeight="1">
      <c r="B99" s="108"/>
      <c r="D99" s="109" t="s">
        <v>91</v>
      </c>
      <c r="E99" s="110"/>
      <c r="F99" s="110"/>
      <c r="G99" s="110"/>
      <c r="H99" s="110"/>
      <c r="I99" s="110"/>
      <c r="J99" s="111">
        <f>J172</f>
        <v>0</v>
      </c>
      <c r="L99" s="108"/>
    </row>
    <row r="100" spans="1:31" s="10" customFormat="1" ht="19.899999999999999" customHeight="1">
      <c r="B100" s="108"/>
      <c r="D100" s="109" t="s">
        <v>92</v>
      </c>
      <c r="E100" s="110"/>
      <c r="F100" s="110"/>
      <c r="G100" s="110"/>
      <c r="H100" s="110"/>
      <c r="I100" s="110"/>
      <c r="J100" s="111">
        <f>J178</f>
        <v>0</v>
      </c>
      <c r="L100" s="108"/>
    </row>
    <row r="101" spans="1:31" s="9" customFormat="1" ht="24.95" customHeight="1">
      <c r="B101" s="104"/>
      <c r="D101" s="105" t="s">
        <v>93</v>
      </c>
      <c r="E101" s="106"/>
      <c r="F101" s="106"/>
      <c r="G101" s="106"/>
      <c r="H101" s="106"/>
      <c r="I101" s="106"/>
      <c r="J101" s="107">
        <f>J183</f>
        <v>0</v>
      </c>
      <c r="L101" s="104"/>
    </row>
    <row r="102" spans="1:31" s="10" customFormat="1" ht="19.899999999999999" customHeight="1">
      <c r="B102" s="108"/>
      <c r="D102" s="109" t="s">
        <v>94</v>
      </c>
      <c r="E102" s="110"/>
      <c r="F102" s="110"/>
      <c r="G102" s="110"/>
      <c r="H102" s="110"/>
      <c r="I102" s="110"/>
      <c r="J102" s="111">
        <f>J184</f>
        <v>0</v>
      </c>
      <c r="L102" s="108"/>
    </row>
    <row r="103" spans="1:31" s="10" customFormat="1" ht="19.899999999999999" customHeight="1">
      <c r="B103" s="108"/>
      <c r="D103" s="109" t="s">
        <v>95</v>
      </c>
      <c r="E103" s="110"/>
      <c r="F103" s="110"/>
      <c r="G103" s="110"/>
      <c r="H103" s="110"/>
      <c r="I103" s="110"/>
      <c r="J103" s="111">
        <f>J187</f>
        <v>0</v>
      </c>
      <c r="L103" s="108"/>
    </row>
    <row r="104" spans="1:31" s="10" customFormat="1" ht="19.899999999999999" customHeight="1">
      <c r="B104" s="108"/>
      <c r="D104" s="109" t="s">
        <v>96</v>
      </c>
      <c r="E104" s="110"/>
      <c r="F104" s="110"/>
      <c r="G104" s="110"/>
      <c r="H104" s="110"/>
      <c r="I104" s="110"/>
      <c r="J104" s="111">
        <f>J189</f>
        <v>0</v>
      </c>
      <c r="L104" s="108"/>
    </row>
    <row r="105" spans="1:31" s="2" customFormat="1" ht="21.7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31" s="2" customFormat="1" ht="6.95" customHeight="1">
      <c r="A110" s="28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24.95" customHeight="1">
      <c r="A111" s="28"/>
      <c r="B111" s="29"/>
      <c r="C111" s="20" t="s">
        <v>97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14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30" customHeight="1">
      <c r="A114" s="28"/>
      <c r="B114" s="29"/>
      <c r="C114" s="28"/>
      <c r="D114" s="28"/>
      <c r="E114" s="187" t="str">
        <f>E7</f>
        <v xml:space="preserve">Oprava parkoviště a příjezdové komunikace Urnový háj v Karviné-Mizerově
</v>
      </c>
      <c r="F114" s="210"/>
      <c r="G114" s="210"/>
      <c r="H114" s="210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18</v>
      </c>
      <c r="D116" s="28"/>
      <c r="E116" s="28"/>
      <c r="F116" s="23" t="str">
        <f>F10</f>
        <v>Karviná</v>
      </c>
      <c r="G116" s="28"/>
      <c r="H116" s="28"/>
      <c r="I116" s="25" t="s">
        <v>20</v>
      </c>
      <c r="J116" s="51" t="str">
        <f>IF(J10="","",J10)</f>
        <v>8. 2. 2023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22</v>
      </c>
      <c r="D118" s="28"/>
      <c r="E118" s="28"/>
      <c r="F118" s="23" t="str">
        <f>E13</f>
        <v>Statutární město  Karviná</v>
      </c>
      <c r="G118" s="28"/>
      <c r="H118" s="28"/>
      <c r="I118" s="25" t="s">
        <v>28</v>
      </c>
      <c r="J118" s="26" t="str">
        <f>E19</f>
        <v xml:space="preserve"> </v>
      </c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26</v>
      </c>
      <c r="D119" s="28"/>
      <c r="E119" s="28"/>
      <c r="F119" s="23" t="str">
        <f>IF(E16="","",E16)</f>
        <v xml:space="preserve"> </v>
      </c>
      <c r="G119" s="28"/>
      <c r="H119" s="28"/>
      <c r="I119" s="25" t="s">
        <v>30</v>
      </c>
      <c r="J119" s="26" t="str">
        <f>E22</f>
        <v>Martin Pniok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12"/>
      <c r="B121" s="113"/>
      <c r="C121" s="114" t="s">
        <v>98</v>
      </c>
      <c r="D121" s="115" t="s">
        <v>58</v>
      </c>
      <c r="E121" s="115" t="s">
        <v>54</v>
      </c>
      <c r="F121" s="115" t="s">
        <v>55</v>
      </c>
      <c r="G121" s="115" t="s">
        <v>99</v>
      </c>
      <c r="H121" s="115" t="s">
        <v>100</v>
      </c>
      <c r="I121" s="115" t="s">
        <v>101</v>
      </c>
      <c r="J121" s="115" t="s">
        <v>84</v>
      </c>
      <c r="K121" s="116" t="s">
        <v>102</v>
      </c>
      <c r="L121" s="117"/>
      <c r="M121" s="58" t="s">
        <v>1</v>
      </c>
      <c r="N121" s="59" t="s">
        <v>37</v>
      </c>
      <c r="O121" s="59" t="s">
        <v>103</v>
      </c>
      <c r="P121" s="59" t="s">
        <v>104</v>
      </c>
      <c r="Q121" s="59" t="s">
        <v>105</v>
      </c>
      <c r="R121" s="59" t="s">
        <v>106</v>
      </c>
      <c r="S121" s="59" t="s">
        <v>107</v>
      </c>
      <c r="T121" s="60" t="s">
        <v>108</v>
      </c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5" s="2" customFormat="1" ht="22.9" customHeight="1">
      <c r="A122" s="28"/>
      <c r="B122" s="29"/>
      <c r="C122" s="65" t="s">
        <v>109</v>
      </c>
      <c r="D122" s="28"/>
      <c r="E122" s="28"/>
      <c r="F122" s="28"/>
      <c r="G122" s="28"/>
      <c r="H122" s="28"/>
      <c r="I122" s="28"/>
      <c r="J122" s="118">
        <f>BK122</f>
        <v>0</v>
      </c>
      <c r="K122" s="28"/>
      <c r="L122" s="29"/>
      <c r="M122" s="61"/>
      <c r="N122" s="52"/>
      <c r="O122" s="62"/>
      <c r="P122" s="119">
        <f>P123+P183</f>
        <v>507.81951300000003</v>
      </c>
      <c r="Q122" s="62"/>
      <c r="R122" s="119">
        <f>R123+R183</f>
        <v>413.49450000000002</v>
      </c>
      <c r="S122" s="62"/>
      <c r="T122" s="120">
        <f>T123+T183</f>
        <v>325.846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6" t="s">
        <v>72</v>
      </c>
      <c r="AU122" s="16" t="s">
        <v>86</v>
      </c>
      <c r="BK122" s="121">
        <f>BK123+BK183</f>
        <v>0</v>
      </c>
    </row>
    <row r="123" spans="1:65" s="12" customFormat="1" ht="25.9" customHeight="1">
      <c r="B123" s="122"/>
      <c r="D123" s="123" t="s">
        <v>72</v>
      </c>
      <c r="E123" s="124" t="s">
        <v>110</v>
      </c>
      <c r="F123" s="124" t="s">
        <v>111</v>
      </c>
      <c r="J123" s="125">
        <f>BK123</f>
        <v>0</v>
      </c>
      <c r="L123" s="122"/>
      <c r="M123" s="126"/>
      <c r="N123" s="127"/>
      <c r="O123" s="127"/>
      <c r="P123" s="128">
        <f>P124+P142+P151+P172+P178</f>
        <v>507.81951300000003</v>
      </c>
      <c r="Q123" s="127"/>
      <c r="R123" s="128">
        <f>R124+R142+R151+R172+R178</f>
        <v>413.49450000000002</v>
      </c>
      <c r="S123" s="127"/>
      <c r="T123" s="129">
        <f>T124+T142+T151+T172+T178</f>
        <v>325.846</v>
      </c>
      <c r="AR123" s="123" t="s">
        <v>78</v>
      </c>
      <c r="AT123" s="130" t="s">
        <v>72</v>
      </c>
      <c r="AU123" s="130" t="s">
        <v>73</v>
      </c>
      <c r="AY123" s="123" t="s">
        <v>112</v>
      </c>
      <c r="BK123" s="131">
        <f>BK124+BK142+BK151+BK172+BK178</f>
        <v>0</v>
      </c>
    </row>
    <row r="124" spans="1:65" s="12" customFormat="1" ht="22.9" customHeight="1">
      <c r="B124" s="122"/>
      <c r="D124" s="123" t="s">
        <v>72</v>
      </c>
      <c r="E124" s="132" t="s">
        <v>78</v>
      </c>
      <c r="F124" s="132" t="s">
        <v>113</v>
      </c>
      <c r="J124" s="133">
        <f>BK124</f>
        <v>0</v>
      </c>
      <c r="L124" s="122"/>
      <c r="M124" s="126"/>
      <c r="N124" s="127"/>
      <c r="O124" s="127"/>
      <c r="P124" s="128">
        <f>SUM(P125:P141)</f>
        <v>209.09280000000004</v>
      </c>
      <c r="Q124" s="127"/>
      <c r="R124" s="128">
        <f>SUM(R125:R141)</f>
        <v>0.1</v>
      </c>
      <c r="S124" s="127"/>
      <c r="T124" s="129">
        <f>SUM(T125:T141)</f>
        <v>265.25</v>
      </c>
      <c r="AR124" s="123" t="s">
        <v>78</v>
      </c>
      <c r="AT124" s="130" t="s">
        <v>72</v>
      </c>
      <c r="AU124" s="130" t="s">
        <v>78</v>
      </c>
      <c r="AY124" s="123" t="s">
        <v>112</v>
      </c>
      <c r="BK124" s="131">
        <f>SUM(BK125:BK141)</f>
        <v>0</v>
      </c>
    </row>
    <row r="125" spans="1:65" s="2" customFormat="1" ht="24.2" customHeight="1">
      <c r="A125" s="28"/>
      <c r="B125" s="134"/>
      <c r="C125" s="135" t="s">
        <v>78</v>
      </c>
      <c r="D125" s="135" t="s">
        <v>114</v>
      </c>
      <c r="E125" s="136" t="s">
        <v>115</v>
      </c>
      <c r="F125" s="137" t="s">
        <v>116</v>
      </c>
      <c r="G125" s="138" t="s">
        <v>117</v>
      </c>
      <c r="H125" s="139">
        <v>20</v>
      </c>
      <c r="I125" s="140"/>
      <c r="J125" s="140">
        <f>ROUND(I125*H125,2)</f>
        <v>0</v>
      </c>
      <c r="K125" s="137" t="s">
        <v>118</v>
      </c>
      <c r="L125" s="29"/>
      <c r="M125" s="141" t="s">
        <v>1</v>
      </c>
      <c r="N125" s="142" t="s">
        <v>38</v>
      </c>
      <c r="O125" s="143">
        <v>1.35</v>
      </c>
      <c r="P125" s="143">
        <f>O125*H125</f>
        <v>27</v>
      </c>
      <c r="Q125" s="143">
        <v>0</v>
      </c>
      <c r="R125" s="143">
        <f>Q125*H125</f>
        <v>0</v>
      </c>
      <c r="S125" s="143">
        <v>0.32500000000000001</v>
      </c>
      <c r="T125" s="144">
        <f>S125*H125</f>
        <v>6.5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45" t="s">
        <v>119</v>
      </c>
      <c r="AT125" s="145" t="s">
        <v>114</v>
      </c>
      <c r="AU125" s="145" t="s">
        <v>80</v>
      </c>
      <c r="AY125" s="16" t="s">
        <v>112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6" t="s">
        <v>78</v>
      </c>
      <c r="BK125" s="146">
        <f>ROUND(I125*H125,2)</f>
        <v>0</v>
      </c>
      <c r="BL125" s="16" t="s">
        <v>119</v>
      </c>
      <c r="BM125" s="145" t="s">
        <v>120</v>
      </c>
    </row>
    <row r="126" spans="1:65" s="2" customFormat="1" ht="24.2" customHeight="1">
      <c r="A126" s="28"/>
      <c r="B126" s="134"/>
      <c r="C126" s="135" t="s">
        <v>80</v>
      </c>
      <c r="D126" s="135" t="s">
        <v>114</v>
      </c>
      <c r="E126" s="136" t="s">
        <v>121</v>
      </c>
      <c r="F126" s="137" t="s">
        <v>122</v>
      </c>
      <c r="G126" s="138" t="s">
        <v>117</v>
      </c>
      <c r="H126" s="139">
        <v>1250</v>
      </c>
      <c r="I126" s="140"/>
      <c r="J126" s="140">
        <f>ROUND(I126*H126,2)</f>
        <v>0</v>
      </c>
      <c r="K126" s="137" t="s">
        <v>118</v>
      </c>
      <c r="L126" s="29"/>
      <c r="M126" s="141" t="s">
        <v>1</v>
      </c>
      <c r="N126" s="142" t="s">
        <v>38</v>
      </c>
      <c r="O126" s="143">
        <v>7.5999999999999998E-2</v>
      </c>
      <c r="P126" s="143">
        <f>O126*H126</f>
        <v>95</v>
      </c>
      <c r="Q126" s="143">
        <v>4.0000000000000003E-5</v>
      </c>
      <c r="R126" s="143">
        <f>Q126*H126</f>
        <v>0.05</v>
      </c>
      <c r="S126" s="143">
        <v>0.115</v>
      </c>
      <c r="T126" s="144">
        <f>S126*H126</f>
        <v>143.75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45" t="s">
        <v>119</v>
      </c>
      <c r="AT126" s="145" t="s">
        <v>114</v>
      </c>
      <c r="AU126" s="145" t="s">
        <v>80</v>
      </c>
      <c r="AY126" s="16" t="s">
        <v>112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78</v>
      </c>
      <c r="BK126" s="146">
        <f>ROUND(I126*H126,2)</f>
        <v>0</v>
      </c>
      <c r="BL126" s="16" t="s">
        <v>119</v>
      </c>
      <c r="BM126" s="145" t="s">
        <v>123</v>
      </c>
    </row>
    <row r="127" spans="1:65" s="2" customFormat="1" ht="33" customHeight="1">
      <c r="A127" s="28"/>
      <c r="B127" s="134"/>
      <c r="C127" s="135" t="s">
        <v>124</v>
      </c>
      <c r="D127" s="135" t="s">
        <v>114</v>
      </c>
      <c r="E127" s="136" t="s">
        <v>125</v>
      </c>
      <c r="F127" s="137" t="s">
        <v>126</v>
      </c>
      <c r="G127" s="138" t="s">
        <v>117</v>
      </c>
      <c r="H127" s="139">
        <v>1000</v>
      </c>
      <c r="I127" s="140"/>
      <c r="J127" s="140">
        <f>ROUND(I127*H127,2)</f>
        <v>0</v>
      </c>
      <c r="K127" s="137" t="s">
        <v>118</v>
      </c>
      <c r="L127" s="29"/>
      <c r="M127" s="141" t="s">
        <v>1</v>
      </c>
      <c r="N127" s="142" t="s">
        <v>38</v>
      </c>
      <c r="O127" s="143">
        <v>1.7999999999999999E-2</v>
      </c>
      <c r="P127" s="143">
        <f>O127*H127</f>
        <v>18</v>
      </c>
      <c r="Q127" s="143">
        <v>5.0000000000000002E-5</v>
      </c>
      <c r="R127" s="143">
        <f>Q127*H127</f>
        <v>0.05</v>
      </c>
      <c r="S127" s="143">
        <v>0.115</v>
      </c>
      <c r="T127" s="144">
        <f>S127*H127</f>
        <v>115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45" t="s">
        <v>119</v>
      </c>
      <c r="AT127" s="145" t="s">
        <v>114</v>
      </c>
      <c r="AU127" s="145" t="s">
        <v>80</v>
      </c>
      <c r="AY127" s="16" t="s">
        <v>112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6" t="s">
        <v>78</v>
      </c>
      <c r="BK127" s="146">
        <f>ROUND(I127*H127,2)</f>
        <v>0</v>
      </c>
      <c r="BL127" s="16" t="s">
        <v>119</v>
      </c>
      <c r="BM127" s="145" t="s">
        <v>127</v>
      </c>
    </row>
    <row r="128" spans="1:65" s="2" customFormat="1" ht="24.2" customHeight="1">
      <c r="A128" s="28"/>
      <c r="B128" s="134"/>
      <c r="C128" s="135" t="s">
        <v>119</v>
      </c>
      <c r="D128" s="135" t="s">
        <v>114</v>
      </c>
      <c r="E128" s="136" t="s">
        <v>128</v>
      </c>
      <c r="F128" s="137" t="s">
        <v>129</v>
      </c>
      <c r="G128" s="138" t="s">
        <v>130</v>
      </c>
      <c r="H128" s="139">
        <v>25.6</v>
      </c>
      <c r="I128" s="140"/>
      <c r="J128" s="140">
        <f>ROUND(I128*H128,2)</f>
        <v>0</v>
      </c>
      <c r="K128" s="137" t="s">
        <v>118</v>
      </c>
      <c r="L128" s="29"/>
      <c r="M128" s="141" t="s">
        <v>1</v>
      </c>
      <c r="N128" s="142" t="s">
        <v>38</v>
      </c>
      <c r="O128" s="143">
        <v>1.1220000000000001</v>
      </c>
      <c r="P128" s="143">
        <f>O128*H128</f>
        <v>28.723200000000006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45" t="s">
        <v>119</v>
      </c>
      <c r="AT128" s="145" t="s">
        <v>114</v>
      </c>
      <c r="AU128" s="145" t="s">
        <v>80</v>
      </c>
      <c r="AY128" s="16" t="s">
        <v>112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78</v>
      </c>
      <c r="BK128" s="146">
        <f>ROUND(I128*H128,2)</f>
        <v>0</v>
      </c>
      <c r="BL128" s="16" t="s">
        <v>119</v>
      </c>
      <c r="BM128" s="145" t="s">
        <v>131</v>
      </c>
    </row>
    <row r="129" spans="1:65" s="13" customFormat="1">
      <c r="B129" s="147"/>
      <c r="D129" s="148" t="s">
        <v>132</v>
      </c>
      <c r="E129" s="149" t="s">
        <v>1</v>
      </c>
      <c r="F129" s="150" t="s">
        <v>133</v>
      </c>
      <c r="H129" s="151">
        <v>25.6</v>
      </c>
      <c r="L129" s="147"/>
      <c r="M129" s="152"/>
      <c r="N129" s="153"/>
      <c r="O129" s="153"/>
      <c r="P129" s="153"/>
      <c r="Q129" s="153"/>
      <c r="R129" s="153"/>
      <c r="S129" s="153"/>
      <c r="T129" s="154"/>
      <c r="AT129" s="149" t="s">
        <v>132</v>
      </c>
      <c r="AU129" s="149" t="s">
        <v>80</v>
      </c>
      <c r="AV129" s="13" t="s">
        <v>80</v>
      </c>
      <c r="AW129" s="13" t="s">
        <v>29</v>
      </c>
      <c r="AX129" s="13" t="s">
        <v>78</v>
      </c>
      <c r="AY129" s="149" t="s">
        <v>112</v>
      </c>
    </row>
    <row r="130" spans="1:65" s="2" customFormat="1" ht="37.9" customHeight="1">
      <c r="A130" s="28"/>
      <c r="B130" s="134"/>
      <c r="C130" s="135" t="s">
        <v>134</v>
      </c>
      <c r="D130" s="135" t="s">
        <v>114</v>
      </c>
      <c r="E130" s="136" t="s">
        <v>135</v>
      </c>
      <c r="F130" s="137" t="s">
        <v>136</v>
      </c>
      <c r="G130" s="138" t="s">
        <v>130</v>
      </c>
      <c r="H130" s="139">
        <v>25.6</v>
      </c>
      <c r="I130" s="140"/>
      <c r="J130" s="140">
        <f>ROUND(I130*H130,2)</f>
        <v>0</v>
      </c>
      <c r="K130" s="137" t="s">
        <v>118</v>
      </c>
      <c r="L130" s="29"/>
      <c r="M130" s="141" t="s">
        <v>1</v>
      </c>
      <c r="N130" s="142" t="s">
        <v>38</v>
      </c>
      <c r="O130" s="143">
        <v>8.6999999999999994E-2</v>
      </c>
      <c r="P130" s="143">
        <f>O130*H130</f>
        <v>2.2271999999999998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45" t="s">
        <v>119</v>
      </c>
      <c r="AT130" s="145" t="s">
        <v>114</v>
      </c>
      <c r="AU130" s="145" t="s">
        <v>80</v>
      </c>
      <c r="AY130" s="16" t="s">
        <v>112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6" t="s">
        <v>78</v>
      </c>
      <c r="BK130" s="146">
        <f>ROUND(I130*H130,2)</f>
        <v>0</v>
      </c>
      <c r="BL130" s="16" t="s">
        <v>119</v>
      </c>
      <c r="BM130" s="145" t="s">
        <v>137</v>
      </c>
    </row>
    <row r="131" spans="1:65" s="2" customFormat="1" ht="37.9" customHeight="1">
      <c r="A131" s="28"/>
      <c r="B131" s="134"/>
      <c r="C131" s="135" t="s">
        <v>138</v>
      </c>
      <c r="D131" s="135" t="s">
        <v>114</v>
      </c>
      <c r="E131" s="136" t="s">
        <v>139</v>
      </c>
      <c r="F131" s="137" t="s">
        <v>140</v>
      </c>
      <c r="G131" s="138" t="s">
        <v>130</v>
      </c>
      <c r="H131" s="139">
        <v>128</v>
      </c>
      <c r="I131" s="140"/>
      <c r="J131" s="140">
        <f>ROUND(I131*H131,2)</f>
        <v>0</v>
      </c>
      <c r="K131" s="137" t="s">
        <v>118</v>
      </c>
      <c r="L131" s="29"/>
      <c r="M131" s="141" t="s">
        <v>1</v>
      </c>
      <c r="N131" s="142" t="s">
        <v>38</v>
      </c>
      <c r="O131" s="143">
        <v>5.0000000000000001E-3</v>
      </c>
      <c r="P131" s="143">
        <f>O131*H131</f>
        <v>0.64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45" t="s">
        <v>119</v>
      </c>
      <c r="AT131" s="145" t="s">
        <v>114</v>
      </c>
      <c r="AU131" s="145" t="s">
        <v>80</v>
      </c>
      <c r="AY131" s="16" t="s">
        <v>112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6" t="s">
        <v>78</v>
      </c>
      <c r="BK131" s="146">
        <f>ROUND(I131*H131,2)</f>
        <v>0</v>
      </c>
      <c r="BL131" s="16" t="s">
        <v>119</v>
      </c>
      <c r="BM131" s="145" t="s">
        <v>141</v>
      </c>
    </row>
    <row r="132" spans="1:65" s="13" customFormat="1">
      <c r="B132" s="147"/>
      <c r="D132" s="148" t="s">
        <v>132</v>
      </c>
      <c r="F132" s="150" t="s">
        <v>142</v>
      </c>
      <c r="H132" s="151">
        <v>128</v>
      </c>
      <c r="L132" s="147"/>
      <c r="M132" s="152"/>
      <c r="N132" s="153"/>
      <c r="O132" s="153"/>
      <c r="P132" s="153"/>
      <c r="Q132" s="153"/>
      <c r="R132" s="153"/>
      <c r="S132" s="153"/>
      <c r="T132" s="154"/>
      <c r="AT132" s="149" t="s">
        <v>132</v>
      </c>
      <c r="AU132" s="149" t="s">
        <v>80</v>
      </c>
      <c r="AV132" s="13" t="s">
        <v>80</v>
      </c>
      <c r="AW132" s="13" t="s">
        <v>3</v>
      </c>
      <c r="AX132" s="13" t="s">
        <v>78</v>
      </c>
      <c r="AY132" s="149" t="s">
        <v>112</v>
      </c>
    </row>
    <row r="133" spans="1:65" s="2" customFormat="1" ht="24.2" customHeight="1">
      <c r="A133" s="28"/>
      <c r="B133" s="134"/>
      <c r="C133" s="135" t="s">
        <v>143</v>
      </c>
      <c r="D133" s="135" t="s">
        <v>114</v>
      </c>
      <c r="E133" s="136" t="s">
        <v>144</v>
      </c>
      <c r="F133" s="137" t="s">
        <v>145</v>
      </c>
      <c r="G133" s="138" t="s">
        <v>130</v>
      </c>
      <c r="H133" s="139">
        <v>25.6</v>
      </c>
      <c r="I133" s="140"/>
      <c r="J133" s="140">
        <f>ROUND(I133*H133,2)</f>
        <v>0</v>
      </c>
      <c r="K133" s="137" t="s">
        <v>118</v>
      </c>
      <c r="L133" s="29"/>
      <c r="M133" s="141" t="s">
        <v>1</v>
      </c>
      <c r="N133" s="142" t="s">
        <v>38</v>
      </c>
      <c r="O133" s="143">
        <v>0.19700000000000001</v>
      </c>
      <c r="P133" s="143">
        <f>O133*H133</f>
        <v>5.0432000000000006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45" t="s">
        <v>119</v>
      </c>
      <c r="AT133" s="145" t="s">
        <v>114</v>
      </c>
      <c r="AU133" s="145" t="s">
        <v>80</v>
      </c>
      <c r="AY133" s="16" t="s">
        <v>112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6" t="s">
        <v>78</v>
      </c>
      <c r="BK133" s="146">
        <f>ROUND(I133*H133,2)</f>
        <v>0</v>
      </c>
      <c r="BL133" s="16" t="s">
        <v>119</v>
      </c>
      <c r="BM133" s="145" t="s">
        <v>146</v>
      </c>
    </row>
    <row r="134" spans="1:65" s="2" customFormat="1" ht="24.2" customHeight="1">
      <c r="A134" s="28"/>
      <c r="B134" s="134"/>
      <c r="C134" s="135" t="s">
        <v>147</v>
      </c>
      <c r="D134" s="135" t="s">
        <v>114</v>
      </c>
      <c r="E134" s="136" t="s">
        <v>148</v>
      </c>
      <c r="F134" s="137" t="s">
        <v>149</v>
      </c>
      <c r="G134" s="138" t="s">
        <v>130</v>
      </c>
      <c r="H134" s="139">
        <v>25.6</v>
      </c>
      <c r="I134" s="140"/>
      <c r="J134" s="140">
        <f>ROUND(I134*H134,2)</f>
        <v>0</v>
      </c>
      <c r="K134" s="137" t="s">
        <v>118</v>
      </c>
      <c r="L134" s="29"/>
      <c r="M134" s="141" t="s">
        <v>1</v>
      </c>
      <c r="N134" s="142" t="s">
        <v>38</v>
      </c>
      <c r="O134" s="143">
        <v>0.128</v>
      </c>
      <c r="P134" s="143">
        <f>O134*H134</f>
        <v>3.2768000000000002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45" t="s">
        <v>119</v>
      </c>
      <c r="AT134" s="145" t="s">
        <v>114</v>
      </c>
      <c r="AU134" s="145" t="s">
        <v>80</v>
      </c>
      <c r="AY134" s="16" t="s">
        <v>112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6" t="s">
        <v>78</v>
      </c>
      <c r="BK134" s="146">
        <f>ROUND(I134*H134,2)</f>
        <v>0</v>
      </c>
      <c r="BL134" s="16" t="s">
        <v>119</v>
      </c>
      <c r="BM134" s="145" t="s">
        <v>150</v>
      </c>
    </row>
    <row r="135" spans="1:65" s="2" customFormat="1" ht="33" customHeight="1">
      <c r="A135" s="28"/>
      <c r="B135" s="134"/>
      <c r="C135" s="135" t="s">
        <v>151</v>
      </c>
      <c r="D135" s="135" t="s">
        <v>114</v>
      </c>
      <c r="E135" s="136" t="s">
        <v>152</v>
      </c>
      <c r="F135" s="137" t="s">
        <v>153</v>
      </c>
      <c r="G135" s="138" t="s">
        <v>154</v>
      </c>
      <c r="H135" s="139">
        <v>51.2</v>
      </c>
      <c r="I135" s="140"/>
      <c r="J135" s="140">
        <f>ROUND(I135*H135,2)</f>
        <v>0</v>
      </c>
      <c r="K135" s="137" t="s">
        <v>118</v>
      </c>
      <c r="L135" s="29"/>
      <c r="M135" s="141" t="s">
        <v>1</v>
      </c>
      <c r="N135" s="142" t="s">
        <v>38</v>
      </c>
      <c r="O135" s="143">
        <v>0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45" t="s">
        <v>119</v>
      </c>
      <c r="AT135" s="145" t="s">
        <v>114</v>
      </c>
      <c r="AU135" s="145" t="s">
        <v>80</v>
      </c>
      <c r="AY135" s="16" t="s">
        <v>112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78</v>
      </c>
      <c r="BK135" s="146">
        <f>ROUND(I135*H135,2)</f>
        <v>0</v>
      </c>
      <c r="BL135" s="16" t="s">
        <v>119</v>
      </c>
      <c r="BM135" s="145" t="s">
        <v>155</v>
      </c>
    </row>
    <row r="136" spans="1:65" s="13" customFormat="1">
      <c r="B136" s="147"/>
      <c r="D136" s="148" t="s">
        <v>132</v>
      </c>
      <c r="F136" s="150" t="s">
        <v>156</v>
      </c>
      <c r="H136" s="151">
        <v>51.2</v>
      </c>
      <c r="L136" s="147"/>
      <c r="M136" s="152"/>
      <c r="N136" s="153"/>
      <c r="O136" s="153"/>
      <c r="P136" s="153"/>
      <c r="Q136" s="153"/>
      <c r="R136" s="153"/>
      <c r="S136" s="153"/>
      <c r="T136" s="154"/>
      <c r="AT136" s="149" t="s">
        <v>132</v>
      </c>
      <c r="AU136" s="149" t="s">
        <v>80</v>
      </c>
      <c r="AV136" s="13" t="s">
        <v>80</v>
      </c>
      <c r="AW136" s="13" t="s">
        <v>3</v>
      </c>
      <c r="AX136" s="13" t="s">
        <v>78</v>
      </c>
      <c r="AY136" s="149" t="s">
        <v>112</v>
      </c>
    </row>
    <row r="137" spans="1:65" s="2" customFormat="1" ht="16.5" customHeight="1">
      <c r="A137" s="28"/>
      <c r="B137" s="134"/>
      <c r="C137" s="135" t="s">
        <v>157</v>
      </c>
      <c r="D137" s="135" t="s">
        <v>114</v>
      </c>
      <c r="E137" s="136" t="s">
        <v>158</v>
      </c>
      <c r="F137" s="137" t="s">
        <v>159</v>
      </c>
      <c r="G137" s="138" t="s">
        <v>130</v>
      </c>
      <c r="H137" s="139">
        <v>25.6</v>
      </c>
      <c r="I137" s="140"/>
      <c r="J137" s="140">
        <f>ROUND(I137*H137,2)</f>
        <v>0</v>
      </c>
      <c r="K137" s="137" t="s">
        <v>118</v>
      </c>
      <c r="L137" s="29"/>
      <c r="M137" s="141" t="s">
        <v>1</v>
      </c>
      <c r="N137" s="142" t="s">
        <v>38</v>
      </c>
      <c r="O137" s="143">
        <v>8.9999999999999993E-3</v>
      </c>
      <c r="P137" s="143">
        <f>O137*H137</f>
        <v>0.23039999999999999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45" t="s">
        <v>119</v>
      </c>
      <c r="AT137" s="145" t="s">
        <v>114</v>
      </c>
      <c r="AU137" s="145" t="s">
        <v>80</v>
      </c>
      <c r="AY137" s="16" t="s">
        <v>112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6" t="s">
        <v>78</v>
      </c>
      <c r="BK137" s="146">
        <f>ROUND(I137*H137,2)</f>
        <v>0</v>
      </c>
      <c r="BL137" s="16" t="s">
        <v>119</v>
      </c>
      <c r="BM137" s="145" t="s">
        <v>160</v>
      </c>
    </row>
    <row r="138" spans="1:65" s="2" customFormat="1" ht="24.2" customHeight="1">
      <c r="A138" s="28"/>
      <c r="B138" s="134"/>
      <c r="C138" s="135" t="s">
        <v>161</v>
      </c>
      <c r="D138" s="135" t="s">
        <v>114</v>
      </c>
      <c r="E138" s="136" t="s">
        <v>162</v>
      </c>
      <c r="F138" s="137" t="s">
        <v>163</v>
      </c>
      <c r="G138" s="138" t="s">
        <v>117</v>
      </c>
      <c r="H138" s="139">
        <v>1034</v>
      </c>
      <c r="I138" s="140"/>
      <c r="J138" s="140">
        <f>ROUND(I138*H138,2)</f>
        <v>0</v>
      </c>
      <c r="K138" s="137" t="s">
        <v>118</v>
      </c>
      <c r="L138" s="29"/>
      <c r="M138" s="141" t="s">
        <v>1</v>
      </c>
      <c r="N138" s="142" t="s">
        <v>38</v>
      </c>
      <c r="O138" s="143">
        <v>2.8000000000000001E-2</v>
      </c>
      <c r="P138" s="143">
        <f>O138*H138</f>
        <v>28.952000000000002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45" t="s">
        <v>119</v>
      </c>
      <c r="AT138" s="145" t="s">
        <v>114</v>
      </c>
      <c r="AU138" s="145" t="s">
        <v>80</v>
      </c>
      <c r="AY138" s="16" t="s">
        <v>112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78</v>
      </c>
      <c r="BK138" s="146">
        <f>ROUND(I138*H138,2)</f>
        <v>0</v>
      </c>
      <c r="BL138" s="16" t="s">
        <v>119</v>
      </c>
      <c r="BM138" s="145" t="s">
        <v>164</v>
      </c>
    </row>
    <row r="139" spans="1:65" s="13" customFormat="1">
      <c r="B139" s="147"/>
      <c r="D139" s="148" t="s">
        <v>132</v>
      </c>
      <c r="E139" s="149" t="s">
        <v>1</v>
      </c>
      <c r="F139" s="150" t="s">
        <v>165</v>
      </c>
      <c r="H139" s="151">
        <v>970</v>
      </c>
      <c r="L139" s="147"/>
      <c r="M139" s="152"/>
      <c r="N139" s="153"/>
      <c r="O139" s="153"/>
      <c r="P139" s="153"/>
      <c r="Q139" s="153"/>
      <c r="R139" s="153"/>
      <c r="S139" s="153"/>
      <c r="T139" s="154"/>
      <c r="AT139" s="149" t="s">
        <v>132</v>
      </c>
      <c r="AU139" s="149" t="s">
        <v>80</v>
      </c>
      <c r="AV139" s="13" t="s">
        <v>80</v>
      </c>
      <c r="AW139" s="13" t="s">
        <v>29</v>
      </c>
      <c r="AX139" s="13" t="s">
        <v>73</v>
      </c>
      <c r="AY139" s="149" t="s">
        <v>112</v>
      </c>
    </row>
    <row r="140" spans="1:65" s="13" customFormat="1">
      <c r="B140" s="147"/>
      <c r="D140" s="148" t="s">
        <v>132</v>
      </c>
      <c r="E140" s="149" t="s">
        <v>1</v>
      </c>
      <c r="F140" s="150" t="s">
        <v>166</v>
      </c>
      <c r="H140" s="151">
        <v>64</v>
      </c>
      <c r="L140" s="147"/>
      <c r="M140" s="152"/>
      <c r="N140" s="153"/>
      <c r="O140" s="153"/>
      <c r="P140" s="153"/>
      <c r="Q140" s="153"/>
      <c r="R140" s="153"/>
      <c r="S140" s="153"/>
      <c r="T140" s="154"/>
      <c r="AT140" s="149" t="s">
        <v>132</v>
      </c>
      <c r="AU140" s="149" t="s">
        <v>80</v>
      </c>
      <c r="AV140" s="13" t="s">
        <v>80</v>
      </c>
      <c r="AW140" s="13" t="s">
        <v>29</v>
      </c>
      <c r="AX140" s="13" t="s">
        <v>73</v>
      </c>
      <c r="AY140" s="149" t="s">
        <v>112</v>
      </c>
    </row>
    <row r="141" spans="1:65" s="14" customFormat="1">
      <c r="B141" s="155"/>
      <c r="D141" s="148" t="s">
        <v>132</v>
      </c>
      <c r="E141" s="156" t="s">
        <v>1</v>
      </c>
      <c r="F141" s="157" t="s">
        <v>167</v>
      </c>
      <c r="H141" s="158">
        <v>1034</v>
      </c>
      <c r="L141" s="155"/>
      <c r="M141" s="159"/>
      <c r="N141" s="160"/>
      <c r="O141" s="160"/>
      <c r="P141" s="160"/>
      <c r="Q141" s="160"/>
      <c r="R141" s="160"/>
      <c r="S141" s="160"/>
      <c r="T141" s="161"/>
      <c r="AT141" s="156" t="s">
        <v>132</v>
      </c>
      <c r="AU141" s="156" t="s">
        <v>80</v>
      </c>
      <c r="AV141" s="14" t="s">
        <v>119</v>
      </c>
      <c r="AW141" s="14" t="s">
        <v>29</v>
      </c>
      <c r="AX141" s="14" t="s">
        <v>78</v>
      </c>
      <c r="AY141" s="156" t="s">
        <v>112</v>
      </c>
    </row>
    <row r="142" spans="1:65" s="12" customFormat="1" ht="22.9" customHeight="1">
      <c r="B142" s="122"/>
      <c r="D142" s="123" t="s">
        <v>72</v>
      </c>
      <c r="E142" s="132" t="s">
        <v>134</v>
      </c>
      <c r="F142" s="132" t="s">
        <v>168</v>
      </c>
      <c r="J142" s="133">
        <f>BK142</f>
        <v>0</v>
      </c>
      <c r="L142" s="122"/>
      <c r="M142" s="126"/>
      <c r="N142" s="127"/>
      <c r="O142" s="127"/>
      <c r="P142" s="128">
        <f>SUM(P143:P150)</f>
        <v>93.48</v>
      </c>
      <c r="Q142" s="127"/>
      <c r="R142" s="128">
        <f>SUM(R143:R150)</f>
        <v>405.90890000000002</v>
      </c>
      <c r="S142" s="127"/>
      <c r="T142" s="129">
        <f>SUM(T143:T150)</f>
        <v>0</v>
      </c>
      <c r="AR142" s="123" t="s">
        <v>78</v>
      </c>
      <c r="AT142" s="130" t="s">
        <v>72</v>
      </c>
      <c r="AU142" s="130" t="s">
        <v>78</v>
      </c>
      <c r="AY142" s="123" t="s">
        <v>112</v>
      </c>
      <c r="BK142" s="131">
        <f>SUM(BK143:BK150)</f>
        <v>0</v>
      </c>
    </row>
    <row r="143" spans="1:65" s="2" customFormat="1" ht="24.2" customHeight="1">
      <c r="A143" s="28"/>
      <c r="B143" s="134"/>
      <c r="C143" s="135" t="s">
        <v>169</v>
      </c>
      <c r="D143" s="135" t="s">
        <v>114</v>
      </c>
      <c r="E143" s="136" t="s">
        <v>170</v>
      </c>
      <c r="F143" s="137" t="s">
        <v>171</v>
      </c>
      <c r="G143" s="138" t="s">
        <v>117</v>
      </c>
      <c r="H143" s="139">
        <v>64</v>
      </c>
      <c r="I143" s="140"/>
      <c r="J143" s="140">
        <f>ROUND(I143*H143,2)</f>
        <v>0</v>
      </c>
      <c r="K143" s="137" t="s">
        <v>118</v>
      </c>
      <c r="L143" s="29"/>
      <c r="M143" s="141" t="s">
        <v>1</v>
      </c>
      <c r="N143" s="142" t="s">
        <v>38</v>
      </c>
      <c r="O143" s="143">
        <v>8.3000000000000004E-2</v>
      </c>
      <c r="P143" s="143">
        <f>O143*H143</f>
        <v>5.3120000000000003</v>
      </c>
      <c r="Q143" s="143">
        <v>0.23</v>
      </c>
      <c r="R143" s="143">
        <f>Q143*H143</f>
        <v>14.72</v>
      </c>
      <c r="S143" s="143">
        <v>0</v>
      </c>
      <c r="T143" s="144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45" t="s">
        <v>119</v>
      </c>
      <c r="AT143" s="145" t="s">
        <v>114</v>
      </c>
      <c r="AU143" s="145" t="s">
        <v>80</v>
      </c>
      <c r="AY143" s="16" t="s">
        <v>112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78</v>
      </c>
      <c r="BK143" s="146">
        <f>ROUND(I143*H143,2)</f>
        <v>0</v>
      </c>
      <c r="BL143" s="16" t="s">
        <v>119</v>
      </c>
      <c r="BM143" s="145" t="s">
        <v>172</v>
      </c>
    </row>
    <row r="144" spans="1:65" s="2" customFormat="1" ht="24.2" customHeight="1">
      <c r="A144" s="28"/>
      <c r="B144" s="134"/>
      <c r="C144" s="135" t="s">
        <v>173</v>
      </c>
      <c r="D144" s="135" t="s">
        <v>114</v>
      </c>
      <c r="E144" s="136" t="s">
        <v>174</v>
      </c>
      <c r="F144" s="137" t="s">
        <v>175</v>
      </c>
      <c r="G144" s="138" t="s">
        <v>117</v>
      </c>
      <c r="H144" s="139">
        <v>64</v>
      </c>
      <c r="I144" s="140"/>
      <c r="J144" s="140">
        <f>ROUND(I144*H144,2)</f>
        <v>0</v>
      </c>
      <c r="K144" s="137" t="s">
        <v>118</v>
      </c>
      <c r="L144" s="29"/>
      <c r="M144" s="141" t="s">
        <v>1</v>
      </c>
      <c r="N144" s="142" t="s">
        <v>38</v>
      </c>
      <c r="O144" s="143">
        <v>0.152</v>
      </c>
      <c r="P144" s="143">
        <f>O144*H144</f>
        <v>9.7279999999999998</v>
      </c>
      <c r="Q144" s="143">
        <v>0.69</v>
      </c>
      <c r="R144" s="143">
        <f>Q144*H144</f>
        <v>44.16</v>
      </c>
      <c r="S144" s="143">
        <v>0</v>
      </c>
      <c r="T144" s="144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5" t="s">
        <v>119</v>
      </c>
      <c r="AT144" s="145" t="s">
        <v>114</v>
      </c>
      <c r="AU144" s="145" t="s">
        <v>80</v>
      </c>
      <c r="AY144" s="16" t="s">
        <v>112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78</v>
      </c>
      <c r="BK144" s="146">
        <f>ROUND(I144*H144,2)</f>
        <v>0</v>
      </c>
      <c r="BL144" s="16" t="s">
        <v>119</v>
      </c>
      <c r="BM144" s="145" t="s">
        <v>176</v>
      </c>
    </row>
    <row r="145" spans="1:65" s="2" customFormat="1" ht="24.2" customHeight="1">
      <c r="A145" s="28"/>
      <c r="B145" s="134"/>
      <c r="C145" s="135" t="s">
        <v>177</v>
      </c>
      <c r="D145" s="135" t="s">
        <v>114</v>
      </c>
      <c r="E145" s="136" t="s">
        <v>178</v>
      </c>
      <c r="F145" s="137" t="s">
        <v>179</v>
      </c>
      <c r="G145" s="138" t="s">
        <v>117</v>
      </c>
      <c r="H145" s="139">
        <v>450</v>
      </c>
      <c r="I145" s="140"/>
      <c r="J145" s="140">
        <f>ROUND(I145*H145,2)</f>
        <v>0</v>
      </c>
      <c r="K145" s="137" t="s">
        <v>118</v>
      </c>
      <c r="L145" s="29"/>
      <c r="M145" s="141" t="s">
        <v>1</v>
      </c>
      <c r="N145" s="142" t="s">
        <v>38</v>
      </c>
      <c r="O145" s="143">
        <v>0.08</v>
      </c>
      <c r="P145" s="143">
        <f>O145*H145</f>
        <v>36</v>
      </c>
      <c r="Q145" s="143">
        <v>0.10434</v>
      </c>
      <c r="R145" s="143">
        <f>Q145*H145</f>
        <v>46.953000000000003</v>
      </c>
      <c r="S145" s="143">
        <v>0</v>
      </c>
      <c r="T145" s="144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45" t="s">
        <v>119</v>
      </c>
      <c r="AT145" s="145" t="s">
        <v>114</v>
      </c>
      <c r="AU145" s="145" t="s">
        <v>80</v>
      </c>
      <c r="AY145" s="16" t="s">
        <v>112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78</v>
      </c>
      <c r="BK145" s="146">
        <f>ROUND(I145*H145,2)</f>
        <v>0</v>
      </c>
      <c r="BL145" s="16" t="s">
        <v>119</v>
      </c>
      <c r="BM145" s="145" t="s">
        <v>180</v>
      </c>
    </row>
    <row r="146" spans="1:65" s="13" customFormat="1">
      <c r="B146" s="147"/>
      <c r="D146" s="148" t="s">
        <v>132</v>
      </c>
      <c r="E146" s="149" t="s">
        <v>1</v>
      </c>
      <c r="F146" s="150" t="s">
        <v>181</v>
      </c>
      <c r="H146" s="151">
        <v>450</v>
      </c>
      <c r="L146" s="147"/>
      <c r="M146" s="152"/>
      <c r="N146" s="153"/>
      <c r="O146" s="153"/>
      <c r="P146" s="153"/>
      <c r="Q146" s="153"/>
      <c r="R146" s="153"/>
      <c r="S146" s="153"/>
      <c r="T146" s="154"/>
      <c r="AT146" s="149" t="s">
        <v>132</v>
      </c>
      <c r="AU146" s="149" t="s">
        <v>80</v>
      </c>
      <c r="AV146" s="13" t="s">
        <v>80</v>
      </c>
      <c r="AW146" s="13" t="s">
        <v>29</v>
      </c>
      <c r="AX146" s="13" t="s">
        <v>78</v>
      </c>
      <c r="AY146" s="149" t="s">
        <v>112</v>
      </c>
    </row>
    <row r="147" spans="1:65" s="2" customFormat="1" ht="24.2" customHeight="1">
      <c r="A147" s="28"/>
      <c r="B147" s="134"/>
      <c r="C147" s="135" t="s">
        <v>8</v>
      </c>
      <c r="D147" s="135" t="s">
        <v>114</v>
      </c>
      <c r="E147" s="136" t="s">
        <v>182</v>
      </c>
      <c r="F147" s="137" t="s">
        <v>183</v>
      </c>
      <c r="G147" s="138" t="s">
        <v>117</v>
      </c>
      <c r="H147" s="139">
        <v>970</v>
      </c>
      <c r="I147" s="140"/>
      <c r="J147" s="140">
        <f>ROUND(I147*H147,2)</f>
        <v>0</v>
      </c>
      <c r="K147" s="137" t="s">
        <v>118</v>
      </c>
      <c r="L147" s="29"/>
      <c r="M147" s="141" t="s">
        <v>1</v>
      </c>
      <c r="N147" s="142" t="s">
        <v>38</v>
      </c>
      <c r="O147" s="143">
        <v>4.0000000000000001E-3</v>
      </c>
      <c r="P147" s="143">
        <f>O147*H147</f>
        <v>3.88</v>
      </c>
      <c r="Q147" s="143">
        <v>7.5300000000000002E-3</v>
      </c>
      <c r="R147" s="143">
        <f>Q147*H147</f>
        <v>7.3041</v>
      </c>
      <c r="S147" s="143">
        <v>0</v>
      </c>
      <c r="T147" s="144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45" t="s">
        <v>119</v>
      </c>
      <c r="AT147" s="145" t="s">
        <v>114</v>
      </c>
      <c r="AU147" s="145" t="s">
        <v>80</v>
      </c>
      <c r="AY147" s="16" t="s">
        <v>112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78</v>
      </c>
      <c r="BK147" s="146">
        <f>ROUND(I147*H147,2)</f>
        <v>0</v>
      </c>
      <c r="BL147" s="16" t="s">
        <v>119</v>
      </c>
      <c r="BM147" s="145" t="s">
        <v>184</v>
      </c>
    </row>
    <row r="148" spans="1:65" s="2" customFormat="1" ht="24.2" customHeight="1">
      <c r="A148" s="28"/>
      <c r="B148" s="134"/>
      <c r="C148" s="135" t="s">
        <v>185</v>
      </c>
      <c r="D148" s="135" t="s">
        <v>114</v>
      </c>
      <c r="E148" s="136" t="s">
        <v>186</v>
      </c>
      <c r="F148" s="137" t="s">
        <v>187</v>
      </c>
      <c r="G148" s="138" t="s">
        <v>117</v>
      </c>
      <c r="H148" s="139">
        <v>1280</v>
      </c>
      <c r="I148" s="140"/>
      <c r="J148" s="140">
        <f>ROUND(I148*H148,2)</f>
        <v>0</v>
      </c>
      <c r="K148" s="137" t="s">
        <v>118</v>
      </c>
      <c r="L148" s="29"/>
      <c r="M148" s="141" t="s">
        <v>1</v>
      </c>
      <c r="N148" s="142" t="s">
        <v>38</v>
      </c>
      <c r="O148" s="143">
        <v>2E-3</v>
      </c>
      <c r="P148" s="143">
        <f>O148*H148</f>
        <v>2.56</v>
      </c>
      <c r="Q148" s="143">
        <v>8.0999999999999996E-4</v>
      </c>
      <c r="R148" s="143">
        <f>Q148*H148</f>
        <v>1.0367999999999999</v>
      </c>
      <c r="S148" s="143">
        <v>0</v>
      </c>
      <c r="T148" s="144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45" t="s">
        <v>119</v>
      </c>
      <c r="AT148" s="145" t="s">
        <v>114</v>
      </c>
      <c r="AU148" s="145" t="s">
        <v>80</v>
      </c>
      <c r="AY148" s="16" t="s">
        <v>112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78</v>
      </c>
      <c r="BK148" s="146">
        <f>ROUND(I148*H148,2)</f>
        <v>0</v>
      </c>
      <c r="BL148" s="16" t="s">
        <v>119</v>
      </c>
      <c r="BM148" s="145" t="s">
        <v>188</v>
      </c>
    </row>
    <row r="149" spans="1:65" s="13" customFormat="1">
      <c r="B149" s="147"/>
      <c r="D149" s="148" t="s">
        <v>132</v>
      </c>
      <c r="E149" s="149" t="s">
        <v>1</v>
      </c>
      <c r="F149" s="150" t="s">
        <v>189</v>
      </c>
      <c r="H149" s="151">
        <v>1280</v>
      </c>
      <c r="L149" s="147"/>
      <c r="M149" s="152"/>
      <c r="N149" s="153"/>
      <c r="O149" s="153"/>
      <c r="P149" s="153"/>
      <c r="Q149" s="153"/>
      <c r="R149" s="153"/>
      <c r="S149" s="153"/>
      <c r="T149" s="154"/>
      <c r="AT149" s="149" t="s">
        <v>132</v>
      </c>
      <c r="AU149" s="149" t="s">
        <v>80</v>
      </c>
      <c r="AV149" s="13" t="s">
        <v>80</v>
      </c>
      <c r="AW149" s="13" t="s">
        <v>29</v>
      </c>
      <c r="AX149" s="13" t="s">
        <v>78</v>
      </c>
      <c r="AY149" s="149" t="s">
        <v>112</v>
      </c>
    </row>
    <row r="150" spans="1:65" s="2" customFormat="1" ht="33" customHeight="1">
      <c r="A150" s="28"/>
      <c r="B150" s="134"/>
      <c r="C150" s="135" t="s">
        <v>190</v>
      </c>
      <c r="D150" s="135" t="s">
        <v>114</v>
      </c>
      <c r="E150" s="136" t="s">
        <v>191</v>
      </c>
      <c r="F150" s="137" t="s">
        <v>192</v>
      </c>
      <c r="G150" s="138" t="s">
        <v>117</v>
      </c>
      <c r="H150" s="139">
        <v>2250</v>
      </c>
      <c r="I150" s="140"/>
      <c r="J150" s="140">
        <f>ROUND(I150*H150,2)</f>
        <v>0</v>
      </c>
      <c r="K150" s="137" t="s">
        <v>118</v>
      </c>
      <c r="L150" s="29"/>
      <c r="M150" s="141" t="s">
        <v>1</v>
      </c>
      <c r="N150" s="142" t="s">
        <v>38</v>
      </c>
      <c r="O150" s="143">
        <v>1.6E-2</v>
      </c>
      <c r="P150" s="143">
        <f>O150*H150</f>
        <v>36</v>
      </c>
      <c r="Q150" s="143">
        <v>0.12966</v>
      </c>
      <c r="R150" s="143">
        <f>Q150*H150</f>
        <v>291.73500000000001</v>
      </c>
      <c r="S150" s="143">
        <v>0</v>
      </c>
      <c r="T150" s="144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45" t="s">
        <v>119</v>
      </c>
      <c r="AT150" s="145" t="s">
        <v>114</v>
      </c>
      <c r="AU150" s="145" t="s">
        <v>80</v>
      </c>
      <c r="AY150" s="16" t="s">
        <v>112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78</v>
      </c>
      <c r="BK150" s="146">
        <f>ROUND(I150*H150,2)</f>
        <v>0</v>
      </c>
      <c r="BL150" s="16" t="s">
        <v>119</v>
      </c>
      <c r="BM150" s="145" t="s">
        <v>193</v>
      </c>
    </row>
    <row r="151" spans="1:65" s="12" customFormat="1" ht="22.9" customHeight="1">
      <c r="B151" s="122"/>
      <c r="D151" s="123" t="s">
        <v>72</v>
      </c>
      <c r="E151" s="132" t="s">
        <v>151</v>
      </c>
      <c r="F151" s="132" t="s">
        <v>194</v>
      </c>
      <c r="J151" s="133">
        <f>BK151</f>
        <v>0</v>
      </c>
      <c r="L151" s="122"/>
      <c r="M151" s="126"/>
      <c r="N151" s="127"/>
      <c r="O151" s="127"/>
      <c r="P151" s="128">
        <f>SUM(P152:P171)</f>
        <v>54.481999999999992</v>
      </c>
      <c r="Q151" s="127"/>
      <c r="R151" s="128">
        <f>SUM(R152:R171)</f>
        <v>7.4855999999999998</v>
      </c>
      <c r="S151" s="127"/>
      <c r="T151" s="129">
        <f>SUM(T152:T171)</f>
        <v>60.596000000000004</v>
      </c>
      <c r="AR151" s="123" t="s">
        <v>78</v>
      </c>
      <c r="AT151" s="130" t="s">
        <v>72</v>
      </c>
      <c r="AU151" s="130" t="s">
        <v>78</v>
      </c>
      <c r="AY151" s="123" t="s">
        <v>112</v>
      </c>
      <c r="BK151" s="131">
        <f>SUM(BK152:BK171)</f>
        <v>0</v>
      </c>
    </row>
    <row r="152" spans="1:65" s="2" customFormat="1" ht="24.2" customHeight="1">
      <c r="A152" s="28"/>
      <c r="B152" s="134"/>
      <c r="C152" s="135" t="s">
        <v>195</v>
      </c>
      <c r="D152" s="135" t="s">
        <v>114</v>
      </c>
      <c r="E152" s="136" t="s">
        <v>196</v>
      </c>
      <c r="F152" s="137" t="s">
        <v>197</v>
      </c>
      <c r="G152" s="138" t="s">
        <v>198</v>
      </c>
      <c r="H152" s="139">
        <v>140</v>
      </c>
      <c r="I152" s="140"/>
      <c r="J152" s="140">
        <f>ROUND(I152*H152,2)</f>
        <v>0</v>
      </c>
      <c r="K152" s="137" t="s">
        <v>118</v>
      </c>
      <c r="L152" s="29"/>
      <c r="M152" s="141" t="s">
        <v>1</v>
      </c>
      <c r="N152" s="142" t="s">
        <v>38</v>
      </c>
      <c r="O152" s="143">
        <v>3.0000000000000001E-3</v>
      </c>
      <c r="P152" s="143">
        <f>O152*H152</f>
        <v>0.42</v>
      </c>
      <c r="Q152" s="143">
        <v>1E-4</v>
      </c>
      <c r="R152" s="143">
        <f>Q152*H152</f>
        <v>1.4E-2</v>
      </c>
      <c r="S152" s="143">
        <v>0</v>
      </c>
      <c r="T152" s="144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45" t="s">
        <v>119</v>
      </c>
      <c r="AT152" s="145" t="s">
        <v>114</v>
      </c>
      <c r="AU152" s="145" t="s">
        <v>80</v>
      </c>
      <c r="AY152" s="16" t="s">
        <v>112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6" t="s">
        <v>78</v>
      </c>
      <c r="BK152" s="146">
        <f>ROUND(I152*H152,2)</f>
        <v>0</v>
      </c>
      <c r="BL152" s="16" t="s">
        <v>119</v>
      </c>
      <c r="BM152" s="145" t="s">
        <v>199</v>
      </c>
    </row>
    <row r="153" spans="1:65" s="2" customFormat="1" ht="24.2" customHeight="1">
      <c r="A153" s="28"/>
      <c r="B153" s="134"/>
      <c r="C153" s="135" t="s">
        <v>200</v>
      </c>
      <c r="D153" s="135" t="s">
        <v>114</v>
      </c>
      <c r="E153" s="136" t="s">
        <v>201</v>
      </c>
      <c r="F153" s="137" t="s">
        <v>202</v>
      </c>
      <c r="G153" s="138" t="s">
        <v>198</v>
      </c>
      <c r="H153" s="139">
        <v>140</v>
      </c>
      <c r="I153" s="140"/>
      <c r="J153" s="140">
        <f>ROUND(I153*H153,2)</f>
        <v>0</v>
      </c>
      <c r="K153" s="137" t="s">
        <v>118</v>
      </c>
      <c r="L153" s="29"/>
      <c r="M153" s="141" t="s">
        <v>1</v>
      </c>
      <c r="N153" s="142" t="s">
        <v>38</v>
      </c>
      <c r="O153" s="143">
        <v>3.0000000000000001E-3</v>
      </c>
      <c r="P153" s="143">
        <f>O153*H153</f>
        <v>0.42</v>
      </c>
      <c r="Q153" s="143">
        <v>1E-4</v>
      </c>
      <c r="R153" s="143">
        <f>Q153*H153</f>
        <v>1.4E-2</v>
      </c>
      <c r="S153" s="143">
        <v>0</v>
      </c>
      <c r="T153" s="144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45" t="s">
        <v>119</v>
      </c>
      <c r="AT153" s="145" t="s">
        <v>114</v>
      </c>
      <c r="AU153" s="145" t="s">
        <v>80</v>
      </c>
      <c r="AY153" s="16" t="s">
        <v>112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78</v>
      </c>
      <c r="BK153" s="146">
        <f>ROUND(I153*H153,2)</f>
        <v>0</v>
      </c>
      <c r="BL153" s="16" t="s">
        <v>119</v>
      </c>
      <c r="BM153" s="145" t="s">
        <v>203</v>
      </c>
    </row>
    <row r="154" spans="1:65" s="2" customFormat="1" ht="16.5" customHeight="1">
      <c r="A154" s="28"/>
      <c r="B154" s="134"/>
      <c r="C154" s="135" t="s">
        <v>204</v>
      </c>
      <c r="D154" s="135" t="s">
        <v>114</v>
      </c>
      <c r="E154" s="136" t="s">
        <v>205</v>
      </c>
      <c r="F154" s="137" t="s">
        <v>206</v>
      </c>
      <c r="G154" s="138" t="s">
        <v>198</v>
      </c>
      <c r="H154" s="139">
        <v>560</v>
      </c>
      <c r="I154" s="140"/>
      <c r="J154" s="140">
        <f>ROUND(I154*H154,2)</f>
        <v>0</v>
      </c>
      <c r="K154" s="137" t="s">
        <v>118</v>
      </c>
      <c r="L154" s="29"/>
      <c r="M154" s="141" t="s">
        <v>1</v>
      </c>
      <c r="N154" s="142" t="s">
        <v>38</v>
      </c>
      <c r="O154" s="143">
        <v>1.6E-2</v>
      </c>
      <c r="P154" s="143">
        <f>O154*H154</f>
        <v>8.9600000000000009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5" t="s">
        <v>119</v>
      </c>
      <c r="AT154" s="145" t="s">
        <v>114</v>
      </c>
      <c r="AU154" s="145" t="s">
        <v>80</v>
      </c>
      <c r="AY154" s="16" t="s">
        <v>112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6" t="s">
        <v>78</v>
      </c>
      <c r="BK154" s="146">
        <f>ROUND(I154*H154,2)</f>
        <v>0</v>
      </c>
      <c r="BL154" s="16" t="s">
        <v>119</v>
      </c>
      <c r="BM154" s="145" t="s">
        <v>207</v>
      </c>
    </row>
    <row r="155" spans="1:65" s="13" customFormat="1">
      <c r="B155" s="147"/>
      <c r="D155" s="148" t="s">
        <v>132</v>
      </c>
      <c r="E155" s="149" t="s">
        <v>1</v>
      </c>
      <c r="F155" s="150" t="s">
        <v>208</v>
      </c>
      <c r="H155" s="151">
        <v>560</v>
      </c>
      <c r="L155" s="147"/>
      <c r="M155" s="152"/>
      <c r="N155" s="153"/>
      <c r="O155" s="153"/>
      <c r="P155" s="153"/>
      <c r="Q155" s="153"/>
      <c r="R155" s="153"/>
      <c r="S155" s="153"/>
      <c r="T155" s="154"/>
      <c r="AT155" s="149" t="s">
        <v>132</v>
      </c>
      <c r="AU155" s="149" t="s">
        <v>80</v>
      </c>
      <c r="AV155" s="13" t="s">
        <v>80</v>
      </c>
      <c r="AW155" s="13" t="s">
        <v>29</v>
      </c>
      <c r="AX155" s="13" t="s">
        <v>78</v>
      </c>
      <c r="AY155" s="149" t="s">
        <v>112</v>
      </c>
    </row>
    <row r="156" spans="1:65" s="2" customFormat="1" ht="33" customHeight="1">
      <c r="A156" s="28"/>
      <c r="B156" s="134"/>
      <c r="C156" s="135" t="s">
        <v>7</v>
      </c>
      <c r="D156" s="135" t="s">
        <v>114</v>
      </c>
      <c r="E156" s="136" t="s">
        <v>209</v>
      </c>
      <c r="F156" s="137" t="s">
        <v>210</v>
      </c>
      <c r="G156" s="138" t="s">
        <v>198</v>
      </c>
      <c r="H156" s="139">
        <v>60</v>
      </c>
      <c r="I156" s="140"/>
      <c r="J156" s="140">
        <f>ROUND(I156*H156,2)</f>
        <v>0</v>
      </c>
      <c r="K156" s="137" t="s">
        <v>118</v>
      </c>
      <c r="L156" s="29"/>
      <c r="M156" s="141" t="s">
        <v>1</v>
      </c>
      <c r="N156" s="142" t="s">
        <v>38</v>
      </c>
      <c r="O156" s="143">
        <v>0.05</v>
      </c>
      <c r="P156" s="143">
        <f>O156*H156</f>
        <v>3</v>
      </c>
      <c r="Q156" s="143">
        <v>4.4999999999999999E-4</v>
      </c>
      <c r="R156" s="143">
        <f>Q156*H156</f>
        <v>2.7E-2</v>
      </c>
      <c r="S156" s="143">
        <v>0</v>
      </c>
      <c r="T156" s="144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45" t="s">
        <v>119</v>
      </c>
      <c r="AT156" s="145" t="s">
        <v>114</v>
      </c>
      <c r="AU156" s="145" t="s">
        <v>80</v>
      </c>
      <c r="AY156" s="16" t="s">
        <v>112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78</v>
      </c>
      <c r="BK156" s="146">
        <f>ROUND(I156*H156,2)</f>
        <v>0</v>
      </c>
      <c r="BL156" s="16" t="s">
        <v>119</v>
      </c>
      <c r="BM156" s="145" t="s">
        <v>211</v>
      </c>
    </row>
    <row r="157" spans="1:65" s="2" customFormat="1" ht="16.5" customHeight="1">
      <c r="A157" s="28"/>
      <c r="B157" s="134"/>
      <c r="C157" s="135" t="s">
        <v>212</v>
      </c>
      <c r="D157" s="135" t="s">
        <v>114</v>
      </c>
      <c r="E157" s="136" t="s">
        <v>213</v>
      </c>
      <c r="F157" s="137" t="s">
        <v>214</v>
      </c>
      <c r="G157" s="138" t="s">
        <v>198</v>
      </c>
      <c r="H157" s="139">
        <v>60</v>
      </c>
      <c r="I157" s="140"/>
      <c r="J157" s="140">
        <f>ROUND(I157*H157,2)</f>
        <v>0</v>
      </c>
      <c r="K157" s="137" t="s">
        <v>118</v>
      </c>
      <c r="L157" s="29"/>
      <c r="M157" s="141" t="s">
        <v>1</v>
      </c>
      <c r="N157" s="142" t="s">
        <v>38</v>
      </c>
      <c r="O157" s="143">
        <v>0.155</v>
      </c>
      <c r="P157" s="143">
        <f>O157*H157</f>
        <v>9.3000000000000007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45" t="s">
        <v>119</v>
      </c>
      <c r="AT157" s="145" t="s">
        <v>114</v>
      </c>
      <c r="AU157" s="145" t="s">
        <v>80</v>
      </c>
      <c r="AY157" s="16" t="s">
        <v>112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78</v>
      </c>
      <c r="BK157" s="146">
        <f>ROUND(I157*H157,2)</f>
        <v>0</v>
      </c>
      <c r="BL157" s="16" t="s">
        <v>119</v>
      </c>
      <c r="BM157" s="145" t="s">
        <v>215</v>
      </c>
    </row>
    <row r="158" spans="1:65" s="13" customFormat="1">
      <c r="B158" s="147"/>
      <c r="D158" s="148" t="s">
        <v>132</v>
      </c>
      <c r="E158" s="149" t="s">
        <v>1</v>
      </c>
      <c r="F158" s="150" t="s">
        <v>216</v>
      </c>
      <c r="H158" s="151">
        <v>60</v>
      </c>
      <c r="L158" s="147"/>
      <c r="M158" s="152"/>
      <c r="N158" s="153"/>
      <c r="O158" s="153"/>
      <c r="P158" s="153"/>
      <c r="Q158" s="153"/>
      <c r="R158" s="153"/>
      <c r="S158" s="153"/>
      <c r="T158" s="154"/>
      <c r="AT158" s="149" t="s">
        <v>132</v>
      </c>
      <c r="AU158" s="149" t="s">
        <v>80</v>
      </c>
      <c r="AV158" s="13" t="s">
        <v>80</v>
      </c>
      <c r="AW158" s="13" t="s">
        <v>29</v>
      </c>
      <c r="AX158" s="13" t="s">
        <v>78</v>
      </c>
      <c r="AY158" s="149" t="s">
        <v>112</v>
      </c>
    </row>
    <row r="159" spans="1:65" s="2" customFormat="1" ht="24.2" customHeight="1">
      <c r="A159" s="28"/>
      <c r="B159" s="134"/>
      <c r="C159" s="135" t="s">
        <v>217</v>
      </c>
      <c r="D159" s="135" t="s">
        <v>114</v>
      </c>
      <c r="E159" s="136" t="s">
        <v>218</v>
      </c>
      <c r="F159" s="137" t="s">
        <v>219</v>
      </c>
      <c r="G159" s="138" t="s">
        <v>198</v>
      </c>
      <c r="H159" s="139">
        <v>10</v>
      </c>
      <c r="I159" s="140"/>
      <c r="J159" s="140">
        <f>ROUND(I159*H159,2)</f>
        <v>0</v>
      </c>
      <c r="K159" s="137" t="s">
        <v>118</v>
      </c>
      <c r="L159" s="29"/>
      <c r="M159" s="141" t="s">
        <v>1</v>
      </c>
      <c r="N159" s="142" t="s">
        <v>38</v>
      </c>
      <c r="O159" s="143">
        <v>0.47899999999999998</v>
      </c>
      <c r="P159" s="143">
        <f>O159*H159</f>
        <v>4.79</v>
      </c>
      <c r="Q159" s="143">
        <v>8.0000000000000007E-5</v>
      </c>
      <c r="R159" s="143">
        <f>Q159*H159</f>
        <v>8.0000000000000004E-4</v>
      </c>
      <c r="S159" s="143">
        <v>0</v>
      </c>
      <c r="T159" s="144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45" t="s">
        <v>119</v>
      </c>
      <c r="AT159" s="145" t="s">
        <v>114</v>
      </c>
      <c r="AU159" s="145" t="s">
        <v>80</v>
      </c>
      <c r="AY159" s="16" t="s">
        <v>112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78</v>
      </c>
      <c r="BK159" s="146">
        <f>ROUND(I159*H159,2)</f>
        <v>0</v>
      </c>
      <c r="BL159" s="16" t="s">
        <v>119</v>
      </c>
      <c r="BM159" s="145" t="s">
        <v>220</v>
      </c>
    </row>
    <row r="160" spans="1:65" s="2" customFormat="1" ht="37.9" customHeight="1">
      <c r="A160" s="28"/>
      <c r="B160" s="134"/>
      <c r="C160" s="135" t="s">
        <v>221</v>
      </c>
      <c r="D160" s="135" t="s">
        <v>114</v>
      </c>
      <c r="E160" s="136" t="s">
        <v>222</v>
      </c>
      <c r="F160" s="137" t="s">
        <v>223</v>
      </c>
      <c r="G160" s="138" t="s">
        <v>198</v>
      </c>
      <c r="H160" s="139">
        <v>10</v>
      </c>
      <c r="I160" s="140"/>
      <c r="J160" s="140">
        <f>ROUND(I160*H160,2)</f>
        <v>0</v>
      </c>
      <c r="K160" s="137" t="s">
        <v>118</v>
      </c>
      <c r="L160" s="29"/>
      <c r="M160" s="141" t="s">
        <v>1</v>
      </c>
      <c r="N160" s="142" t="s">
        <v>38</v>
      </c>
      <c r="O160" s="143">
        <v>0.248</v>
      </c>
      <c r="P160" s="143">
        <f>O160*H160</f>
        <v>2.48</v>
      </c>
      <c r="Q160" s="143">
        <v>0.16370999999999999</v>
      </c>
      <c r="R160" s="143">
        <f>Q160*H160</f>
        <v>1.6371</v>
      </c>
      <c r="S160" s="143">
        <v>0</v>
      </c>
      <c r="T160" s="144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45" t="s">
        <v>119</v>
      </c>
      <c r="AT160" s="145" t="s">
        <v>114</v>
      </c>
      <c r="AU160" s="145" t="s">
        <v>80</v>
      </c>
      <c r="AY160" s="16" t="s">
        <v>112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78</v>
      </c>
      <c r="BK160" s="146">
        <f>ROUND(I160*H160,2)</f>
        <v>0</v>
      </c>
      <c r="BL160" s="16" t="s">
        <v>119</v>
      </c>
      <c r="BM160" s="145" t="s">
        <v>224</v>
      </c>
    </row>
    <row r="161" spans="1:65" s="2" customFormat="1" ht="16.5" customHeight="1">
      <c r="A161" s="28"/>
      <c r="B161" s="134"/>
      <c r="C161" s="162" t="s">
        <v>225</v>
      </c>
      <c r="D161" s="162" t="s">
        <v>226</v>
      </c>
      <c r="E161" s="163" t="s">
        <v>227</v>
      </c>
      <c r="F161" s="164" t="s">
        <v>228</v>
      </c>
      <c r="G161" s="165" t="s">
        <v>198</v>
      </c>
      <c r="H161" s="166">
        <v>10</v>
      </c>
      <c r="I161" s="167"/>
      <c r="J161" s="167">
        <f>ROUND(I161*H161,2)</f>
        <v>0</v>
      </c>
      <c r="K161" s="164" t="s">
        <v>118</v>
      </c>
      <c r="L161" s="168"/>
      <c r="M161" s="169" t="s">
        <v>1</v>
      </c>
      <c r="N161" s="170" t="s">
        <v>38</v>
      </c>
      <c r="O161" s="143">
        <v>0</v>
      </c>
      <c r="P161" s="143">
        <f>O161*H161</f>
        <v>0</v>
      </c>
      <c r="Q161" s="143">
        <v>0.25755</v>
      </c>
      <c r="R161" s="143">
        <f>Q161*H161</f>
        <v>2.5754999999999999</v>
      </c>
      <c r="S161" s="143">
        <v>0</v>
      </c>
      <c r="T161" s="144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45" t="s">
        <v>147</v>
      </c>
      <c r="AT161" s="145" t="s">
        <v>226</v>
      </c>
      <c r="AU161" s="145" t="s">
        <v>80</v>
      </c>
      <c r="AY161" s="16" t="s">
        <v>112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78</v>
      </c>
      <c r="BK161" s="146">
        <f>ROUND(I161*H161,2)</f>
        <v>0</v>
      </c>
      <c r="BL161" s="16" t="s">
        <v>119</v>
      </c>
      <c r="BM161" s="145" t="s">
        <v>229</v>
      </c>
    </row>
    <row r="162" spans="1:65" s="2" customFormat="1" ht="24.2" customHeight="1">
      <c r="A162" s="28"/>
      <c r="B162" s="134"/>
      <c r="C162" s="135" t="s">
        <v>230</v>
      </c>
      <c r="D162" s="135" t="s">
        <v>114</v>
      </c>
      <c r="E162" s="136" t="s">
        <v>231</v>
      </c>
      <c r="F162" s="137" t="s">
        <v>232</v>
      </c>
      <c r="G162" s="138" t="s">
        <v>117</v>
      </c>
      <c r="H162" s="139">
        <v>120</v>
      </c>
      <c r="I162" s="140"/>
      <c r="J162" s="140">
        <f>ROUND(I162*H162,2)</f>
        <v>0</v>
      </c>
      <c r="K162" s="137" t="s">
        <v>118</v>
      </c>
      <c r="L162" s="29"/>
      <c r="M162" s="141" t="s">
        <v>1</v>
      </c>
      <c r="N162" s="142" t="s">
        <v>38</v>
      </c>
      <c r="O162" s="143">
        <v>6.0000000000000001E-3</v>
      </c>
      <c r="P162" s="143">
        <f>O162*H162</f>
        <v>0.72</v>
      </c>
      <c r="Q162" s="143">
        <v>2.681E-2</v>
      </c>
      <c r="R162" s="143">
        <f>Q162*H162</f>
        <v>3.2172000000000001</v>
      </c>
      <c r="S162" s="143">
        <v>0</v>
      </c>
      <c r="T162" s="144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45" t="s">
        <v>119</v>
      </c>
      <c r="AT162" s="145" t="s">
        <v>114</v>
      </c>
      <c r="AU162" s="145" t="s">
        <v>80</v>
      </c>
      <c r="AY162" s="16" t="s">
        <v>112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6" t="s">
        <v>78</v>
      </c>
      <c r="BK162" s="146">
        <f>ROUND(I162*H162,2)</f>
        <v>0</v>
      </c>
      <c r="BL162" s="16" t="s">
        <v>119</v>
      </c>
      <c r="BM162" s="145" t="s">
        <v>233</v>
      </c>
    </row>
    <row r="163" spans="1:65" s="13" customFormat="1">
      <c r="B163" s="147"/>
      <c r="D163" s="148" t="s">
        <v>132</v>
      </c>
      <c r="E163" s="149" t="s">
        <v>1</v>
      </c>
      <c r="F163" s="150" t="s">
        <v>234</v>
      </c>
      <c r="H163" s="151">
        <v>120</v>
      </c>
      <c r="L163" s="147"/>
      <c r="M163" s="152"/>
      <c r="N163" s="153"/>
      <c r="O163" s="153"/>
      <c r="P163" s="153"/>
      <c r="Q163" s="153"/>
      <c r="R163" s="153"/>
      <c r="S163" s="153"/>
      <c r="T163" s="154"/>
      <c r="AT163" s="149" t="s">
        <v>132</v>
      </c>
      <c r="AU163" s="149" t="s">
        <v>80</v>
      </c>
      <c r="AV163" s="13" t="s">
        <v>80</v>
      </c>
      <c r="AW163" s="13" t="s">
        <v>29</v>
      </c>
      <c r="AX163" s="13" t="s">
        <v>78</v>
      </c>
      <c r="AY163" s="149" t="s">
        <v>112</v>
      </c>
    </row>
    <row r="164" spans="1:65" s="2" customFormat="1" ht="24.2" customHeight="1">
      <c r="A164" s="28"/>
      <c r="B164" s="134"/>
      <c r="C164" s="135" t="s">
        <v>235</v>
      </c>
      <c r="D164" s="135" t="s">
        <v>114</v>
      </c>
      <c r="E164" s="136" t="s">
        <v>236</v>
      </c>
      <c r="F164" s="137" t="s">
        <v>237</v>
      </c>
      <c r="G164" s="138" t="s">
        <v>117</v>
      </c>
      <c r="H164" s="139">
        <v>1800</v>
      </c>
      <c r="I164" s="140"/>
      <c r="J164" s="140">
        <f>ROUND(I164*H164,2)</f>
        <v>0</v>
      </c>
      <c r="K164" s="137" t="s">
        <v>118</v>
      </c>
      <c r="L164" s="29"/>
      <c r="M164" s="141" t="s">
        <v>1</v>
      </c>
      <c r="N164" s="142" t="s">
        <v>38</v>
      </c>
      <c r="O164" s="143">
        <v>2E-3</v>
      </c>
      <c r="P164" s="143">
        <f>O164*H164</f>
        <v>3.6</v>
      </c>
      <c r="Q164" s="143">
        <v>0</v>
      </c>
      <c r="R164" s="143">
        <f>Q164*H164</f>
        <v>0</v>
      </c>
      <c r="S164" s="143">
        <v>0.02</v>
      </c>
      <c r="T164" s="144">
        <f>S164*H164</f>
        <v>36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5" t="s">
        <v>119</v>
      </c>
      <c r="AT164" s="145" t="s">
        <v>114</v>
      </c>
      <c r="AU164" s="145" t="s">
        <v>80</v>
      </c>
      <c r="AY164" s="16" t="s">
        <v>112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78</v>
      </c>
      <c r="BK164" s="146">
        <f>ROUND(I164*H164,2)</f>
        <v>0</v>
      </c>
      <c r="BL164" s="16" t="s">
        <v>119</v>
      </c>
      <c r="BM164" s="145" t="s">
        <v>238</v>
      </c>
    </row>
    <row r="165" spans="1:65" s="13" customFormat="1">
      <c r="B165" s="147"/>
      <c r="D165" s="148" t="s">
        <v>132</v>
      </c>
      <c r="E165" s="149" t="s">
        <v>1</v>
      </c>
      <c r="F165" s="150" t="s">
        <v>239</v>
      </c>
      <c r="H165" s="151">
        <v>1800</v>
      </c>
      <c r="L165" s="147"/>
      <c r="M165" s="152"/>
      <c r="N165" s="153"/>
      <c r="O165" s="153"/>
      <c r="P165" s="153"/>
      <c r="Q165" s="153"/>
      <c r="R165" s="153"/>
      <c r="S165" s="153"/>
      <c r="T165" s="154"/>
      <c r="AT165" s="149" t="s">
        <v>132</v>
      </c>
      <c r="AU165" s="149" t="s">
        <v>80</v>
      </c>
      <c r="AV165" s="13" t="s">
        <v>80</v>
      </c>
      <c r="AW165" s="13" t="s">
        <v>29</v>
      </c>
      <c r="AX165" s="13" t="s">
        <v>78</v>
      </c>
      <c r="AY165" s="149" t="s">
        <v>112</v>
      </c>
    </row>
    <row r="166" spans="1:65" s="2" customFormat="1" ht="24.2" customHeight="1">
      <c r="A166" s="28"/>
      <c r="B166" s="134"/>
      <c r="C166" s="135" t="s">
        <v>240</v>
      </c>
      <c r="D166" s="135" t="s">
        <v>114</v>
      </c>
      <c r="E166" s="136" t="s">
        <v>241</v>
      </c>
      <c r="F166" s="137" t="s">
        <v>242</v>
      </c>
      <c r="G166" s="138" t="s">
        <v>117</v>
      </c>
      <c r="H166" s="139">
        <v>450</v>
      </c>
      <c r="I166" s="140"/>
      <c r="J166" s="140">
        <f>ROUND(I166*H166,2)</f>
        <v>0</v>
      </c>
      <c r="K166" s="137" t="s">
        <v>118</v>
      </c>
      <c r="L166" s="29"/>
      <c r="M166" s="141" t="s">
        <v>1</v>
      </c>
      <c r="N166" s="142" t="s">
        <v>38</v>
      </c>
      <c r="O166" s="143">
        <v>2.1999999999999999E-2</v>
      </c>
      <c r="P166" s="143">
        <f>O166*H166</f>
        <v>9.8999999999999986</v>
      </c>
      <c r="Q166" s="143">
        <v>0</v>
      </c>
      <c r="R166" s="143">
        <f>Q166*H166</f>
        <v>0</v>
      </c>
      <c r="S166" s="143">
        <v>0.02</v>
      </c>
      <c r="T166" s="144">
        <f>S166*H166</f>
        <v>9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5" t="s">
        <v>119</v>
      </c>
      <c r="AT166" s="145" t="s">
        <v>114</v>
      </c>
      <c r="AU166" s="145" t="s">
        <v>80</v>
      </c>
      <c r="AY166" s="16" t="s">
        <v>112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78</v>
      </c>
      <c r="BK166" s="146">
        <f>ROUND(I166*H166,2)</f>
        <v>0</v>
      </c>
      <c r="BL166" s="16" t="s">
        <v>119</v>
      </c>
      <c r="BM166" s="145" t="s">
        <v>243</v>
      </c>
    </row>
    <row r="167" spans="1:65" s="13" customFormat="1">
      <c r="B167" s="147"/>
      <c r="D167" s="148" t="s">
        <v>132</v>
      </c>
      <c r="E167" s="149" t="s">
        <v>1</v>
      </c>
      <c r="F167" s="150" t="s">
        <v>181</v>
      </c>
      <c r="H167" s="151">
        <v>450</v>
      </c>
      <c r="L167" s="147"/>
      <c r="M167" s="152"/>
      <c r="N167" s="153"/>
      <c r="O167" s="153"/>
      <c r="P167" s="153"/>
      <c r="Q167" s="153"/>
      <c r="R167" s="153"/>
      <c r="S167" s="153"/>
      <c r="T167" s="154"/>
      <c r="AT167" s="149" t="s">
        <v>132</v>
      </c>
      <c r="AU167" s="149" t="s">
        <v>80</v>
      </c>
      <c r="AV167" s="13" t="s">
        <v>80</v>
      </c>
      <c r="AW167" s="13" t="s">
        <v>29</v>
      </c>
      <c r="AX167" s="13" t="s">
        <v>78</v>
      </c>
      <c r="AY167" s="149" t="s">
        <v>112</v>
      </c>
    </row>
    <row r="168" spans="1:65" s="2" customFormat="1" ht="16.5" customHeight="1">
      <c r="A168" s="28"/>
      <c r="B168" s="134"/>
      <c r="C168" s="135" t="s">
        <v>244</v>
      </c>
      <c r="D168" s="135" t="s">
        <v>114</v>
      </c>
      <c r="E168" s="136" t="s">
        <v>245</v>
      </c>
      <c r="F168" s="137" t="s">
        <v>246</v>
      </c>
      <c r="G168" s="138" t="s">
        <v>117</v>
      </c>
      <c r="H168" s="139">
        <v>48</v>
      </c>
      <c r="I168" s="140"/>
      <c r="J168" s="140">
        <f>ROUND(I168*H168,2)</f>
        <v>0</v>
      </c>
      <c r="K168" s="137" t="s">
        <v>118</v>
      </c>
      <c r="L168" s="29"/>
      <c r="M168" s="141" t="s">
        <v>1</v>
      </c>
      <c r="N168" s="142" t="s">
        <v>38</v>
      </c>
      <c r="O168" s="143">
        <v>6.6000000000000003E-2</v>
      </c>
      <c r="P168" s="143">
        <f>O168*H168</f>
        <v>3.1680000000000001</v>
      </c>
      <c r="Q168" s="143">
        <v>0</v>
      </c>
      <c r="R168" s="143">
        <f>Q168*H168</f>
        <v>0</v>
      </c>
      <c r="S168" s="143">
        <v>0.252</v>
      </c>
      <c r="T168" s="144">
        <f>S168*H168</f>
        <v>12.096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45" t="s">
        <v>119</v>
      </c>
      <c r="AT168" s="145" t="s">
        <v>114</v>
      </c>
      <c r="AU168" s="145" t="s">
        <v>80</v>
      </c>
      <c r="AY168" s="16" t="s">
        <v>112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6" t="s">
        <v>78</v>
      </c>
      <c r="BK168" s="146">
        <f>ROUND(I168*H168,2)</f>
        <v>0</v>
      </c>
      <c r="BL168" s="16" t="s">
        <v>119</v>
      </c>
      <c r="BM168" s="145" t="s">
        <v>247</v>
      </c>
    </row>
    <row r="169" spans="1:65" s="2" customFormat="1" ht="24.2" customHeight="1">
      <c r="A169" s="28"/>
      <c r="B169" s="134"/>
      <c r="C169" s="135" t="s">
        <v>248</v>
      </c>
      <c r="D169" s="135" t="s">
        <v>114</v>
      </c>
      <c r="E169" s="136" t="s">
        <v>249</v>
      </c>
      <c r="F169" s="137" t="s">
        <v>250</v>
      </c>
      <c r="G169" s="138" t="s">
        <v>198</v>
      </c>
      <c r="H169" s="139">
        <v>10</v>
      </c>
      <c r="I169" s="140"/>
      <c r="J169" s="140">
        <f>ROUND(I169*H169,2)</f>
        <v>0</v>
      </c>
      <c r="K169" s="137" t="s">
        <v>118</v>
      </c>
      <c r="L169" s="29"/>
      <c r="M169" s="141" t="s">
        <v>1</v>
      </c>
      <c r="N169" s="142" t="s">
        <v>38</v>
      </c>
      <c r="O169" s="143">
        <v>0.14000000000000001</v>
      </c>
      <c r="P169" s="143">
        <f>O169*H169</f>
        <v>1.4000000000000001</v>
      </c>
      <c r="Q169" s="143">
        <v>0</v>
      </c>
      <c r="R169" s="143">
        <f>Q169*H169</f>
        <v>0</v>
      </c>
      <c r="S169" s="143">
        <v>0.35</v>
      </c>
      <c r="T169" s="144">
        <f>S169*H169</f>
        <v>3.5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45" t="s">
        <v>119</v>
      </c>
      <c r="AT169" s="145" t="s">
        <v>114</v>
      </c>
      <c r="AU169" s="145" t="s">
        <v>80</v>
      </c>
      <c r="AY169" s="16" t="s">
        <v>112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78</v>
      </c>
      <c r="BK169" s="146">
        <f>ROUND(I169*H169,2)</f>
        <v>0</v>
      </c>
      <c r="BL169" s="16" t="s">
        <v>119</v>
      </c>
      <c r="BM169" s="145" t="s">
        <v>251</v>
      </c>
    </row>
    <row r="170" spans="1:65" s="2" customFormat="1" ht="16.5" customHeight="1">
      <c r="A170" s="28"/>
      <c r="B170" s="134"/>
      <c r="C170" s="135" t="s">
        <v>252</v>
      </c>
      <c r="D170" s="135" t="s">
        <v>114</v>
      </c>
      <c r="E170" s="136" t="s">
        <v>253</v>
      </c>
      <c r="F170" s="137" t="s">
        <v>254</v>
      </c>
      <c r="G170" s="138" t="s">
        <v>198</v>
      </c>
      <c r="H170" s="139">
        <v>51</v>
      </c>
      <c r="I170" s="140"/>
      <c r="J170" s="140">
        <f>ROUND(I170*H170,2)</f>
        <v>0</v>
      </c>
      <c r="K170" s="137" t="s">
        <v>118</v>
      </c>
      <c r="L170" s="29"/>
      <c r="M170" s="141" t="s">
        <v>1</v>
      </c>
      <c r="N170" s="142" t="s">
        <v>38</v>
      </c>
      <c r="O170" s="143">
        <v>0.124</v>
      </c>
      <c r="P170" s="143">
        <f>O170*H170</f>
        <v>6.3239999999999998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45" t="s">
        <v>119</v>
      </c>
      <c r="AT170" s="145" t="s">
        <v>114</v>
      </c>
      <c r="AU170" s="145" t="s">
        <v>80</v>
      </c>
      <c r="AY170" s="16" t="s">
        <v>112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78</v>
      </c>
      <c r="BK170" s="146">
        <f>ROUND(I170*H170,2)</f>
        <v>0</v>
      </c>
      <c r="BL170" s="16" t="s">
        <v>119</v>
      </c>
      <c r="BM170" s="145" t="s">
        <v>255</v>
      </c>
    </row>
    <row r="171" spans="1:65" s="13" customFormat="1">
      <c r="B171" s="147"/>
      <c r="D171" s="148" t="s">
        <v>132</v>
      </c>
      <c r="E171" s="149" t="s">
        <v>1</v>
      </c>
      <c r="F171" s="150" t="s">
        <v>256</v>
      </c>
      <c r="H171" s="151">
        <v>51</v>
      </c>
      <c r="L171" s="147"/>
      <c r="M171" s="152"/>
      <c r="N171" s="153"/>
      <c r="O171" s="153"/>
      <c r="P171" s="153"/>
      <c r="Q171" s="153"/>
      <c r="R171" s="153"/>
      <c r="S171" s="153"/>
      <c r="T171" s="154"/>
      <c r="AT171" s="149" t="s">
        <v>132</v>
      </c>
      <c r="AU171" s="149" t="s">
        <v>80</v>
      </c>
      <c r="AV171" s="13" t="s">
        <v>80</v>
      </c>
      <c r="AW171" s="13" t="s">
        <v>29</v>
      </c>
      <c r="AX171" s="13" t="s">
        <v>78</v>
      </c>
      <c r="AY171" s="149" t="s">
        <v>112</v>
      </c>
    </row>
    <row r="172" spans="1:65" s="12" customFormat="1" ht="22.9" customHeight="1">
      <c r="B172" s="122"/>
      <c r="D172" s="123" t="s">
        <v>72</v>
      </c>
      <c r="E172" s="132" t="s">
        <v>257</v>
      </c>
      <c r="F172" s="132" t="s">
        <v>258</v>
      </c>
      <c r="J172" s="133">
        <f>BK172</f>
        <v>0</v>
      </c>
      <c r="L172" s="122"/>
      <c r="M172" s="126"/>
      <c r="N172" s="127"/>
      <c r="O172" s="127"/>
      <c r="P172" s="128">
        <f>SUM(P173:P177)</f>
        <v>75.922117999999998</v>
      </c>
      <c r="Q172" s="127"/>
      <c r="R172" s="128">
        <f>SUM(R173:R177)</f>
        <v>0</v>
      </c>
      <c r="S172" s="127"/>
      <c r="T172" s="129">
        <f>SUM(T173:T177)</f>
        <v>0</v>
      </c>
      <c r="AR172" s="123" t="s">
        <v>78</v>
      </c>
      <c r="AT172" s="130" t="s">
        <v>72</v>
      </c>
      <c r="AU172" s="130" t="s">
        <v>78</v>
      </c>
      <c r="AY172" s="123" t="s">
        <v>112</v>
      </c>
      <c r="BK172" s="131">
        <f>SUM(BK173:BK177)</f>
        <v>0</v>
      </c>
    </row>
    <row r="173" spans="1:65" s="2" customFormat="1" ht="21.75" customHeight="1">
      <c r="A173" s="28"/>
      <c r="B173" s="134"/>
      <c r="C173" s="135" t="s">
        <v>259</v>
      </c>
      <c r="D173" s="135" t="s">
        <v>114</v>
      </c>
      <c r="E173" s="136" t="s">
        <v>260</v>
      </c>
      <c r="F173" s="137" t="s">
        <v>261</v>
      </c>
      <c r="G173" s="138" t="s">
        <v>154</v>
      </c>
      <c r="H173" s="139">
        <v>325.846</v>
      </c>
      <c r="I173" s="140"/>
      <c r="J173" s="140">
        <f>ROUND(I173*H173,2)</f>
        <v>0</v>
      </c>
      <c r="K173" s="137" t="s">
        <v>118</v>
      </c>
      <c r="L173" s="29"/>
      <c r="M173" s="141" t="s">
        <v>1</v>
      </c>
      <c r="N173" s="142" t="s">
        <v>38</v>
      </c>
      <c r="O173" s="143">
        <v>3.2000000000000001E-2</v>
      </c>
      <c r="P173" s="143">
        <f>O173*H173</f>
        <v>10.427072000000001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45" t="s">
        <v>119</v>
      </c>
      <c r="AT173" s="145" t="s">
        <v>114</v>
      </c>
      <c r="AU173" s="145" t="s">
        <v>80</v>
      </c>
      <c r="AY173" s="16" t="s">
        <v>112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6" t="s">
        <v>78</v>
      </c>
      <c r="BK173" s="146">
        <f>ROUND(I173*H173,2)</f>
        <v>0</v>
      </c>
      <c r="BL173" s="16" t="s">
        <v>119</v>
      </c>
      <c r="BM173" s="145" t="s">
        <v>262</v>
      </c>
    </row>
    <row r="174" spans="1:65" s="2" customFormat="1" ht="24.2" customHeight="1">
      <c r="A174" s="28"/>
      <c r="B174" s="134"/>
      <c r="C174" s="135" t="s">
        <v>263</v>
      </c>
      <c r="D174" s="135" t="s">
        <v>114</v>
      </c>
      <c r="E174" s="136" t="s">
        <v>264</v>
      </c>
      <c r="F174" s="137" t="s">
        <v>265</v>
      </c>
      <c r="G174" s="138" t="s">
        <v>154</v>
      </c>
      <c r="H174" s="139">
        <v>4561.8440000000001</v>
      </c>
      <c r="I174" s="140"/>
      <c r="J174" s="140">
        <f>ROUND(I174*H174,2)</f>
        <v>0</v>
      </c>
      <c r="K174" s="137" t="s">
        <v>118</v>
      </c>
      <c r="L174" s="29"/>
      <c r="M174" s="141" t="s">
        <v>1</v>
      </c>
      <c r="N174" s="142" t="s">
        <v>38</v>
      </c>
      <c r="O174" s="143">
        <v>3.0000000000000001E-3</v>
      </c>
      <c r="P174" s="143">
        <f>O174*H174</f>
        <v>13.685532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45" t="s">
        <v>119</v>
      </c>
      <c r="AT174" s="145" t="s">
        <v>114</v>
      </c>
      <c r="AU174" s="145" t="s">
        <v>80</v>
      </c>
      <c r="AY174" s="16" t="s">
        <v>112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6" t="s">
        <v>78</v>
      </c>
      <c r="BK174" s="146">
        <f>ROUND(I174*H174,2)</f>
        <v>0</v>
      </c>
      <c r="BL174" s="16" t="s">
        <v>119</v>
      </c>
      <c r="BM174" s="145" t="s">
        <v>266</v>
      </c>
    </row>
    <row r="175" spans="1:65" s="13" customFormat="1">
      <c r="B175" s="147"/>
      <c r="D175" s="148" t="s">
        <v>132</v>
      </c>
      <c r="F175" s="150" t="s">
        <v>267</v>
      </c>
      <c r="H175" s="151">
        <v>4561.8440000000001</v>
      </c>
      <c r="L175" s="147"/>
      <c r="M175" s="152"/>
      <c r="N175" s="153"/>
      <c r="O175" s="153"/>
      <c r="P175" s="153"/>
      <c r="Q175" s="153"/>
      <c r="R175" s="153"/>
      <c r="S175" s="153"/>
      <c r="T175" s="154"/>
      <c r="AT175" s="149" t="s">
        <v>132</v>
      </c>
      <c r="AU175" s="149" t="s">
        <v>80</v>
      </c>
      <c r="AV175" s="13" t="s">
        <v>80</v>
      </c>
      <c r="AW175" s="13" t="s">
        <v>3</v>
      </c>
      <c r="AX175" s="13" t="s">
        <v>78</v>
      </c>
      <c r="AY175" s="149" t="s">
        <v>112</v>
      </c>
    </row>
    <row r="176" spans="1:65" s="2" customFormat="1" ht="24.2" customHeight="1">
      <c r="A176" s="28"/>
      <c r="B176" s="134"/>
      <c r="C176" s="135" t="s">
        <v>268</v>
      </c>
      <c r="D176" s="135" t="s">
        <v>114</v>
      </c>
      <c r="E176" s="136" t="s">
        <v>269</v>
      </c>
      <c r="F176" s="137" t="s">
        <v>270</v>
      </c>
      <c r="G176" s="138" t="s">
        <v>154</v>
      </c>
      <c r="H176" s="139">
        <v>325.846</v>
      </c>
      <c r="I176" s="140"/>
      <c r="J176" s="140">
        <f>ROUND(I176*H176,2)</f>
        <v>0</v>
      </c>
      <c r="K176" s="137" t="s">
        <v>118</v>
      </c>
      <c r="L176" s="29"/>
      <c r="M176" s="141" t="s">
        <v>1</v>
      </c>
      <c r="N176" s="142" t="s">
        <v>38</v>
      </c>
      <c r="O176" s="143">
        <v>0.159</v>
      </c>
      <c r="P176" s="143">
        <f>O176*H176</f>
        <v>51.809514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45" t="s">
        <v>119</v>
      </c>
      <c r="AT176" s="145" t="s">
        <v>114</v>
      </c>
      <c r="AU176" s="145" t="s">
        <v>80</v>
      </c>
      <c r="AY176" s="16" t="s">
        <v>112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6" t="s">
        <v>78</v>
      </c>
      <c r="BK176" s="146">
        <f>ROUND(I176*H176,2)</f>
        <v>0</v>
      </c>
      <c r="BL176" s="16" t="s">
        <v>119</v>
      </c>
      <c r="BM176" s="145" t="s">
        <v>271</v>
      </c>
    </row>
    <row r="177" spans="1:65" s="2" customFormat="1" ht="44.25" customHeight="1">
      <c r="A177" s="28"/>
      <c r="B177" s="134"/>
      <c r="C177" s="135" t="s">
        <v>272</v>
      </c>
      <c r="D177" s="135" t="s">
        <v>114</v>
      </c>
      <c r="E177" s="136" t="s">
        <v>273</v>
      </c>
      <c r="F177" s="137" t="s">
        <v>274</v>
      </c>
      <c r="G177" s="138" t="s">
        <v>154</v>
      </c>
      <c r="H177" s="139">
        <v>325.846</v>
      </c>
      <c r="I177" s="140"/>
      <c r="J177" s="140">
        <f>ROUND(I177*H177,2)</f>
        <v>0</v>
      </c>
      <c r="K177" s="137" t="s">
        <v>118</v>
      </c>
      <c r="L177" s="29"/>
      <c r="M177" s="141" t="s">
        <v>1</v>
      </c>
      <c r="N177" s="142" t="s">
        <v>38</v>
      </c>
      <c r="O177" s="143">
        <v>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45" t="s">
        <v>119</v>
      </c>
      <c r="AT177" s="145" t="s">
        <v>114</v>
      </c>
      <c r="AU177" s="145" t="s">
        <v>80</v>
      </c>
      <c r="AY177" s="16" t="s">
        <v>112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6" t="s">
        <v>78</v>
      </c>
      <c r="BK177" s="146">
        <f>ROUND(I177*H177,2)</f>
        <v>0</v>
      </c>
      <c r="BL177" s="16" t="s">
        <v>119</v>
      </c>
      <c r="BM177" s="145" t="s">
        <v>275</v>
      </c>
    </row>
    <row r="178" spans="1:65" s="12" customFormat="1" ht="22.9" customHeight="1">
      <c r="B178" s="122"/>
      <c r="D178" s="123" t="s">
        <v>72</v>
      </c>
      <c r="E178" s="132" t="s">
        <v>276</v>
      </c>
      <c r="F178" s="132" t="s">
        <v>277</v>
      </c>
      <c r="J178" s="133">
        <f>BK178</f>
        <v>0</v>
      </c>
      <c r="L178" s="122"/>
      <c r="M178" s="126"/>
      <c r="N178" s="127"/>
      <c r="O178" s="127"/>
      <c r="P178" s="128">
        <f>SUM(P179:P182)</f>
        <v>74.842594999999989</v>
      </c>
      <c r="Q178" s="127"/>
      <c r="R178" s="128">
        <f>SUM(R179:R182)</f>
        <v>0</v>
      </c>
      <c r="S178" s="127"/>
      <c r="T178" s="129">
        <f>SUM(T179:T182)</f>
        <v>0</v>
      </c>
      <c r="AR178" s="123" t="s">
        <v>78</v>
      </c>
      <c r="AT178" s="130" t="s">
        <v>72</v>
      </c>
      <c r="AU178" s="130" t="s">
        <v>78</v>
      </c>
      <c r="AY178" s="123" t="s">
        <v>112</v>
      </c>
      <c r="BK178" s="131">
        <f>SUM(BK179:BK182)</f>
        <v>0</v>
      </c>
    </row>
    <row r="179" spans="1:65" s="2" customFormat="1" ht="33" customHeight="1">
      <c r="A179" s="28"/>
      <c r="B179" s="134"/>
      <c r="C179" s="135" t="s">
        <v>278</v>
      </c>
      <c r="D179" s="135" t="s">
        <v>114</v>
      </c>
      <c r="E179" s="136" t="s">
        <v>279</v>
      </c>
      <c r="F179" s="137" t="s">
        <v>280</v>
      </c>
      <c r="G179" s="138" t="s">
        <v>154</v>
      </c>
      <c r="H179" s="139">
        <v>413.495</v>
      </c>
      <c r="I179" s="140"/>
      <c r="J179" s="140">
        <f>ROUND(I179*H179,2)</f>
        <v>0</v>
      </c>
      <c r="K179" s="137" t="s">
        <v>118</v>
      </c>
      <c r="L179" s="29"/>
      <c r="M179" s="141" t="s">
        <v>1</v>
      </c>
      <c r="N179" s="142" t="s">
        <v>38</v>
      </c>
      <c r="O179" s="143">
        <v>6.6000000000000003E-2</v>
      </c>
      <c r="P179" s="143">
        <f>O179*H179</f>
        <v>27.290670000000002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45" t="s">
        <v>119</v>
      </c>
      <c r="AT179" s="145" t="s">
        <v>114</v>
      </c>
      <c r="AU179" s="145" t="s">
        <v>80</v>
      </c>
      <c r="AY179" s="16" t="s">
        <v>112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6" t="s">
        <v>78</v>
      </c>
      <c r="BK179" s="146">
        <f>ROUND(I179*H179,2)</f>
        <v>0</v>
      </c>
      <c r="BL179" s="16" t="s">
        <v>119</v>
      </c>
      <c r="BM179" s="145" t="s">
        <v>281</v>
      </c>
    </row>
    <row r="180" spans="1:65" s="2" customFormat="1" ht="33" customHeight="1">
      <c r="A180" s="28"/>
      <c r="B180" s="134"/>
      <c r="C180" s="135" t="s">
        <v>282</v>
      </c>
      <c r="D180" s="135" t="s">
        <v>114</v>
      </c>
      <c r="E180" s="136" t="s">
        <v>283</v>
      </c>
      <c r="F180" s="137" t="s">
        <v>284</v>
      </c>
      <c r="G180" s="138" t="s">
        <v>154</v>
      </c>
      <c r="H180" s="139">
        <v>413.495</v>
      </c>
      <c r="I180" s="140"/>
      <c r="J180" s="140">
        <f>ROUND(I180*H180,2)</f>
        <v>0</v>
      </c>
      <c r="K180" s="137" t="s">
        <v>118</v>
      </c>
      <c r="L180" s="29"/>
      <c r="M180" s="141" t="s">
        <v>1</v>
      </c>
      <c r="N180" s="142" t="s">
        <v>38</v>
      </c>
      <c r="O180" s="143">
        <v>0.02</v>
      </c>
      <c r="P180" s="143">
        <f>O180*H180</f>
        <v>8.2698999999999998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45" t="s">
        <v>119</v>
      </c>
      <c r="AT180" s="145" t="s">
        <v>114</v>
      </c>
      <c r="AU180" s="145" t="s">
        <v>80</v>
      </c>
      <c r="AY180" s="16" t="s">
        <v>112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6" t="s">
        <v>78</v>
      </c>
      <c r="BK180" s="146">
        <f>ROUND(I180*H180,2)</f>
        <v>0</v>
      </c>
      <c r="BL180" s="16" t="s">
        <v>119</v>
      </c>
      <c r="BM180" s="145" t="s">
        <v>285</v>
      </c>
    </row>
    <row r="181" spans="1:65" s="2" customFormat="1" ht="33" customHeight="1">
      <c r="A181" s="28"/>
      <c r="B181" s="134"/>
      <c r="C181" s="135" t="s">
        <v>286</v>
      </c>
      <c r="D181" s="135" t="s">
        <v>114</v>
      </c>
      <c r="E181" s="136" t="s">
        <v>287</v>
      </c>
      <c r="F181" s="137" t="s">
        <v>288</v>
      </c>
      <c r="G181" s="138" t="s">
        <v>154</v>
      </c>
      <c r="H181" s="139">
        <v>2067.4749999999999</v>
      </c>
      <c r="I181" s="140"/>
      <c r="J181" s="140">
        <f>ROUND(I181*H181,2)</f>
        <v>0</v>
      </c>
      <c r="K181" s="137" t="s">
        <v>118</v>
      </c>
      <c r="L181" s="29"/>
      <c r="M181" s="141" t="s">
        <v>1</v>
      </c>
      <c r="N181" s="142" t="s">
        <v>38</v>
      </c>
      <c r="O181" s="143">
        <v>1.9E-2</v>
      </c>
      <c r="P181" s="143">
        <f>O181*H181</f>
        <v>39.282024999999997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45" t="s">
        <v>119</v>
      </c>
      <c r="AT181" s="145" t="s">
        <v>114</v>
      </c>
      <c r="AU181" s="145" t="s">
        <v>80</v>
      </c>
      <c r="AY181" s="16" t="s">
        <v>112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78</v>
      </c>
      <c r="BK181" s="146">
        <f>ROUND(I181*H181,2)</f>
        <v>0</v>
      </c>
      <c r="BL181" s="16" t="s">
        <v>119</v>
      </c>
      <c r="BM181" s="145" t="s">
        <v>289</v>
      </c>
    </row>
    <row r="182" spans="1:65" s="13" customFormat="1">
      <c r="B182" s="147"/>
      <c r="D182" s="148" t="s">
        <v>132</v>
      </c>
      <c r="F182" s="150" t="s">
        <v>290</v>
      </c>
      <c r="H182" s="151">
        <v>2067.4749999999999</v>
      </c>
      <c r="L182" s="147"/>
      <c r="M182" s="152"/>
      <c r="N182" s="153"/>
      <c r="O182" s="153"/>
      <c r="P182" s="153"/>
      <c r="Q182" s="153"/>
      <c r="R182" s="153"/>
      <c r="S182" s="153"/>
      <c r="T182" s="154"/>
      <c r="AT182" s="149" t="s">
        <v>132</v>
      </c>
      <c r="AU182" s="149" t="s">
        <v>80</v>
      </c>
      <c r="AV182" s="13" t="s">
        <v>80</v>
      </c>
      <c r="AW182" s="13" t="s">
        <v>3</v>
      </c>
      <c r="AX182" s="13" t="s">
        <v>78</v>
      </c>
      <c r="AY182" s="149" t="s">
        <v>112</v>
      </c>
    </row>
    <row r="183" spans="1:65" s="12" customFormat="1" ht="25.9" customHeight="1">
      <c r="B183" s="122"/>
      <c r="D183" s="123" t="s">
        <v>72</v>
      </c>
      <c r="E183" s="124" t="s">
        <v>291</v>
      </c>
      <c r="F183" s="124" t="s">
        <v>292</v>
      </c>
      <c r="J183" s="125">
        <f>BK183</f>
        <v>0</v>
      </c>
      <c r="L183" s="122"/>
      <c r="M183" s="126"/>
      <c r="N183" s="127"/>
      <c r="O183" s="127"/>
      <c r="P183" s="128">
        <f>P184+P187+P189</f>
        <v>0</v>
      </c>
      <c r="Q183" s="127"/>
      <c r="R183" s="128">
        <f>R184+R187+R189</f>
        <v>0</v>
      </c>
      <c r="S183" s="127"/>
      <c r="T183" s="129">
        <f>T184+T187+T189</f>
        <v>0</v>
      </c>
      <c r="AR183" s="123" t="s">
        <v>134</v>
      </c>
      <c r="AT183" s="130" t="s">
        <v>72</v>
      </c>
      <c r="AU183" s="130" t="s">
        <v>73</v>
      </c>
      <c r="AY183" s="123" t="s">
        <v>112</v>
      </c>
      <c r="BK183" s="131">
        <f>BK184+BK187+BK189</f>
        <v>0</v>
      </c>
    </row>
    <row r="184" spans="1:65" s="12" customFormat="1" ht="22.9" customHeight="1">
      <c r="B184" s="122"/>
      <c r="D184" s="123" t="s">
        <v>72</v>
      </c>
      <c r="E184" s="132" t="s">
        <v>293</v>
      </c>
      <c r="F184" s="132" t="s">
        <v>294</v>
      </c>
      <c r="J184" s="133">
        <f>BK184</f>
        <v>0</v>
      </c>
      <c r="L184" s="122"/>
      <c r="M184" s="126"/>
      <c r="N184" s="127"/>
      <c r="O184" s="127"/>
      <c r="P184" s="128">
        <f>SUM(P185:P186)</f>
        <v>0</v>
      </c>
      <c r="Q184" s="127"/>
      <c r="R184" s="128">
        <f>SUM(R185:R186)</f>
        <v>0</v>
      </c>
      <c r="S184" s="127"/>
      <c r="T184" s="129">
        <f>SUM(T185:T186)</f>
        <v>0</v>
      </c>
      <c r="AR184" s="123" t="s">
        <v>134</v>
      </c>
      <c r="AT184" s="130" t="s">
        <v>72</v>
      </c>
      <c r="AU184" s="130" t="s">
        <v>78</v>
      </c>
      <c r="AY184" s="123" t="s">
        <v>112</v>
      </c>
      <c r="BK184" s="131">
        <f>SUM(BK185:BK186)</f>
        <v>0</v>
      </c>
    </row>
    <row r="185" spans="1:65" s="2" customFormat="1" ht="24.2" customHeight="1">
      <c r="A185" s="28"/>
      <c r="B185" s="134"/>
      <c r="C185" s="135" t="s">
        <v>295</v>
      </c>
      <c r="D185" s="135" t="s">
        <v>114</v>
      </c>
      <c r="E185" s="136" t="s">
        <v>296</v>
      </c>
      <c r="F185" s="137" t="s">
        <v>297</v>
      </c>
      <c r="G185" s="138" t="s">
        <v>298</v>
      </c>
      <c r="H185" s="139">
        <v>1</v>
      </c>
      <c r="I185" s="140"/>
      <c r="J185" s="140">
        <f>ROUND(I185*H185,2)</f>
        <v>0</v>
      </c>
      <c r="K185" s="137" t="s">
        <v>118</v>
      </c>
      <c r="L185" s="29"/>
      <c r="M185" s="141" t="s">
        <v>1</v>
      </c>
      <c r="N185" s="142" t="s">
        <v>38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45" t="s">
        <v>299</v>
      </c>
      <c r="AT185" s="145" t="s">
        <v>114</v>
      </c>
      <c r="AU185" s="145" t="s">
        <v>80</v>
      </c>
      <c r="AY185" s="16" t="s">
        <v>112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78</v>
      </c>
      <c r="BK185" s="146">
        <f>ROUND(I185*H185,2)</f>
        <v>0</v>
      </c>
      <c r="BL185" s="16" t="s">
        <v>299</v>
      </c>
      <c r="BM185" s="145" t="s">
        <v>300</v>
      </c>
    </row>
    <row r="186" spans="1:65" s="2" customFormat="1" ht="24.2" customHeight="1">
      <c r="A186" s="28"/>
      <c r="B186" s="134"/>
      <c r="C186" s="135" t="s">
        <v>301</v>
      </c>
      <c r="D186" s="135" t="s">
        <v>114</v>
      </c>
      <c r="E186" s="136" t="s">
        <v>302</v>
      </c>
      <c r="F186" s="137" t="s">
        <v>303</v>
      </c>
      <c r="G186" s="138" t="s">
        <v>298</v>
      </c>
      <c r="H186" s="139">
        <v>1</v>
      </c>
      <c r="I186" s="140"/>
      <c r="J186" s="140">
        <f>ROUND(I186*H186,2)</f>
        <v>0</v>
      </c>
      <c r="K186" s="137" t="s">
        <v>118</v>
      </c>
      <c r="L186" s="29"/>
      <c r="M186" s="141" t="s">
        <v>1</v>
      </c>
      <c r="N186" s="142" t="s">
        <v>38</v>
      </c>
      <c r="O186" s="143">
        <v>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45" t="s">
        <v>299</v>
      </c>
      <c r="AT186" s="145" t="s">
        <v>114</v>
      </c>
      <c r="AU186" s="145" t="s">
        <v>80</v>
      </c>
      <c r="AY186" s="16" t="s">
        <v>112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6" t="s">
        <v>78</v>
      </c>
      <c r="BK186" s="146">
        <f>ROUND(I186*H186,2)</f>
        <v>0</v>
      </c>
      <c r="BL186" s="16" t="s">
        <v>299</v>
      </c>
      <c r="BM186" s="145" t="s">
        <v>304</v>
      </c>
    </row>
    <row r="187" spans="1:65" s="12" customFormat="1" ht="22.9" customHeight="1">
      <c r="B187" s="122"/>
      <c r="D187" s="123" t="s">
        <v>72</v>
      </c>
      <c r="E187" s="132" t="s">
        <v>305</v>
      </c>
      <c r="F187" s="132" t="s">
        <v>306</v>
      </c>
      <c r="J187" s="133">
        <f>BK187</f>
        <v>0</v>
      </c>
      <c r="L187" s="122"/>
      <c r="M187" s="126"/>
      <c r="N187" s="127"/>
      <c r="O187" s="127"/>
      <c r="P187" s="128">
        <f>P188</f>
        <v>0</v>
      </c>
      <c r="Q187" s="127"/>
      <c r="R187" s="128">
        <f>R188</f>
        <v>0</v>
      </c>
      <c r="S187" s="127"/>
      <c r="T187" s="129">
        <f>T188</f>
        <v>0</v>
      </c>
      <c r="AR187" s="123" t="s">
        <v>134</v>
      </c>
      <c r="AT187" s="130" t="s">
        <v>72</v>
      </c>
      <c r="AU187" s="130" t="s">
        <v>78</v>
      </c>
      <c r="AY187" s="123" t="s">
        <v>112</v>
      </c>
      <c r="BK187" s="131">
        <f>BK188</f>
        <v>0</v>
      </c>
    </row>
    <row r="188" spans="1:65" s="2" customFormat="1" ht="16.5" customHeight="1">
      <c r="A188" s="28"/>
      <c r="B188" s="134"/>
      <c r="C188" s="135" t="s">
        <v>307</v>
      </c>
      <c r="D188" s="135" t="s">
        <v>114</v>
      </c>
      <c r="E188" s="136" t="s">
        <v>308</v>
      </c>
      <c r="F188" s="137" t="s">
        <v>309</v>
      </c>
      <c r="G188" s="138" t="s">
        <v>298</v>
      </c>
      <c r="H188" s="139">
        <v>1</v>
      </c>
      <c r="I188" s="140"/>
      <c r="J188" s="140">
        <f>ROUND(I188*H188,2)</f>
        <v>0</v>
      </c>
      <c r="K188" s="137" t="s">
        <v>118</v>
      </c>
      <c r="L188" s="29"/>
      <c r="M188" s="141" t="s">
        <v>1</v>
      </c>
      <c r="N188" s="142" t="s">
        <v>38</v>
      </c>
      <c r="O188" s="143">
        <v>0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45" t="s">
        <v>299</v>
      </c>
      <c r="AT188" s="145" t="s">
        <v>114</v>
      </c>
      <c r="AU188" s="145" t="s">
        <v>80</v>
      </c>
      <c r="AY188" s="16" t="s">
        <v>112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6" t="s">
        <v>78</v>
      </c>
      <c r="BK188" s="146">
        <f>ROUND(I188*H188,2)</f>
        <v>0</v>
      </c>
      <c r="BL188" s="16" t="s">
        <v>299</v>
      </c>
      <c r="BM188" s="145" t="s">
        <v>310</v>
      </c>
    </row>
    <row r="189" spans="1:65" s="12" customFormat="1" ht="22.9" customHeight="1">
      <c r="B189" s="122"/>
      <c r="D189" s="123" t="s">
        <v>72</v>
      </c>
      <c r="E189" s="132" t="s">
        <v>311</v>
      </c>
      <c r="F189" s="132" t="s">
        <v>312</v>
      </c>
      <c r="J189" s="133">
        <f>BK189</f>
        <v>0</v>
      </c>
      <c r="L189" s="122"/>
      <c r="M189" s="126"/>
      <c r="N189" s="127"/>
      <c r="O189" s="127"/>
      <c r="P189" s="128">
        <f>P190</f>
        <v>0</v>
      </c>
      <c r="Q189" s="127"/>
      <c r="R189" s="128">
        <f>R190</f>
        <v>0</v>
      </c>
      <c r="S189" s="127"/>
      <c r="T189" s="129">
        <f>T190</f>
        <v>0</v>
      </c>
      <c r="AR189" s="123" t="s">
        <v>134</v>
      </c>
      <c r="AT189" s="130" t="s">
        <v>72</v>
      </c>
      <c r="AU189" s="130" t="s">
        <v>78</v>
      </c>
      <c r="AY189" s="123" t="s">
        <v>112</v>
      </c>
      <c r="BK189" s="131">
        <f>BK190</f>
        <v>0</v>
      </c>
    </row>
    <row r="190" spans="1:65" s="2" customFormat="1" ht="24.2" customHeight="1">
      <c r="A190" s="28"/>
      <c r="B190" s="134"/>
      <c r="C190" s="135" t="s">
        <v>313</v>
      </c>
      <c r="D190" s="135" t="s">
        <v>114</v>
      </c>
      <c r="E190" s="136" t="s">
        <v>314</v>
      </c>
      <c r="F190" s="137" t="s">
        <v>315</v>
      </c>
      <c r="G190" s="138" t="s">
        <v>298</v>
      </c>
      <c r="H190" s="139">
        <v>1</v>
      </c>
      <c r="I190" s="140"/>
      <c r="J190" s="140">
        <f>ROUND(I190*H190,2)</f>
        <v>0</v>
      </c>
      <c r="K190" s="137" t="s">
        <v>118</v>
      </c>
      <c r="L190" s="29"/>
      <c r="M190" s="171" t="s">
        <v>1</v>
      </c>
      <c r="N190" s="172" t="s">
        <v>38</v>
      </c>
      <c r="O190" s="173">
        <v>0</v>
      </c>
      <c r="P190" s="173">
        <f>O190*H190</f>
        <v>0</v>
      </c>
      <c r="Q190" s="173">
        <v>0</v>
      </c>
      <c r="R190" s="173">
        <f>Q190*H190</f>
        <v>0</v>
      </c>
      <c r="S190" s="173">
        <v>0</v>
      </c>
      <c r="T190" s="174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45" t="s">
        <v>299</v>
      </c>
      <c r="AT190" s="145" t="s">
        <v>114</v>
      </c>
      <c r="AU190" s="145" t="s">
        <v>80</v>
      </c>
      <c r="AY190" s="16" t="s">
        <v>112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6" t="s">
        <v>78</v>
      </c>
      <c r="BK190" s="146">
        <f>ROUND(I190*H190,2)</f>
        <v>0</v>
      </c>
      <c r="BL190" s="16" t="s">
        <v>299</v>
      </c>
      <c r="BM190" s="145" t="s">
        <v>316</v>
      </c>
    </row>
    <row r="191" spans="1:65" s="2" customFormat="1" ht="6.95" customHeight="1">
      <c r="A191" s="28"/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29"/>
      <c r="M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</row>
  </sheetData>
  <autoFilter ref="C121:K190"/>
  <mergeCells count="6">
    <mergeCell ref="E114:H11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Urnovyhaj - Oprava asfalt...</vt:lpstr>
      <vt:lpstr>'Rekapitulace stavby'!Názvy_tisku</vt:lpstr>
      <vt:lpstr>'Urnovyhaj - Oprava asfalt...'!Názvy_tisku</vt:lpstr>
      <vt:lpstr>'Rekapitulace stavby'!Oblast_tisku</vt:lpstr>
      <vt:lpstr>'Urnovyhaj - Oprava asfalt...'!Oblast_tisku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Maslovská Jana</cp:lastModifiedBy>
  <dcterms:created xsi:type="dcterms:W3CDTF">2023-02-08T08:20:55Z</dcterms:created>
  <dcterms:modified xsi:type="dcterms:W3CDTF">2023-02-23T12:49:38Z</dcterms:modified>
</cp:coreProperties>
</file>