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Machova - Oprava  komunikace" sheetId="2" r:id="rId2"/>
  </sheets>
  <definedNames>
    <definedName name="_xlnm.Print_Area" localSheetId="0">'Rekapitulace stavby'!$D$4:$AO$76,'Rekapitulace stavby'!$C$82:$AQ$96</definedName>
    <definedName name="_xlnm._FilterDatabase" localSheetId="1" hidden="1">'Machova - Oprava  komunikace'!$C$121:$K$253</definedName>
    <definedName name="_xlnm.Print_Area" localSheetId="1">'Machova - Oprava  komunikace'!$C$4:$J$76,'Machova - Oprava  komunikace'!$C$82:$J$105,'Machova - Oprava  komunikace'!$C$111:$K$253</definedName>
    <definedName name="_xlnm.Print_Titles" localSheetId="0">'Rekapitulace stavby'!$92:$92</definedName>
    <definedName name="_xlnm.Print_Titles" localSheetId="1">'Machova - Oprava  komunikace'!$121:$121</definedName>
  </definedNames>
  <calcPr fullCalcOnLoad="1"/>
</workbook>
</file>

<file path=xl/sharedStrings.xml><?xml version="1.0" encoding="utf-8"?>
<sst xmlns="http://schemas.openxmlformats.org/spreadsheetml/2006/main" count="1700" uniqueCount="389">
  <si>
    <t>Export Komplet</t>
  </si>
  <si>
    <t/>
  </si>
  <si>
    <t>2.0</t>
  </si>
  <si>
    <t>ZAMOK</t>
  </si>
  <si>
    <t>False</t>
  </si>
  <si>
    <t>{4eef46a8-adf2-4f5e-8d84-148863890076}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</si>
  <si>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</si>
  <si>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</si>
  <si>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</si>
  <si>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</si>
  <si>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</si>
  <si>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</si>
  <si>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</si>
  <si>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</si>
  <si>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Machova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</si>
  <si>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</si>
  <si>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</si>
  <si>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 komunikace</t>
  </si>
  <si>
    <t>KSO:</t>
  </si>
  <si>
    <t>CC-CZ:</t>
  </si>
  <si>
    <t>Místo:</t>
  </si>
  <si>
    <t>Karviná</t>
  </si>
  <si>
    <t>Datum:</t>
  </si>
  <si>
    <t>6. 7. 2022</t>
  </si>
  <si>
    <t>Zadavatel:</t>
  </si>
  <si>
    <t>IČ:</t>
  </si>
  <si>
    <t>Statutární město Karviná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</si>
  <si>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</si>
  <si>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</si>
  <si>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</si>
  <si>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</si>
  <si>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</si>
  <si>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</si>
  <si>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</si>
  <si>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</si>
  <si>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</si>
  <si>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</si>
  <si>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</si>
  <si>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</si>
  <si>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</si>
  <si>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</si>
  <si>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</si>
  <si>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</si>
  <si>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</si>
  <si>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</si>
  <si>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</si>
  <si>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</si>
  <si>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</si>
  <si>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</si>
  <si>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</si>
  <si>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</si>
  <si>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</si>
  <si>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</si>
  <si>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</si>
  <si>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</si>
  <si>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</si>
  <si>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</si>
  <si>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</si>
  <si>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</si>
  <si>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</si>
  <si>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</si>
  <si>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</si>
  <si>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</si>
  <si>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</si>
  <si>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</si>
  <si>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</si>
  <si>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</si>
  <si>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</si>
  <si>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</si>
  <si>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</si>
  <si>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</si>
  <si>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</si>
  <si>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</si>
  <si>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</si>
  <si>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</si>
  <si>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</si>
  <si>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</si>
  <si>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</si>
  <si>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</si>
  <si>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</si>
  <si>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</si>
  <si>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</si>
  <si>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</si>
  <si>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</si>
  <si>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</si>
  <si>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</si>
  <si>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</si>
  <si>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</si>
  <si>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</si>
  <si>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</si>
  <si>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</si>
  <si>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</si>
  <si>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</si>
  <si>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</si>
  <si>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</si>
  <si>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</si>
  <si>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</si>
  <si>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</si>
  <si>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</si>
  <si>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</si>
  <si>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</si>
  <si>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</si>
  <si>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</si>
  <si>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</si>
  <si>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</si>
  <si>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</si>
  <si>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</si>
  <si>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</si>
  <si>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</si>
  <si>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</si>
  <si>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</si>
  <si>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</si>
  <si>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</si>
  <si>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</si>
  <si>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</si>
  <si>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</si>
  <si>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</si>
  <si>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</si>
  <si>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113106021</t>
  </si>
  <si>
    <t>Rozebrání dlažeb při překopech komunikací pro pěší z betonových dlaždic ručně</t>
  </si>
  <si>
    <t>m2</t>
  </si>
  <si>
    <t>CS ÚRS 2022 01</t>
  </si>
  <si>
    <t>4</t>
  </si>
  <si>
    <t>-351989819</t>
  </si>
  <si>
    <t>VV</t>
  </si>
  <si>
    <t>3,5*1</t>
  </si>
  <si>
    <t>113106025</t>
  </si>
  <si>
    <t>Rozebrání dlažeb při překopech komunikací pro pěší z vegetační dlažby betonové ručně</t>
  </si>
  <si>
    <t>452928353</t>
  </si>
  <si>
    <t>13,5*1,6+1,8*1,2</t>
  </si>
  <si>
    <t>3</t>
  </si>
  <si>
    <t>113106062</t>
  </si>
  <si>
    <t>Rozebrání dlažeb při překopech vozovek z drobných kostek s ložem ze živice ručně</t>
  </si>
  <si>
    <t>-132829841</t>
  </si>
  <si>
    <t>(4+5,5+1,35+3,5)*0,2</t>
  </si>
  <si>
    <t>113106071</t>
  </si>
  <si>
    <t>Rozebrání dlažeb při překopech vozovek ze zámkové dlažby s ložem z kameniva ručně</t>
  </si>
  <si>
    <t>1763860867</t>
  </si>
  <si>
    <t>9*0,5</t>
  </si>
  <si>
    <t>5</t>
  </si>
  <si>
    <t>113107122</t>
  </si>
  <si>
    <t>Odstranění podkladu z kameniva drceného tl přes 100 do 200 mm ručně</t>
  </si>
  <si>
    <t>-1417844480</t>
  </si>
  <si>
    <t>6</t>
  </si>
  <si>
    <t>113107131</t>
  </si>
  <si>
    <t>Odstranění podkladu z betonu prostého tl přes 100 do 150 mm ručně</t>
  </si>
  <si>
    <t>-1156474284</t>
  </si>
  <si>
    <t>7</t>
  </si>
  <si>
    <t>113107132</t>
  </si>
  <si>
    <t>Odstranění podkladu z betonu prostého tl přes 150 do 300 mm ručně</t>
  </si>
  <si>
    <t>876862386</t>
  </si>
  <si>
    <t>8</t>
  </si>
  <si>
    <t>113107142</t>
  </si>
  <si>
    <t>Odstranění podkladu živičného tl přes 50 do 100 mm ručně</t>
  </si>
  <si>
    <t>1473835082</t>
  </si>
  <si>
    <t>9</t>
  </si>
  <si>
    <t>113107224</t>
  </si>
  <si>
    <t>Odstranění podkladu z kameniva drceného a zeminy tl. 320 mm strojně pl přes 200 m2</t>
  </si>
  <si>
    <t>-247031823</t>
  </si>
  <si>
    <t>104,25*1,1+1086,2*1,1</t>
  </si>
  <si>
    <t>10</t>
  </si>
  <si>
    <t>113154124</t>
  </si>
  <si>
    <t>Frézování živičného krytu tl 100 mm pruh š přes 0,5 do 1 m pl do 500 m2 bez překážek v trase</t>
  </si>
  <si>
    <t>302964013</t>
  </si>
  <si>
    <t>"Máchova  křižovatka"   30*4</t>
  </si>
  <si>
    <t xml:space="preserve">  (15+5)*0,5*8</t>
  </si>
  <si>
    <t>(195-8)*(4+4,5)*0,5</t>
  </si>
  <si>
    <t>"vlevo"   3,05*5</t>
  </si>
  <si>
    <t>"vlevo"   6*5</t>
  </si>
  <si>
    <t>"vjezd vlevo"    4*4,05</t>
  </si>
  <si>
    <t>"vlevo"  10*3</t>
  </si>
  <si>
    <t>Součet</t>
  </si>
  <si>
    <t>11</t>
  </si>
  <si>
    <t>113202111</t>
  </si>
  <si>
    <t>Vytrhání obrub krajníků obrubníků stojatých</t>
  </si>
  <si>
    <t>m</t>
  </si>
  <si>
    <t>428855067</t>
  </si>
  <si>
    <t>9+5*2</t>
  </si>
  <si>
    <t>12</t>
  </si>
  <si>
    <t>180405114</t>
  </si>
  <si>
    <t xml:space="preserve">Zásyp ve vegetačních prefabrikátech </t>
  </si>
  <si>
    <t>-1009288465</t>
  </si>
  <si>
    <t>13</t>
  </si>
  <si>
    <t>M</t>
  </si>
  <si>
    <t>58337401</t>
  </si>
  <si>
    <t>kamenivo dekorační (kačírek) frakce 8/16</t>
  </si>
  <si>
    <t>t</t>
  </si>
  <si>
    <t>-257750653</t>
  </si>
  <si>
    <t>"zatravňovací  plastová dlažba"</t>
  </si>
  <si>
    <t>104,25*0,04*2</t>
  </si>
  <si>
    <t>14</t>
  </si>
  <si>
    <t>181351003</t>
  </si>
  <si>
    <t>Rozprostření ornice tl vrstvy do 200 mm pl do 100 m2 v rovině nebo ve svahu do 1:5 strojně</t>
  </si>
  <si>
    <t>-1632647685</t>
  </si>
  <si>
    <t>414*0,2</t>
  </si>
  <si>
    <t>10364101</t>
  </si>
  <si>
    <t>zemina pro terénní úpravy -  ornice</t>
  </si>
  <si>
    <t>1946724887</t>
  </si>
  <si>
    <t>82,8*0,15*1,6</t>
  </si>
  <si>
    <t>16</t>
  </si>
  <si>
    <t>181411131</t>
  </si>
  <si>
    <t>Založení parkového trávníku výsevem pl do 1000 m2 v rovině a ve svahu do 1:5</t>
  </si>
  <si>
    <t>-547524062</t>
  </si>
  <si>
    <t>17</t>
  </si>
  <si>
    <t>00572420</t>
  </si>
  <si>
    <t>osivo směs travní parková okrasná</t>
  </si>
  <si>
    <t>kg</t>
  </si>
  <si>
    <t>1366709219</t>
  </si>
  <si>
    <t>200*0,04 'Přepočtené koeficientem množství</t>
  </si>
  <si>
    <t>18</t>
  </si>
  <si>
    <t>181951114</t>
  </si>
  <si>
    <t>Úprava pláně v hornině třídy těžitelnosti II skupiny 4 a 5 se zhutněním strojně</t>
  </si>
  <si>
    <t>-735930851</t>
  </si>
  <si>
    <t>Komunikace pozemní</t>
  </si>
  <si>
    <t>19</t>
  </si>
  <si>
    <t>564821111</t>
  </si>
  <si>
    <t>Podklad ze štěrkodrtě ŠD plochy přes 100 m2 tl 80 mm</t>
  </si>
  <si>
    <t>60832469</t>
  </si>
  <si>
    <t>20</t>
  </si>
  <si>
    <t>564871116</t>
  </si>
  <si>
    <t>Podklad ze štěrkodrtě ŠD plochy přes 100 m2 tl. 300 mm</t>
  </si>
  <si>
    <t>-903035095</t>
  </si>
  <si>
    <t>1086,2+104,25</t>
  </si>
  <si>
    <t>573111115</t>
  </si>
  <si>
    <t>Postřik živičný infiltrační s posypem z asfaltu množství 2,5 kg/m2</t>
  </si>
  <si>
    <t>-517682989</t>
  </si>
  <si>
    <t>22</t>
  </si>
  <si>
    <t>573231112</t>
  </si>
  <si>
    <t>Postřik živičný spojovací ze silniční emulze v množství 0,80 kg/m2</t>
  </si>
  <si>
    <t>-1292533519</t>
  </si>
  <si>
    <t>23</t>
  </si>
  <si>
    <t>577144111</t>
  </si>
  <si>
    <t>Asfaltový beton vrstva obrusná ACO 11 (ABS) tř. I tl 50 mm š do 3 m z nemodifikovaného asfaltu</t>
  </si>
  <si>
    <t>1782509629</t>
  </si>
  <si>
    <t>24</t>
  </si>
  <si>
    <t>577165112</t>
  </si>
  <si>
    <t>Asfaltový beton vrstva ložní ACL 16 (ABH) tl 70 mm š do 3 m z nemodifikovaného asfaltu</t>
  </si>
  <si>
    <t>-1711353110</t>
  </si>
  <si>
    <t>25</t>
  </si>
  <si>
    <t>593532111</t>
  </si>
  <si>
    <t>Kladení dlažby z plastových vegetačních dlaždic pozemních komunikací se zámkem tl 60 mm pl do 50 m2</t>
  </si>
  <si>
    <t>1280075490</t>
  </si>
  <si>
    <t>"vjezd vlevo"  3,5*5</t>
  </si>
  <si>
    <t>"vjezd vpravo"  5*3</t>
  </si>
  <si>
    <t>"stání a vjezd vpravo"  13,5*1,5+2*1,5</t>
  </si>
  <si>
    <t>"vpravo  stání  "   3,5*1</t>
  </si>
  <si>
    <t>"vlevo vjezd"   3*2,5</t>
  </si>
  <si>
    <t>"vlevo stání a vjezd"  15*2,5</t>
  </si>
  <si>
    <t>26</t>
  </si>
  <si>
    <t>56245142</t>
  </si>
  <si>
    <t>dlažba zatravňovací recyklovaný PE nosnost 300t/m2 500x500x40mm</t>
  </si>
  <si>
    <t>-357239392</t>
  </si>
  <si>
    <t>104,25*1,05 'Přepočtené koeficientem množství</t>
  </si>
  <si>
    <t>Ostatní konstrukce a práce, bourání</t>
  </si>
  <si>
    <t>27</t>
  </si>
  <si>
    <t>916111123</t>
  </si>
  <si>
    <t>Osazení obruby z drobných kostek s boční opěrou do lože z betonu prostého</t>
  </si>
  <si>
    <t>-793890911</t>
  </si>
  <si>
    <t>(4+5,5+1,35+3,5)*2</t>
  </si>
  <si>
    <t>28</t>
  </si>
  <si>
    <t>916131213</t>
  </si>
  <si>
    <t>Osazení silničního obrubníku betonového stojatého s boční opěrou do lože z betonu prostého</t>
  </si>
  <si>
    <t>1402262778</t>
  </si>
  <si>
    <t xml:space="preserve">"vjezd vpravo " 3 </t>
  </si>
  <si>
    <t>"vjezd vlevo"    5+6+3,5</t>
  </si>
  <si>
    <t>"vjezd vpravo "  5+5</t>
  </si>
  <si>
    <t>"stání vpravo"  13,5+2</t>
  </si>
  <si>
    <t>"vjezd vlevo"    4</t>
  </si>
  <si>
    <t>"vpravo nový obrubník"  9</t>
  </si>
  <si>
    <t>"vlevo"  10</t>
  </si>
  <si>
    <t>"vjezd kostky "  3,5</t>
  </si>
  <si>
    <t>"vjezd vlevo"  3+3</t>
  </si>
  <si>
    <t>"vjezd vlevo"  10+5+3+3</t>
  </si>
  <si>
    <t>"vpravo vjezd kostky"  5,5</t>
  </si>
  <si>
    <t>"vpravo  kostky"  4</t>
  </si>
  <si>
    <t>29</t>
  </si>
  <si>
    <t>59217029</t>
  </si>
  <si>
    <t>obrubník betonový silniční nájezdový 1000x150x150mm</t>
  </si>
  <si>
    <t>-1787343390</t>
  </si>
  <si>
    <t>30</t>
  </si>
  <si>
    <t>-1808112835</t>
  </si>
  <si>
    <t>30*2-5+195*2</t>
  </si>
  <si>
    <t>-(106+3+3+3+5)</t>
  </si>
  <si>
    <t>"vjezd vlevo"    5*2+5*2</t>
  </si>
  <si>
    <t>"vjezd vpravo "  3*2</t>
  </si>
  <si>
    <t>"stání vpravo"  1,5*2+14+2</t>
  </si>
  <si>
    <t>"vjezd vlevo"    4*2</t>
  </si>
  <si>
    <t>"vlevo"  3*2</t>
  </si>
  <si>
    <t>"vjezd vlevo"  2,5*2</t>
  </si>
  <si>
    <t>"vjezd vlevo"  2,5*2*2</t>
  </si>
  <si>
    <t>"vstupy vpravo"  1*2*3</t>
  </si>
  <si>
    <t>31</t>
  </si>
  <si>
    <t>59217017</t>
  </si>
  <si>
    <t>obrubník betonový chodníkový 1000x100x250mm</t>
  </si>
  <si>
    <t>-2081183687</t>
  </si>
  <si>
    <t>32</t>
  </si>
  <si>
    <t>916991121</t>
  </si>
  <si>
    <t>Lože pod obrubníky, krajníky nebo obruby z dlažebních kostek z betonu prostého</t>
  </si>
  <si>
    <t>m3</t>
  </si>
  <si>
    <t>1176879679</t>
  </si>
  <si>
    <t>106*0,25*0,2</t>
  </si>
  <si>
    <t>414*0,3*0,2</t>
  </si>
  <si>
    <t>28,7*0,2*0,1</t>
  </si>
  <si>
    <t>33</t>
  </si>
  <si>
    <t>919125111</t>
  </si>
  <si>
    <t>Těsnění svislé spáry mezi živičným krytem a ostatními prvky samolepicí asfaltovou páskou š 35 mm</t>
  </si>
  <si>
    <t>81372246</t>
  </si>
  <si>
    <t>4+4+4</t>
  </si>
  <si>
    <t>34</t>
  </si>
  <si>
    <t>919726122</t>
  </si>
  <si>
    <t>Geotextilie pro ochranu, separaci a filtraci netkaná měrná hm přes 200 do 300 g/m2</t>
  </si>
  <si>
    <t>-1008296646</t>
  </si>
  <si>
    <t>35</t>
  </si>
  <si>
    <t>919732211</t>
  </si>
  <si>
    <t>Styčná spára napojení nového živičného povrchu na stávající za tepla š 15 mm hl 25 mm s prořezáním</t>
  </si>
  <si>
    <t>1990989941</t>
  </si>
  <si>
    <t>36</t>
  </si>
  <si>
    <t>919735112</t>
  </si>
  <si>
    <t>Řezání stávajícího živičného krytu hl přes 50 do 100 mm</t>
  </si>
  <si>
    <t>-629222900</t>
  </si>
  <si>
    <t>997</t>
  </si>
  <si>
    <t>Přesun sutě</t>
  </si>
  <si>
    <t>37</t>
  </si>
  <si>
    <t>997221561</t>
  </si>
  <si>
    <t>Vodorovná doprava suti z kusových materiálů do 1 km</t>
  </si>
  <si>
    <t>-173659308</t>
  </si>
  <si>
    <t>38</t>
  </si>
  <si>
    <t>997221569</t>
  </si>
  <si>
    <t>Příplatek ZKD 1 km u vodorovné dopravy suti z kusových materiálů</t>
  </si>
  <si>
    <t>-1426459781</t>
  </si>
  <si>
    <t>1047,858*14 'Přepočtené koeficientem množství</t>
  </si>
  <si>
    <t>39</t>
  </si>
  <si>
    <t>997221611</t>
  </si>
  <si>
    <t>Nakládání suti na dopravní prostředky pro vodorovnou dopravu</t>
  </si>
  <si>
    <t>1331521218</t>
  </si>
  <si>
    <t>40</t>
  </si>
  <si>
    <t>997221873</t>
  </si>
  <si>
    <t>Poplatek za uložení stavebního odpadu na recyklační skládce (skládkovné) zeminy a kamení zatříděného do Katalogu odpadů pod kódem 17 05 04</t>
  </si>
  <si>
    <t>-845274063</t>
  </si>
  <si>
    <t>-249,826+1047,858</t>
  </si>
  <si>
    <t>41</t>
  </si>
  <si>
    <t>997221875</t>
  </si>
  <si>
    <t>Poplatek za uložení stavebního odpadu na recyklační skládce (skládkovné) asfaltového bez obsahu dehtu zatříděného do Katalogu odpadů pod kódem 17 03 02</t>
  </si>
  <si>
    <t>208596801</t>
  </si>
  <si>
    <t>998</t>
  </si>
  <si>
    <t>Přesun hmot</t>
  </si>
  <si>
    <t>42</t>
  </si>
  <si>
    <t>998225111</t>
  </si>
  <si>
    <t>Přesun hmot pro pozemní komunikace s krytem z kamene, monolitickým betonovým nebo živičným</t>
  </si>
  <si>
    <t>-1136454446</t>
  </si>
  <si>
    <t>43</t>
  </si>
  <si>
    <t>998225194</t>
  </si>
  <si>
    <t>Příplatek k přesunu hmot pro pozemní komunikace s krytem z kamene, živičným, betonovým do 5000 m</t>
  </si>
  <si>
    <t>1192398929</t>
  </si>
  <si>
    <t>44</t>
  </si>
  <si>
    <t>998225195</t>
  </si>
  <si>
    <t>Příplatek k přesunu hmot pro pozemní komunikace s krytem z kamene, živičným, betonovým ZKD 5000 m</t>
  </si>
  <si>
    <t>-1667247835</t>
  </si>
  <si>
    <t>1402,423*3 'Přepočtené koeficientem množství</t>
  </si>
  <si>
    <t>VRN</t>
  </si>
  <si>
    <t>Vedlejší rozpočtové náklady</t>
  </si>
  <si>
    <t>VRN1</t>
  </si>
  <si>
    <t>Průzkumné, geodetické a projektové práce</t>
  </si>
  <si>
    <t>45</t>
  </si>
  <si>
    <t>012103000</t>
  </si>
  <si>
    <t>Geodetické práce před výstavbou - vytýčení inženýrských sítí</t>
  </si>
  <si>
    <t>kpl</t>
  </si>
  <si>
    <t>1024</t>
  </si>
  <si>
    <t>1940112530</t>
  </si>
  <si>
    <t>46</t>
  </si>
  <si>
    <t>012203000</t>
  </si>
  <si>
    <t>Geodetické práce při provádění stavby</t>
  </si>
  <si>
    <t>-1559343586</t>
  </si>
  <si>
    <t>47</t>
  </si>
  <si>
    <t>012303000</t>
  </si>
  <si>
    <t>Geodetické práce po výstavbě - zaměření skutečného provedení</t>
  </si>
  <si>
    <t>-1191092190</t>
  </si>
  <si>
    <t>VRN3</t>
  </si>
  <si>
    <t>Zařízení staveniště</t>
  </si>
  <si>
    <t>48</t>
  </si>
  <si>
    <t>034002000</t>
  </si>
  <si>
    <t>Zabezpečení staveniště</t>
  </si>
  <si>
    <t>-183589157</t>
  </si>
  <si>
    <t>VRN7</t>
  </si>
  <si>
    <t>Provozní vlivy</t>
  </si>
  <si>
    <t>49</t>
  </si>
  <si>
    <t>072002000</t>
  </si>
  <si>
    <t>Silniční provoz - informační tabule+zajištění dopravní uzavírky + přechodné  dopravní značení</t>
  </si>
  <si>
    <t>-1516719158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</si>
</sst>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Machova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 xml:space="preserve">Oprava  komunikace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Karviná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6. 7. 2022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Karviná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Martin  Pniok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16.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'Machova - Oprava  komunikace'!J28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'Machova - Oprava  komunikace'!P122</f>
        <v>0</v>
      </c>
      <c r="AV95" s="127">
        <f>'Machova - Oprava  komunikace'!J31</f>
        <v>0</v>
      </c>
      <c r="AW95" s="127">
        <f>'Machova - Oprava  komunikace'!J32</f>
        <v>0</v>
      </c>
      <c r="AX95" s="127">
        <f>'Machova - Oprava  komunikace'!J33</f>
        <v>0</v>
      </c>
      <c r="AY95" s="127">
        <f>'Machova - Oprava  komunikace'!J34</f>
        <v>0</v>
      </c>
      <c r="AZ95" s="127">
        <f>'Machova - Oprava  komunikace'!F31</f>
        <v>0</v>
      </c>
      <c r="BA95" s="127">
        <f>'Machova - Oprava  komunikace'!F32</f>
        <v>0</v>
      </c>
      <c r="BB95" s="127">
        <f>'Machova - Oprava  komunikace'!F33</f>
        <v>0</v>
      </c>
      <c r="BC95" s="127">
        <f>'Machova - Oprava  komunikace'!F34</f>
        <v>0</v>
      </c>
      <c r="BD95" s="129">
        <f>'Machova - Oprava  komunikace'!F35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Machova - Oprava 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83</v>
      </c>
    </row>
    <row r="4" spans="2:46" s="1" customFormat="1" ht="24.95" customHeight="1">
      <c r="B4" s="20"/>
      <c r="D4" s="133" t="s">
        <v>84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6. 7. 2022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tr">
        <f>IF('Rekapitulace stavby'!AN16="","",'Rekapitulace stavby'!AN16)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tr">
        <f>IF('Rekapitulace stavby'!E17="","",'Rekapitulace stavby'!E17)</f>
        <v xml:space="preserve"> </v>
      </c>
      <c r="F19" s="38"/>
      <c r="G19" s="38"/>
      <c r="H19" s="38"/>
      <c r="I19" s="135" t="s">
        <v>27</v>
      </c>
      <c r="J19" s="137" t="str">
        <f>IF('Rekapitulace stavby'!AN17="","",'Rekapitulace stavby'!AN17)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ROUND(J122,2)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ROUND((SUM(BE122:BE253)),2)</f>
        <v>0</v>
      </c>
      <c r="G31" s="38"/>
      <c r="H31" s="38"/>
      <c r="I31" s="149">
        <v>0.21</v>
      </c>
      <c r="J31" s="148">
        <f>ROUND(((SUM(BE122:BE253))*I31),2)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ROUND((SUM(BF122:BF253)),2)</f>
        <v>0</v>
      </c>
      <c r="G32" s="38"/>
      <c r="H32" s="38"/>
      <c r="I32" s="149">
        <v>0.15</v>
      </c>
      <c r="J32" s="148">
        <f>ROUND(((SUM(BF122:BF253))*I32),2)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ROUND((SUM(BG122:BG253)),2)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ROUND((SUM(BH122:BH253)),2)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ROUND((SUM(BI122:BI253)),2)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 xml:space="preserve">Oprava  komunikace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Karviná</v>
      </c>
      <c r="G87" s="40"/>
      <c r="H87" s="40"/>
      <c r="I87" s="32" t="s">
        <v>22</v>
      </c>
      <c r="J87" s="79" t="str">
        <f>IF(J10="","",J10)</f>
        <v>6. 7. 2022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Statutární město Karviná</v>
      </c>
      <c r="G89" s="40"/>
      <c r="H89" s="40"/>
      <c r="I89" s="32" t="s">
        <v>30</v>
      </c>
      <c r="J89" s="36" t="str">
        <f>E19</f>
        <v xml:space="preserve">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 xml:space="preserve">Martin  Pniok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86</v>
      </c>
      <c r="D92" s="169"/>
      <c r="E92" s="169"/>
      <c r="F92" s="169"/>
      <c r="G92" s="169"/>
      <c r="H92" s="169"/>
      <c r="I92" s="169"/>
      <c r="J92" s="170" t="s">
        <v>87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88</v>
      </c>
      <c r="D94" s="40"/>
      <c r="E94" s="40"/>
      <c r="F94" s="40"/>
      <c r="G94" s="40"/>
      <c r="H94" s="40"/>
      <c r="I94" s="40"/>
      <c r="J94" s="110">
        <f>J122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89</v>
      </c>
    </row>
    <row r="95" spans="1:31" s="9" customFormat="1" ht="24.95" customHeight="1">
      <c r="A95" s="9"/>
      <c r="B95" s="172"/>
      <c r="C95" s="173"/>
      <c r="D95" s="174" t="s">
        <v>90</v>
      </c>
      <c r="E95" s="175"/>
      <c r="F95" s="175"/>
      <c r="G95" s="175"/>
      <c r="H95" s="175"/>
      <c r="I95" s="175"/>
      <c r="J95" s="176">
        <f>J123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91</v>
      </c>
      <c r="E96" s="181"/>
      <c r="F96" s="181"/>
      <c r="G96" s="181"/>
      <c r="H96" s="181"/>
      <c r="I96" s="181"/>
      <c r="J96" s="182">
        <f>J124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92</v>
      </c>
      <c r="E97" s="181"/>
      <c r="F97" s="181"/>
      <c r="G97" s="181"/>
      <c r="H97" s="181"/>
      <c r="I97" s="181"/>
      <c r="J97" s="182">
        <f>J162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93</v>
      </c>
      <c r="E98" s="181"/>
      <c r="F98" s="181"/>
      <c r="G98" s="181"/>
      <c r="H98" s="181"/>
      <c r="I98" s="181"/>
      <c r="J98" s="182">
        <f>J189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94</v>
      </c>
      <c r="E99" s="181"/>
      <c r="F99" s="181"/>
      <c r="G99" s="181"/>
      <c r="H99" s="181"/>
      <c r="I99" s="181"/>
      <c r="J99" s="182">
        <f>J232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95</v>
      </c>
      <c r="E100" s="181"/>
      <c r="F100" s="181"/>
      <c r="G100" s="181"/>
      <c r="H100" s="181"/>
      <c r="I100" s="181"/>
      <c r="J100" s="182">
        <f>J240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2"/>
      <c r="C101" s="173"/>
      <c r="D101" s="174" t="s">
        <v>96</v>
      </c>
      <c r="E101" s="175"/>
      <c r="F101" s="175"/>
      <c r="G101" s="175"/>
      <c r="H101" s="175"/>
      <c r="I101" s="175"/>
      <c r="J101" s="176">
        <f>J245</f>
        <v>0</v>
      </c>
      <c r="K101" s="173"/>
      <c r="L101" s="17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8"/>
      <c r="C102" s="179"/>
      <c r="D102" s="180" t="s">
        <v>97</v>
      </c>
      <c r="E102" s="181"/>
      <c r="F102" s="181"/>
      <c r="G102" s="181"/>
      <c r="H102" s="181"/>
      <c r="I102" s="181"/>
      <c r="J102" s="182">
        <f>J246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98</v>
      </c>
      <c r="E103" s="181"/>
      <c r="F103" s="181"/>
      <c r="G103" s="181"/>
      <c r="H103" s="181"/>
      <c r="I103" s="181"/>
      <c r="J103" s="182">
        <f>J250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99</v>
      </c>
      <c r="E104" s="181"/>
      <c r="F104" s="181"/>
      <c r="G104" s="181"/>
      <c r="H104" s="181"/>
      <c r="I104" s="181"/>
      <c r="J104" s="182">
        <f>J252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100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E7</f>
        <v xml:space="preserve">Oprava  komunikace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F10</f>
        <v>Karviná</v>
      </c>
      <c r="G116" s="40"/>
      <c r="H116" s="40"/>
      <c r="I116" s="32" t="s">
        <v>22</v>
      </c>
      <c r="J116" s="79" t="str">
        <f>IF(J10="","",J10)</f>
        <v>6. 7. 2022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E13</f>
        <v>Statutární město Karviná</v>
      </c>
      <c r="G118" s="40"/>
      <c r="H118" s="40"/>
      <c r="I118" s="32" t="s">
        <v>30</v>
      </c>
      <c r="J118" s="36" t="str">
        <f>E19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IF(E16="","",E16)</f>
        <v>Vyplň údaj</v>
      </c>
      <c r="G119" s="40"/>
      <c r="H119" s="40"/>
      <c r="I119" s="32" t="s">
        <v>33</v>
      </c>
      <c r="J119" s="36" t="str">
        <f>E22</f>
        <v xml:space="preserve">Martin  Pniok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84"/>
      <c r="B121" s="185"/>
      <c r="C121" s="186" t="s">
        <v>101</v>
      </c>
      <c r="D121" s="187" t="s">
        <v>61</v>
      </c>
      <c r="E121" s="187" t="s">
        <v>57</v>
      </c>
      <c r="F121" s="187" t="s">
        <v>58</v>
      </c>
      <c r="G121" s="187" t="s">
        <v>102</v>
      </c>
      <c r="H121" s="187" t="s">
        <v>103</v>
      </c>
      <c r="I121" s="187" t="s">
        <v>104</v>
      </c>
      <c r="J121" s="187" t="s">
        <v>87</v>
      </c>
      <c r="K121" s="188" t="s">
        <v>105</v>
      </c>
      <c r="L121" s="189"/>
      <c r="M121" s="100" t="s">
        <v>1</v>
      </c>
      <c r="N121" s="101" t="s">
        <v>40</v>
      </c>
      <c r="O121" s="101" t="s">
        <v>106</v>
      </c>
      <c r="P121" s="101" t="s">
        <v>107</v>
      </c>
      <c r="Q121" s="101" t="s">
        <v>108</v>
      </c>
      <c r="R121" s="101" t="s">
        <v>109</v>
      </c>
      <c r="S121" s="101" t="s">
        <v>110</v>
      </c>
      <c r="T121" s="102" t="s">
        <v>111</v>
      </c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</row>
    <row r="122" spans="1:63" s="2" customFormat="1" ht="22.8" customHeight="1">
      <c r="A122" s="38"/>
      <c r="B122" s="39"/>
      <c r="C122" s="107" t="s">
        <v>112</v>
      </c>
      <c r="D122" s="40"/>
      <c r="E122" s="40"/>
      <c r="F122" s="40"/>
      <c r="G122" s="40"/>
      <c r="H122" s="40"/>
      <c r="I122" s="40"/>
      <c r="J122" s="190">
        <f>BK122</f>
        <v>0</v>
      </c>
      <c r="K122" s="40"/>
      <c r="L122" s="44"/>
      <c r="M122" s="103"/>
      <c r="N122" s="191"/>
      <c r="O122" s="104"/>
      <c r="P122" s="192">
        <f>P123+P245</f>
        <v>0</v>
      </c>
      <c r="Q122" s="104"/>
      <c r="R122" s="192">
        <f>R123+R245</f>
        <v>1402.4234290600002</v>
      </c>
      <c r="S122" s="104"/>
      <c r="T122" s="193">
        <f>T123+T245</f>
        <v>1047.85766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89</v>
      </c>
      <c r="BK122" s="194">
        <f>BK123+BK245</f>
        <v>0</v>
      </c>
    </row>
    <row r="123" spans="1:63" s="12" customFormat="1" ht="25.9" customHeight="1">
      <c r="A123" s="12"/>
      <c r="B123" s="195"/>
      <c r="C123" s="196"/>
      <c r="D123" s="197" t="s">
        <v>75</v>
      </c>
      <c r="E123" s="198" t="s">
        <v>113</v>
      </c>
      <c r="F123" s="198" t="s">
        <v>114</v>
      </c>
      <c r="G123" s="196"/>
      <c r="H123" s="196"/>
      <c r="I123" s="199"/>
      <c r="J123" s="200">
        <f>BK123</f>
        <v>0</v>
      </c>
      <c r="K123" s="196"/>
      <c r="L123" s="201"/>
      <c r="M123" s="202"/>
      <c r="N123" s="203"/>
      <c r="O123" s="203"/>
      <c r="P123" s="204">
        <f>P124+P162+P189+P232+P240</f>
        <v>0</v>
      </c>
      <c r="Q123" s="203"/>
      <c r="R123" s="204">
        <f>R124+R162+R189+R232+R240</f>
        <v>1402.4234290600002</v>
      </c>
      <c r="S123" s="203"/>
      <c r="T123" s="205">
        <f>T124+T162+T189+T232+T240</f>
        <v>1047.85766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6" t="s">
        <v>81</v>
      </c>
      <c r="AT123" s="207" t="s">
        <v>75</v>
      </c>
      <c r="AU123" s="207" t="s">
        <v>76</v>
      </c>
      <c r="AY123" s="206" t="s">
        <v>115</v>
      </c>
      <c r="BK123" s="208">
        <f>BK124+BK162+BK189+BK232+BK240</f>
        <v>0</v>
      </c>
    </row>
    <row r="124" spans="1:63" s="12" customFormat="1" ht="22.8" customHeight="1">
      <c r="A124" s="12"/>
      <c r="B124" s="195"/>
      <c r="C124" s="196"/>
      <c r="D124" s="197" t="s">
        <v>75</v>
      </c>
      <c r="E124" s="209" t="s">
        <v>81</v>
      </c>
      <c r="F124" s="209" t="s">
        <v>116</v>
      </c>
      <c r="G124" s="196"/>
      <c r="H124" s="196"/>
      <c r="I124" s="199"/>
      <c r="J124" s="210">
        <f>BK124</f>
        <v>0</v>
      </c>
      <c r="K124" s="196"/>
      <c r="L124" s="201"/>
      <c r="M124" s="202"/>
      <c r="N124" s="203"/>
      <c r="O124" s="203"/>
      <c r="P124" s="204">
        <f>SUM(P125:P161)</f>
        <v>0</v>
      </c>
      <c r="Q124" s="203"/>
      <c r="R124" s="204">
        <f>SUM(R125:R161)</f>
        <v>28.317757999999998</v>
      </c>
      <c r="S124" s="203"/>
      <c r="T124" s="205">
        <f>SUM(T125:T161)</f>
        <v>1047.85766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6" t="s">
        <v>81</v>
      </c>
      <c r="AT124" s="207" t="s">
        <v>75</v>
      </c>
      <c r="AU124" s="207" t="s">
        <v>81</v>
      </c>
      <c r="AY124" s="206" t="s">
        <v>115</v>
      </c>
      <c r="BK124" s="208">
        <f>SUM(BK125:BK161)</f>
        <v>0</v>
      </c>
    </row>
    <row r="125" spans="1:65" s="2" customFormat="1" ht="24.15" customHeight="1">
      <c r="A125" s="38"/>
      <c r="B125" s="39"/>
      <c r="C125" s="211" t="s">
        <v>81</v>
      </c>
      <c r="D125" s="211" t="s">
        <v>117</v>
      </c>
      <c r="E125" s="212" t="s">
        <v>118</v>
      </c>
      <c r="F125" s="213" t="s">
        <v>119</v>
      </c>
      <c r="G125" s="214" t="s">
        <v>120</v>
      </c>
      <c r="H125" s="215">
        <v>3.5</v>
      </c>
      <c r="I125" s="216"/>
      <c r="J125" s="217">
        <f>ROUND(I125*H125,2)</f>
        <v>0</v>
      </c>
      <c r="K125" s="213" t="s">
        <v>121</v>
      </c>
      <c r="L125" s="44"/>
      <c r="M125" s="218" t="s">
        <v>1</v>
      </c>
      <c r="N125" s="219" t="s">
        <v>41</v>
      </c>
      <c r="O125" s="91"/>
      <c r="P125" s="220">
        <f>O125*H125</f>
        <v>0</v>
      </c>
      <c r="Q125" s="220">
        <v>0</v>
      </c>
      <c r="R125" s="220">
        <f>Q125*H125</f>
        <v>0</v>
      </c>
      <c r="S125" s="220">
        <v>0.255</v>
      </c>
      <c r="T125" s="221">
        <f>S125*H125</f>
        <v>0.8925000000000001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2" t="s">
        <v>122</v>
      </c>
      <c r="AT125" s="222" t="s">
        <v>117</v>
      </c>
      <c r="AU125" s="222" t="s">
        <v>83</v>
      </c>
      <c r="AY125" s="17" t="s">
        <v>115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7" t="s">
        <v>81</v>
      </c>
      <c r="BK125" s="223">
        <f>ROUND(I125*H125,2)</f>
        <v>0</v>
      </c>
      <c r="BL125" s="17" t="s">
        <v>122</v>
      </c>
      <c r="BM125" s="222" t="s">
        <v>123</v>
      </c>
    </row>
    <row r="126" spans="1:51" s="13" customFormat="1" ht="12">
      <c r="A126" s="13"/>
      <c r="B126" s="224"/>
      <c r="C126" s="225"/>
      <c r="D126" s="226" t="s">
        <v>124</v>
      </c>
      <c r="E126" s="227" t="s">
        <v>1</v>
      </c>
      <c r="F126" s="228" t="s">
        <v>125</v>
      </c>
      <c r="G126" s="225"/>
      <c r="H126" s="229">
        <v>3.5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124</v>
      </c>
      <c r="AU126" s="235" t="s">
        <v>83</v>
      </c>
      <c r="AV126" s="13" t="s">
        <v>83</v>
      </c>
      <c r="AW126" s="13" t="s">
        <v>32</v>
      </c>
      <c r="AX126" s="13" t="s">
        <v>81</v>
      </c>
      <c r="AY126" s="235" t="s">
        <v>115</v>
      </c>
    </row>
    <row r="127" spans="1:65" s="2" customFormat="1" ht="24.15" customHeight="1">
      <c r="A127" s="38"/>
      <c r="B127" s="39"/>
      <c r="C127" s="211" t="s">
        <v>83</v>
      </c>
      <c r="D127" s="211" t="s">
        <v>117</v>
      </c>
      <c r="E127" s="212" t="s">
        <v>126</v>
      </c>
      <c r="F127" s="213" t="s">
        <v>127</v>
      </c>
      <c r="G127" s="214" t="s">
        <v>120</v>
      </c>
      <c r="H127" s="215">
        <v>23.76</v>
      </c>
      <c r="I127" s="216"/>
      <c r="J127" s="217">
        <f>ROUND(I127*H127,2)</f>
        <v>0</v>
      </c>
      <c r="K127" s="213" t="s">
        <v>121</v>
      </c>
      <c r="L127" s="44"/>
      <c r="M127" s="218" t="s">
        <v>1</v>
      </c>
      <c r="N127" s="219" t="s">
        <v>41</v>
      </c>
      <c r="O127" s="91"/>
      <c r="P127" s="220">
        <f>O127*H127</f>
        <v>0</v>
      </c>
      <c r="Q127" s="220">
        <v>0</v>
      </c>
      <c r="R127" s="220">
        <f>Q127*H127</f>
        <v>0</v>
      </c>
      <c r="S127" s="220">
        <v>0.225</v>
      </c>
      <c r="T127" s="221">
        <f>S127*H127</f>
        <v>5.346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2" t="s">
        <v>122</v>
      </c>
      <c r="AT127" s="222" t="s">
        <v>117</v>
      </c>
      <c r="AU127" s="222" t="s">
        <v>83</v>
      </c>
      <c r="AY127" s="17" t="s">
        <v>115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7" t="s">
        <v>81</v>
      </c>
      <c r="BK127" s="223">
        <f>ROUND(I127*H127,2)</f>
        <v>0</v>
      </c>
      <c r="BL127" s="17" t="s">
        <v>122</v>
      </c>
      <c r="BM127" s="222" t="s">
        <v>128</v>
      </c>
    </row>
    <row r="128" spans="1:51" s="13" customFormat="1" ht="12">
      <c r="A128" s="13"/>
      <c r="B128" s="224"/>
      <c r="C128" s="225"/>
      <c r="D128" s="226" t="s">
        <v>124</v>
      </c>
      <c r="E128" s="227" t="s">
        <v>1</v>
      </c>
      <c r="F128" s="228" t="s">
        <v>129</v>
      </c>
      <c r="G128" s="225"/>
      <c r="H128" s="229">
        <v>23.76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124</v>
      </c>
      <c r="AU128" s="235" t="s">
        <v>83</v>
      </c>
      <c r="AV128" s="13" t="s">
        <v>83</v>
      </c>
      <c r="AW128" s="13" t="s">
        <v>32</v>
      </c>
      <c r="AX128" s="13" t="s">
        <v>81</v>
      </c>
      <c r="AY128" s="235" t="s">
        <v>115</v>
      </c>
    </row>
    <row r="129" spans="1:65" s="2" customFormat="1" ht="24.15" customHeight="1">
      <c r="A129" s="38"/>
      <c r="B129" s="39"/>
      <c r="C129" s="211" t="s">
        <v>130</v>
      </c>
      <c r="D129" s="211" t="s">
        <v>117</v>
      </c>
      <c r="E129" s="212" t="s">
        <v>131</v>
      </c>
      <c r="F129" s="213" t="s">
        <v>132</v>
      </c>
      <c r="G129" s="214" t="s">
        <v>120</v>
      </c>
      <c r="H129" s="215">
        <v>2.87</v>
      </c>
      <c r="I129" s="216"/>
      <c r="J129" s="217">
        <f>ROUND(I129*H129,2)</f>
        <v>0</v>
      </c>
      <c r="K129" s="213" t="s">
        <v>121</v>
      </c>
      <c r="L129" s="44"/>
      <c r="M129" s="218" t="s">
        <v>1</v>
      </c>
      <c r="N129" s="219" t="s">
        <v>41</v>
      </c>
      <c r="O129" s="91"/>
      <c r="P129" s="220">
        <f>O129*H129</f>
        <v>0</v>
      </c>
      <c r="Q129" s="220">
        <v>0</v>
      </c>
      <c r="R129" s="220">
        <f>Q129*H129</f>
        <v>0</v>
      </c>
      <c r="S129" s="220">
        <v>0.388</v>
      </c>
      <c r="T129" s="221">
        <f>S129*H129</f>
        <v>1.11356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2" t="s">
        <v>122</v>
      </c>
      <c r="AT129" s="222" t="s">
        <v>117</v>
      </c>
      <c r="AU129" s="222" t="s">
        <v>83</v>
      </c>
      <c r="AY129" s="17" t="s">
        <v>115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7" t="s">
        <v>81</v>
      </c>
      <c r="BK129" s="223">
        <f>ROUND(I129*H129,2)</f>
        <v>0</v>
      </c>
      <c r="BL129" s="17" t="s">
        <v>122</v>
      </c>
      <c r="BM129" s="222" t="s">
        <v>133</v>
      </c>
    </row>
    <row r="130" spans="1:51" s="13" customFormat="1" ht="12">
      <c r="A130" s="13"/>
      <c r="B130" s="224"/>
      <c r="C130" s="225"/>
      <c r="D130" s="226" t="s">
        <v>124</v>
      </c>
      <c r="E130" s="227" t="s">
        <v>1</v>
      </c>
      <c r="F130" s="228" t="s">
        <v>134</v>
      </c>
      <c r="G130" s="225"/>
      <c r="H130" s="229">
        <v>2.87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124</v>
      </c>
      <c r="AU130" s="235" t="s">
        <v>83</v>
      </c>
      <c r="AV130" s="13" t="s">
        <v>83</v>
      </c>
      <c r="AW130" s="13" t="s">
        <v>32</v>
      </c>
      <c r="AX130" s="13" t="s">
        <v>81</v>
      </c>
      <c r="AY130" s="235" t="s">
        <v>115</v>
      </c>
    </row>
    <row r="131" spans="1:65" s="2" customFormat="1" ht="24.15" customHeight="1">
      <c r="A131" s="38"/>
      <c r="B131" s="39"/>
      <c r="C131" s="211" t="s">
        <v>122</v>
      </c>
      <c r="D131" s="211" t="s">
        <v>117</v>
      </c>
      <c r="E131" s="212" t="s">
        <v>135</v>
      </c>
      <c r="F131" s="213" t="s">
        <v>136</v>
      </c>
      <c r="G131" s="214" t="s">
        <v>120</v>
      </c>
      <c r="H131" s="215">
        <v>4.5</v>
      </c>
      <c r="I131" s="216"/>
      <c r="J131" s="217">
        <f>ROUND(I131*H131,2)</f>
        <v>0</v>
      </c>
      <c r="K131" s="213" t="s">
        <v>121</v>
      </c>
      <c r="L131" s="44"/>
      <c r="M131" s="218" t="s">
        <v>1</v>
      </c>
      <c r="N131" s="219" t="s">
        <v>41</v>
      </c>
      <c r="O131" s="91"/>
      <c r="P131" s="220">
        <f>O131*H131</f>
        <v>0</v>
      </c>
      <c r="Q131" s="220">
        <v>0</v>
      </c>
      <c r="R131" s="220">
        <f>Q131*H131</f>
        <v>0</v>
      </c>
      <c r="S131" s="220">
        <v>0.295</v>
      </c>
      <c r="T131" s="221">
        <f>S131*H131</f>
        <v>1.3275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2" t="s">
        <v>122</v>
      </c>
      <c r="AT131" s="222" t="s">
        <v>117</v>
      </c>
      <c r="AU131" s="222" t="s">
        <v>83</v>
      </c>
      <c r="AY131" s="17" t="s">
        <v>115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7" t="s">
        <v>81</v>
      </c>
      <c r="BK131" s="223">
        <f>ROUND(I131*H131,2)</f>
        <v>0</v>
      </c>
      <c r="BL131" s="17" t="s">
        <v>122</v>
      </c>
      <c r="BM131" s="222" t="s">
        <v>137</v>
      </c>
    </row>
    <row r="132" spans="1:51" s="13" customFormat="1" ht="12">
      <c r="A132" s="13"/>
      <c r="B132" s="224"/>
      <c r="C132" s="225"/>
      <c r="D132" s="226" t="s">
        <v>124</v>
      </c>
      <c r="E132" s="227" t="s">
        <v>1</v>
      </c>
      <c r="F132" s="228" t="s">
        <v>138</v>
      </c>
      <c r="G132" s="225"/>
      <c r="H132" s="229">
        <v>4.5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124</v>
      </c>
      <c r="AU132" s="235" t="s">
        <v>83</v>
      </c>
      <c r="AV132" s="13" t="s">
        <v>83</v>
      </c>
      <c r="AW132" s="13" t="s">
        <v>32</v>
      </c>
      <c r="AX132" s="13" t="s">
        <v>81</v>
      </c>
      <c r="AY132" s="235" t="s">
        <v>115</v>
      </c>
    </row>
    <row r="133" spans="1:65" s="2" customFormat="1" ht="24.15" customHeight="1">
      <c r="A133" s="38"/>
      <c r="B133" s="39"/>
      <c r="C133" s="211" t="s">
        <v>139</v>
      </c>
      <c r="D133" s="211" t="s">
        <v>117</v>
      </c>
      <c r="E133" s="212" t="s">
        <v>140</v>
      </c>
      <c r="F133" s="213" t="s">
        <v>141</v>
      </c>
      <c r="G133" s="214" t="s">
        <v>120</v>
      </c>
      <c r="H133" s="215">
        <v>20</v>
      </c>
      <c r="I133" s="216"/>
      <c r="J133" s="217">
        <f>ROUND(I133*H133,2)</f>
        <v>0</v>
      </c>
      <c r="K133" s="213" t="s">
        <v>121</v>
      </c>
      <c r="L133" s="44"/>
      <c r="M133" s="218" t="s">
        <v>1</v>
      </c>
      <c r="N133" s="219" t="s">
        <v>41</v>
      </c>
      <c r="O133" s="91"/>
      <c r="P133" s="220">
        <f>O133*H133</f>
        <v>0</v>
      </c>
      <c r="Q133" s="220">
        <v>0</v>
      </c>
      <c r="R133" s="220">
        <f>Q133*H133</f>
        <v>0</v>
      </c>
      <c r="S133" s="220">
        <v>0.29</v>
      </c>
      <c r="T133" s="221">
        <f>S133*H133</f>
        <v>5.8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2" t="s">
        <v>122</v>
      </c>
      <c r="AT133" s="222" t="s">
        <v>117</v>
      </c>
      <c r="AU133" s="222" t="s">
        <v>83</v>
      </c>
      <c r="AY133" s="17" t="s">
        <v>115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7" t="s">
        <v>81</v>
      </c>
      <c r="BK133" s="223">
        <f>ROUND(I133*H133,2)</f>
        <v>0</v>
      </c>
      <c r="BL133" s="17" t="s">
        <v>122</v>
      </c>
      <c r="BM133" s="222" t="s">
        <v>142</v>
      </c>
    </row>
    <row r="134" spans="1:65" s="2" customFormat="1" ht="24.15" customHeight="1">
      <c r="A134" s="38"/>
      <c r="B134" s="39"/>
      <c r="C134" s="211" t="s">
        <v>143</v>
      </c>
      <c r="D134" s="211" t="s">
        <v>117</v>
      </c>
      <c r="E134" s="212" t="s">
        <v>144</v>
      </c>
      <c r="F134" s="213" t="s">
        <v>145</v>
      </c>
      <c r="G134" s="214" t="s">
        <v>120</v>
      </c>
      <c r="H134" s="215">
        <v>10</v>
      </c>
      <c r="I134" s="216"/>
      <c r="J134" s="217">
        <f>ROUND(I134*H134,2)</f>
        <v>0</v>
      </c>
      <c r="K134" s="213" t="s">
        <v>121</v>
      </c>
      <c r="L134" s="44"/>
      <c r="M134" s="218" t="s">
        <v>1</v>
      </c>
      <c r="N134" s="219" t="s">
        <v>41</v>
      </c>
      <c r="O134" s="91"/>
      <c r="P134" s="220">
        <f>O134*H134</f>
        <v>0</v>
      </c>
      <c r="Q134" s="220">
        <v>0</v>
      </c>
      <c r="R134" s="220">
        <f>Q134*H134</f>
        <v>0</v>
      </c>
      <c r="S134" s="220">
        <v>0.325</v>
      </c>
      <c r="T134" s="221">
        <f>S134*H134</f>
        <v>3.25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2" t="s">
        <v>122</v>
      </c>
      <c r="AT134" s="222" t="s">
        <v>117</v>
      </c>
      <c r="AU134" s="222" t="s">
        <v>83</v>
      </c>
      <c r="AY134" s="17" t="s">
        <v>115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7" t="s">
        <v>81</v>
      </c>
      <c r="BK134" s="223">
        <f>ROUND(I134*H134,2)</f>
        <v>0</v>
      </c>
      <c r="BL134" s="17" t="s">
        <v>122</v>
      </c>
      <c r="BM134" s="222" t="s">
        <v>146</v>
      </c>
    </row>
    <row r="135" spans="1:65" s="2" customFormat="1" ht="24.15" customHeight="1">
      <c r="A135" s="38"/>
      <c r="B135" s="39"/>
      <c r="C135" s="211" t="s">
        <v>147</v>
      </c>
      <c r="D135" s="211" t="s">
        <v>117</v>
      </c>
      <c r="E135" s="212" t="s">
        <v>148</v>
      </c>
      <c r="F135" s="213" t="s">
        <v>149</v>
      </c>
      <c r="G135" s="214" t="s">
        <v>120</v>
      </c>
      <c r="H135" s="215">
        <v>20</v>
      </c>
      <c r="I135" s="216"/>
      <c r="J135" s="217">
        <f>ROUND(I135*H135,2)</f>
        <v>0</v>
      </c>
      <c r="K135" s="213" t="s">
        <v>121</v>
      </c>
      <c r="L135" s="44"/>
      <c r="M135" s="218" t="s">
        <v>1</v>
      </c>
      <c r="N135" s="219" t="s">
        <v>41</v>
      </c>
      <c r="O135" s="91"/>
      <c r="P135" s="220">
        <f>O135*H135</f>
        <v>0</v>
      </c>
      <c r="Q135" s="220">
        <v>0</v>
      </c>
      <c r="R135" s="220">
        <f>Q135*H135</f>
        <v>0</v>
      </c>
      <c r="S135" s="220">
        <v>0.625</v>
      </c>
      <c r="T135" s="221">
        <f>S135*H135</f>
        <v>12.5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2" t="s">
        <v>122</v>
      </c>
      <c r="AT135" s="222" t="s">
        <v>117</v>
      </c>
      <c r="AU135" s="222" t="s">
        <v>83</v>
      </c>
      <c r="AY135" s="17" t="s">
        <v>115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7" t="s">
        <v>81</v>
      </c>
      <c r="BK135" s="223">
        <f>ROUND(I135*H135,2)</f>
        <v>0</v>
      </c>
      <c r="BL135" s="17" t="s">
        <v>122</v>
      </c>
      <c r="BM135" s="222" t="s">
        <v>150</v>
      </c>
    </row>
    <row r="136" spans="1:65" s="2" customFormat="1" ht="24.15" customHeight="1">
      <c r="A136" s="38"/>
      <c r="B136" s="39"/>
      <c r="C136" s="211" t="s">
        <v>151</v>
      </c>
      <c r="D136" s="211" t="s">
        <v>117</v>
      </c>
      <c r="E136" s="212" t="s">
        <v>152</v>
      </c>
      <c r="F136" s="213" t="s">
        <v>153</v>
      </c>
      <c r="G136" s="214" t="s">
        <v>120</v>
      </c>
      <c r="H136" s="215">
        <v>20</v>
      </c>
      <c r="I136" s="216"/>
      <c r="J136" s="217">
        <f>ROUND(I136*H136,2)</f>
        <v>0</v>
      </c>
      <c r="K136" s="213" t="s">
        <v>121</v>
      </c>
      <c r="L136" s="44"/>
      <c r="M136" s="218" t="s">
        <v>1</v>
      </c>
      <c r="N136" s="219" t="s">
        <v>41</v>
      </c>
      <c r="O136" s="91"/>
      <c r="P136" s="220">
        <f>O136*H136</f>
        <v>0</v>
      </c>
      <c r="Q136" s="220">
        <v>0</v>
      </c>
      <c r="R136" s="220">
        <f>Q136*H136</f>
        <v>0</v>
      </c>
      <c r="S136" s="220">
        <v>0.22</v>
      </c>
      <c r="T136" s="221">
        <f>S136*H136</f>
        <v>4.4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2" t="s">
        <v>122</v>
      </c>
      <c r="AT136" s="222" t="s">
        <v>117</v>
      </c>
      <c r="AU136" s="222" t="s">
        <v>83</v>
      </c>
      <c r="AY136" s="17" t="s">
        <v>115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7" t="s">
        <v>81</v>
      </c>
      <c r="BK136" s="223">
        <f>ROUND(I136*H136,2)</f>
        <v>0</v>
      </c>
      <c r="BL136" s="17" t="s">
        <v>122</v>
      </c>
      <c r="BM136" s="222" t="s">
        <v>154</v>
      </c>
    </row>
    <row r="137" spans="1:65" s="2" customFormat="1" ht="24.15" customHeight="1">
      <c r="A137" s="38"/>
      <c r="B137" s="39"/>
      <c r="C137" s="211" t="s">
        <v>155</v>
      </c>
      <c r="D137" s="211" t="s">
        <v>117</v>
      </c>
      <c r="E137" s="212" t="s">
        <v>156</v>
      </c>
      <c r="F137" s="213" t="s">
        <v>157</v>
      </c>
      <c r="G137" s="214" t="s">
        <v>120</v>
      </c>
      <c r="H137" s="215">
        <v>1309.495</v>
      </c>
      <c r="I137" s="216"/>
      <c r="J137" s="217">
        <f>ROUND(I137*H137,2)</f>
        <v>0</v>
      </c>
      <c r="K137" s="213" t="s">
        <v>121</v>
      </c>
      <c r="L137" s="44"/>
      <c r="M137" s="218" t="s">
        <v>1</v>
      </c>
      <c r="N137" s="219" t="s">
        <v>41</v>
      </c>
      <c r="O137" s="91"/>
      <c r="P137" s="220">
        <f>O137*H137</f>
        <v>0</v>
      </c>
      <c r="Q137" s="220">
        <v>0</v>
      </c>
      <c r="R137" s="220">
        <f>Q137*H137</f>
        <v>0</v>
      </c>
      <c r="S137" s="220">
        <v>0.58</v>
      </c>
      <c r="T137" s="221">
        <f>S137*H137</f>
        <v>759.5070999999999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2" t="s">
        <v>122</v>
      </c>
      <c r="AT137" s="222" t="s">
        <v>117</v>
      </c>
      <c r="AU137" s="222" t="s">
        <v>83</v>
      </c>
      <c r="AY137" s="17" t="s">
        <v>115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7" t="s">
        <v>81</v>
      </c>
      <c r="BK137" s="223">
        <f>ROUND(I137*H137,2)</f>
        <v>0</v>
      </c>
      <c r="BL137" s="17" t="s">
        <v>122</v>
      </c>
      <c r="BM137" s="222" t="s">
        <v>158</v>
      </c>
    </row>
    <row r="138" spans="1:51" s="13" customFormat="1" ht="12">
      <c r="A138" s="13"/>
      <c r="B138" s="224"/>
      <c r="C138" s="225"/>
      <c r="D138" s="226" t="s">
        <v>124</v>
      </c>
      <c r="E138" s="227" t="s">
        <v>1</v>
      </c>
      <c r="F138" s="228" t="s">
        <v>159</v>
      </c>
      <c r="G138" s="225"/>
      <c r="H138" s="229">
        <v>1309.495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124</v>
      </c>
      <c r="AU138" s="235" t="s">
        <v>83</v>
      </c>
      <c r="AV138" s="13" t="s">
        <v>83</v>
      </c>
      <c r="AW138" s="13" t="s">
        <v>32</v>
      </c>
      <c r="AX138" s="13" t="s">
        <v>81</v>
      </c>
      <c r="AY138" s="235" t="s">
        <v>115</v>
      </c>
    </row>
    <row r="139" spans="1:65" s="2" customFormat="1" ht="33" customHeight="1">
      <c r="A139" s="38"/>
      <c r="B139" s="39"/>
      <c r="C139" s="211" t="s">
        <v>160</v>
      </c>
      <c r="D139" s="211" t="s">
        <v>117</v>
      </c>
      <c r="E139" s="212" t="s">
        <v>161</v>
      </c>
      <c r="F139" s="213" t="s">
        <v>162</v>
      </c>
      <c r="G139" s="214" t="s">
        <v>120</v>
      </c>
      <c r="H139" s="215">
        <v>1086.2</v>
      </c>
      <c r="I139" s="216"/>
      <c r="J139" s="217">
        <f>ROUND(I139*H139,2)</f>
        <v>0</v>
      </c>
      <c r="K139" s="213" t="s">
        <v>121</v>
      </c>
      <c r="L139" s="44"/>
      <c r="M139" s="218" t="s">
        <v>1</v>
      </c>
      <c r="N139" s="219" t="s">
        <v>41</v>
      </c>
      <c r="O139" s="91"/>
      <c r="P139" s="220">
        <f>O139*H139</f>
        <v>0</v>
      </c>
      <c r="Q139" s="220">
        <v>9E-05</v>
      </c>
      <c r="R139" s="220">
        <f>Q139*H139</f>
        <v>0.09775800000000001</v>
      </c>
      <c r="S139" s="220">
        <v>0.23</v>
      </c>
      <c r="T139" s="221">
        <f>S139*H139</f>
        <v>249.82600000000002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2" t="s">
        <v>122</v>
      </c>
      <c r="AT139" s="222" t="s">
        <v>117</v>
      </c>
      <c r="AU139" s="222" t="s">
        <v>83</v>
      </c>
      <c r="AY139" s="17" t="s">
        <v>115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7" t="s">
        <v>81</v>
      </c>
      <c r="BK139" s="223">
        <f>ROUND(I139*H139,2)</f>
        <v>0</v>
      </c>
      <c r="BL139" s="17" t="s">
        <v>122</v>
      </c>
      <c r="BM139" s="222" t="s">
        <v>163</v>
      </c>
    </row>
    <row r="140" spans="1:51" s="13" customFormat="1" ht="12">
      <c r="A140" s="13"/>
      <c r="B140" s="224"/>
      <c r="C140" s="225"/>
      <c r="D140" s="226" t="s">
        <v>124</v>
      </c>
      <c r="E140" s="227" t="s">
        <v>1</v>
      </c>
      <c r="F140" s="228" t="s">
        <v>164</v>
      </c>
      <c r="G140" s="225"/>
      <c r="H140" s="229">
        <v>120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124</v>
      </c>
      <c r="AU140" s="235" t="s">
        <v>83</v>
      </c>
      <c r="AV140" s="13" t="s">
        <v>83</v>
      </c>
      <c r="AW140" s="13" t="s">
        <v>32</v>
      </c>
      <c r="AX140" s="13" t="s">
        <v>76</v>
      </c>
      <c r="AY140" s="235" t="s">
        <v>115</v>
      </c>
    </row>
    <row r="141" spans="1:51" s="13" customFormat="1" ht="12">
      <c r="A141" s="13"/>
      <c r="B141" s="224"/>
      <c r="C141" s="225"/>
      <c r="D141" s="226" t="s">
        <v>124</v>
      </c>
      <c r="E141" s="227" t="s">
        <v>1</v>
      </c>
      <c r="F141" s="228" t="s">
        <v>165</v>
      </c>
      <c r="G141" s="225"/>
      <c r="H141" s="229">
        <v>80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124</v>
      </c>
      <c r="AU141" s="235" t="s">
        <v>83</v>
      </c>
      <c r="AV141" s="13" t="s">
        <v>83</v>
      </c>
      <c r="AW141" s="13" t="s">
        <v>32</v>
      </c>
      <c r="AX141" s="13" t="s">
        <v>76</v>
      </c>
      <c r="AY141" s="235" t="s">
        <v>115</v>
      </c>
    </row>
    <row r="142" spans="1:51" s="13" customFormat="1" ht="12">
      <c r="A142" s="13"/>
      <c r="B142" s="224"/>
      <c r="C142" s="225"/>
      <c r="D142" s="226" t="s">
        <v>124</v>
      </c>
      <c r="E142" s="227" t="s">
        <v>1</v>
      </c>
      <c r="F142" s="228" t="s">
        <v>166</v>
      </c>
      <c r="G142" s="225"/>
      <c r="H142" s="229">
        <v>794.75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124</v>
      </c>
      <c r="AU142" s="235" t="s">
        <v>83</v>
      </c>
      <c r="AV142" s="13" t="s">
        <v>83</v>
      </c>
      <c r="AW142" s="13" t="s">
        <v>32</v>
      </c>
      <c r="AX142" s="13" t="s">
        <v>76</v>
      </c>
      <c r="AY142" s="235" t="s">
        <v>115</v>
      </c>
    </row>
    <row r="143" spans="1:51" s="13" customFormat="1" ht="12">
      <c r="A143" s="13"/>
      <c r="B143" s="224"/>
      <c r="C143" s="225"/>
      <c r="D143" s="226" t="s">
        <v>124</v>
      </c>
      <c r="E143" s="227" t="s">
        <v>1</v>
      </c>
      <c r="F143" s="228" t="s">
        <v>167</v>
      </c>
      <c r="G143" s="225"/>
      <c r="H143" s="229">
        <v>15.25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124</v>
      </c>
      <c r="AU143" s="235" t="s">
        <v>83</v>
      </c>
      <c r="AV143" s="13" t="s">
        <v>83</v>
      </c>
      <c r="AW143" s="13" t="s">
        <v>32</v>
      </c>
      <c r="AX143" s="13" t="s">
        <v>76</v>
      </c>
      <c r="AY143" s="235" t="s">
        <v>115</v>
      </c>
    </row>
    <row r="144" spans="1:51" s="13" customFormat="1" ht="12">
      <c r="A144" s="13"/>
      <c r="B144" s="224"/>
      <c r="C144" s="225"/>
      <c r="D144" s="226" t="s">
        <v>124</v>
      </c>
      <c r="E144" s="227" t="s">
        <v>1</v>
      </c>
      <c r="F144" s="228" t="s">
        <v>168</v>
      </c>
      <c r="G144" s="225"/>
      <c r="H144" s="229">
        <v>30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124</v>
      </c>
      <c r="AU144" s="235" t="s">
        <v>83</v>
      </c>
      <c r="AV144" s="13" t="s">
        <v>83</v>
      </c>
      <c r="AW144" s="13" t="s">
        <v>32</v>
      </c>
      <c r="AX144" s="13" t="s">
        <v>76</v>
      </c>
      <c r="AY144" s="235" t="s">
        <v>115</v>
      </c>
    </row>
    <row r="145" spans="1:51" s="13" customFormat="1" ht="12">
      <c r="A145" s="13"/>
      <c r="B145" s="224"/>
      <c r="C145" s="225"/>
      <c r="D145" s="226" t="s">
        <v>124</v>
      </c>
      <c r="E145" s="227" t="s">
        <v>1</v>
      </c>
      <c r="F145" s="228" t="s">
        <v>169</v>
      </c>
      <c r="G145" s="225"/>
      <c r="H145" s="229">
        <v>16.2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124</v>
      </c>
      <c r="AU145" s="235" t="s">
        <v>83</v>
      </c>
      <c r="AV145" s="13" t="s">
        <v>83</v>
      </c>
      <c r="AW145" s="13" t="s">
        <v>32</v>
      </c>
      <c r="AX145" s="13" t="s">
        <v>76</v>
      </c>
      <c r="AY145" s="235" t="s">
        <v>115</v>
      </c>
    </row>
    <row r="146" spans="1:51" s="13" customFormat="1" ht="12">
      <c r="A146" s="13"/>
      <c r="B146" s="224"/>
      <c r="C146" s="225"/>
      <c r="D146" s="226" t="s">
        <v>124</v>
      </c>
      <c r="E146" s="227" t="s">
        <v>1</v>
      </c>
      <c r="F146" s="228" t="s">
        <v>170</v>
      </c>
      <c r="G146" s="225"/>
      <c r="H146" s="229">
        <v>30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124</v>
      </c>
      <c r="AU146" s="235" t="s">
        <v>83</v>
      </c>
      <c r="AV146" s="13" t="s">
        <v>83</v>
      </c>
      <c r="AW146" s="13" t="s">
        <v>32</v>
      </c>
      <c r="AX146" s="13" t="s">
        <v>76</v>
      </c>
      <c r="AY146" s="235" t="s">
        <v>115</v>
      </c>
    </row>
    <row r="147" spans="1:51" s="14" customFormat="1" ht="12">
      <c r="A147" s="14"/>
      <c r="B147" s="236"/>
      <c r="C147" s="237"/>
      <c r="D147" s="226" t="s">
        <v>124</v>
      </c>
      <c r="E147" s="238" t="s">
        <v>1</v>
      </c>
      <c r="F147" s="239" t="s">
        <v>171</v>
      </c>
      <c r="G147" s="237"/>
      <c r="H147" s="240">
        <v>1086.2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124</v>
      </c>
      <c r="AU147" s="246" t="s">
        <v>83</v>
      </c>
      <c r="AV147" s="14" t="s">
        <v>122</v>
      </c>
      <c r="AW147" s="14" t="s">
        <v>32</v>
      </c>
      <c r="AX147" s="14" t="s">
        <v>81</v>
      </c>
      <c r="AY147" s="246" t="s">
        <v>115</v>
      </c>
    </row>
    <row r="148" spans="1:65" s="2" customFormat="1" ht="16.5" customHeight="1">
      <c r="A148" s="38"/>
      <c r="B148" s="39"/>
      <c r="C148" s="211" t="s">
        <v>172</v>
      </c>
      <c r="D148" s="211" t="s">
        <v>117</v>
      </c>
      <c r="E148" s="212" t="s">
        <v>173</v>
      </c>
      <c r="F148" s="213" t="s">
        <v>174</v>
      </c>
      <c r="G148" s="214" t="s">
        <v>175</v>
      </c>
      <c r="H148" s="215">
        <v>19</v>
      </c>
      <c r="I148" s="216"/>
      <c r="J148" s="217">
        <f>ROUND(I148*H148,2)</f>
        <v>0</v>
      </c>
      <c r="K148" s="213" t="s">
        <v>121</v>
      </c>
      <c r="L148" s="44"/>
      <c r="M148" s="218" t="s">
        <v>1</v>
      </c>
      <c r="N148" s="219" t="s">
        <v>41</v>
      </c>
      <c r="O148" s="91"/>
      <c r="P148" s="220">
        <f>O148*H148</f>
        <v>0</v>
      </c>
      <c r="Q148" s="220">
        <v>0</v>
      </c>
      <c r="R148" s="220">
        <f>Q148*H148</f>
        <v>0</v>
      </c>
      <c r="S148" s="220">
        <v>0.205</v>
      </c>
      <c r="T148" s="221">
        <f>S148*H148</f>
        <v>3.8949999999999996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2" t="s">
        <v>122</v>
      </c>
      <c r="AT148" s="222" t="s">
        <v>117</v>
      </c>
      <c r="AU148" s="222" t="s">
        <v>83</v>
      </c>
      <c r="AY148" s="17" t="s">
        <v>115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7" t="s">
        <v>81</v>
      </c>
      <c r="BK148" s="223">
        <f>ROUND(I148*H148,2)</f>
        <v>0</v>
      </c>
      <c r="BL148" s="17" t="s">
        <v>122</v>
      </c>
      <c r="BM148" s="222" t="s">
        <v>176</v>
      </c>
    </row>
    <row r="149" spans="1:51" s="13" customFormat="1" ht="12">
      <c r="A149" s="13"/>
      <c r="B149" s="224"/>
      <c r="C149" s="225"/>
      <c r="D149" s="226" t="s">
        <v>124</v>
      </c>
      <c r="E149" s="227" t="s">
        <v>1</v>
      </c>
      <c r="F149" s="228" t="s">
        <v>177</v>
      </c>
      <c r="G149" s="225"/>
      <c r="H149" s="229">
        <v>19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124</v>
      </c>
      <c r="AU149" s="235" t="s">
        <v>83</v>
      </c>
      <c r="AV149" s="13" t="s">
        <v>83</v>
      </c>
      <c r="AW149" s="13" t="s">
        <v>32</v>
      </c>
      <c r="AX149" s="13" t="s">
        <v>81</v>
      </c>
      <c r="AY149" s="235" t="s">
        <v>115</v>
      </c>
    </row>
    <row r="150" spans="1:65" s="2" customFormat="1" ht="16.5" customHeight="1">
      <c r="A150" s="38"/>
      <c r="B150" s="39"/>
      <c r="C150" s="211" t="s">
        <v>178</v>
      </c>
      <c r="D150" s="211" t="s">
        <v>117</v>
      </c>
      <c r="E150" s="212" t="s">
        <v>179</v>
      </c>
      <c r="F150" s="213" t="s">
        <v>180</v>
      </c>
      <c r="G150" s="214" t="s">
        <v>120</v>
      </c>
      <c r="H150" s="215">
        <v>104.25</v>
      </c>
      <c r="I150" s="216"/>
      <c r="J150" s="217">
        <f>ROUND(I150*H150,2)</f>
        <v>0</v>
      </c>
      <c r="K150" s="213" t="s">
        <v>121</v>
      </c>
      <c r="L150" s="44"/>
      <c r="M150" s="218" t="s">
        <v>1</v>
      </c>
      <c r="N150" s="219" t="s">
        <v>41</v>
      </c>
      <c r="O150" s="91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2" t="s">
        <v>122</v>
      </c>
      <c r="AT150" s="222" t="s">
        <v>117</v>
      </c>
      <c r="AU150" s="222" t="s">
        <v>83</v>
      </c>
      <c r="AY150" s="17" t="s">
        <v>115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7" t="s">
        <v>81</v>
      </c>
      <c r="BK150" s="223">
        <f>ROUND(I150*H150,2)</f>
        <v>0</v>
      </c>
      <c r="BL150" s="17" t="s">
        <v>122</v>
      </c>
      <c r="BM150" s="222" t="s">
        <v>181</v>
      </c>
    </row>
    <row r="151" spans="1:65" s="2" customFormat="1" ht="16.5" customHeight="1">
      <c r="A151" s="38"/>
      <c r="B151" s="39"/>
      <c r="C151" s="247" t="s">
        <v>182</v>
      </c>
      <c r="D151" s="247" t="s">
        <v>183</v>
      </c>
      <c r="E151" s="248" t="s">
        <v>184</v>
      </c>
      <c r="F151" s="249" t="s">
        <v>185</v>
      </c>
      <c r="G151" s="250" t="s">
        <v>186</v>
      </c>
      <c r="H151" s="251">
        <v>8.34</v>
      </c>
      <c r="I151" s="252"/>
      <c r="J151" s="253">
        <f>ROUND(I151*H151,2)</f>
        <v>0</v>
      </c>
      <c r="K151" s="249" t="s">
        <v>121</v>
      </c>
      <c r="L151" s="254"/>
      <c r="M151" s="255" t="s">
        <v>1</v>
      </c>
      <c r="N151" s="256" t="s">
        <v>41</v>
      </c>
      <c r="O151" s="91"/>
      <c r="P151" s="220">
        <f>O151*H151</f>
        <v>0</v>
      </c>
      <c r="Q151" s="220">
        <v>1</v>
      </c>
      <c r="R151" s="220">
        <f>Q151*H151</f>
        <v>8.34</v>
      </c>
      <c r="S151" s="220">
        <v>0</v>
      </c>
      <c r="T151" s="22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2" t="s">
        <v>151</v>
      </c>
      <c r="AT151" s="222" t="s">
        <v>183</v>
      </c>
      <c r="AU151" s="222" t="s">
        <v>83</v>
      </c>
      <c r="AY151" s="17" t="s">
        <v>115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7" t="s">
        <v>81</v>
      </c>
      <c r="BK151" s="223">
        <f>ROUND(I151*H151,2)</f>
        <v>0</v>
      </c>
      <c r="BL151" s="17" t="s">
        <v>122</v>
      </c>
      <c r="BM151" s="222" t="s">
        <v>187</v>
      </c>
    </row>
    <row r="152" spans="1:51" s="15" customFormat="1" ht="12">
      <c r="A152" s="15"/>
      <c r="B152" s="257"/>
      <c r="C152" s="258"/>
      <c r="D152" s="226" t="s">
        <v>124</v>
      </c>
      <c r="E152" s="259" t="s">
        <v>1</v>
      </c>
      <c r="F152" s="260" t="s">
        <v>188</v>
      </c>
      <c r="G152" s="258"/>
      <c r="H152" s="259" t="s">
        <v>1</v>
      </c>
      <c r="I152" s="261"/>
      <c r="J152" s="258"/>
      <c r="K152" s="258"/>
      <c r="L152" s="262"/>
      <c r="M152" s="263"/>
      <c r="N152" s="264"/>
      <c r="O152" s="264"/>
      <c r="P152" s="264"/>
      <c r="Q152" s="264"/>
      <c r="R152" s="264"/>
      <c r="S152" s="264"/>
      <c r="T152" s="26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6" t="s">
        <v>124</v>
      </c>
      <c r="AU152" s="266" t="s">
        <v>83</v>
      </c>
      <c r="AV152" s="15" t="s">
        <v>81</v>
      </c>
      <c r="AW152" s="15" t="s">
        <v>32</v>
      </c>
      <c r="AX152" s="15" t="s">
        <v>76</v>
      </c>
      <c r="AY152" s="266" t="s">
        <v>115</v>
      </c>
    </row>
    <row r="153" spans="1:51" s="13" customFormat="1" ht="12">
      <c r="A153" s="13"/>
      <c r="B153" s="224"/>
      <c r="C153" s="225"/>
      <c r="D153" s="226" t="s">
        <v>124</v>
      </c>
      <c r="E153" s="227" t="s">
        <v>1</v>
      </c>
      <c r="F153" s="228" t="s">
        <v>189</v>
      </c>
      <c r="G153" s="225"/>
      <c r="H153" s="229">
        <v>8.34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124</v>
      </c>
      <c r="AU153" s="235" t="s">
        <v>83</v>
      </c>
      <c r="AV153" s="13" t="s">
        <v>83</v>
      </c>
      <c r="AW153" s="13" t="s">
        <v>32</v>
      </c>
      <c r="AX153" s="13" t="s">
        <v>81</v>
      </c>
      <c r="AY153" s="235" t="s">
        <v>115</v>
      </c>
    </row>
    <row r="154" spans="1:65" s="2" customFormat="1" ht="24.15" customHeight="1">
      <c r="A154" s="38"/>
      <c r="B154" s="39"/>
      <c r="C154" s="211" t="s">
        <v>190</v>
      </c>
      <c r="D154" s="211" t="s">
        <v>117</v>
      </c>
      <c r="E154" s="212" t="s">
        <v>191</v>
      </c>
      <c r="F154" s="213" t="s">
        <v>192</v>
      </c>
      <c r="G154" s="214" t="s">
        <v>120</v>
      </c>
      <c r="H154" s="215">
        <v>82.8</v>
      </c>
      <c r="I154" s="216"/>
      <c r="J154" s="217">
        <f>ROUND(I154*H154,2)</f>
        <v>0</v>
      </c>
      <c r="K154" s="213" t="s">
        <v>121</v>
      </c>
      <c r="L154" s="44"/>
      <c r="M154" s="218" t="s">
        <v>1</v>
      </c>
      <c r="N154" s="219" t="s">
        <v>41</v>
      </c>
      <c r="O154" s="91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2" t="s">
        <v>122</v>
      </c>
      <c r="AT154" s="222" t="s">
        <v>117</v>
      </c>
      <c r="AU154" s="222" t="s">
        <v>83</v>
      </c>
      <c r="AY154" s="17" t="s">
        <v>115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7" t="s">
        <v>81</v>
      </c>
      <c r="BK154" s="223">
        <f>ROUND(I154*H154,2)</f>
        <v>0</v>
      </c>
      <c r="BL154" s="17" t="s">
        <v>122</v>
      </c>
      <c r="BM154" s="222" t="s">
        <v>193</v>
      </c>
    </row>
    <row r="155" spans="1:51" s="13" customFormat="1" ht="12">
      <c r="A155" s="13"/>
      <c r="B155" s="224"/>
      <c r="C155" s="225"/>
      <c r="D155" s="226" t="s">
        <v>124</v>
      </c>
      <c r="E155" s="227" t="s">
        <v>1</v>
      </c>
      <c r="F155" s="228" t="s">
        <v>194</v>
      </c>
      <c r="G155" s="225"/>
      <c r="H155" s="229">
        <v>82.8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124</v>
      </c>
      <c r="AU155" s="235" t="s">
        <v>83</v>
      </c>
      <c r="AV155" s="13" t="s">
        <v>83</v>
      </c>
      <c r="AW155" s="13" t="s">
        <v>32</v>
      </c>
      <c r="AX155" s="13" t="s">
        <v>81</v>
      </c>
      <c r="AY155" s="235" t="s">
        <v>115</v>
      </c>
    </row>
    <row r="156" spans="1:65" s="2" customFormat="1" ht="16.5" customHeight="1">
      <c r="A156" s="38"/>
      <c r="B156" s="39"/>
      <c r="C156" s="247" t="s">
        <v>8</v>
      </c>
      <c r="D156" s="247" t="s">
        <v>183</v>
      </c>
      <c r="E156" s="248" t="s">
        <v>195</v>
      </c>
      <c r="F156" s="249" t="s">
        <v>196</v>
      </c>
      <c r="G156" s="250" t="s">
        <v>186</v>
      </c>
      <c r="H156" s="251">
        <v>19.872</v>
      </c>
      <c r="I156" s="252"/>
      <c r="J156" s="253">
        <f>ROUND(I156*H156,2)</f>
        <v>0</v>
      </c>
      <c r="K156" s="249" t="s">
        <v>121</v>
      </c>
      <c r="L156" s="254"/>
      <c r="M156" s="255" t="s">
        <v>1</v>
      </c>
      <c r="N156" s="256" t="s">
        <v>41</v>
      </c>
      <c r="O156" s="91"/>
      <c r="P156" s="220">
        <f>O156*H156</f>
        <v>0</v>
      </c>
      <c r="Q156" s="220">
        <v>1</v>
      </c>
      <c r="R156" s="220">
        <f>Q156*H156</f>
        <v>19.872</v>
      </c>
      <c r="S156" s="220">
        <v>0</v>
      </c>
      <c r="T156" s="22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2" t="s">
        <v>151</v>
      </c>
      <c r="AT156" s="222" t="s">
        <v>183</v>
      </c>
      <c r="AU156" s="222" t="s">
        <v>83</v>
      </c>
      <c r="AY156" s="17" t="s">
        <v>115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7" t="s">
        <v>81</v>
      </c>
      <c r="BK156" s="223">
        <f>ROUND(I156*H156,2)</f>
        <v>0</v>
      </c>
      <c r="BL156" s="17" t="s">
        <v>122</v>
      </c>
      <c r="BM156" s="222" t="s">
        <v>197</v>
      </c>
    </row>
    <row r="157" spans="1:51" s="13" customFormat="1" ht="12">
      <c r="A157" s="13"/>
      <c r="B157" s="224"/>
      <c r="C157" s="225"/>
      <c r="D157" s="226" t="s">
        <v>124</v>
      </c>
      <c r="E157" s="227" t="s">
        <v>1</v>
      </c>
      <c r="F157" s="228" t="s">
        <v>198</v>
      </c>
      <c r="G157" s="225"/>
      <c r="H157" s="229">
        <v>19.872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124</v>
      </c>
      <c r="AU157" s="235" t="s">
        <v>83</v>
      </c>
      <c r="AV157" s="13" t="s">
        <v>83</v>
      </c>
      <c r="AW157" s="13" t="s">
        <v>32</v>
      </c>
      <c r="AX157" s="13" t="s">
        <v>81</v>
      </c>
      <c r="AY157" s="235" t="s">
        <v>115</v>
      </c>
    </row>
    <row r="158" spans="1:65" s="2" customFormat="1" ht="24.15" customHeight="1">
      <c r="A158" s="38"/>
      <c r="B158" s="39"/>
      <c r="C158" s="211" t="s">
        <v>199</v>
      </c>
      <c r="D158" s="211" t="s">
        <v>117</v>
      </c>
      <c r="E158" s="212" t="s">
        <v>200</v>
      </c>
      <c r="F158" s="213" t="s">
        <v>201</v>
      </c>
      <c r="G158" s="214" t="s">
        <v>120</v>
      </c>
      <c r="H158" s="215">
        <v>200</v>
      </c>
      <c r="I158" s="216"/>
      <c r="J158" s="217">
        <f>ROUND(I158*H158,2)</f>
        <v>0</v>
      </c>
      <c r="K158" s="213" t="s">
        <v>121</v>
      </c>
      <c r="L158" s="44"/>
      <c r="M158" s="218" t="s">
        <v>1</v>
      </c>
      <c r="N158" s="219" t="s">
        <v>41</v>
      </c>
      <c r="O158" s="91"/>
      <c r="P158" s="220">
        <f>O158*H158</f>
        <v>0</v>
      </c>
      <c r="Q158" s="220">
        <v>0</v>
      </c>
      <c r="R158" s="220">
        <f>Q158*H158</f>
        <v>0</v>
      </c>
      <c r="S158" s="220">
        <v>0</v>
      </c>
      <c r="T158" s="221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2" t="s">
        <v>122</v>
      </c>
      <c r="AT158" s="222" t="s">
        <v>117</v>
      </c>
      <c r="AU158" s="222" t="s">
        <v>83</v>
      </c>
      <c r="AY158" s="17" t="s">
        <v>115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7" t="s">
        <v>81</v>
      </c>
      <c r="BK158" s="223">
        <f>ROUND(I158*H158,2)</f>
        <v>0</v>
      </c>
      <c r="BL158" s="17" t="s">
        <v>122</v>
      </c>
      <c r="BM158" s="222" t="s">
        <v>202</v>
      </c>
    </row>
    <row r="159" spans="1:65" s="2" customFormat="1" ht="16.5" customHeight="1">
      <c r="A159" s="38"/>
      <c r="B159" s="39"/>
      <c r="C159" s="247" t="s">
        <v>203</v>
      </c>
      <c r="D159" s="247" t="s">
        <v>183</v>
      </c>
      <c r="E159" s="248" t="s">
        <v>204</v>
      </c>
      <c r="F159" s="249" t="s">
        <v>205</v>
      </c>
      <c r="G159" s="250" t="s">
        <v>206</v>
      </c>
      <c r="H159" s="251">
        <v>8</v>
      </c>
      <c r="I159" s="252"/>
      <c r="J159" s="253">
        <f>ROUND(I159*H159,2)</f>
        <v>0</v>
      </c>
      <c r="K159" s="249" t="s">
        <v>121</v>
      </c>
      <c r="L159" s="254"/>
      <c r="M159" s="255" t="s">
        <v>1</v>
      </c>
      <c r="N159" s="256" t="s">
        <v>41</v>
      </c>
      <c r="O159" s="91"/>
      <c r="P159" s="220">
        <f>O159*H159</f>
        <v>0</v>
      </c>
      <c r="Q159" s="220">
        <v>0.001</v>
      </c>
      <c r="R159" s="220">
        <f>Q159*H159</f>
        <v>0.008</v>
      </c>
      <c r="S159" s="220">
        <v>0</v>
      </c>
      <c r="T159" s="221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2" t="s">
        <v>151</v>
      </c>
      <c r="AT159" s="222" t="s">
        <v>183</v>
      </c>
      <c r="AU159" s="222" t="s">
        <v>83</v>
      </c>
      <c r="AY159" s="17" t="s">
        <v>115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7" t="s">
        <v>81</v>
      </c>
      <c r="BK159" s="223">
        <f>ROUND(I159*H159,2)</f>
        <v>0</v>
      </c>
      <c r="BL159" s="17" t="s">
        <v>122</v>
      </c>
      <c r="BM159" s="222" t="s">
        <v>207</v>
      </c>
    </row>
    <row r="160" spans="1:51" s="13" customFormat="1" ht="12">
      <c r="A160" s="13"/>
      <c r="B160" s="224"/>
      <c r="C160" s="225"/>
      <c r="D160" s="226" t="s">
        <v>124</v>
      </c>
      <c r="E160" s="225"/>
      <c r="F160" s="228" t="s">
        <v>208</v>
      </c>
      <c r="G160" s="225"/>
      <c r="H160" s="229">
        <v>8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124</v>
      </c>
      <c r="AU160" s="235" t="s">
        <v>83</v>
      </c>
      <c r="AV160" s="13" t="s">
        <v>83</v>
      </c>
      <c r="AW160" s="13" t="s">
        <v>4</v>
      </c>
      <c r="AX160" s="13" t="s">
        <v>81</v>
      </c>
      <c r="AY160" s="235" t="s">
        <v>115</v>
      </c>
    </row>
    <row r="161" spans="1:65" s="2" customFormat="1" ht="24.15" customHeight="1">
      <c r="A161" s="38"/>
      <c r="B161" s="39"/>
      <c r="C161" s="211" t="s">
        <v>209</v>
      </c>
      <c r="D161" s="211" t="s">
        <v>117</v>
      </c>
      <c r="E161" s="212" t="s">
        <v>210</v>
      </c>
      <c r="F161" s="213" t="s">
        <v>211</v>
      </c>
      <c r="G161" s="214" t="s">
        <v>120</v>
      </c>
      <c r="H161" s="215">
        <v>1309.495</v>
      </c>
      <c r="I161" s="216"/>
      <c r="J161" s="217">
        <f>ROUND(I161*H161,2)</f>
        <v>0</v>
      </c>
      <c r="K161" s="213" t="s">
        <v>121</v>
      </c>
      <c r="L161" s="44"/>
      <c r="M161" s="218" t="s">
        <v>1</v>
      </c>
      <c r="N161" s="219" t="s">
        <v>41</v>
      </c>
      <c r="O161" s="91"/>
      <c r="P161" s="220">
        <f>O161*H161</f>
        <v>0</v>
      </c>
      <c r="Q161" s="220">
        <v>0</v>
      </c>
      <c r="R161" s="220">
        <f>Q161*H161</f>
        <v>0</v>
      </c>
      <c r="S161" s="220">
        <v>0</v>
      </c>
      <c r="T161" s="22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2" t="s">
        <v>122</v>
      </c>
      <c r="AT161" s="222" t="s">
        <v>117</v>
      </c>
      <c r="AU161" s="222" t="s">
        <v>83</v>
      </c>
      <c r="AY161" s="17" t="s">
        <v>115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7" t="s">
        <v>81</v>
      </c>
      <c r="BK161" s="223">
        <f>ROUND(I161*H161,2)</f>
        <v>0</v>
      </c>
      <c r="BL161" s="17" t="s">
        <v>122</v>
      </c>
      <c r="BM161" s="222" t="s">
        <v>212</v>
      </c>
    </row>
    <row r="162" spans="1:63" s="12" customFormat="1" ht="22.8" customHeight="1">
      <c r="A162" s="12"/>
      <c r="B162" s="195"/>
      <c r="C162" s="196"/>
      <c r="D162" s="197" t="s">
        <v>75</v>
      </c>
      <c r="E162" s="209" t="s">
        <v>139</v>
      </c>
      <c r="F162" s="209" t="s">
        <v>213</v>
      </c>
      <c r="G162" s="196"/>
      <c r="H162" s="196"/>
      <c r="I162" s="199"/>
      <c r="J162" s="210">
        <f>BK162</f>
        <v>0</v>
      </c>
      <c r="K162" s="196"/>
      <c r="L162" s="201"/>
      <c r="M162" s="202"/>
      <c r="N162" s="203"/>
      <c r="O162" s="203"/>
      <c r="P162" s="204">
        <f>SUM(P163:P188)</f>
        <v>0</v>
      </c>
      <c r="Q162" s="203"/>
      <c r="R162" s="204">
        <f>SUM(R163:R188)</f>
        <v>1192.4381168000002</v>
      </c>
      <c r="S162" s="203"/>
      <c r="T162" s="205">
        <f>SUM(T163:T188)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6" t="s">
        <v>81</v>
      </c>
      <c r="AT162" s="207" t="s">
        <v>75</v>
      </c>
      <c r="AU162" s="207" t="s">
        <v>81</v>
      </c>
      <c r="AY162" s="206" t="s">
        <v>115</v>
      </c>
      <c r="BK162" s="208">
        <f>SUM(BK163:BK188)</f>
        <v>0</v>
      </c>
    </row>
    <row r="163" spans="1:65" s="2" customFormat="1" ht="21.75" customHeight="1">
      <c r="A163" s="38"/>
      <c r="B163" s="39"/>
      <c r="C163" s="211" t="s">
        <v>214</v>
      </c>
      <c r="D163" s="211" t="s">
        <v>117</v>
      </c>
      <c r="E163" s="212" t="s">
        <v>215</v>
      </c>
      <c r="F163" s="213" t="s">
        <v>216</v>
      </c>
      <c r="G163" s="214" t="s">
        <v>120</v>
      </c>
      <c r="H163" s="215">
        <v>104.25</v>
      </c>
      <c r="I163" s="216"/>
      <c r="J163" s="217">
        <f>ROUND(I163*H163,2)</f>
        <v>0</v>
      </c>
      <c r="K163" s="213" t="s">
        <v>121</v>
      </c>
      <c r="L163" s="44"/>
      <c r="M163" s="218" t="s">
        <v>1</v>
      </c>
      <c r="N163" s="219" t="s">
        <v>41</v>
      </c>
      <c r="O163" s="91"/>
      <c r="P163" s="220">
        <f>O163*H163</f>
        <v>0</v>
      </c>
      <c r="Q163" s="220">
        <v>0.184</v>
      </c>
      <c r="R163" s="220">
        <f>Q163*H163</f>
        <v>19.182</v>
      </c>
      <c r="S163" s="220">
        <v>0</v>
      </c>
      <c r="T163" s="22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2" t="s">
        <v>122</v>
      </c>
      <c r="AT163" s="222" t="s">
        <v>117</v>
      </c>
      <c r="AU163" s="222" t="s">
        <v>83</v>
      </c>
      <c r="AY163" s="17" t="s">
        <v>115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7" t="s">
        <v>81</v>
      </c>
      <c r="BK163" s="223">
        <f>ROUND(I163*H163,2)</f>
        <v>0</v>
      </c>
      <c r="BL163" s="17" t="s">
        <v>122</v>
      </c>
      <c r="BM163" s="222" t="s">
        <v>217</v>
      </c>
    </row>
    <row r="164" spans="1:65" s="2" customFormat="1" ht="24.15" customHeight="1">
      <c r="A164" s="38"/>
      <c r="B164" s="39"/>
      <c r="C164" s="211" t="s">
        <v>218</v>
      </c>
      <c r="D164" s="211" t="s">
        <v>117</v>
      </c>
      <c r="E164" s="212" t="s">
        <v>219</v>
      </c>
      <c r="F164" s="213" t="s">
        <v>220</v>
      </c>
      <c r="G164" s="214" t="s">
        <v>120</v>
      </c>
      <c r="H164" s="215">
        <v>1190.45</v>
      </c>
      <c r="I164" s="216"/>
      <c r="J164" s="217">
        <f>ROUND(I164*H164,2)</f>
        <v>0</v>
      </c>
      <c r="K164" s="213" t="s">
        <v>121</v>
      </c>
      <c r="L164" s="44"/>
      <c r="M164" s="218" t="s">
        <v>1</v>
      </c>
      <c r="N164" s="219" t="s">
        <v>41</v>
      </c>
      <c r="O164" s="91"/>
      <c r="P164" s="220">
        <f>O164*H164</f>
        <v>0</v>
      </c>
      <c r="Q164" s="220">
        <v>0.69</v>
      </c>
      <c r="R164" s="220">
        <f>Q164*H164</f>
        <v>821.4105</v>
      </c>
      <c r="S164" s="220">
        <v>0</v>
      </c>
      <c r="T164" s="22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2" t="s">
        <v>122</v>
      </c>
      <c r="AT164" s="222" t="s">
        <v>117</v>
      </c>
      <c r="AU164" s="222" t="s">
        <v>83</v>
      </c>
      <c r="AY164" s="17" t="s">
        <v>115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7" t="s">
        <v>81</v>
      </c>
      <c r="BK164" s="223">
        <f>ROUND(I164*H164,2)</f>
        <v>0</v>
      </c>
      <c r="BL164" s="17" t="s">
        <v>122</v>
      </c>
      <c r="BM164" s="222" t="s">
        <v>221</v>
      </c>
    </row>
    <row r="165" spans="1:51" s="13" customFormat="1" ht="12">
      <c r="A165" s="13"/>
      <c r="B165" s="224"/>
      <c r="C165" s="225"/>
      <c r="D165" s="226" t="s">
        <v>124</v>
      </c>
      <c r="E165" s="227" t="s">
        <v>1</v>
      </c>
      <c r="F165" s="228" t="s">
        <v>222</v>
      </c>
      <c r="G165" s="225"/>
      <c r="H165" s="229">
        <v>1190.45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124</v>
      </c>
      <c r="AU165" s="235" t="s">
        <v>83</v>
      </c>
      <c r="AV165" s="13" t="s">
        <v>83</v>
      </c>
      <c r="AW165" s="13" t="s">
        <v>32</v>
      </c>
      <c r="AX165" s="13" t="s">
        <v>81</v>
      </c>
      <c r="AY165" s="235" t="s">
        <v>115</v>
      </c>
    </row>
    <row r="166" spans="1:65" s="2" customFormat="1" ht="24.15" customHeight="1">
      <c r="A166" s="38"/>
      <c r="B166" s="39"/>
      <c r="C166" s="211" t="s">
        <v>7</v>
      </c>
      <c r="D166" s="211" t="s">
        <v>117</v>
      </c>
      <c r="E166" s="212" t="s">
        <v>223</v>
      </c>
      <c r="F166" s="213" t="s">
        <v>224</v>
      </c>
      <c r="G166" s="214" t="s">
        <v>120</v>
      </c>
      <c r="H166" s="215">
        <v>1086.2</v>
      </c>
      <c r="I166" s="216"/>
      <c r="J166" s="217">
        <f>ROUND(I166*H166,2)</f>
        <v>0</v>
      </c>
      <c r="K166" s="213" t="s">
        <v>121</v>
      </c>
      <c r="L166" s="44"/>
      <c r="M166" s="218" t="s">
        <v>1</v>
      </c>
      <c r="N166" s="219" t="s">
        <v>41</v>
      </c>
      <c r="O166" s="91"/>
      <c r="P166" s="220">
        <f>O166*H166</f>
        <v>0</v>
      </c>
      <c r="Q166" s="220">
        <v>0.00753</v>
      </c>
      <c r="R166" s="220">
        <f>Q166*H166</f>
        <v>8.179086</v>
      </c>
      <c r="S166" s="220">
        <v>0</v>
      </c>
      <c r="T166" s="221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2" t="s">
        <v>122</v>
      </c>
      <c r="AT166" s="222" t="s">
        <v>117</v>
      </c>
      <c r="AU166" s="222" t="s">
        <v>83</v>
      </c>
      <c r="AY166" s="17" t="s">
        <v>115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7" t="s">
        <v>81</v>
      </c>
      <c r="BK166" s="223">
        <f>ROUND(I166*H166,2)</f>
        <v>0</v>
      </c>
      <c r="BL166" s="17" t="s">
        <v>122</v>
      </c>
      <c r="BM166" s="222" t="s">
        <v>225</v>
      </c>
    </row>
    <row r="167" spans="1:65" s="2" customFormat="1" ht="24.15" customHeight="1">
      <c r="A167" s="38"/>
      <c r="B167" s="39"/>
      <c r="C167" s="211" t="s">
        <v>226</v>
      </c>
      <c r="D167" s="211" t="s">
        <v>117</v>
      </c>
      <c r="E167" s="212" t="s">
        <v>227</v>
      </c>
      <c r="F167" s="213" t="s">
        <v>228</v>
      </c>
      <c r="G167" s="214" t="s">
        <v>120</v>
      </c>
      <c r="H167" s="215">
        <v>1086.2</v>
      </c>
      <c r="I167" s="216"/>
      <c r="J167" s="217">
        <f>ROUND(I167*H167,2)</f>
        <v>0</v>
      </c>
      <c r="K167" s="213" t="s">
        <v>121</v>
      </c>
      <c r="L167" s="44"/>
      <c r="M167" s="218" t="s">
        <v>1</v>
      </c>
      <c r="N167" s="219" t="s">
        <v>41</v>
      </c>
      <c r="O167" s="91"/>
      <c r="P167" s="220">
        <f>O167*H167</f>
        <v>0</v>
      </c>
      <c r="Q167" s="220">
        <v>0.00081</v>
      </c>
      <c r="R167" s="220">
        <f>Q167*H167</f>
        <v>0.879822</v>
      </c>
      <c r="S167" s="220">
        <v>0</v>
      </c>
      <c r="T167" s="22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2" t="s">
        <v>122</v>
      </c>
      <c r="AT167" s="222" t="s">
        <v>117</v>
      </c>
      <c r="AU167" s="222" t="s">
        <v>83</v>
      </c>
      <c r="AY167" s="17" t="s">
        <v>115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7" t="s">
        <v>81</v>
      </c>
      <c r="BK167" s="223">
        <f>ROUND(I167*H167,2)</f>
        <v>0</v>
      </c>
      <c r="BL167" s="17" t="s">
        <v>122</v>
      </c>
      <c r="BM167" s="222" t="s">
        <v>229</v>
      </c>
    </row>
    <row r="168" spans="1:65" s="2" customFormat="1" ht="33" customHeight="1">
      <c r="A168" s="38"/>
      <c r="B168" s="39"/>
      <c r="C168" s="211" t="s">
        <v>230</v>
      </c>
      <c r="D168" s="211" t="s">
        <v>117</v>
      </c>
      <c r="E168" s="212" t="s">
        <v>231</v>
      </c>
      <c r="F168" s="213" t="s">
        <v>232</v>
      </c>
      <c r="G168" s="214" t="s">
        <v>120</v>
      </c>
      <c r="H168" s="215">
        <v>1086.2</v>
      </c>
      <c r="I168" s="216"/>
      <c r="J168" s="217">
        <f>ROUND(I168*H168,2)</f>
        <v>0</v>
      </c>
      <c r="K168" s="213" t="s">
        <v>121</v>
      </c>
      <c r="L168" s="44"/>
      <c r="M168" s="218" t="s">
        <v>1</v>
      </c>
      <c r="N168" s="219" t="s">
        <v>41</v>
      </c>
      <c r="O168" s="91"/>
      <c r="P168" s="220">
        <f>O168*H168</f>
        <v>0</v>
      </c>
      <c r="Q168" s="220">
        <v>0.12966</v>
      </c>
      <c r="R168" s="220">
        <f>Q168*H168</f>
        <v>140.836692</v>
      </c>
      <c r="S168" s="220">
        <v>0</v>
      </c>
      <c r="T168" s="22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2" t="s">
        <v>122</v>
      </c>
      <c r="AT168" s="222" t="s">
        <v>117</v>
      </c>
      <c r="AU168" s="222" t="s">
        <v>83</v>
      </c>
      <c r="AY168" s="17" t="s">
        <v>115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7" t="s">
        <v>81</v>
      </c>
      <c r="BK168" s="223">
        <f>ROUND(I168*H168,2)</f>
        <v>0</v>
      </c>
      <c r="BL168" s="17" t="s">
        <v>122</v>
      </c>
      <c r="BM168" s="222" t="s">
        <v>233</v>
      </c>
    </row>
    <row r="169" spans="1:51" s="13" customFormat="1" ht="12">
      <c r="A169" s="13"/>
      <c r="B169" s="224"/>
      <c r="C169" s="225"/>
      <c r="D169" s="226" t="s">
        <v>124</v>
      </c>
      <c r="E169" s="227" t="s">
        <v>1</v>
      </c>
      <c r="F169" s="228" t="s">
        <v>164</v>
      </c>
      <c r="G169" s="225"/>
      <c r="H169" s="229">
        <v>120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124</v>
      </c>
      <c r="AU169" s="235" t="s">
        <v>83</v>
      </c>
      <c r="AV169" s="13" t="s">
        <v>83</v>
      </c>
      <c r="AW169" s="13" t="s">
        <v>32</v>
      </c>
      <c r="AX169" s="13" t="s">
        <v>76</v>
      </c>
      <c r="AY169" s="235" t="s">
        <v>115</v>
      </c>
    </row>
    <row r="170" spans="1:51" s="13" customFormat="1" ht="12">
      <c r="A170" s="13"/>
      <c r="B170" s="224"/>
      <c r="C170" s="225"/>
      <c r="D170" s="226" t="s">
        <v>124</v>
      </c>
      <c r="E170" s="227" t="s">
        <v>1</v>
      </c>
      <c r="F170" s="228" t="s">
        <v>165</v>
      </c>
      <c r="G170" s="225"/>
      <c r="H170" s="229">
        <v>80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124</v>
      </c>
      <c r="AU170" s="235" t="s">
        <v>83</v>
      </c>
      <c r="AV170" s="13" t="s">
        <v>83</v>
      </c>
      <c r="AW170" s="13" t="s">
        <v>32</v>
      </c>
      <c r="AX170" s="13" t="s">
        <v>76</v>
      </c>
      <c r="AY170" s="235" t="s">
        <v>115</v>
      </c>
    </row>
    <row r="171" spans="1:51" s="13" customFormat="1" ht="12">
      <c r="A171" s="13"/>
      <c r="B171" s="224"/>
      <c r="C171" s="225"/>
      <c r="D171" s="226" t="s">
        <v>124</v>
      </c>
      <c r="E171" s="227" t="s">
        <v>1</v>
      </c>
      <c r="F171" s="228" t="s">
        <v>166</v>
      </c>
      <c r="G171" s="225"/>
      <c r="H171" s="229">
        <v>794.75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124</v>
      </c>
      <c r="AU171" s="235" t="s">
        <v>83</v>
      </c>
      <c r="AV171" s="13" t="s">
        <v>83</v>
      </c>
      <c r="AW171" s="13" t="s">
        <v>32</v>
      </c>
      <c r="AX171" s="13" t="s">
        <v>76</v>
      </c>
      <c r="AY171" s="235" t="s">
        <v>115</v>
      </c>
    </row>
    <row r="172" spans="1:51" s="13" customFormat="1" ht="12">
      <c r="A172" s="13"/>
      <c r="B172" s="224"/>
      <c r="C172" s="225"/>
      <c r="D172" s="226" t="s">
        <v>124</v>
      </c>
      <c r="E172" s="227" t="s">
        <v>1</v>
      </c>
      <c r="F172" s="228" t="s">
        <v>167</v>
      </c>
      <c r="G172" s="225"/>
      <c r="H172" s="229">
        <v>15.25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124</v>
      </c>
      <c r="AU172" s="235" t="s">
        <v>83</v>
      </c>
      <c r="AV172" s="13" t="s">
        <v>83</v>
      </c>
      <c r="AW172" s="13" t="s">
        <v>32</v>
      </c>
      <c r="AX172" s="13" t="s">
        <v>76</v>
      </c>
      <c r="AY172" s="235" t="s">
        <v>115</v>
      </c>
    </row>
    <row r="173" spans="1:51" s="13" customFormat="1" ht="12">
      <c r="A173" s="13"/>
      <c r="B173" s="224"/>
      <c r="C173" s="225"/>
      <c r="D173" s="226" t="s">
        <v>124</v>
      </c>
      <c r="E173" s="227" t="s">
        <v>1</v>
      </c>
      <c r="F173" s="228" t="s">
        <v>168</v>
      </c>
      <c r="G173" s="225"/>
      <c r="H173" s="229">
        <v>30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124</v>
      </c>
      <c r="AU173" s="235" t="s">
        <v>83</v>
      </c>
      <c r="AV173" s="13" t="s">
        <v>83</v>
      </c>
      <c r="AW173" s="13" t="s">
        <v>32</v>
      </c>
      <c r="AX173" s="13" t="s">
        <v>76</v>
      </c>
      <c r="AY173" s="235" t="s">
        <v>115</v>
      </c>
    </row>
    <row r="174" spans="1:51" s="13" customFormat="1" ht="12">
      <c r="A174" s="13"/>
      <c r="B174" s="224"/>
      <c r="C174" s="225"/>
      <c r="D174" s="226" t="s">
        <v>124</v>
      </c>
      <c r="E174" s="227" t="s">
        <v>1</v>
      </c>
      <c r="F174" s="228" t="s">
        <v>169</v>
      </c>
      <c r="G174" s="225"/>
      <c r="H174" s="229">
        <v>16.2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124</v>
      </c>
      <c r="AU174" s="235" t="s">
        <v>83</v>
      </c>
      <c r="AV174" s="13" t="s">
        <v>83</v>
      </c>
      <c r="AW174" s="13" t="s">
        <v>32</v>
      </c>
      <c r="AX174" s="13" t="s">
        <v>76</v>
      </c>
      <c r="AY174" s="235" t="s">
        <v>115</v>
      </c>
    </row>
    <row r="175" spans="1:51" s="13" customFormat="1" ht="12">
      <c r="A175" s="13"/>
      <c r="B175" s="224"/>
      <c r="C175" s="225"/>
      <c r="D175" s="226" t="s">
        <v>124</v>
      </c>
      <c r="E175" s="227" t="s">
        <v>1</v>
      </c>
      <c r="F175" s="228" t="s">
        <v>170</v>
      </c>
      <c r="G175" s="225"/>
      <c r="H175" s="229">
        <v>30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124</v>
      </c>
      <c r="AU175" s="235" t="s">
        <v>83</v>
      </c>
      <c r="AV175" s="13" t="s">
        <v>83</v>
      </c>
      <c r="AW175" s="13" t="s">
        <v>32</v>
      </c>
      <c r="AX175" s="13" t="s">
        <v>76</v>
      </c>
      <c r="AY175" s="235" t="s">
        <v>115</v>
      </c>
    </row>
    <row r="176" spans="1:51" s="14" customFormat="1" ht="12">
      <c r="A176" s="14"/>
      <c r="B176" s="236"/>
      <c r="C176" s="237"/>
      <c r="D176" s="226" t="s">
        <v>124</v>
      </c>
      <c r="E176" s="238" t="s">
        <v>1</v>
      </c>
      <c r="F176" s="239" t="s">
        <v>171</v>
      </c>
      <c r="G176" s="237"/>
      <c r="H176" s="240">
        <v>1086.2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124</v>
      </c>
      <c r="AU176" s="246" t="s">
        <v>83</v>
      </c>
      <c r="AV176" s="14" t="s">
        <v>122</v>
      </c>
      <c r="AW176" s="14" t="s">
        <v>32</v>
      </c>
      <c r="AX176" s="14" t="s">
        <v>81</v>
      </c>
      <c r="AY176" s="246" t="s">
        <v>115</v>
      </c>
    </row>
    <row r="177" spans="1:65" s="2" customFormat="1" ht="24.15" customHeight="1">
      <c r="A177" s="38"/>
      <c r="B177" s="39"/>
      <c r="C177" s="211" t="s">
        <v>234</v>
      </c>
      <c r="D177" s="211" t="s">
        <v>117</v>
      </c>
      <c r="E177" s="212" t="s">
        <v>235</v>
      </c>
      <c r="F177" s="213" t="s">
        <v>236</v>
      </c>
      <c r="G177" s="214" t="s">
        <v>120</v>
      </c>
      <c r="H177" s="215">
        <v>1086.2</v>
      </c>
      <c r="I177" s="216"/>
      <c r="J177" s="217">
        <f>ROUND(I177*H177,2)</f>
        <v>0</v>
      </c>
      <c r="K177" s="213" t="s">
        <v>121</v>
      </c>
      <c r="L177" s="44"/>
      <c r="M177" s="218" t="s">
        <v>1</v>
      </c>
      <c r="N177" s="219" t="s">
        <v>41</v>
      </c>
      <c r="O177" s="91"/>
      <c r="P177" s="220">
        <f>O177*H177</f>
        <v>0</v>
      </c>
      <c r="Q177" s="220">
        <v>0.18152</v>
      </c>
      <c r="R177" s="220">
        <f>Q177*H177</f>
        <v>197.167024</v>
      </c>
      <c r="S177" s="220">
        <v>0</v>
      </c>
      <c r="T177" s="22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2" t="s">
        <v>122</v>
      </c>
      <c r="AT177" s="222" t="s">
        <v>117</v>
      </c>
      <c r="AU177" s="222" t="s">
        <v>83</v>
      </c>
      <c r="AY177" s="17" t="s">
        <v>115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7" t="s">
        <v>81</v>
      </c>
      <c r="BK177" s="223">
        <f>ROUND(I177*H177,2)</f>
        <v>0</v>
      </c>
      <c r="BL177" s="17" t="s">
        <v>122</v>
      </c>
      <c r="BM177" s="222" t="s">
        <v>237</v>
      </c>
    </row>
    <row r="178" spans="1:65" s="2" customFormat="1" ht="37.8" customHeight="1">
      <c r="A178" s="38"/>
      <c r="B178" s="39"/>
      <c r="C178" s="211" t="s">
        <v>238</v>
      </c>
      <c r="D178" s="211" t="s">
        <v>117</v>
      </c>
      <c r="E178" s="212" t="s">
        <v>239</v>
      </c>
      <c r="F178" s="213" t="s">
        <v>240</v>
      </c>
      <c r="G178" s="214" t="s">
        <v>120</v>
      </c>
      <c r="H178" s="215">
        <v>104.25</v>
      </c>
      <c r="I178" s="216"/>
      <c r="J178" s="217">
        <f>ROUND(I178*H178,2)</f>
        <v>0</v>
      </c>
      <c r="K178" s="213" t="s">
        <v>121</v>
      </c>
      <c r="L178" s="44"/>
      <c r="M178" s="218" t="s">
        <v>1</v>
      </c>
      <c r="N178" s="219" t="s">
        <v>41</v>
      </c>
      <c r="O178" s="91"/>
      <c r="P178" s="220">
        <f>O178*H178</f>
        <v>0</v>
      </c>
      <c r="Q178" s="220">
        <v>0.04</v>
      </c>
      <c r="R178" s="220">
        <f>Q178*H178</f>
        <v>4.17</v>
      </c>
      <c r="S178" s="220">
        <v>0</v>
      </c>
      <c r="T178" s="22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2" t="s">
        <v>122</v>
      </c>
      <c r="AT178" s="222" t="s">
        <v>117</v>
      </c>
      <c r="AU178" s="222" t="s">
        <v>83</v>
      </c>
      <c r="AY178" s="17" t="s">
        <v>115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7" t="s">
        <v>81</v>
      </c>
      <c r="BK178" s="223">
        <f>ROUND(I178*H178,2)</f>
        <v>0</v>
      </c>
      <c r="BL178" s="17" t="s">
        <v>122</v>
      </c>
      <c r="BM178" s="222" t="s">
        <v>241</v>
      </c>
    </row>
    <row r="179" spans="1:51" s="15" customFormat="1" ht="12">
      <c r="A179" s="15"/>
      <c r="B179" s="257"/>
      <c r="C179" s="258"/>
      <c r="D179" s="226" t="s">
        <v>124</v>
      </c>
      <c r="E179" s="259" t="s">
        <v>1</v>
      </c>
      <c r="F179" s="260" t="s">
        <v>188</v>
      </c>
      <c r="G179" s="258"/>
      <c r="H179" s="259" t="s">
        <v>1</v>
      </c>
      <c r="I179" s="261"/>
      <c r="J179" s="258"/>
      <c r="K179" s="258"/>
      <c r="L179" s="262"/>
      <c r="M179" s="263"/>
      <c r="N179" s="264"/>
      <c r="O179" s="264"/>
      <c r="P179" s="264"/>
      <c r="Q179" s="264"/>
      <c r="R179" s="264"/>
      <c r="S179" s="264"/>
      <c r="T179" s="26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6" t="s">
        <v>124</v>
      </c>
      <c r="AU179" s="266" t="s">
        <v>83</v>
      </c>
      <c r="AV179" s="15" t="s">
        <v>81</v>
      </c>
      <c r="AW179" s="15" t="s">
        <v>32</v>
      </c>
      <c r="AX179" s="15" t="s">
        <v>76</v>
      </c>
      <c r="AY179" s="266" t="s">
        <v>115</v>
      </c>
    </row>
    <row r="180" spans="1:51" s="13" customFormat="1" ht="12">
      <c r="A180" s="13"/>
      <c r="B180" s="224"/>
      <c r="C180" s="225"/>
      <c r="D180" s="226" t="s">
        <v>124</v>
      </c>
      <c r="E180" s="227" t="s">
        <v>1</v>
      </c>
      <c r="F180" s="228" t="s">
        <v>242</v>
      </c>
      <c r="G180" s="225"/>
      <c r="H180" s="229">
        <v>17.5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124</v>
      </c>
      <c r="AU180" s="235" t="s">
        <v>83</v>
      </c>
      <c r="AV180" s="13" t="s">
        <v>83</v>
      </c>
      <c r="AW180" s="13" t="s">
        <v>32</v>
      </c>
      <c r="AX180" s="13" t="s">
        <v>76</v>
      </c>
      <c r="AY180" s="235" t="s">
        <v>115</v>
      </c>
    </row>
    <row r="181" spans="1:51" s="13" customFormat="1" ht="12">
      <c r="A181" s="13"/>
      <c r="B181" s="224"/>
      <c r="C181" s="225"/>
      <c r="D181" s="226" t="s">
        <v>124</v>
      </c>
      <c r="E181" s="227" t="s">
        <v>1</v>
      </c>
      <c r="F181" s="228" t="s">
        <v>243</v>
      </c>
      <c r="G181" s="225"/>
      <c r="H181" s="229">
        <v>15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124</v>
      </c>
      <c r="AU181" s="235" t="s">
        <v>83</v>
      </c>
      <c r="AV181" s="13" t="s">
        <v>83</v>
      </c>
      <c r="AW181" s="13" t="s">
        <v>32</v>
      </c>
      <c r="AX181" s="13" t="s">
        <v>76</v>
      </c>
      <c r="AY181" s="235" t="s">
        <v>115</v>
      </c>
    </row>
    <row r="182" spans="1:51" s="13" customFormat="1" ht="12">
      <c r="A182" s="13"/>
      <c r="B182" s="224"/>
      <c r="C182" s="225"/>
      <c r="D182" s="226" t="s">
        <v>124</v>
      </c>
      <c r="E182" s="227" t="s">
        <v>1</v>
      </c>
      <c r="F182" s="228" t="s">
        <v>244</v>
      </c>
      <c r="G182" s="225"/>
      <c r="H182" s="229">
        <v>23.25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124</v>
      </c>
      <c r="AU182" s="235" t="s">
        <v>83</v>
      </c>
      <c r="AV182" s="13" t="s">
        <v>83</v>
      </c>
      <c r="AW182" s="13" t="s">
        <v>32</v>
      </c>
      <c r="AX182" s="13" t="s">
        <v>76</v>
      </c>
      <c r="AY182" s="235" t="s">
        <v>115</v>
      </c>
    </row>
    <row r="183" spans="1:51" s="13" customFormat="1" ht="12">
      <c r="A183" s="13"/>
      <c r="B183" s="224"/>
      <c r="C183" s="225"/>
      <c r="D183" s="226" t="s">
        <v>124</v>
      </c>
      <c r="E183" s="227" t="s">
        <v>1</v>
      </c>
      <c r="F183" s="228" t="s">
        <v>245</v>
      </c>
      <c r="G183" s="225"/>
      <c r="H183" s="229">
        <v>3.5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124</v>
      </c>
      <c r="AU183" s="235" t="s">
        <v>83</v>
      </c>
      <c r="AV183" s="13" t="s">
        <v>83</v>
      </c>
      <c r="AW183" s="13" t="s">
        <v>32</v>
      </c>
      <c r="AX183" s="13" t="s">
        <v>76</v>
      </c>
      <c r="AY183" s="235" t="s">
        <v>115</v>
      </c>
    </row>
    <row r="184" spans="1:51" s="13" customFormat="1" ht="12">
      <c r="A184" s="13"/>
      <c r="B184" s="224"/>
      <c r="C184" s="225"/>
      <c r="D184" s="226" t="s">
        <v>124</v>
      </c>
      <c r="E184" s="227" t="s">
        <v>1</v>
      </c>
      <c r="F184" s="228" t="s">
        <v>246</v>
      </c>
      <c r="G184" s="225"/>
      <c r="H184" s="229">
        <v>7.5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124</v>
      </c>
      <c r="AU184" s="235" t="s">
        <v>83</v>
      </c>
      <c r="AV184" s="13" t="s">
        <v>83</v>
      </c>
      <c r="AW184" s="13" t="s">
        <v>32</v>
      </c>
      <c r="AX184" s="13" t="s">
        <v>76</v>
      </c>
      <c r="AY184" s="235" t="s">
        <v>115</v>
      </c>
    </row>
    <row r="185" spans="1:51" s="13" customFormat="1" ht="12">
      <c r="A185" s="13"/>
      <c r="B185" s="224"/>
      <c r="C185" s="225"/>
      <c r="D185" s="226" t="s">
        <v>124</v>
      </c>
      <c r="E185" s="227" t="s">
        <v>1</v>
      </c>
      <c r="F185" s="228" t="s">
        <v>247</v>
      </c>
      <c r="G185" s="225"/>
      <c r="H185" s="229">
        <v>37.5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124</v>
      </c>
      <c r="AU185" s="235" t="s">
        <v>83</v>
      </c>
      <c r="AV185" s="13" t="s">
        <v>83</v>
      </c>
      <c r="AW185" s="13" t="s">
        <v>32</v>
      </c>
      <c r="AX185" s="13" t="s">
        <v>76</v>
      </c>
      <c r="AY185" s="235" t="s">
        <v>115</v>
      </c>
    </row>
    <row r="186" spans="1:51" s="14" customFormat="1" ht="12">
      <c r="A186" s="14"/>
      <c r="B186" s="236"/>
      <c r="C186" s="237"/>
      <c r="D186" s="226" t="s">
        <v>124</v>
      </c>
      <c r="E186" s="238" t="s">
        <v>1</v>
      </c>
      <c r="F186" s="239" t="s">
        <v>171</v>
      </c>
      <c r="G186" s="237"/>
      <c r="H186" s="240">
        <v>104.25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124</v>
      </c>
      <c r="AU186" s="246" t="s">
        <v>83</v>
      </c>
      <c r="AV186" s="14" t="s">
        <v>122</v>
      </c>
      <c r="AW186" s="14" t="s">
        <v>32</v>
      </c>
      <c r="AX186" s="14" t="s">
        <v>81</v>
      </c>
      <c r="AY186" s="246" t="s">
        <v>115</v>
      </c>
    </row>
    <row r="187" spans="1:65" s="2" customFormat="1" ht="24.15" customHeight="1">
      <c r="A187" s="38"/>
      <c r="B187" s="39"/>
      <c r="C187" s="247" t="s">
        <v>248</v>
      </c>
      <c r="D187" s="247" t="s">
        <v>183</v>
      </c>
      <c r="E187" s="248" t="s">
        <v>249</v>
      </c>
      <c r="F187" s="249" t="s">
        <v>250</v>
      </c>
      <c r="G187" s="250" t="s">
        <v>120</v>
      </c>
      <c r="H187" s="251">
        <v>109.463</v>
      </c>
      <c r="I187" s="252"/>
      <c r="J187" s="253">
        <f>ROUND(I187*H187,2)</f>
        <v>0</v>
      </c>
      <c r="K187" s="249" t="s">
        <v>121</v>
      </c>
      <c r="L187" s="254"/>
      <c r="M187" s="255" t="s">
        <v>1</v>
      </c>
      <c r="N187" s="256" t="s">
        <v>41</v>
      </c>
      <c r="O187" s="91"/>
      <c r="P187" s="220">
        <f>O187*H187</f>
        <v>0</v>
      </c>
      <c r="Q187" s="220">
        <v>0.0056</v>
      </c>
      <c r="R187" s="220">
        <f>Q187*H187</f>
        <v>0.6129928</v>
      </c>
      <c r="S187" s="220">
        <v>0</v>
      </c>
      <c r="T187" s="22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2" t="s">
        <v>151</v>
      </c>
      <c r="AT187" s="222" t="s">
        <v>183</v>
      </c>
      <c r="AU187" s="222" t="s">
        <v>83</v>
      </c>
      <c r="AY187" s="17" t="s">
        <v>115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7" t="s">
        <v>81</v>
      </c>
      <c r="BK187" s="223">
        <f>ROUND(I187*H187,2)</f>
        <v>0</v>
      </c>
      <c r="BL187" s="17" t="s">
        <v>122</v>
      </c>
      <c r="BM187" s="222" t="s">
        <v>251</v>
      </c>
    </row>
    <row r="188" spans="1:51" s="13" customFormat="1" ht="12">
      <c r="A188" s="13"/>
      <c r="B188" s="224"/>
      <c r="C188" s="225"/>
      <c r="D188" s="226" t="s">
        <v>124</v>
      </c>
      <c r="E188" s="225"/>
      <c r="F188" s="228" t="s">
        <v>252</v>
      </c>
      <c r="G188" s="225"/>
      <c r="H188" s="229">
        <v>109.463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124</v>
      </c>
      <c r="AU188" s="235" t="s">
        <v>83</v>
      </c>
      <c r="AV188" s="13" t="s">
        <v>83</v>
      </c>
      <c r="AW188" s="13" t="s">
        <v>4</v>
      </c>
      <c r="AX188" s="13" t="s">
        <v>81</v>
      </c>
      <c r="AY188" s="235" t="s">
        <v>115</v>
      </c>
    </row>
    <row r="189" spans="1:63" s="12" customFormat="1" ht="22.8" customHeight="1">
      <c r="A189" s="12"/>
      <c r="B189" s="195"/>
      <c r="C189" s="196"/>
      <c r="D189" s="197" t="s">
        <v>75</v>
      </c>
      <c r="E189" s="209" t="s">
        <v>155</v>
      </c>
      <c r="F189" s="209" t="s">
        <v>253</v>
      </c>
      <c r="G189" s="196"/>
      <c r="H189" s="196"/>
      <c r="I189" s="199"/>
      <c r="J189" s="210">
        <f>BK189</f>
        <v>0</v>
      </c>
      <c r="K189" s="196"/>
      <c r="L189" s="201"/>
      <c r="M189" s="202"/>
      <c r="N189" s="203"/>
      <c r="O189" s="203"/>
      <c r="P189" s="204">
        <f>SUM(P190:P231)</f>
        <v>0</v>
      </c>
      <c r="Q189" s="203"/>
      <c r="R189" s="204">
        <f>SUM(R190:R231)</f>
        <v>181.66755425999997</v>
      </c>
      <c r="S189" s="203"/>
      <c r="T189" s="205">
        <f>SUM(T190:T231)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6" t="s">
        <v>81</v>
      </c>
      <c r="AT189" s="207" t="s">
        <v>75</v>
      </c>
      <c r="AU189" s="207" t="s">
        <v>81</v>
      </c>
      <c r="AY189" s="206" t="s">
        <v>115</v>
      </c>
      <c r="BK189" s="208">
        <f>SUM(BK190:BK231)</f>
        <v>0</v>
      </c>
    </row>
    <row r="190" spans="1:65" s="2" customFormat="1" ht="24.15" customHeight="1">
      <c r="A190" s="38"/>
      <c r="B190" s="39"/>
      <c r="C190" s="211" t="s">
        <v>254</v>
      </c>
      <c r="D190" s="211" t="s">
        <v>117</v>
      </c>
      <c r="E190" s="212" t="s">
        <v>255</v>
      </c>
      <c r="F190" s="213" t="s">
        <v>256</v>
      </c>
      <c r="G190" s="214" t="s">
        <v>175</v>
      </c>
      <c r="H190" s="215">
        <v>28.7</v>
      </c>
      <c r="I190" s="216"/>
      <c r="J190" s="217">
        <f>ROUND(I190*H190,2)</f>
        <v>0</v>
      </c>
      <c r="K190" s="213" t="s">
        <v>121</v>
      </c>
      <c r="L190" s="44"/>
      <c r="M190" s="218" t="s">
        <v>1</v>
      </c>
      <c r="N190" s="219" t="s">
        <v>41</v>
      </c>
      <c r="O190" s="91"/>
      <c r="P190" s="220">
        <f>O190*H190</f>
        <v>0</v>
      </c>
      <c r="Q190" s="220">
        <v>0.08978</v>
      </c>
      <c r="R190" s="220">
        <f>Q190*H190</f>
        <v>2.576686</v>
      </c>
      <c r="S190" s="220">
        <v>0</v>
      </c>
      <c r="T190" s="22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2" t="s">
        <v>122</v>
      </c>
      <c r="AT190" s="222" t="s">
        <v>117</v>
      </c>
      <c r="AU190" s="222" t="s">
        <v>83</v>
      </c>
      <c r="AY190" s="17" t="s">
        <v>115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7" t="s">
        <v>81</v>
      </c>
      <c r="BK190" s="223">
        <f>ROUND(I190*H190,2)</f>
        <v>0</v>
      </c>
      <c r="BL190" s="17" t="s">
        <v>122</v>
      </c>
      <c r="BM190" s="222" t="s">
        <v>257</v>
      </c>
    </row>
    <row r="191" spans="1:51" s="13" customFormat="1" ht="12">
      <c r="A191" s="13"/>
      <c r="B191" s="224"/>
      <c r="C191" s="225"/>
      <c r="D191" s="226" t="s">
        <v>124</v>
      </c>
      <c r="E191" s="227" t="s">
        <v>1</v>
      </c>
      <c r="F191" s="228" t="s">
        <v>258</v>
      </c>
      <c r="G191" s="225"/>
      <c r="H191" s="229">
        <v>28.7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124</v>
      </c>
      <c r="AU191" s="235" t="s">
        <v>83</v>
      </c>
      <c r="AV191" s="13" t="s">
        <v>83</v>
      </c>
      <c r="AW191" s="13" t="s">
        <v>32</v>
      </c>
      <c r="AX191" s="13" t="s">
        <v>81</v>
      </c>
      <c r="AY191" s="235" t="s">
        <v>115</v>
      </c>
    </row>
    <row r="192" spans="1:65" s="2" customFormat="1" ht="33" customHeight="1">
      <c r="A192" s="38"/>
      <c r="B192" s="39"/>
      <c r="C192" s="211" t="s">
        <v>259</v>
      </c>
      <c r="D192" s="211" t="s">
        <v>117</v>
      </c>
      <c r="E192" s="212" t="s">
        <v>260</v>
      </c>
      <c r="F192" s="213" t="s">
        <v>261</v>
      </c>
      <c r="G192" s="214" t="s">
        <v>175</v>
      </c>
      <c r="H192" s="215">
        <v>106</v>
      </c>
      <c r="I192" s="216"/>
      <c r="J192" s="217">
        <f>ROUND(I192*H192,2)</f>
        <v>0</v>
      </c>
      <c r="K192" s="213" t="s">
        <v>121</v>
      </c>
      <c r="L192" s="44"/>
      <c r="M192" s="218" t="s">
        <v>1</v>
      </c>
      <c r="N192" s="219" t="s">
        <v>41</v>
      </c>
      <c r="O192" s="91"/>
      <c r="P192" s="220">
        <f>O192*H192</f>
        <v>0</v>
      </c>
      <c r="Q192" s="220">
        <v>0.1554</v>
      </c>
      <c r="R192" s="220">
        <f>Q192*H192</f>
        <v>16.4724</v>
      </c>
      <c r="S192" s="220">
        <v>0</v>
      </c>
      <c r="T192" s="22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2" t="s">
        <v>122</v>
      </c>
      <c r="AT192" s="222" t="s">
        <v>117</v>
      </c>
      <c r="AU192" s="222" t="s">
        <v>83</v>
      </c>
      <c r="AY192" s="17" t="s">
        <v>115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7" t="s">
        <v>81</v>
      </c>
      <c r="BK192" s="223">
        <f>ROUND(I192*H192,2)</f>
        <v>0</v>
      </c>
      <c r="BL192" s="17" t="s">
        <v>122</v>
      </c>
      <c r="BM192" s="222" t="s">
        <v>262</v>
      </c>
    </row>
    <row r="193" spans="1:51" s="13" customFormat="1" ht="12">
      <c r="A193" s="13"/>
      <c r="B193" s="224"/>
      <c r="C193" s="225"/>
      <c r="D193" s="226" t="s">
        <v>124</v>
      </c>
      <c r="E193" s="227" t="s">
        <v>1</v>
      </c>
      <c r="F193" s="228" t="s">
        <v>263</v>
      </c>
      <c r="G193" s="225"/>
      <c r="H193" s="229">
        <v>3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124</v>
      </c>
      <c r="AU193" s="235" t="s">
        <v>83</v>
      </c>
      <c r="AV193" s="13" t="s">
        <v>83</v>
      </c>
      <c r="AW193" s="13" t="s">
        <v>32</v>
      </c>
      <c r="AX193" s="13" t="s">
        <v>76</v>
      </c>
      <c r="AY193" s="235" t="s">
        <v>115</v>
      </c>
    </row>
    <row r="194" spans="1:51" s="13" customFormat="1" ht="12">
      <c r="A194" s="13"/>
      <c r="B194" s="224"/>
      <c r="C194" s="225"/>
      <c r="D194" s="226" t="s">
        <v>124</v>
      </c>
      <c r="E194" s="227" t="s">
        <v>1</v>
      </c>
      <c r="F194" s="228" t="s">
        <v>264</v>
      </c>
      <c r="G194" s="225"/>
      <c r="H194" s="229">
        <v>14.5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124</v>
      </c>
      <c r="AU194" s="235" t="s">
        <v>83</v>
      </c>
      <c r="AV194" s="13" t="s">
        <v>83</v>
      </c>
      <c r="AW194" s="13" t="s">
        <v>32</v>
      </c>
      <c r="AX194" s="13" t="s">
        <v>76</v>
      </c>
      <c r="AY194" s="235" t="s">
        <v>115</v>
      </c>
    </row>
    <row r="195" spans="1:51" s="13" customFormat="1" ht="12">
      <c r="A195" s="13"/>
      <c r="B195" s="224"/>
      <c r="C195" s="225"/>
      <c r="D195" s="226" t="s">
        <v>124</v>
      </c>
      <c r="E195" s="227" t="s">
        <v>1</v>
      </c>
      <c r="F195" s="228" t="s">
        <v>265</v>
      </c>
      <c r="G195" s="225"/>
      <c r="H195" s="229">
        <v>10</v>
      </c>
      <c r="I195" s="230"/>
      <c r="J195" s="225"/>
      <c r="K195" s="225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124</v>
      </c>
      <c r="AU195" s="235" t="s">
        <v>83</v>
      </c>
      <c r="AV195" s="13" t="s">
        <v>83</v>
      </c>
      <c r="AW195" s="13" t="s">
        <v>32</v>
      </c>
      <c r="AX195" s="13" t="s">
        <v>76</v>
      </c>
      <c r="AY195" s="235" t="s">
        <v>115</v>
      </c>
    </row>
    <row r="196" spans="1:51" s="13" customFormat="1" ht="12">
      <c r="A196" s="13"/>
      <c r="B196" s="224"/>
      <c r="C196" s="225"/>
      <c r="D196" s="226" t="s">
        <v>124</v>
      </c>
      <c r="E196" s="227" t="s">
        <v>1</v>
      </c>
      <c r="F196" s="228" t="s">
        <v>266</v>
      </c>
      <c r="G196" s="225"/>
      <c r="H196" s="229">
        <v>15.5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124</v>
      </c>
      <c r="AU196" s="235" t="s">
        <v>83</v>
      </c>
      <c r="AV196" s="13" t="s">
        <v>83</v>
      </c>
      <c r="AW196" s="13" t="s">
        <v>32</v>
      </c>
      <c r="AX196" s="13" t="s">
        <v>76</v>
      </c>
      <c r="AY196" s="235" t="s">
        <v>115</v>
      </c>
    </row>
    <row r="197" spans="1:51" s="13" customFormat="1" ht="12">
      <c r="A197" s="13"/>
      <c r="B197" s="224"/>
      <c r="C197" s="225"/>
      <c r="D197" s="226" t="s">
        <v>124</v>
      </c>
      <c r="E197" s="227" t="s">
        <v>1</v>
      </c>
      <c r="F197" s="228" t="s">
        <v>267</v>
      </c>
      <c r="G197" s="225"/>
      <c r="H197" s="229">
        <v>4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124</v>
      </c>
      <c r="AU197" s="235" t="s">
        <v>83</v>
      </c>
      <c r="AV197" s="13" t="s">
        <v>83</v>
      </c>
      <c r="AW197" s="13" t="s">
        <v>32</v>
      </c>
      <c r="AX197" s="13" t="s">
        <v>76</v>
      </c>
      <c r="AY197" s="235" t="s">
        <v>115</v>
      </c>
    </row>
    <row r="198" spans="1:51" s="13" customFormat="1" ht="12">
      <c r="A198" s="13"/>
      <c r="B198" s="224"/>
      <c r="C198" s="225"/>
      <c r="D198" s="226" t="s">
        <v>124</v>
      </c>
      <c r="E198" s="227" t="s">
        <v>1</v>
      </c>
      <c r="F198" s="228" t="s">
        <v>268</v>
      </c>
      <c r="G198" s="225"/>
      <c r="H198" s="229">
        <v>9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124</v>
      </c>
      <c r="AU198" s="235" t="s">
        <v>83</v>
      </c>
      <c r="AV198" s="13" t="s">
        <v>83</v>
      </c>
      <c r="AW198" s="13" t="s">
        <v>32</v>
      </c>
      <c r="AX198" s="13" t="s">
        <v>76</v>
      </c>
      <c r="AY198" s="235" t="s">
        <v>115</v>
      </c>
    </row>
    <row r="199" spans="1:51" s="13" customFormat="1" ht="12">
      <c r="A199" s="13"/>
      <c r="B199" s="224"/>
      <c r="C199" s="225"/>
      <c r="D199" s="226" t="s">
        <v>124</v>
      </c>
      <c r="E199" s="227" t="s">
        <v>1</v>
      </c>
      <c r="F199" s="228" t="s">
        <v>269</v>
      </c>
      <c r="G199" s="225"/>
      <c r="H199" s="229">
        <v>10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124</v>
      </c>
      <c r="AU199" s="235" t="s">
        <v>83</v>
      </c>
      <c r="AV199" s="13" t="s">
        <v>83</v>
      </c>
      <c r="AW199" s="13" t="s">
        <v>32</v>
      </c>
      <c r="AX199" s="13" t="s">
        <v>76</v>
      </c>
      <c r="AY199" s="235" t="s">
        <v>115</v>
      </c>
    </row>
    <row r="200" spans="1:51" s="13" customFormat="1" ht="12">
      <c r="A200" s="13"/>
      <c r="B200" s="224"/>
      <c r="C200" s="225"/>
      <c r="D200" s="226" t="s">
        <v>124</v>
      </c>
      <c r="E200" s="227" t="s">
        <v>1</v>
      </c>
      <c r="F200" s="228" t="s">
        <v>270</v>
      </c>
      <c r="G200" s="225"/>
      <c r="H200" s="229">
        <v>3.5</v>
      </c>
      <c r="I200" s="230"/>
      <c r="J200" s="225"/>
      <c r="K200" s="225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124</v>
      </c>
      <c r="AU200" s="235" t="s">
        <v>83</v>
      </c>
      <c r="AV200" s="13" t="s">
        <v>83</v>
      </c>
      <c r="AW200" s="13" t="s">
        <v>32</v>
      </c>
      <c r="AX200" s="13" t="s">
        <v>76</v>
      </c>
      <c r="AY200" s="235" t="s">
        <v>115</v>
      </c>
    </row>
    <row r="201" spans="1:51" s="13" customFormat="1" ht="12">
      <c r="A201" s="13"/>
      <c r="B201" s="224"/>
      <c r="C201" s="225"/>
      <c r="D201" s="226" t="s">
        <v>124</v>
      </c>
      <c r="E201" s="227" t="s">
        <v>1</v>
      </c>
      <c r="F201" s="228" t="s">
        <v>271</v>
      </c>
      <c r="G201" s="225"/>
      <c r="H201" s="229">
        <v>6</v>
      </c>
      <c r="I201" s="230"/>
      <c r="J201" s="225"/>
      <c r="K201" s="225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124</v>
      </c>
      <c r="AU201" s="235" t="s">
        <v>83</v>
      </c>
      <c r="AV201" s="13" t="s">
        <v>83</v>
      </c>
      <c r="AW201" s="13" t="s">
        <v>32</v>
      </c>
      <c r="AX201" s="13" t="s">
        <v>76</v>
      </c>
      <c r="AY201" s="235" t="s">
        <v>115</v>
      </c>
    </row>
    <row r="202" spans="1:51" s="13" customFormat="1" ht="12">
      <c r="A202" s="13"/>
      <c r="B202" s="224"/>
      <c r="C202" s="225"/>
      <c r="D202" s="226" t="s">
        <v>124</v>
      </c>
      <c r="E202" s="227" t="s">
        <v>1</v>
      </c>
      <c r="F202" s="228" t="s">
        <v>272</v>
      </c>
      <c r="G202" s="225"/>
      <c r="H202" s="229">
        <v>21</v>
      </c>
      <c r="I202" s="230"/>
      <c r="J202" s="225"/>
      <c r="K202" s="225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124</v>
      </c>
      <c r="AU202" s="235" t="s">
        <v>83</v>
      </c>
      <c r="AV202" s="13" t="s">
        <v>83</v>
      </c>
      <c r="AW202" s="13" t="s">
        <v>32</v>
      </c>
      <c r="AX202" s="13" t="s">
        <v>76</v>
      </c>
      <c r="AY202" s="235" t="s">
        <v>115</v>
      </c>
    </row>
    <row r="203" spans="1:51" s="13" customFormat="1" ht="12">
      <c r="A203" s="13"/>
      <c r="B203" s="224"/>
      <c r="C203" s="225"/>
      <c r="D203" s="226" t="s">
        <v>124</v>
      </c>
      <c r="E203" s="227" t="s">
        <v>1</v>
      </c>
      <c r="F203" s="228" t="s">
        <v>273</v>
      </c>
      <c r="G203" s="225"/>
      <c r="H203" s="229">
        <v>5.5</v>
      </c>
      <c r="I203" s="230"/>
      <c r="J203" s="225"/>
      <c r="K203" s="225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124</v>
      </c>
      <c r="AU203" s="235" t="s">
        <v>83</v>
      </c>
      <c r="AV203" s="13" t="s">
        <v>83</v>
      </c>
      <c r="AW203" s="13" t="s">
        <v>32</v>
      </c>
      <c r="AX203" s="13" t="s">
        <v>76</v>
      </c>
      <c r="AY203" s="235" t="s">
        <v>115</v>
      </c>
    </row>
    <row r="204" spans="1:51" s="13" customFormat="1" ht="12">
      <c r="A204" s="13"/>
      <c r="B204" s="224"/>
      <c r="C204" s="225"/>
      <c r="D204" s="226" t="s">
        <v>124</v>
      </c>
      <c r="E204" s="227" t="s">
        <v>1</v>
      </c>
      <c r="F204" s="228" t="s">
        <v>274</v>
      </c>
      <c r="G204" s="225"/>
      <c r="H204" s="229">
        <v>4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124</v>
      </c>
      <c r="AU204" s="235" t="s">
        <v>83</v>
      </c>
      <c r="AV204" s="13" t="s">
        <v>83</v>
      </c>
      <c r="AW204" s="13" t="s">
        <v>32</v>
      </c>
      <c r="AX204" s="13" t="s">
        <v>76</v>
      </c>
      <c r="AY204" s="235" t="s">
        <v>115</v>
      </c>
    </row>
    <row r="205" spans="1:51" s="14" customFormat="1" ht="12">
      <c r="A205" s="14"/>
      <c r="B205" s="236"/>
      <c r="C205" s="237"/>
      <c r="D205" s="226" t="s">
        <v>124</v>
      </c>
      <c r="E205" s="238" t="s">
        <v>1</v>
      </c>
      <c r="F205" s="239" t="s">
        <v>171</v>
      </c>
      <c r="G205" s="237"/>
      <c r="H205" s="240">
        <v>106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124</v>
      </c>
      <c r="AU205" s="246" t="s">
        <v>83</v>
      </c>
      <c r="AV205" s="14" t="s">
        <v>122</v>
      </c>
      <c r="AW205" s="14" t="s">
        <v>32</v>
      </c>
      <c r="AX205" s="14" t="s">
        <v>81</v>
      </c>
      <c r="AY205" s="246" t="s">
        <v>115</v>
      </c>
    </row>
    <row r="206" spans="1:65" s="2" customFormat="1" ht="24.15" customHeight="1">
      <c r="A206" s="38"/>
      <c r="B206" s="39"/>
      <c r="C206" s="247" t="s">
        <v>275</v>
      </c>
      <c r="D206" s="247" t="s">
        <v>183</v>
      </c>
      <c r="E206" s="248" t="s">
        <v>276</v>
      </c>
      <c r="F206" s="249" t="s">
        <v>277</v>
      </c>
      <c r="G206" s="250" t="s">
        <v>175</v>
      </c>
      <c r="H206" s="251">
        <v>106</v>
      </c>
      <c r="I206" s="252"/>
      <c r="J206" s="253">
        <f>ROUND(I206*H206,2)</f>
        <v>0</v>
      </c>
      <c r="K206" s="249" t="s">
        <v>121</v>
      </c>
      <c r="L206" s="254"/>
      <c r="M206" s="255" t="s">
        <v>1</v>
      </c>
      <c r="N206" s="256" t="s">
        <v>41</v>
      </c>
      <c r="O206" s="91"/>
      <c r="P206" s="220">
        <f>O206*H206</f>
        <v>0</v>
      </c>
      <c r="Q206" s="220">
        <v>0.0483</v>
      </c>
      <c r="R206" s="220">
        <f>Q206*H206</f>
        <v>5.119800000000001</v>
      </c>
      <c r="S206" s="220">
        <v>0</v>
      </c>
      <c r="T206" s="221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2" t="s">
        <v>151</v>
      </c>
      <c r="AT206" s="222" t="s">
        <v>183</v>
      </c>
      <c r="AU206" s="222" t="s">
        <v>83</v>
      </c>
      <c r="AY206" s="17" t="s">
        <v>115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7" t="s">
        <v>81</v>
      </c>
      <c r="BK206" s="223">
        <f>ROUND(I206*H206,2)</f>
        <v>0</v>
      </c>
      <c r="BL206" s="17" t="s">
        <v>122</v>
      </c>
      <c r="BM206" s="222" t="s">
        <v>278</v>
      </c>
    </row>
    <row r="207" spans="1:65" s="2" customFormat="1" ht="33" customHeight="1">
      <c r="A207" s="38"/>
      <c r="B207" s="39"/>
      <c r="C207" s="211" t="s">
        <v>279</v>
      </c>
      <c r="D207" s="211" t="s">
        <v>117</v>
      </c>
      <c r="E207" s="212" t="s">
        <v>260</v>
      </c>
      <c r="F207" s="213" t="s">
        <v>261</v>
      </c>
      <c r="G207" s="214" t="s">
        <v>175</v>
      </c>
      <c r="H207" s="215">
        <v>414</v>
      </c>
      <c r="I207" s="216"/>
      <c r="J207" s="217">
        <f>ROUND(I207*H207,2)</f>
        <v>0</v>
      </c>
      <c r="K207" s="213" t="s">
        <v>121</v>
      </c>
      <c r="L207" s="44"/>
      <c r="M207" s="218" t="s">
        <v>1</v>
      </c>
      <c r="N207" s="219" t="s">
        <v>41</v>
      </c>
      <c r="O207" s="91"/>
      <c r="P207" s="220">
        <f>O207*H207</f>
        <v>0</v>
      </c>
      <c r="Q207" s="220">
        <v>0.1554</v>
      </c>
      <c r="R207" s="220">
        <f>Q207*H207</f>
        <v>64.3356</v>
      </c>
      <c r="S207" s="220">
        <v>0</v>
      </c>
      <c r="T207" s="22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2" t="s">
        <v>122</v>
      </c>
      <c r="AT207" s="222" t="s">
        <v>117</v>
      </c>
      <c r="AU207" s="222" t="s">
        <v>83</v>
      </c>
      <c r="AY207" s="17" t="s">
        <v>115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7" t="s">
        <v>81</v>
      </c>
      <c r="BK207" s="223">
        <f>ROUND(I207*H207,2)</f>
        <v>0</v>
      </c>
      <c r="BL207" s="17" t="s">
        <v>122</v>
      </c>
      <c r="BM207" s="222" t="s">
        <v>280</v>
      </c>
    </row>
    <row r="208" spans="1:51" s="13" customFormat="1" ht="12">
      <c r="A208" s="13"/>
      <c r="B208" s="224"/>
      <c r="C208" s="225"/>
      <c r="D208" s="226" t="s">
        <v>124</v>
      </c>
      <c r="E208" s="227" t="s">
        <v>1</v>
      </c>
      <c r="F208" s="228" t="s">
        <v>281</v>
      </c>
      <c r="G208" s="225"/>
      <c r="H208" s="229">
        <v>445</v>
      </c>
      <c r="I208" s="230"/>
      <c r="J208" s="225"/>
      <c r="K208" s="225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124</v>
      </c>
      <c r="AU208" s="235" t="s">
        <v>83</v>
      </c>
      <c r="AV208" s="13" t="s">
        <v>83</v>
      </c>
      <c r="AW208" s="13" t="s">
        <v>32</v>
      </c>
      <c r="AX208" s="13" t="s">
        <v>76</v>
      </c>
      <c r="AY208" s="235" t="s">
        <v>115</v>
      </c>
    </row>
    <row r="209" spans="1:51" s="13" customFormat="1" ht="12">
      <c r="A209" s="13"/>
      <c r="B209" s="224"/>
      <c r="C209" s="225"/>
      <c r="D209" s="226" t="s">
        <v>124</v>
      </c>
      <c r="E209" s="227" t="s">
        <v>1</v>
      </c>
      <c r="F209" s="228" t="s">
        <v>282</v>
      </c>
      <c r="G209" s="225"/>
      <c r="H209" s="229">
        <v>-120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124</v>
      </c>
      <c r="AU209" s="235" t="s">
        <v>83</v>
      </c>
      <c r="AV209" s="13" t="s">
        <v>83</v>
      </c>
      <c r="AW209" s="13" t="s">
        <v>32</v>
      </c>
      <c r="AX209" s="13" t="s">
        <v>76</v>
      </c>
      <c r="AY209" s="235" t="s">
        <v>115</v>
      </c>
    </row>
    <row r="210" spans="1:51" s="13" customFormat="1" ht="12">
      <c r="A210" s="13"/>
      <c r="B210" s="224"/>
      <c r="C210" s="225"/>
      <c r="D210" s="226" t="s">
        <v>124</v>
      </c>
      <c r="E210" s="227" t="s">
        <v>1</v>
      </c>
      <c r="F210" s="228" t="s">
        <v>283</v>
      </c>
      <c r="G210" s="225"/>
      <c r="H210" s="229">
        <v>20</v>
      </c>
      <c r="I210" s="230"/>
      <c r="J210" s="225"/>
      <c r="K210" s="225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124</v>
      </c>
      <c r="AU210" s="235" t="s">
        <v>83</v>
      </c>
      <c r="AV210" s="13" t="s">
        <v>83</v>
      </c>
      <c r="AW210" s="13" t="s">
        <v>32</v>
      </c>
      <c r="AX210" s="13" t="s">
        <v>76</v>
      </c>
      <c r="AY210" s="235" t="s">
        <v>115</v>
      </c>
    </row>
    <row r="211" spans="1:51" s="13" customFormat="1" ht="12">
      <c r="A211" s="13"/>
      <c r="B211" s="224"/>
      <c r="C211" s="225"/>
      <c r="D211" s="226" t="s">
        <v>124</v>
      </c>
      <c r="E211" s="227" t="s">
        <v>1</v>
      </c>
      <c r="F211" s="228" t="s">
        <v>284</v>
      </c>
      <c r="G211" s="225"/>
      <c r="H211" s="229">
        <v>6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124</v>
      </c>
      <c r="AU211" s="235" t="s">
        <v>83</v>
      </c>
      <c r="AV211" s="13" t="s">
        <v>83</v>
      </c>
      <c r="AW211" s="13" t="s">
        <v>32</v>
      </c>
      <c r="AX211" s="13" t="s">
        <v>76</v>
      </c>
      <c r="AY211" s="235" t="s">
        <v>115</v>
      </c>
    </row>
    <row r="212" spans="1:51" s="13" customFormat="1" ht="12">
      <c r="A212" s="13"/>
      <c r="B212" s="224"/>
      <c r="C212" s="225"/>
      <c r="D212" s="226" t="s">
        <v>124</v>
      </c>
      <c r="E212" s="227" t="s">
        <v>1</v>
      </c>
      <c r="F212" s="228" t="s">
        <v>285</v>
      </c>
      <c r="G212" s="225"/>
      <c r="H212" s="229">
        <v>19</v>
      </c>
      <c r="I212" s="230"/>
      <c r="J212" s="225"/>
      <c r="K212" s="225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124</v>
      </c>
      <c r="AU212" s="235" t="s">
        <v>83</v>
      </c>
      <c r="AV212" s="13" t="s">
        <v>83</v>
      </c>
      <c r="AW212" s="13" t="s">
        <v>32</v>
      </c>
      <c r="AX212" s="13" t="s">
        <v>76</v>
      </c>
      <c r="AY212" s="235" t="s">
        <v>115</v>
      </c>
    </row>
    <row r="213" spans="1:51" s="13" customFormat="1" ht="12">
      <c r="A213" s="13"/>
      <c r="B213" s="224"/>
      <c r="C213" s="225"/>
      <c r="D213" s="226" t="s">
        <v>124</v>
      </c>
      <c r="E213" s="227" t="s">
        <v>1</v>
      </c>
      <c r="F213" s="228" t="s">
        <v>286</v>
      </c>
      <c r="G213" s="225"/>
      <c r="H213" s="229">
        <v>8</v>
      </c>
      <c r="I213" s="230"/>
      <c r="J213" s="225"/>
      <c r="K213" s="225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124</v>
      </c>
      <c r="AU213" s="235" t="s">
        <v>83</v>
      </c>
      <c r="AV213" s="13" t="s">
        <v>83</v>
      </c>
      <c r="AW213" s="13" t="s">
        <v>32</v>
      </c>
      <c r="AX213" s="13" t="s">
        <v>76</v>
      </c>
      <c r="AY213" s="235" t="s">
        <v>115</v>
      </c>
    </row>
    <row r="214" spans="1:51" s="13" customFormat="1" ht="12">
      <c r="A214" s="13"/>
      <c r="B214" s="224"/>
      <c r="C214" s="225"/>
      <c r="D214" s="226" t="s">
        <v>124</v>
      </c>
      <c r="E214" s="227" t="s">
        <v>1</v>
      </c>
      <c r="F214" s="228" t="s">
        <v>268</v>
      </c>
      <c r="G214" s="225"/>
      <c r="H214" s="229">
        <v>9</v>
      </c>
      <c r="I214" s="230"/>
      <c r="J214" s="225"/>
      <c r="K214" s="225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124</v>
      </c>
      <c r="AU214" s="235" t="s">
        <v>83</v>
      </c>
      <c r="AV214" s="13" t="s">
        <v>83</v>
      </c>
      <c r="AW214" s="13" t="s">
        <v>32</v>
      </c>
      <c r="AX214" s="13" t="s">
        <v>76</v>
      </c>
      <c r="AY214" s="235" t="s">
        <v>115</v>
      </c>
    </row>
    <row r="215" spans="1:51" s="13" customFormat="1" ht="12">
      <c r="A215" s="13"/>
      <c r="B215" s="224"/>
      <c r="C215" s="225"/>
      <c r="D215" s="226" t="s">
        <v>124</v>
      </c>
      <c r="E215" s="227" t="s">
        <v>1</v>
      </c>
      <c r="F215" s="228" t="s">
        <v>287</v>
      </c>
      <c r="G215" s="225"/>
      <c r="H215" s="229">
        <v>6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124</v>
      </c>
      <c r="AU215" s="235" t="s">
        <v>83</v>
      </c>
      <c r="AV215" s="13" t="s">
        <v>83</v>
      </c>
      <c r="AW215" s="13" t="s">
        <v>32</v>
      </c>
      <c r="AX215" s="13" t="s">
        <v>76</v>
      </c>
      <c r="AY215" s="235" t="s">
        <v>115</v>
      </c>
    </row>
    <row r="216" spans="1:51" s="13" customFormat="1" ht="12">
      <c r="A216" s="13"/>
      <c r="B216" s="224"/>
      <c r="C216" s="225"/>
      <c r="D216" s="226" t="s">
        <v>124</v>
      </c>
      <c r="E216" s="227" t="s">
        <v>1</v>
      </c>
      <c r="F216" s="228" t="s">
        <v>288</v>
      </c>
      <c r="G216" s="225"/>
      <c r="H216" s="229">
        <v>5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124</v>
      </c>
      <c r="AU216" s="235" t="s">
        <v>83</v>
      </c>
      <c r="AV216" s="13" t="s">
        <v>83</v>
      </c>
      <c r="AW216" s="13" t="s">
        <v>32</v>
      </c>
      <c r="AX216" s="13" t="s">
        <v>76</v>
      </c>
      <c r="AY216" s="235" t="s">
        <v>115</v>
      </c>
    </row>
    <row r="217" spans="1:51" s="13" customFormat="1" ht="12">
      <c r="A217" s="13"/>
      <c r="B217" s="224"/>
      <c r="C217" s="225"/>
      <c r="D217" s="226" t="s">
        <v>124</v>
      </c>
      <c r="E217" s="227" t="s">
        <v>1</v>
      </c>
      <c r="F217" s="228" t="s">
        <v>289</v>
      </c>
      <c r="G217" s="225"/>
      <c r="H217" s="229">
        <v>10</v>
      </c>
      <c r="I217" s="230"/>
      <c r="J217" s="225"/>
      <c r="K217" s="225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124</v>
      </c>
      <c r="AU217" s="235" t="s">
        <v>83</v>
      </c>
      <c r="AV217" s="13" t="s">
        <v>83</v>
      </c>
      <c r="AW217" s="13" t="s">
        <v>32</v>
      </c>
      <c r="AX217" s="13" t="s">
        <v>76</v>
      </c>
      <c r="AY217" s="235" t="s">
        <v>115</v>
      </c>
    </row>
    <row r="218" spans="1:51" s="13" customFormat="1" ht="12">
      <c r="A218" s="13"/>
      <c r="B218" s="224"/>
      <c r="C218" s="225"/>
      <c r="D218" s="226" t="s">
        <v>124</v>
      </c>
      <c r="E218" s="227" t="s">
        <v>1</v>
      </c>
      <c r="F218" s="228" t="s">
        <v>290</v>
      </c>
      <c r="G218" s="225"/>
      <c r="H218" s="229">
        <v>6</v>
      </c>
      <c r="I218" s="230"/>
      <c r="J218" s="225"/>
      <c r="K218" s="225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124</v>
      </c>
      <c r="AU218" s="235" t="s">
        <v>83</v>
      </c>
      <c r="AV218" s="13" t="s">
        <v>83</v>
      </c>
      <c r="AW218" s="13" t="s">
        <v>32</v>
      </c>
      <c r="AX218" s="13" t="s">
        <v>76</v>
      </c>
      <c r="AY218" s="235" t="s">
        <v>115</v>
      </c>
    </row>
    <row r="219" spans="1:51" s="14" customFormat="1" ht="12">
      <c r="A219" s="14"/>
      <c r="B219" s="236"/>
      <c r="C219" s="237"/>
      <c r="D219" s="226" t="s">
        <v>124</v>
      </c>
      <c r="E219" s="238" t="s">
        <v>1</v>
      </c>
      <c r="F219" s="239" t="s">
        <v>171</v>
      </c>
      <c r="G219" s="237"/>
      <c r="H219" s="240">
        <v>414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124</v>
      </c>
      <c r="AU219" s="246" t="s">
        <v>83</v>
      </c>
      <c r="AV219" s="14" t="s">
        <v>122</v>
      </c>
      <c r="AW219" s="14" t="s">
        <v>32</v>
      </c>
      <c r="AX219" s="14" t="s">
        <v>81</v>
      </c>
      <c r="AY219" s="246" t="s">
        <v>115</v>
      </c>
    </row>
    <row r="220" spans="1:65" s="2" customFormat="1" ht="16.5" customHeight="1">
      <c r="A220" s="38"/>
      <c r="B220" s="39"/>
      <c r="C220" s="247" t="s">
        <v>291</v>
      </c>
      <c r="D220" s="247" t="s">
        <v>183</v>
      </c>
      <c r="E220" s="248" t="s">
        <v>292</v>
      </c>
      <c r="F220" s="249" t="s">
        <v>293</v>
      </c>
      <c r="G220" s="250" t="s">
        <v>175</v>
      </c>
      <c r="H220" s="251">
        <v>414</v>
      </c>
      <c r="I220" s="252"/>
      <c r="J220" s="253">
        <f>ROUND(I220*H220,2)</f>
        <v>0</v>
      </c>
      <c r="K220" s="249" t="s">
        <v>121</v>
      </c>
      <c r="L220" s="254"/>
      <c r="M220" s="255" t="s">
        <v>1</v>
      </c>
      <c r="N220" s="256" t="s">
        <v>41</v>
      </c>
      <c r="O220" s="91"/>
      <c r="P220" s="220">
        <f>O220*H220</f>
        <v>0</v>
      </c>
      <c r="Q220" s="220">
        <v>0.05612</v>
      </c>
      <c r="R220" s="220">
        <f>Q220*H220</f>
        <v>23.23368</v>
      </c>
      <c r="S220" s="220">
        <v>0</v>
      </c>
      <c r="T220" s="221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2" t="s">
        <v>151</v>
      </c>
      <c r="AT220" s="222" t="s">
        <v>183</v>
      </c>
      <c r="AU220" s="222" t="s">
        <v>83</v>
      </c>
      <c r="AY220" s="17" t="s">
        <v>115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7" t="s">
        <v>81</v>
      </c>
      <c r="BK220" s="223">
        <f>ROUND(I220*H220,2)</f>
        <v>0</v>
      </c>
      <c r="BL220" s="17" t="s">
        <v>122</v>
      </c>
      <c r="BM220" s="222" t="s">
        <v>294</v>
      </c>
    </row>
    <row r="221" spans="1:65" s="2" customFormat="1" ht="24.15" customHeight="1">
      <c r="A221" s="38"/>
      <c r="B221" s="39"/>
      <c r="C221" s="211" t="s">
        <v>295</v>
      </c>
      <c r="D221" s="211" t="s">
        <v>117</v>
      </c>
      <c r="E221" s="212" t="s">
        <v>296</v>
      </c>
      <c r="F221" s="213" t="s">
        <v>297</v>
      </c>
      <c r="G221" s="214" t="s">
        <v>298</v>
      </c>
      <c r="H221" s="215">
        <v>30.714</v>
      </c>
      <c r="I221" s="216"/>
      <c r="J221" s="217">
        <f>ROUND(I221*H221,2)</f>
        <v>0</v>
      </c>
      <c r="K221" s="213" t="s">
        <v>121</v>
      </c>
      <c r="L221" s="44"/>
      <c r="M221" s="218" t="s">
        <v>1</v>
      </c>
      <c r="N221" s="219" t="s">
        <v>41</v>
      </c>
      <c r="O221" s="91"/>
      <c r="P221" s="220">
        <f>O221*H221</f>
        <v>0</v>
      </c>
      <c r="Q221" s="220">
        <v>2.25634</v>
      </c>
      <c r="R221" s="220">
        <f>Q221*H221</f>
        <v>69.30122675999999</v>
      </c>
      <c r="S221" s="220">
        <v>0</v>
      </c>
      <c r="T221" s="221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2" t="s">
        <v>122</v>
      </c>
      <c r="AT221" s="222" t="s">
        <v>117</v>
      </c>
      <c r="AU221" s="222" t="s">
        <v>83</v>
      </c>
      <c r="AY221" s="17" t="s">
        <v>115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7" t="s">
        <v>81</v>
      </c>
      <c r="BK221" s="223">
        <f>ROUND(I221*H221,2)</f>
        <v>0</v>
      </c>
      <c r="BL221" s="17" t="s">
        <v>122</v>
      </c>
      <c r="BM221" s="222" t="s">
        <v>299</v>
      </c>
    </row>
    <row r="222" spans="1:51" s="13" customFormat="1" ht="12">
      <c r="A222" s="13"/>
      <c r="B222" s="224"/>
      <c r="C222" s="225"/>
      <c r="D222" s="226" t="s">
        <v>124</v>
      </c>
      <c r="E222" s="227" t="s">
        <v>1</v>
      </c>
      <c r="F222" s="228" t="s">
        <v>300</v>
      </c>
      <c r="G222" s="225"/>
      <c r="H222" s="229">
        <v>5.3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124</v>
      </c>
      <c r="AU222" s="235" t="s">
        <v>83</v>
      </c>
      <c r="AV222" s="13" t="s">
        <v>83</v>
      </c>
      <c r="AW222" s="13" t="s">
        <v>32</v>
      </c>
      <c r="AX222" s="13" t="s">
        <v>76</v>
      </c>
      <c r="AY222" s="235" t="s">
        <v>115</v>
      </c>
    </row>
    <row r="223" spans="1:51" s="13" customFormat="1" ht="12">
      <c r="A223" s="13"/>
      <c r="B223" s="224"/>
      <c r="C223" s="225"/>
      <c r="D223" s="226" t="s">
        <v>124</v>
      </c>
      <c r="E223" s="227" t="s">
        <v>1</v>
      </c>
      <c r="F223" s="228" t="s">
        <v>301</v>
      </c>
      <c r="G223" s="225"/>
      <c r="H223" s="229">
        <v>24.84</v>
      </c>
      <c r="I223" s="230"/>
      <c r="J223" s="225"/>
      <c r="K223" s="225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124</v>
      </c>
      <c r="AU223" s="235" t="s">
        <v>83</v>
      </c>
      <c r="AV223" s="13" t="s">
        <v>83</v>
      </c>
      <c r="AW223" s="13" t="s">
        <v>32</v>
      </c>
      <c r="AX223" s="13" t="s">
        <v>76</v>
      </c>
      <c r="AY223" s="235" t="s">
        <v>115</v>
      </c>
    </row>
    <row r="224" spans="1:51" s="13" customFormat="1" ht="12">
      <c r="A224" s="13"/>
      <c r="B224" s="224"/>
      <c r="C224" s="225"/>
      <c r="D224" s="226" t="s">
        <v>124</v>
      </c>
      <c r="E224" s="227" t="s">
        <v>1</v>
      </c>
      <c r="F224" s="228" t="s">
        <v>302</v>
      </c>
      <c r="G224" s="225"/>
      <c r="H224" s="229">
        <v>0.574</v>
      </c>
      <c r="I224" s="230"/>
      <c r="J224" s="225"/>
      <c r="K224" s="225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124</v>
      </c>
      <c r="AU224" s="235" t="s">
        <v>83</v>
      </c>
      <c r="AV224" s="13" t="s">
        <v>83</v>
      </c>
      <c r="AW224" s="13" t="s">
        <v>32</v>
      </c>
      <c r="AX224" s="13" t="s">
        <v>76</v>
      </c>
      <c r="AY224" s="235" t="s">
        <v>115</v>
      </c>
    </row>
    <row r="225" spans="1:51" s="14" customFormat="1" ht="12">
      <c r="A225" s="14"/>
      <c r="B225" s="236"/>
      <c r="C225" s="237"/>
      <c r="D225" s="226" t="s">
        <v>124</v>
      </c>
      <c r="E225" s="238" t="s">
        <v>1</v>
      </c>
      <c r="F225" s="239" t="s">
        <v>171</v>
      </c>
      <c r="G225" s="237"/>
      <c r="H225" s="240">
        <v>30.714000000000002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124</v>
      </c>
      <c r="AU225" s="246" t="s">
        <v>83</v>
      </c>
      <c r="AV225" s="14" t="s">
        <v>122</v>
      </c>
      <c r="AW225" s="14" t="s">
        <v>32</v>
      </c>
      <c r="AX225" s="14" t="s">
        <v>81</v>
      </c>
      <c r="AY225" s="246" t="s">
        <v>115</v>
      </c>
    </row>
    <row r="226" spans="1:65" s="2" customFormat="1" ht="33" customHeight="1">
      <c r="A226" s="38"/>
      <c r="B226" s="39"/>
      <c r="C226" s="211" t="s">
        <v>303</v>
      </c>
      <c r="D226" s="211" t="s">
        <v>117</v>
      </c>
      <c r="E226" s="212" t="s">
        <v>304</v>
      </c>
      <c r="F226" s="213" t="s">
        <v>305</v>
      </c>
      <c r="G226" s="214" t="s">
        <v>175</v>
      </c>
      <c r="H226" s="215">
        <v>12</v>
      </c>
      <c r="I226" s="216"/>
      <c r="J226" s="217">
        <f>ROUND(I226*H226,2)</f>
        <v>0</v>
      </c>
      <c r="K226" s="213" t="s">
        <v>121</v>
      </c>
      <c r="L226" s="44"/>
      <c r="M226" s="218" t="s">
        <v>1</v>
      </c>
      <c r="N226" s="219" t="s">
        <v>41</v>
      </c>
      <c r="O226" s="91"/>
      <c r="P226" s="220">
        <f>O226*H226</f>
        <v>0</v>
      </c>
      <c r="Q226" s="220">
        <v>0.00045</v>
      </c>
      <c r="R226" s="220">
        <f>Q226*H226</f>
        <v>0.0054</v>
      </c>
      <c r="S226" s="220">
        <v>0</v>
      </c>
      <c r="T226" s="221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2" t="s">
        <v>122</v>
      </c>
      <c r="AT226" s="222" t="s">
        <v>117</v>
      </c>
      <c r="AU226" s="222" t="s">
        <v>83</v>
      </c>
      <c r="AY226" s="17" t="s">
        <v>115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7" t="s">
        <v>81</v>
      </c>
      <c r="BK226" s="223">
        <f>ROUND(I226*H226,2)</f>
        <v>0</v>
      </c>
      <c r="BL226" s="17" t="s">
        <v>122</v>
      </c>
      <c r="BM226" s="222" t="s">
        <v>306</v>
      </c>
    </row>
    <row r="227" spans="1:51" s="13" customFormat="1" ht="12">
      <c r="A227" s="13"/>
      <c r="B227" s="224"/>
      <c r="C227" s="225"/>
      <c r="D227" s="226" t="s">
        <v>124</v>
      </c>
      <c r="E227" s="227" t="s">
        <v>1</v>
      </c>
      <c r="F227" s="228" t="s">
        <v>307</v>
      </c>
      <c r="G227" s="225"/>
      <c r="H227" s="229">
        <v>12</v>
      </c>
      <c r="I227" s="230"/>
      <c r="J227" s="225"/>
      <c r="K227" s="225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124</v>
      </c>
      <c r="AU227" s="235" t="s">
        <v>83</v>
      </c>
      <c r="AV227" s="13" t="s">
        <v>83</v>
      </c>
      <c r="AW227" s="13" t="s">
        <v>32</v>
      </c>
      <c r="AX227" s="13" t="s">
        <v>81</v>
      </c>
      <c r="AY227" s="235" t="s">
        <v>115</v>
      </c>
    </row>
    <row r="228" spans="1:65" s="2" customFormat="1" ht="24.15" customHeight="1">
      <c r="A228" s="38"/>
      <c r="B228" s="39"/>
      <c r="C228" s="211" t="s">
        <v>308</v>
      </c>
      <c r="D228" s="211" t="s">
        <v>117</v>
      </c>
      <c r="E228" s="212" t="s">
        <v>309</v>
      </c>
      <c r="F228" s="213" t="s">
        <v>310</v>
      </c>
      <c r="G228" s="214" t="s">
        <v>120</v>
      </c>
      <c r="H228" s="215">
        <v>1309.45</v>
      </c>
      <c r="I228" s="216"/>
      <c r="J228" s="217">
        <f>ROUND(I228*H228,2)</f>
        <v>0</v>
      </c>
      <c r="K228" s="213" t="s">
        <v>121</v>
      </c>
      <c r="L228" s="44"/>
      <c r="M228" s="218" t="s">
        <v>1</v>
      </c>
      <c r="N228" s="219" t="s">
        <v>41</v>
      </c>
      <c r="O228" s="91"/>
      <c r="P228" s="220">
        <f>O228*H228</f>
        <v>0</v>
      </c>
      <c r="Q228" s="220">
        <v>0.00047</v>
      </c>
      <c r="R228" s="220">
        <f>Q228*H228</f>
        <v>0.6154415</v>
      </c>
      <c r="S228" s="220">
        <v>0</v>
      </c>
      <c r="T228" s="221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2" t="s">
        <v>122</v>
      </c>
      <c r="AT228" s="222" t="s">
        <v>117</v>
      </c>
      <c r="AU228" s="222" t="s">
        <v>83</v>
      </c>
      <c r="AY228" s="17" t="s">
        <v>115</v>
      </c>
      <c r="BE228" s="223">
        <f>IF(N228="základní",J228,0)</f>
        <v>0</v>
      </c>
      <c r="BF228" s="223">
        <f>IF(N228="snížená",J228,0)</f>
        <v>0</v>
      </c>
      <c r="BG228" s="223">
        <f>IF(N228="zákl. přenesená",J228,0)</f>
        <v>0</v>
      </c>
      <c r="BH228" s="223">
        <f>IF(N228="sníž. přenesená",J228,0)</f>
        <v>0</v>
      </c>
      <c r="BI228" s="223">
        <f>IF(N228="nulová",J228,0)</f>
        <v>0</v>
      </c>
      <c r="BJ228" s="17" t="s">
        <v>81</v>
      </c>
      <c r="BK228" s="223">
        <f>ROUND(I228*H228,2)</f>
        <v>0</v>
      </c>
      <c r="BL228" s="17" t="s">
        <v>122</v>
      </c>
      <c r="BM228" s="222" t="s">
        <v>311</v>
      </c>
    </row>
    <row r="229" spans="1:65" s="2" customFormat="1" ht="33" customHeight="1">
      <c r="A229" s="38"/>
      <c r="B229" s="39"/>
      <c r="C229" s="211" t="s">
        <v>312</v>
      </c>
      <c r="D229" s="211" t="s">
        <v>117</v>
      </c>
      <c r="E229" s="212" t="s">
        <v>313</v>
      </c>
      <c r="F229" s="213" t="s">
        <v>314</v>
      </c>
      <c r="G229" s="214" t="s">
        <v>175</v>
      </c>
      <c r="H229" s="215">
        <v>12</v>
      </c>
      <c r="I229" s="216"/>
      <c r="J229" s="217">
        <f>ROUND(I229*H229,2)</f>
        <v>0</v>
      </c>
      <c r="K229" s="213" t="s">
        <v>121</v>
      </c>
      <c r="L229" s="44"/>
      <c r="M229" s="218" t="s">
        <v>1</v>
      </c>
      <c r="N229" s="219" t="s">
        <v>41</v>
      </c>
      <c r="O229" s="91"/>
      <c r="P229" s="220">
        <f>O229*H229</f>
        <v>0</v>
      </c>
      <c r="Q229" s="220">
        <v>0.00061</v>
      </c>
      <c r="R229" s="220">
        <f>Q229*H229</f>
        <v>0.00732</v>
      </c>
      <c r="S229" s="220">
        <v>0</v>
      </c>
      <c r="T229" s="22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2" t="s">
        <v>122</v>
      </c>
      <c r="AT229" s="222" t="s">
        <v>117</v>
      </c>
      <c r="AU229" s="222" t="s">
        <v>83</v>
      </c>
      <c r="AY229" s="17" t="s">
        <v>115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7" t="s">
        <v>81</v>
      </c>
      <c r="BK229" s="223">
        <f>ROUND(I229*H229,2)</f>
        <v>0</v>
      </c>
      <c r="BL229" s="17" t="s">
        <v>122</v>
      </c>
      <c r="BM229" s="222" t="s">
        <v>315</v>
      </c>
    </row>
    <row r="230" spans="1:65" s="2" customFormat="1" ht="24.15" customHeight="1">
      <c r="A230" s="38"/>
      <c r="B230" s="39"/>
      <c r="C230" s="211" t="s">
        <v>316</v>
      </c>
      <c r="D230" s="211" t="s">
        <v>117</v>
      </c>
      <c r="E230" s="212" t="s">
        <v>317</v>
      </c>
      <c r="F230" s="213" t="s">
        <v>318</v>
      </c>
      <c r="G230" s="214" t="s">
        <v>175</v>
      </c>
      <c r="H230" s="215">
        <v>12</v>
      </c>
      <c r="I230" s="216"/>
      <c r="J230" s="217">
        <f>ROUND(I230*H230,2)</f>
        <v>0</v>
      </c>
      <c r="K230" s="213" t="s">
        <v>121</v>
      </c>
      <c r="L230" s="44"/>
      <c r="M230" s="218" t="s">
        <v>1</v>
      </c>
      <c r="N230" s="219" t="s">
        <v>41</v>
      </c>
      <c r="O230" s="91"/>
      <c r="P230" s="220">
        <f>O230*H230</f>
        <v>0</v>
      </c>
      <c r="Q230" s="220">
        <v>0</v>
      </c>
      <c r="R230" s="220">
        <f>Q230*H230</f>
        <v>0</v>
      </c>
      <c r="S230" s="220">
        <v>0</v>
      </c>
      <c r="T230" s="221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2" t="s">
        <v>122</v>
      </c>
      <c r="AT230" s="222" t="s">
        <v>117</v>
      </c>
      <c r="AU230" s="222" t="s">
        <v>83</v>
      </c>
      <c r="AY230" s="17" t="s">
        <v>115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7" t="s">
        <v>81</v>
      </c>
      <c r="BK230" s="223">
        <f>ROUND(I230*H230,2)</f>
        <v>0</v>
      </c>
      <c r="BL230" s="17" t="s">
        <v>122</v>
      </c>
      <c r="BM230" s="222" t="s">
        <v>319</v>
      </c>
    </row>
    <row r="231" spans="1:51" s="13" customFormat="1" ht="12">
      <c r="A231" s="13"/>
      <c r="B231" s="224"/>
      <c r="C231" s="225"/>
      <c r="D231" s="226" t="s">
        <v>124</v>
      </c>
      <c r="E231" s="227" t="s">
        <v>1</v>
      </c>
      <c r="F231" s="228" t="s">
        <v>307</v>
      </c>
      <c r="G231" s="225"/>
      <c r="H231" s="229">
        <v>12</v>
      </c>
      <c r="I231" s="230"/>
      <c r="J231" s="225"/>
      <c r="K231" s="225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124</v>
      </c>
      <c r="AU231" s="235" t="s">
        <v>83</v>
      </c>
      <c r="AV231" s="13" t="s">
        <v>83</v>
      </c>
      <c r="AW231" s="13" t="s">
        <v>32</v>
      </c>
      <c r="AX231" s="13" t="s">
        <v>81</v>
      </c>
      <c r="AY231" s="235" t="s">
        <v>115</v>
      </c>
    </row>
    <row r="232" spans="1:63" s="12" customFormat="1" ht="22.8" customHeight="1">
      <c r="A232" s="12"/>
      <c r="B232" s="195"/>
      <c r="C232" s="196"/>
      <c r="D232" s="197" t="s">
        <v>75</v>
      </c>
      <c r="E232" s="209" t="s">
        <v>320</v>
      </c>
      <c r="F232" s="209" t="s">
        <v>321</v>
      </c>
      <c r="G232" s="196"/>
      <c r="H232" s="196"/>
      <c r="I232" s="199"/>
      <c r="J232" s="210">
        <f>BK232</f>
        <v>0</v>
      </c>
      <c r="K232" s="196"/>
      <c r="L232" s="201"/>
      <c r="M232" s="202"/>
      <c r="N232" s="203"/>
      <c r="O232" s="203"/>
      <c r="P232" s="204">
        <f>SUM(P233:P239)</f>
        <v>0</v>
      </c>
      <c r="Q232" s="203"/>
      <c r="R232" s="204">
        <f>SUM(R233:R239)</f>
        <v>0</v>
      </c>
      <c r="S232" s="203"/>
      <c r="T232" s="205">
        <f>SUM(T233:T239)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6" t="s">
        <v>81</v>
      </c>
      <c r="AT232" s="207" t="s">
        <v>75</v>
      </c>
      <c r="AU232" s="207" t="s">
        <v>81</v>
      </c>
      <c r="AY232" s="206" t="s">
        <v>115</v>
      </c>
      <c r="BK232" s="208">
        <f>SUM(BK233:BK239)</f>
        <v>0</v>
      </c>
    </row>
    <row r="233" spans="1:65" s="2" customFormat="1" ht="21.75" customHeight="1">
      <c r="A233" s="38"/>
      <c r="B233" s="39"/>
      <c r="C233" s="211" t="s">
        <v>322</v>
      </c>
      <c r="D233" s="211" t="s">
        <v>117</v>
      </c>
      <c r="E233" s="212" t="s">
        <v>323</v>
      </c>
      <c r="F233" s="213" t="s">
        <v>324</v>
      </c>
      <c r="G233" s="214" t="s">
        <v>186</v>
      </c>
      <c r="H233" s="215">
        <v>1047.858</v>
      </c>
      <c r="I233" s="216"/>
      <c r="J233" s="217">
        <f>ROUND(I233*H233,2)</f>
        <v>0</v>
      </c>
      <c r="K233" s="213" t="s">
        <v>121</v>
      </c>
      <c r="L233" s="44"/>
      <c r="M233" s="218" t="s">
        <v>1</v>
      </c>
      <c r="N233" s="219" t="s">
        <v>41</v>
      </c>
      <c r="O233" s="91"/>
      <c r="P233" s="220">
        <f>O233*H233</f>
        <v>0</v>
      </c>
      <c r="Q233" s="220">
        <v>0</v>
      </c>
      <c r="R233" s="220">
        <f>Q233*H233</f>
        <v>0</v>
      </c>
      <c r="S233" s="220">
        <v>0</v>
      </c>
      <c r="T233" s="221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2" t="s">
        <v>122</v>
      </c>
      <c r="AT233" s="222" t="s">
        <v>117</v>
      </c>
      <c r="AU233" s="222" t="s">
        <v>83</v>
      </c>
      <c r="AY233" s="17" t="s">
        <v>115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7" t="s">
        <v>81</v>
      </c>
      <c r="BK233" s="223">
        <f>ROUND(I233*H233,2)</f>
        <v>0</v>
      </c>
      <c r="BL233" s="17" t="s">
        <v>122</v>
      </c>
      <c r="BM233" s="222" t="s">
        <v>325</v>
      </c>
    </row>
    <row r="234" spans="1:65" s="2" customFormat="1" ht="24.15" customHeight="1">
      <c r="A234" s="38"/>
      <c r="B234" s="39"/>
      <c r="C234" s="211" t="s">
        <v>326</v>
      </c>
      <c r="D234" s="211" t="s">
        <v>117</v>
      </c>
      <c r="E234" s="212" t="s">
        <v>327</v>
      </c>
      <c r="F234" s="213" t="s">
        <v>328</v>
      </c>
      <c r="G234" s="214" t="s">
        <v>186</v>
      </c>
      <c r="H234" s="215">
        <v>14670.012</v>
      </c>
      <c r="I234" s="216"/>
      <c r="J234" s="217">
        <f>ROUND(I234*H234,2)</f>
        <v>0</v>
      </c>
      <c r="K234" s="213" t="s">
        <v>121</v>
      </c>
      <c r="L234" s="44"/>
      <c r="M234" s="218" t="s">
        <v>1</v>
      </c>
      <c r="N234" s="219" t="s">
        <v>41</v>
      </c>
      <c r="O234" s="91"/>
      <c r="P234" s="220">
        <f>O234*H234</f>
        <v>0</v>
      </c>
      <c r="Q234" s="220">
        <v>0</v>
      </c>
      <c r="R234" s="220">
        <f>Q234*H234</f>
        <v>0</v>
      </c>
      <c r="S234" s="220">
        <v>0</v>
      </c>
      <c r="T234" s="221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2" t="s">
        <v>122</v>
      </c>
      <c r="AT234" s="222" t="s">
        <v>117</v>
      </c>
      <c r="AU234" s="222" t="s">
        <v>83</v>
      </c>
      <c r="AY234" s="17" t="s">
        <v>115</v>
      </c>
      <c r="BE234" s="223">
        <f>IF(N234="základní",J234,0)</f>
        <v>0</v>
      </c>
      <c r="BF234" s="223">
        <f>IF(N234="snížená",J234,0)</f>
        <v>0</v>
      </c>
      <c r="BG234" s="223">
        <f>IF(N234="zákl. přenesená",J234,0)</f>
        <v>0</v>
      </c>
      <c r="BH234" s="223">
        <f>IF(N234="sníž. přenesená",J234,0)</f>
        <v>0</v>
      </c>
      <c r="BI234" s="223">
        <f>IF(N234="nulová",J234,0)</f>
        <v>0</v>
      </c>
      <c r="BJ234" s="17" t="s">
        <v>81</v>
      </c>
      <c r="BK234" s="223">
        <f>ROUND(I234*H234,2)</f>
        <v>0</v>
      </c>
      <c r="BL234" s="17" t="s">
        <v>122</v>
      </c>
      <c r="BM234" s="222" t="s">
        <v>329</v>
      </c>
    </row>
    <row r="235" spans="1:51" s="13" customFormat="1" ht="12">
      <c r="A235" s="13"/>
      <c r="B235" s="224"/>
      <c r="C235" s="225"/>
      <c r="D235" s="226" t="s">
        <v>124</v>
      </c>
      <c r="E235" s="225"/>
      <c r="F235" s="228" t="s">
        <v>330</v>
      </c>
      <c r="G235" s="225"/>
      <c r="H235" s="229">
        <v>14670.012</v>
      </c>
      <c r="I235" s="230"/>
      <c r="J235" s="225"/>
      <c r="K235" s="225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124</v>
      </c>
      <c r="AU235" s="235" t="s">
        <v>83</v>
      </c>
      <c r="AV235" s="13" t="s">
        <v>83</v>
      </c>
      <c r="AW235" s="13" t="s">
        <v>4</v>
      </c>
      <c r="AX235" s="13" t="s">
        <v>81</v>
      </c>
      <c r="AY235" s="235" t="s">
        <v>115</v>
      </c>
    </row>
    <row r="236" spans="1:65" s="2" customFormat="1" ht="24.15" customHeight="1">
      <c r="A236" s="38"/>
      <c r="B236" s="39"/>
      <c r="C236" s="211" t="s">
        <v>331</v>
      </c>
      <c r="D236" s="211" t="s">
        <v>117</v>
      </c>
      <c r="E236" s="212" t="s">
        <v>332</v>
      </c>
      <c r="F236" s="213" t="s">
        <v>333</v>
      </c>
      <c r="G236" s="214" t="s">
        <v>186</v>
      </c>
      <c r="H236" s="215">
        <v>1047.858</v>
      </c>
      <c r="I236" s="216"/>
      <c r="J236" s="217">
        <f>ROUND(I236*H236,2)</f>
        <v>0</v>
      </c>
      <c r="K236" s="213" t="s">
        <v>121</v>
      </c>
      <c r="L236" s="44"/>
      <c r="M236" s="218" t="s">
        <v>1</v>
      </c>
      <c r="N236" s="219" t="s">
        <v>41</v>
      </c>
      <c r="O236" s="91"/>
      <c r="P236" s="220">
        <f>O236*H236</f>
        <v>0</v>
      </c>
      <c r="Q236" s="220">
        <v>0</v>
      </c>
      <c r="R236" s="220">
        <f>Q236*H236</f>
        <v>0</v>
      </c>
      <c r="S236" s="220">
        <v>0</v>
      </c>
      <c r="T236" s="221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2" t="s">
        <v>122</v>
      </c>
      <c r="AT236" s="222" t="s">
        <v>117</v>
      </c>
      <c r="AU236" s="222" t="s">
        <v>83</v>
      </c>
      <c r="AY236" s="17" t="s">
        <v>115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17" t="s">
        <v>81</v>
      </c>
      <c r="BK236" s="223">
        <f>ROUND(I236*H236,2)</f>
        <v>0</v>
      </c>
      <c r="BL236" s="17" t="s">
        <v>122</v>
      </c>
      <c r="BM236" s="222" t="s">
        <v>334</v>
      </c>
    </row>
    <row r="237" spans="1:65" s="2" customFormat="1" ht="44.25" customHeight="1">
      <c r="A237" s="38"/>
      <c r="B237" s="39"/>
      <c r="C237" s="211" t="s">
        <v>335</v>
      </c>
      <c r="D237" s="211" t="s">
        <v>117</v>
      </c>
      <c r="E237" s="212" t="s">
        <v>336</v>
      </c>
      <c r="F237" s="213" t="s">
        <v>337</v>
      </c>
      <c r="G237" s="214" t="s">
        <v>186</v>
      </c>
      <c r="H237" s="215">
        <v>798.032</v>
      </c>
      <c r="I237" s="216"/>
      <c r="J237" s="217">
        <f>ROUND(I237*H237,2)</f>
        <v>0</v>
      </c>
      <c r="K237" s="213" t="s">
        <v>121</v>
      </c>
      <c r="L237" s="44"/>
      <c r="M237" s="218" t="s">
        <v>1</v>
      </c>
      <c r="N237" s="219" t="s">
        <v>41</v>
      </c>
      <c r="O237" s="91"/>
      <c r="P237" s="220">
        <f>O237*H237</f>
        <v>0</v>
      </c>
      <c r="Q237" s="220">
        <v>0</v>
      </c>
      <c r="R237" s="220">
        <f>Q237*H237</f>
        <v>0</v>
      </c>
      <c r="S237" s="220">
        <v>0</v>
      </c>
      <c r="T237" s="221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2" t="s">
        <v>122</v>
      </c>
      <c r="AT237" s="222" t="s">
        <v>117</v>
      </c>
      <c r="AU237" s="222" t="s">
        <v>83</v>
      </c>
      <c r="AY237" s="17" t="s">
        <v>115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7" t="s">
        <v>81</v>
      </c>
      <c r="BK237" s="223">
        <f>ROUND(I237*H237,2)</f>
        <v>0</v>
      </c>
      <c r="BL237" s="17" t="s">
        <v>122</v>
      </c>
      <c r="BM237" s="222" t="s">
        <v>338</v>
      </c>
    </row>
    <row r="238" spans="1:51" s="13" customFormat="1" ht="12">
      <c r="A238" s="13"/>
      <c r="B238" s="224"/>
      <c r="C238" s="225"/>
      <c r="D238" s="226" t="s">
        <v>124</v>
      </c>
      <c r="E238" s="227" t="s">
        <v>1</v>
      </c>
      <c r="F238" s="228" t="s">
        <v>339</v>
      </c>
      <c r="G238" s="225"/>
      <c r="H238" s="229">
        <v>798.032</v>
      </c>
      <c r="I238" s="230"/>
      <c r="J238" s="225"/>
      <c r="K238" s="225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124</v>
      </c>
      <c r="AU238" s="235" t="s">
        <v>83</v>
      </c>
      <c r="AV238" s="13" t="s">
        <v>83</v>
      </c>
      <c r="AW238" s="13" t="s">
        <v>32</v>
      </c>
      <c r="AX238" s="13" t="s">
        <v>81</v>
      </c>
      <c r="AY238" s="235" t="s">
        <v>115</v>
      </c>
    </row>
    <row r="239" spans="1:65" s="2" customFormat="1" ht="44.25" customHeight="1">
      <c r="A239" s="38"/>
      <c r="B239" s="39"/>
      <c r="C239" s="211" t="s">
        <v>340</v>
      </c>
      <c r="D239" s="211" t="s">
        <v>117</v>
      </c>
      <c r="E239" s="212" t="s">
        <v>341</v>
      </c>
      <c r="F239" s="213" t="s">
        <v>342</v>
      </c>
      <c r="G239" s="214" t="s">
        <v>186</v>
      </c>
      <c r="H239" s="215">
        <v>249.826</v>
      </c>
      <c r="I239" s="216"/>
      <c r="J239" s="217">
        <f>ROUND(I239*H239,2)</f>
        <v>0</v>
      </c>
      <c r="K239" s="213" t="s">
        <v>121</v>
      </c>
      <c r="L239" s="44"/>
      <c r="M239" s="218" t="s">
        <v>1</v>
      </c>
      <c r="N239" s="219" t="s">
        <v>41</v>
      </c>
      <c r="O239" s="91"/>
      <c r="P239" s="220">
        <f>O239*H239</f>
        <v>0</v>
      </c>
      <c r="Q239" s="220">
        <v>0</v>
      </c>
      <c r="R239" s="220">
        <f>Q239*H239</f>
        <v>0</v>
      </c>
      <c r="S239" s="220">
        <v>0</v>
      </c>
      <c r="T239" s="221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2" t="s">
        <v>122</v>
      </c>
      <c r="AT239" s="222" t="s">
        <v>117</v>
      </c>
      <c r="AU239" s="222" t="s">
        <v>83</v>
      </c>
      <c r="AY239" s="17" t="s">
        <v>115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7" t="s">
        <v>81</v>
      </c>
      <c r="BK239" s="223">
        <f>ROUND(I239*H239,2)</f>
        <v>0</v>
      </c>
      <c r="BL239" s="17" t="s">
        <v>122</v>
      </c>
      <c r="BM239" s="222" t="s">
        <v>343</v>
      </c>
    </row>
    <row r="240" spans="1:63" s="12" customFormat="1" ht="22.8" customHeight="1">
      <c r="A240" s="12"/>
      <c r="B240" s="195"/>
      <c r="C240" s="196"/>
      <c r="D240" s="197" t="s">
        <v>75</v>
      </c>
      <c r="E240" s="209" t="s">
        <v>344</v>
      </c>
      <c r="F240" s="209" t="s">
        <v>345</v>
      </c>
      <c r="G240" s="196"/>
      <c r="H240" s="196"/>
      <c r="I240" s="199"/>
      <c r="J240" s="210">
        <f>BK240</f>
        <v>0</v>
      </c>
      <c r="K240" s="196"/>
      <c r="L240" s="201"/>
      <c r="M240" s="202"/>
      <c r="N240" s="203"/>
      <c r="O240" s="203"/>
      <c r="P240" s="204">
        <f>SUM(P241:P244)</f>
        <v>0</v>
      </c>
      <c r="Q240" s="203"/>
      <c r="R240" s="204">
        <f>SUM(R241:R244)</f>
        <v>0</v>
      </c>
      <c r="S240" s="203"/>
      <c r="T240" s="205">
        <f>SUM(T241:T244)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6" t="s">
        <v>81</v>
      </c>
      <c r="AT240" s="207" t="s">
        <v>75</v>
      </c>
      <c r="AU240" s="207" t="s">
        <v>81</v>
      </c>
      <c r="AY240" s="206" t="s">
        <v>115</v>
      </c>
      <c r="BK240" s="208">
        <f>SUM(BK241:BK244)</f>
        <v>0</v>
      </c>
    </row>
    <row r="241" spans="1:65" s="2" customFormat="1" ht="33" customHeight="1">
      <c r="A241" s="38"/>
      <c r="B241" s="39"/>
      <c r="C241" s="211" t="s">
        <v>346</v>
      </c>
      <c r="D241" s="211" t="s">
        <v>117</v>
      </c>
      <c r="E241" s="212" t="s">
        <v>347</v>
      </c>
      <c r="F241" s="213" t="s">
        <v>348</v>
      </c>
      <c r="G241" s="214" t="s">
        <v>186</v>
      </c>
      <c r="H241" s="215">
        <v>1402.423</v>
      </c>
      <c r="I241" s="216"/>
      <c r="J241" s="217">
        <f>ROUND(I241*H241,2)</f>
        <v>0</v>
      </c>
      <c r="K241" s="213" t="s">
        <v>121</v>
      </c>
      <c r="L241" s="44"/>
      <c r="M241" s="218" t="s">
        <v>1</v>
      </c>
      <c r="N241" s="219" t="s">
        <v>41</v>
      </c>
      <c r="O241" s="91"/>
      <c r="P241" s="220">
        <f>O241*H241</f>
        <v>0</v>
      </c>
      <c r="Q241" s="220">
        <v>0</v>
      </c>
      <c r="R241" s="220">
        <f>Q241*H241</f>
        <v>0</v>
      </c>
      <c r="S241" s="220">
        <v>0</v>
      </c>
      <c r="T241" s="221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2" t="s">
        <v>122</v>
      </c>
      <c r="AT241" s="222" t="s">
        <v>117</v>
      </c>
      <c r="AU241" s="222" t="s">
        <v>83</v>
      </c>
      <c r="AY241" s="17" t="s">
        <v>115</v>
      </c>
      <c r="BE241" s="223">
        <f>IF(N241="základní",J241,0)</f>
        <v>0</v>
      </c>
      <c r="BF241" s="223">
        <f>IF(N241="snížená",J241,0)</f>
        <v>0</v>
      </c>
      <c r="BG241" s="223">
        <f>IF(N241="zákl. přenesená",J241,0)</f>
        <v>0</v>
      </c>
      <c r="BH241" s="223">
        <f>IF(N241="sníž. přenesená",J241,0)</f>
        <v>0</v>
      </c>
      <c r="BI241" s="223">
        <f>IF(N241="nulová",J241,0)</f>
        <v>0</v>
      </c>
      <c r="BJ241" s="17" t="s">
        <v>81</v>
      </c>
      <c r="BK241" s="223">
        <f>ROUND(I241*H241,2)</f>
        <v>0</v>
      </c>
      <c r="BL241" s="17" t="s">
        <v>122</v>
      </c>
      <c r="BM241" s="222" t="s">
        <v>349</v>
      </c>
    </row>
    <row r="242" spans="1:65" s="2" customFormat="1" ht="33" customHeight="1">
      <c r="A242" s="38"/>
      <c r="B242" s="39"/>
      <c r="C242" s="211" t="s">
        <v>350</v>
      </c>
      <c r="D242" s="211" t="s">
        <v>117</v>
      </c>
      <c r="E242" s="212" t="s">
        <v>351</v>
      </c>
      <c r="F242" s="213" t="s">
        <v>352</v>
      </c>
      <c r="G242" s="214" t="s">
        <v>186</v>
      </c>
      <c r="H242" s="215">
        <v>1402.423</v>
      </c>
      <c r="I242" s="216"/>
      <c r="J242" s="217">
        <f>ROUND(I242*H242,2)</f>
        <v>0</v>
      </c>
      <c r="K242" s="213" t="s">
        <v>121</v>
      </c>
      <c r="L242" s="44"/>
      <c r="M242" s="218" t="s">
        <v>1</v>
      </c>
      <c r="N242" s="219" t="s">
        <v>41</v>
      </c>
      <c r="O242" s="91"/>
      <c r="P242" s="220">
        <f>O242*H242</f>
        <v>0</v>
      </c>
      <c r="Q242" s="220">
        <v>0</v>
      </c>
      <c r="R242" s="220">
        <f>Q242*H242</f>
        <v>0</v>
      </c>
      <c r="S242" s="220">
        <v>0</v>
      </c>
      <c r="T242" s="221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2" t="s">
        <v>122</v>
      </c>
      <c r="AT242" s="222" t="s">
        <v>117</v>
      </c>
      <c r="AU242" s="222" t="s">
        <v>83</v>
      </c>
      <c r="AY242" s="17" t="s">
        <v>115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7" t="s">
        <v>81</v>
      </c>
      <c r="BK242" s="223">
        <f>ROUND(I242*H242,2)</f>
        <v>0</v>
      </c>
      <c r="BL242" s="17" t="s">
        <v>122</v>
      </c>
      <c r="BM242" s="222" t="s">
        <v>353</v>
      </c>
    </row>
    <row r="243" spans="1:65" s="2" customFormat="1" ht="33" customHeight="1">
      <c r="A243" s="38"/>
      <c r="B243" s="39"/>
      <c r="C243" s="211" t="s">
        <v>354</v>
      </c>
      <c r="D243" s="211" t="s">
        <v>117</v>
      </c>
      <c r="E243" s="212" t="s">
        <v>355</v>
      </c>
      <c r="F243" s="213" t="s">
        <v>356</v>
      </c>
      <c r="G243" s="214" t="s">
        <v>186</v>
      </c>
      <c r="H243" s="215">
        <v>4207.269</v>
      </c>
      <c r="I243" s="216"/>
      <c r="J243" s="217">
        <f>ROUND(I243*H243,2)</f>
        <v>0</v>
      </c>
      <c r="K243" s="213" t="s">
        <v>121</v>
      </c>
      <c r="L243" s="44"/>
      <c r="M243" s="218" t="s">
        <v>1</v>
      </c>
      <c r="N243" s="219" t="s">
        <v>41</v>
      </c>
      <c r="O243" s="91"/>
      <c r="P243" s="220">
        <f>O243*H243</f>
        <v>0</v>
      </c>
      <c r="Q243" s="220">
        <v>0</v>
      </c>
      <c r="R243" s="220">
        <f>Q243*H243</f>
        <v>0</v>
      </c>
      <c r="S243" s="220">
        <v>0</v>
      </c>
      <c r="T243" s="221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2" t="s">
        <v>122</v>
      </c>
      <c r="AT243" s="222" t="s">
        <v>117</v>
      </c>
      <c r="AU243" s="222" t="s">
        <v>83</v>
      </c>
      <c r="AY243" s="17" t="s">
        <v>115</v>
      </c>
      <c r="BE243" s="223">
        <f>IF(N243="základní",J243,0)</f>
        <v>0</v>
      </c>
      <c r="BF243" s="223">
        <f>IF(N243="snížená",J243,0)</f>
        <v>0</v>
      </c>
      <c r="BG243" s="223">
        <f>IF(N243="zákl. přenesená",J243,0)</f>
        <v>0</v>
      </c>
      <c r="BH243" s="223">
        <f>IF(N243="sníž. přenesená",J243,0)</f>
        <v>0</v>
      </c>
      <c r="BI243" s="223">
        <f>IF(N243="nulová",J243,0)</f>
        <v>0</v>
      </c>
      <c r="BJ243" s="17" t="s">
        <v>81</v>
      </c>
      <c r="BK243" s="223">
        <f>ROUND(I243*H243,2)</f>
        <v>0</v>
      </c>
      <c r="BL243" s="17" t="s">
        <v>122</v>
      </c>
      <c r="BM243" s="222" t="s">
        <v>357</v>
      </c>
    </row>
    <row r="244" spans="1:51" s="13" customFormat="1" ht="12">
      <c r="A244" s="13"/>
      <c r="B244" s="224"/>
      <c r="C244" s="225"/>
      <c r="D244" s="226" t="s">
        <v>124</v>
      </c>
      <c r="E244" s="225"/>
      <c r="F244" s="228" t="s">
        <v>358</v>
      </c>
      <c r="G244" s="225"/>
      <c r="H244" s="229">
        <v>4207.269</v>
      </c>
      <c r="I244" s="230"/>
      <c r="J244" s="225"/>
      <c r="K244" s="225"/>
      <c r="L244" s="231"/>
      <c r="M244" s="232"/>
      <c r="N244" s="233"/>
      <c r="O244" s="233"/>
      <c r="P244" s="233"/>
      <c r="Q244" s="233"/>
      <c r="R244" s="233"/>
      <c r="S244" s="233"/>
      <c r="T244" s="23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5" t="s">
        <v>124</v>
      </c>
      <c r="AU244" s="235" t="s">
        <v>83</v>
      </c>
      <c r="AV244" s="13" t="s">
        <v>83</v>
      </c>
      <c r="AW244" s="13" t="s">
        <v>4</v>
      </c>
      <c r="AX244" s="13" t="s">
        <v>81</v>
      </c>
      <c r="AY244" s="235" t="s">
        <v>115</v>
      </c>
    </row>
    <row r="245" spans="1:63" s="12" customFormat="1" ht="25.9" customHeight="1">
      <c r="A245" s="12"/>
      <c r="B245" s="195"/>
      <c r="C245" s="196"/>
      <c r="D245" s="197" t="s">
        <v>75</v>
      </c>
      <c r="E245" s="198" t="s">
        <v>359</v>
      </c>
      <c r="F245" s="198" t="s">
        <v>360</v>
      </c>
      <c r="G245" s="196"/>
      <c r="H245" s="196"/>
      <c r="I245" s="199"/>
      <c r="J245" s="200">
        <f>BK245</f>
        <v>0</v>
      </c>
      <c r="K245" s="196"/>
      <c r="L245" s="201"/>
      <c r="M245" s="202"/>
      <c r="N245" s="203"/>
      <c r="O245" s="203"/>
      <c r="P245" s="204">
        <f>P246+P250+P252</f>
        <v>0</v>
      </c>
      <c r="Q245" s="203"/>
      <c r="R245" s="204">
        <f>R246+R250+R252</f>
        <v>0</v>
      </c>
      <c r="S245" s="203"/>
      <c r="T245" s="205">
        <f>T246+T250+T252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6" t="s">
        <v>139</v>
      </c>
      <c r="AT245" s="207" t="s">
        <v>75</v>
      </c>
      <c r="AU245" s="207" t="s">
        <v>76</v>
      </c>
      <c r="AY245" s="206" t="s">
        <v>115</v>
      </c>
      <c r="BK245" s="208">
        <f>BK246+BK250+BK252</f>
        <v>0</v>
      </c>
    </row>
    <row r="246" spans="1:63" s="12" customFormat="1" ht="22.8" customHeight="1">
      <c r="A246" s="12"/>
      <c r="B246" s="195"/>
      <c r="C246" s="196"/>
      <c r="D246" s="197" t="s">
        <v>75</v>
      </c>
      <c r="E246" s="209" t="s">
        <v>361</v>
      </c>
      <c r="F246" s="209" t="s">
        <v>362</v>
      </c>
      <c r="G246" s="196"/>
      <c r="H246" s="196"/>
      <c r="I246" s="199"/>
      <c r="J246" s="210">
        <f>BK246</f>
        <v>0</v>
      </c>
      <c r="K246" s="196"/>
      <c r="L246" s="201"/>
      <c r="M246" s="202"/>
      <c r="N246" s="203"/>
      <c r="O246" s="203"/>
      <c r="P246" s="204">
        <f>SUM(P247:P249)</f>
        <v>0</v>
      </c>
      <c r="Q246" s="203"/>
      <c r="R246" s="204">
        <f>SUM(R247:R249)</f>
        <v>0</v>
      </c>
      <c r="S246" s="203"/>
      <c r="T246" s="205">
        <f>SUM(T247:T249)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6" t="s">
        <v>139</v>
      </c>
      <c r="AT246" s="207" t="s">
        <v>75</v>
      </c>
      <c r="AU246" s="207" t="s">
        <v>81</v>
      </c>
      <c r="AY246" s="206" t="s">
        <v>115</v>
      </c>
      <c r="BK246" s="208">
        <f>SUM(BK247:BK249)</f>
        <v>0</v>
      </c>
    </row>
    <row r="247" spans="1:65" s="2" customFormat="1" ht="24.15" customHeight="1">
      <c r="A247" s="38"/>
      <c r="B247" s="39"/>
      <c r="C247" s="211" t="s">
        <v>363</v>
      </c>
      <c r="D247" s="211" t="s">
        <v>117</v>
      </c>
      <c r="E247" s="212" t="s">
        <v>364</v>
      </c>
      <c r="F247" s="213" t="s">
        <v>365</v>
      </c>
      <c r="G247" s="214" t="s">
        <v>366</v>
      </c>
      <c r="H247" s="215">
        <v>1</v>
      </c>
      <c r="I247" s="216"/>
      <c r="J247" s="217">
        <f>ROUND(I247*H247,2)</f>
        <v>0</v>
      </c>
      <c r="K247" s="213" t="s">
        <v>121</v>
      </c>
      <c r="L247" s="44"/>
      <c r="M247" s="218" t="s">
        <v>1</v>
      </c>
      <c r="N247" s="219" t="s">
        <v>41</v>
      </c>
      <c r="O247" s="91"/>
      <c r="P247" s="220">
        <f>O247*H247</f>
        <v>0</v>
      </c>
      <c r="Q247" s="220">
        <v>0</v>
      </c>
      <c r="R247" s="220">
        <f>Q247*H247</f>
        <v>0</v>
      </c>
      <c r="S247" s="220">
        <v>0</v>
      </c>
      <c r="T247" s="221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2" t="s">
        <v>367</v>
      </c>
      <c r="AT247" s="222" t="s">
        <v>117</v>
      </c>
      <c r="AU247" s="222" t="s">
        <v>83</v>
      </c>
      <c r="AY247" s="17" t="s">
        <v>115</v>
      </c>
      <c r="BE247" s="223">
        <f>IF(N247="základní",J247,0)</f>
        <v>0</v>
      </c>
      <c r="BF247" s="223">
        <f>IF(N247="snížená",J247,0)</f>
        <v>0</v>
      </c>
      <c r="BG247" s="223">
        <f>IF(N247="zákl. přenesená",J247,0)</f>
        <v>0</v>
      </c>
      <c r="BH247" s="223">
        <f>IF(N247="sníž. přenesená",J247,0)</f>
        <v>0</v>
      </c>
      <c r="BI247" s="223">
        <f>IF(N247="nulová",J247,0)</f>
        <v>0</v>
      </c>
      <c r="BJ247" s="17" t="s">
        <v>81</v>
      </c>
      <c r="BK247" s="223">
        <f>ROUND(I247*H247,2)</f>
        <v>0</v>
      </c>
      <c r="BL247" s="17" t="s">
        <v>367</v>
      </c>
      <c r="BM247" s="222" t="s">
        <v>368</v>
      </c>
    </row>
    <row r="248" spans="1:65" s="2" customFormat="1" ht="16.5" customHeight="1">
      <c r="A248" s="38"/>
      <c r="B248" s="39"/>
      <c r="C248" s="211" t="s">
        <v>369</v>
      </c>
      <c r="D248" s="211" t="s">
        <v>117</v>
      </c>
      <c r="E248" s="212" t="s">
        <v>370</v>
      </c>
      <c r="F248" s="213" t="s">
        <v>371</v>
      </c>
      <c r="G248" s="214" t="s">
        <v>366</v>
      </c>
      <c r="H248" s="215">
        <v>1</v>
      </c>
      <c r="I248" s="216"/>
      <c r="J248" s="217">
        <f>ROUND(I248*H248,2)</f>
        <v>0</v>
      </c>
      <c r="K248" s="213" t="s">
        <v>121</v>
      </c>
      <c r="L248" s="44"/>
      <c r="M248" s="218" t="s">
        <v>1</v>
      </c>
      <c r="N248" s="219" t="s">
        <v>41</v>
      </c>
      <c r="O248" s="91"/>
      <c r="P248" s="220">
        <f>O248*H248</f>
        <v>0</v>
      </c>
      <c r="Q248" s="220">
        <v>0</v>
      </c>
      <c r="R248" s="220">
        <f>Q248*H248</f>
        <v>0</v>
      </c>
      <c r="S248" s="220">
        <v>0</v>
      </c>
      <c r="T248" s="221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2" t="s">
        <v>367</v>
      </c>
      <c r="AT248" s="222" t="s">
        <v>117</v>
      </c>
      <c r="AU248" s="222" t="s">
        <v>83</v>
      </c>
      <c r="AY248" s="17" t="s">
        <v>115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7" t="s">
        <v>81</v>
      </c>
      <c r="BK248" s="223">
        <f>ROUND(I248*H248,2)</f>
        <v>0</v>
      </c>
      <c r="BL248" s="17" t="s">
        <v>367</v>
      </c>
      <c r="BM248" s="222" t="s">
        <v>372</v>
      </c>
    </row>
    <row r="249" spans="1:65" s="2" customFormat="1" ht="24.15" customHeight="1">
      <c r="A249" s="38"/>
      <c r="B249" s="39"/>
      <c r="C249" s="211" t="s">
        <v>373</v>
      </c>
      <c r="D249" s="211" t="s">
        <v>117</v>
      </c>
      <c r="E249" s="212" t="s">
        <v>374</v>
      </c>
      <c r="F249" s="213" t="s">
        <v>375</v>
      </c>
      <c r="G249" s="214" t="s">
        <v>366</v>
      </c>
      <c r="H249" s="215">
        <v>1</v>
      </c>
      <c r="I249" s="216"/>
      <c r="J249" s="217">
        <f>ROUND(I249*H249,2)</f>
        <v>0</v>
      </c>
      <c r="K249" s="213" t="s">
        <v>121</v>
      </c>
      <c r="L249" s="44"/>
      <c r="M249" s="218" t="s">
        <v>1</v>
      </c>
      <c r="N249" s="219" t="s">
        <v>41</v>
      </c>
      <c r="O249" s="91"/>
      <c r="P249" s="220">
        <f>O249*H249</f>
        <v>0</v>
      </c>
      <c r="Q249" s="220">
        <v>0</v>
      </c>
      <c r="R249" s="220">
        <f>Q249*H249</f>
        <v>0</v>
      </c>
      <c r="S249" s="220">
        <v>0</v>
      </c>
      <c r="T249" s="221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2" t="s">
        <v>367</v>
      </c>
      <c r="AT249" s="222" t="s">
        <v>117</v>
      </c>
      <c r="AU249" s="222" t="s">
        <v>83</v>
      </c>
      <c r="AY249" s="17" t="s">
        <v>115</v>
      </c>
      <c r="BE249" s="223">
        <f>IF(N249="základní",J249,0)</f>
        <v>0</v>
      </c>
      <c r="BF249" s="223">
        <f>IF(N249="snížená",J249,0)</f>
        <v>0</v>
      </c>
      <c r="BG249" s="223">
        <f>IF(N249="zákl. přenesená",J249,0)</f>
        <v>0</v>
      </c>
      <c r="BH249" s="223">
        <f>IF(N249="sníž. přenesená",J249,0)</f>
        <v>0</v>
      </c>
      <c r="BI249" s="223">
        <f>IF(N249="nulová",J249,0)</f>
        <v>0</v>
      </c>
      <c r="BJ249" s="17" t="s">
        <v>81</v>
      </c>
      <c r="BK249" s="223">
        <f>ROUND(I249*H249,2)</f>
        <v>0</v>
      </c>
      <c r="BL249" s="17" t="s">
        <v>367</v>
      </c>
      <c r="BM249" s="222" t="s">
        <v>376</v>
      </c>
    </row>
    <row r="250" spans="1:63" s="12" customFormat="1" ht="22.8" customHeight="1">
      <c r="A250" s="12"/>
      <c r="B250" s="195"/>
      <c r="C250" s="196"/>
      <c r="D250" s="197" t="s">
        <v>75</v>
      </c>
      <c r="E250" s="209" t="s">
        <v>377</v>
      </c>
      <c r="F250" s="209" t="s">
        <v>378</v>
      </c>
      <c r="G250" s="196"/>
      <c r="H250" s="196"/>
      <c r="I250" s="199"/>
      <c r="J250" s="210">
        <f>BK250</f>
        <v>0</v>
      </c>
      <c r="K250" s="196"/>
      <c r="L250" s="201"/>
      <c r="M250" s="202"/>
      <c r="N250" s="203"/>
      <c r="O250" s="203"/>
      <c r="P250" s="204">
        <f>P251</f>
        <v>0</v>
      </c>
      <c r="Q250" s="203"/>
      <c r="R250" s="204">
        <f>R251</f>
        <v>0</v>
      </c>
      <c r="S250" s="203"/>
      <c r="T250" s="205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6" t="s">
        <v>139</v>
      </c>
      <c r="AT250" s="207" t="s">
        <v>75</v>
      </c>
      <c r="AU250" s="207" t="s">
        <v>81</v>
      </c>
      <c r="AY250" s="206" t="s">
        <v>115</v>
      </c>
      <c r="BK250" s="208">
        <f>BK251</f>
        <v>0</v>
      </c>
    </row>
    <row r="251" spans="1:65" s="2" customFormat="1" ht="16.5" customHeight="1">
      <c r="A251" s="38"/>
      <c r="B251" s="39"/>
      <c r="C251" s="211" t="s">
        <v>379</v>
      </c>
      <c r="D251" s="211" t="s">
        <v>117</v>
      </c>
      <c r="E251" s="212" t="s">
        <v>380</v>
      </c>
      <c r="F251" s="213" t="s">
        <v>381</v>
      </c>
      <c r="G251" s="214" t="s">
        <v>366</v>
      </c>
      <c r="H251" s="215">
        <v>1</v>
      </c>
      <c r="I251" s="216"/>
      <c r="J251" s="217">
        <f>ROUND(I251*H251,2)</f>
        <v>0</v>
      </c>
      <c r="K251" s="213" t="s">
        <v>121</v>
      </c>
      <c r="L251" s="44"/>
      <c r="M251" s="218" t="s">
        <v>1</v>
      </c>
      <c r="N251" s="219" t="s">
        <v>41</v>
      </c>
      <c r="O251" s="91"/>
      <c r="P251" s="220">
        <f>O251*H251</f>
        <v>0</v>
      </c>
      <c r="Q251" s="220">
        <v>0</v>
      </c>
      <c r="R251" s="220">
        <f>Q251*H251</f>
        <v>0</v>
      </c>
      <c r="S251" s="220">
        <v>0</v>
      </c>
      <c r="T251" s="221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2" t="s">
        <v>367</v>
      </c>
      <c r="AT251" s="222" t="s">
        <v>117</v>
      </c>
      <c r="AU251" s="222" t="s">
        <v>83</v>
      </c>
      <c r="AY251" s="17" t="s">
        <v>115</v>
      </c>
      <c r="BE251" s="223">
        <f>IF(N251="základní",J251,0)</f>
        <v>0</v>
      </c>
      <c r="BF251" s="223">
        <f>IF(N251="snížená",J251,0)</f>
        <v>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17" t="s">
        <v>81</v>
      </c>
      <c r="BK251" s="223">
        <f>ROUND(I251*H251,2)</f>
        <v>0</v>
      </c>
      <c r="BL251" s="17" t="s">
        <v>367</v>
      </c>
      <c r="BM251" s="222" t="s">
        <v>382</v>
      </c>
    </row>
    <row r="252" spans="1:63" s="12" customFormat="1" ht="22.8" customHeight="1">
      <c r="A252" s="12"/>
      <c r="B252" s="195"/>
      <c r="C252" s="196"/>
      <c r="D252" s="197" t="s">
        <v>75</v>
      </c>
      <c r="E252" s="209" t="s">
        <v>383</v>
      </c>
      <c r="F252" s="209" t="s">
        <v>384</v>
      </c>
      <c r="G252" s="196"/>
      <c r="H252" s="196"/>
      <c r="I252" s="199"/>
      <c r="J252" s="210">
        <f>BK252</f>
        <v>0</v>
      </c>
      <c r="K252" s="196"/>
      <c r="L252" s="201"/>
      <c r="M252" s="202"/>
      <c r="N252" s="203"/>
      <c r="O252" s="203"/>
      <c r="P252" s="204">
        <f>P253</f>
        <v>0</v>
      </c>
      <c r="Q252" s="203"/>
      <c r="R252" s="204">
        <f>R253</f>
        <v>0</v>
      </c>
      <c r="S252" s="203"/>
      <c r="T252" s="205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6" t="s">
        <v>139</v>
      </c>
      <c r="AT252" s="207" t="s">
        <v>75</v>
      </c>
      <c r="AU252" s="207" t="s">
        <v>81</v>
      </c>
      <c r="AY252" s="206" t="s">
        <v>115</v>
      </c>
      <c r="BK252" s="208">
        <f>BK253</f>
        <v>0</v>
      </c>
    </row>
    <row r="253" spans="1:65" s="2" customFormat="1" ht="24.15" customHeight="1">
      <c r="A253" s="38"/>
      <c r="B253" s="39"/>
      <c r="C253" s="211" t="s">
        <v>385</v>
      </c>
      <c r="D253" s="211" t="s">
        <v>117</v>
      </c>
      <c r="E253" s="212" t="s">
        <v>386</v>
      </c>
      <c r="F253" s="213" t="s">
        <v>387</v>
      </c>
      <c r="G253" s="214" t="s">
        <v>366</v>
      </c>
      <c r="H253" s="215">
        <v>1</v>
      </c>
      <c r="I253" s="216"/>
      <c r="J253" s="217">
        <f>ROUND(I253*H253,2)</f>
        <v>0</v>
      </c>
      <c r="K253" s="213" t="s">
        <v>121</v>
      </c>
      <c r="L253" s="44"/>
      <c r="M253" s="267" t="s">
        <v>1</v>
      </c>
      <c r="N253" s="268" t="s">
        <v>41</v>
      </c>
      <c r="O253" s="269"/>
      <c r="P253" s="270">
        <f>O253*H253</f>
        <v>0</v>
      </c>
      <c r="Q253" s="270">
        <v>0</v>
      </c>
      <c r="R253" s="270">
        <f>Q253*H253</f>
        <v>0</v>
      </c>
      <c r="S253" s="270">
        <v>0</v>
      </c>
      <c r="T253" s="271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2" t="s">
        <v>367</v>
      </c>
      <c r="AT253" s="222" t="s">
        <v>117</v>
      </c>
      <c r="AU253" s="222" t="s">
        <v>83</v>
      </c>
      <c r="AY253" s="17" t="s">
        <v>115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7" t="s">
        <v>81</v>
      </c>
      <c r="BK253" s="223">
        <f>ROUND(I253*H253,2)</f>
        <v>0</v>
      </c>
      <c r="BL253" s="17" t="s">
        <v>367</v>
      </c>
      <c r="BM253" s="222" t="s">
        <v>388</v>
      </c>
    </row>
    <row r="254" spans="1:31" s="2" customFormat="1" ht="6.95" customHeight="1">
      <c r="A254" s="38"/>
      <c r="B254" s="66"/>
      <c r="C254" s="67"/>
      <c r="D254" s="67"/>
      <c r="E254" s="67"/>
      <c r="F254" s="67"/>
      <c r="G254" s="67"/>
      <c r="H254" s="67"/>
      <c r="I254" s="67"/>
      <c r="J254" s="67"/>
      <c r="K254" s="67"/>
      <c r="L254" s="44"/>
      <c r="M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</row>
  </sheetData>
  <sheetProtection password="CC35" sheet="1" objects="1" scenarios="1" formatColumns="0" formatRows="0" autoFilter="0"/>
  <autoFilter ref="C121:K253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LAPTOP-V6F5C2G1\Radka</cp:lastModifiedBy>
  <dcterms:created xsi:type="dcterms:W3CDTF">2022-08-22T16:27:31Z</dcterms:created>
  <dcterms:modified xsi:type="dcterms:W3CDTF">2022-08-22T16:27:35Z</dcterms:modified>
  <cp:category/>
  <cp:version/>
  <cp:contentType/>
  <cp:contentStatus/>
</cp:coreProperties>
</file>