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720" windowHeight="11025" firstSheet="1" activeTab="1"/>
  </bookViews>
  <sheets>
    <sheet name="Rekapitulace stavby" sheetId="1" state="veryHidden" r:id="rId1"/>
    <sheet name="Most 26-3 - Oprava" sheetId="2" r:id="rId2"/>
  </sheets>
  <definedNames>
    <definedName name="_xlnm._FilterDatabase" localSheetId="1" hidden="1">'Most 26-3 - Oprava'!$C$124:$K$208</definedName>
    <definedName name="_xlnm.Print_Area" localSheetId="1">'Most 26-3 - Oprava'!$C$4:$J$76,'Most 26-3 - Oprava'!$C$82:$J$108,'Most 26-3 - Oprava'!$C$114:$J$208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'Most 26-3 - Oprava'!$124:$124</definedName>
  </definedNames>
  <calcPr calcId="162913"/>
</workbook>
</file>

<file path=xl/sharedStrings.xml><?xml version="1.0" encoding="utf-8"?>
<sst xmlns="http://schemas.openxmlformats.org/spreadsheetml/2006/main" count="1322" uniqueCount="422">
  <si>
    <t>Export Komplet</t>
  </si>
  <si>
    <t/>
  </si>
  <si>
    <t>2.0</t>
  </si>
  <si>
    <t>False</t>
  </si>
  <si>
    <t>{2afdbf55-86a8-4e6a-b685-4bbc0247a3b3}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</si>
  <si>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</si>
  <si>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</si>
  <si>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</si>
  <si>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</si>
  <si>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</si>
  <si>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</si>
  <si>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</si>
  <si>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</si>
  <si>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</si>
  <si>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Most26/3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</si>
  <si>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</si>
  <si>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</si>
  <si>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 Mostu  ev.č. M 26/3</t>
  </si>
  <si>
    <t>KSO:</t>
  </si>
  <si>
    <t>CC-CZ:</t>
  </si>
  <si>
    <t>Místo:</t>
  </si>
  <si>
    <t xml:space="preserve">Karviná </t>
  </si>
  <si>
    <t>Datum:</t>
  </si>
  <si>
    <t>9. 6. 2021</t>
  </si>
  <si>
    <t>Zadavatel:</t>
  </si>
  <si>
    <t>IČ:</t>
  </si>
  <si>
    <t xml:space="preserve">Statutární město Karviná 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</si>
  <si>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</si>
  <si>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</si>
  <si>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</si>
  <si>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</si>
  <si>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</si>
  <si>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</si>
  <si>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</si>
  <si>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</si>
  <si>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</si>
  <si>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</si>
  <si>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</si>
  <si>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</si>
  <si>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</si>
  <si>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</si>
  <si>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</si>
  <si>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</si>
  <si>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</si>
  <si>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</si>
  <si>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</si>
  <si>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</si>
  <si>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</si>
  <si>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</si>
  <si>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</si>
  <si>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</si>
  <si>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</si>
  <si>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</si>
  <si>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</si>
  <si>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</si>
  <si>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</si>
  <si>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</si>
  <si>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</si>
  <si>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</si>
  <si>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</si>
  <si>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</si>
  <si>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</si>
  <si>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</si>
  <si>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</si>
  <si>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</si>
  <si>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</si>
  <si>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</si>
  <si>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</si>
  <si>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</si>
  <si>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</si>
  <si>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</si>
  <si>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</si>
  <si>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</si>
  <si>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</si>
  <si>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</si>
  <si>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</si>
  <si>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</si>
  <si>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</si>
  <si>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</si>
  <si>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</si>
  <si>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</si>
  <si>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</si>
  <si>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</si>
  <si>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</si>
  <si>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</si>
  <si>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</si>
  <si>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</si>
  <si>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</si>
  <si>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</si>
  <si>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</si>
  <si>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</si>
  <si>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</si>
  <si>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</si>
  <si>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</si>
  <si>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</si>
  <si>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</si>
  <si>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</si>
  <si>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</si>
  <si>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</si>
  <si>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</si>
  <si>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</si>
  <si>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</si>
  <si>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</si>
  <si>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</si>
  <si>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</si>
  <si>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</si>
  <si>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</si>
  <si>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</si>
  <si>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</si>
  <si>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</si>
  <si>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</si>
  <si>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</si>
  <si>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</si>
  <si>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</si>
  <si>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</si>
  <si>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</si>
  <si>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</si>
  <si>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</si>
  <si>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</si>
  <si>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</si>
  <si>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111211101</t>
  </si>
  <si>
    <t>Odstranění křovin a stromů průměru kmene do 100 mm i s kořeny sklonu terénu do 1:5 ručně</t>
  </si>
  <si>
    <t>m2</t>
  </si>
  <si>
    <t>4</t>
  </si>
  <si>
    <t>370773090</t>
  </si>
  <si>
    <t>113107142</t>
  </si>
  <si>
    <t>Odstranění podkladu živičného tl 100 mm ručně</t>
  </si>
  <si>
    <t>-1163148935</t>
  </si>
  <si>
    <t>3</t>
  </si>
  <si>
    <t>132312112</t>
  </si>
  <si>
    <t>Hloubení rýh š do 800 mm v nesoudržných horninách třídy těžitelnosti II, skupiny 4 ručně</t>
  </si>
  <si>
    <t>m3</t>
  </si>
  <si>
    <t>1342578411</t>
  </si>
  <si>
    <t>132411401</t>
  </si>
  <si>
    <t>Hloubená vykopávka pod základy v hornině třídy těžitelnosti I, skupiny 5 ručně</t>
  </si>
  <si>
    <t>159394509</t>
  </si>
  <si>
    <t>5</t>
  </si>
  <si>
    <t>161111512</t>
  </si>
  <si>
    <t>Svislé přemístění výkopku z horniny třídy těžitelnosti II, skupiny 4 a 5 hl výkopu přes 3 do 6 m nošením</t>
  </si>
  <si>
    <t>-919068189</t>
  </si>
  <si>
    <t>6</t>
  </si>
  <si>
    <t>162301501</t>
  </si>
  <si>
    <t xml:space="preserve">Vodorovné přemístění křovin do 5 km </t>
  </si>
  <si>
    <t>-1402918611</t>
  </si>
  <si>
    <t>7</t>
  </si>
  <si>
    <t>162751117</t>
  </si>
  <si>
    <t>Vodorovné přemístění do 10000 m výkopku/sypaniny z horniny třídy těžitelnosti I, skupiny 1 až 3</t>
  </si>
  <si>
    <t>-528671807</t>
  </si>
  <si>
    <t>8</t>
  </si>
  <si>
    <t>167111102</t>
  </si>
  <si>
    <t>Nakládání výkopku z hornin třídy těžitelnosti II, skupiny 4 a 5 ručně</t>
  </si>
  <si>
    <t>-706948799</t>
  </si>
  <si>
    <t>9</t>
  </si>
  <si>
    <t>171201201</t>
  </si>
  <si>
    <t>Uložení sypaniny na skládky</t>
  </si>
  <si>
    <t>-354029547</t>
  </si>
  <si>
    <t>10</t>
  </si>
  <si>
    <t>171201231</t>
  </si>
  <si>
    <t>Poplatek za uložení zeminy a kamení na recyklační skládce (skládkovné) kód odpadu 17 05 04</t>
  </si>
  <si>
    <t>t</t>
  </si>
  <si>
    <t>2127745432</t>
  </si>
  <si>
    <t>Zakládání</t>
  </si>
  <si>
    <t>11</t>
  </si>
  <si>
    <t>279311115</t>
  </si>
  <si>
    <t>Postupné podbetonování základového zdiva prostým betonem tř. C 20/25</t>
  </si>
  <si>
    <t>185535013</t>
  </si>
  <si>
    <t>Svislé a kompletní konstrukce</t>
  </si>
  <si>
    <t>12</t>
  </si>
  <si>
    <t>348171112</t>
  </si>
  <si>
    <t>Osazení mostního ocelového zábradlí nesnímatelného do bednění kapes říms</t>
  </si>
  <si>
    <t>m</t>
  </si>
  <si>
    <t>89334433</t>
  </si>
  <si>
    <t>13</t>
  </si>
  <si>
    <t>M</t>
  </si>
  <si>
    <t>55391534</t>
  </si>
  <si>
    <t>zábradelní systém Pz s výplní ze svislých ocelových tyčí ZSNH4/H2</t>
  </si>
  <si>
    <t>1197236571</t>
  </si>
  <si>
    <t>14</t>
  </si>
  <si>
    <t>348321118</t>
  </si>
  <si>
    <t>Zábradelní římsy a nosníky a svodidlové římsy ze ŽB C 30/37</t>
  </si>
  <si>
    <t>646839166</t>
  </si>
  <si>
    <t>348321191</t>
  </si>
  <si>
    <t>Příplatek k zábradelním římsám ze ŽB za betonáž malého rozsahu do 25 m3</t>
  </si>
  <si>
    <t>-955395764</t>
  </si>
  <si>
    <t>16</t>
  </si>
  <si>
    <t>348351111</t>
  </si>
  <si>
    <t>Bednění římsového zábradlí a svodidla - zřízení</t>
  </si>
  <si>
    <t>1779637528</t>
  </si>
  <si>
    <t>17</t>
  </si>
  <si>
    <t>348351311</t>
  </si>
  <si>
    <t>Bednění římsového zábradlí a svodidla - odstranění</t>
  </si>
  <si>
    <t>-899317955</t>
  </si>
  <si>
    <t>18</t>
  </si>
  <si>
    <t>348361416</t>
  </si>
  <si>
    <t>Výztuž zábradlí římsového a svodidla římsy z betonářské oceli 10 505</t>
  </si>
  <si>
    <t>1848524603</t>
  </si>
  <si>
    <t>Vodorovné konstrukce</t>
  </si>
  <si>
    <t>19</t>
  </si>
  <si>
    <t>413352111</t>
  </si>
  <si>
    <t>Zřízení podpěrné konstrukce nosníků výšky podepření do 4 m pro nosník výšky do 100 cm</t>
  </si>
  <si>
    <t>-1931351709</t>
  </si>
  <si>
    <t>20</t>
  </si>
  <si>
    <t>413352112</t>
  </si>
  <si>
    <t>Odstranění podpěrné konstrukce nosníků výšky podepření do 4 m pro nosník výšky do 100 cm</t>
  </si>
  <si>
    <t>312642736</t>
  </si>
  <si>
    <t>Ostatní konstrukce a práce, bourání</t>
  </si>
  <si>
    <t>900001</t>
  </si>
  <si>
    <t>D+M Značky k označení  ev.č. mostu</t>
  </si>
  <si>
    <t>kpl</t>
  </si>
  <si>
    <t>760816943</t>
  </si>
  <si>
    <t>22</t>
  </si>
  <si>
    <t>919125111</t>
  </si>
  <si>
    <t>Těsnění svislé spáry mezi živičným krytem a ostatními prvky samolepicí asfaltovou páskou š 35 mm</t>
  </si>
  <si>
    <t>-92130035</t>
  </si>
  <si>
    <t>23</t>
  </si>
  <si>
    <t>919732211</t>
  </si>
  <si>
    <t>Styčná spára napojení nového živičného povrchu na stávající za tepla š 15 mm hl 25 mm s prořezáním</t>
  </si>
  <si>
    <t>881611120</t>
  </si>
  <si>
    <t>24</t>
  </si>
  <si>
    <t>919735112</t>
  </si>
  <si>
    <t>Řezání stávajícího živičného krytu hl do 100 mm</t>
  </si>
  <si>
    <t>2087894535</t>
  </si>
  <si>
    <t>25</t>
  </si>
  <si>
    <t>938131111</t>
  </si>
  <si>
    <t>Odstranění přebytečné zeminy (nánosů) u říms průčelního zdiva a křídel ručně - pouze na vozovce</t>
  </si>
  <si>
    <t>-360226922</t>
  </si>
  <si>
    <t>26</t>
  </si>
  <si>
    <t>949101111</t>
  </si>
  <si>
    <t>Lešení pomocné pro objekty pozemních staveb s lešeňovou podlahou v do 1,9 m zatížení do 150 kg/m2</t>
  </si>
  <si>
    <t>-402110804</t>
  </si>
  <si>
    <t>27</t>
  </si>
  <si>
    <t>961044111</t>
  </si>
  <si>
    <t>Bourání základů z betonu prostého</t>
  </si>
  <si>
    <t>-757856425</t>
  </si>
  <si>
    <t>28</t>
  </si>
  <si>
    <t>961051111</t>
  </si>
  <si>
    <t>Bourání mostních konstrukcí z ŽB</t>
  </si>
  <si>
    <t>-366744131</t>
  </si>
  <si>
    <t>29</t>
  </si>
  <si>
    <t>985112113</t>
  </si>
  <si>
    <t>Odsekání degradovaného betonu stěn tl do 50 mm</t>
  </si>
  <si>
    <t>133632094</t>
  </si>
  <si>
    <t>30</t>
  </si>
  <si>
    <t>985112123</t>
  </si>
  <si>
    <t>Odsekání degradovaného betonu líce kleneb a podhledů tl do 50 mm</t>
  </si>
  <si>
    <t>741855270</t>
  </si>
  <si>
    <t>31</t>
  </si>
  <si>
    <t>985112192</t>
  </si>
  <si>
    <t>Příplatek k odsekání degradovaného betonu za práci ve stísněném prostoru</t>
  </si>
  <si>
    <t>283918325</t>
  </si>
  <si>
    <t>32</t>
  </si>
  <si>
    <t>985112193</t>
  </si>
  <si>
    <t>Příplatek k odsekání degradovaného betonu za plochu do 10 m2 jednotlivě</t>
  </si>
  <si>
    <t>-1141889812</t>
  </si>
  <si>
    <t>33</t>
  </si>
  <si>
    <t>985121122</t>
  </si>
  <si>
    <t>Tryskání degradovaného betonu stěn a rubu kleneb vodou pod tlakem do 1250 barů</t>
  </si>
  <si>
    <t>-381694897</t>
  </si>
  <si>
    <t>34</t>
  </si>
  <si>
    <t>985121222</t>
  </si>
  <si>
    <t>Tryskání degradovaného betonu líce kleneb vodou pod tlakem do 1250 barů</t>
  </si>
  <si>
    <t>1984250671</t>
  </si>
  <si>
    <t>35</t>
  </si>
  <si>
    <t>985121911</t>
  </si>
  <si>
    <t>Příplatek k tryskání degradovaného betonu za práci ve stísněném prostoru</t>
  </si>
  <si>
    <t>-322894784</t>
  </si>
  <si>
    <t>36</t>
  </si>
  <si>
    <t>985131211</t>
  </si>
  <si>
    <t>Očištění ploch stěn, rubu kleneb a podlah sušeným křemičitým pískem</t>
  </si>
  <si>
    <t>651422755</t>
  </si>
  <si>
    <t>37</t>
  </si>
  <si>
    <t>985131311</t>
  </si>
  <si>
    <t>Ruční dočištění ploch stěn, rubu kleneb a podlah ocelových kartáči</t>
  </si>
  <si>
    <t>1728133331</t>
  </si>
  <si>
    <t>38</t>
  </si>
  <si>
    <t>985311111</t>
  </si>
  <si>
    <t>Reprofilace stěn cementovými sanačními maltami tl 10 mm</t>
  </si>
  <si>
    <t>-1221066811</t>
  </si>
  <si>
    <t>39</t>
  </si>
  <si>
    <t>985311112</t>
  </si>
  <si>
    <t>Reprofilace stěn cementovými sanačními maltami tl 20 mm</t>
  </si>
  <si>
    <t>-90980398</t>
  </si>
  <si>
    <t>40</t>
  </si>
  <si>
    <t>985311113</t>
  </si>
  <si>
    <t>Reprofilace stěn cementovými sanačními maltami tl 30 mm</t>
  </si>
  <si>
    <t>-354388451</t>
  </si>
  <si>
    <t>41</t>
  </si>
  <si>
    <t>985311114</t>
  </si>
  <si>
    <t>Reprofilace stěn cementovými sanačními maltami tl 40 mm</t>
  </si>
  <si>
    <t>33102490</t>
  </si>
  <si>
    <t>42</t>
  </si>
  <si>
    <t>985311115</t>
  </si>
  <si>
    <t>Reprofilace stěn cementovými sanačními maltami tl 50 mm</t>
  </si>
  <si>
    <t>-40301523</t>
  </si>
  <si>
    <t>43</t>
  </si>
  <si>
    <t>985311211</t>
  </si>
  <si>
    <t>Reprofilace líce kleneb a podhledů cementovými sanačními maltami tl 10 mm</t>
  </si>
  <si>
    <t>-1463418485</t>
  </si>
  <si>
    <t>44</t>
  </si>
  <si>
    <t>985311212</t>
  </si>
  <si>
    <t>Reprofilace líce kleneb a podhledů cementovými sanačními maltami tl 20 mm</t>
  </si>
  <si>
    <t>-82042295</t>
  </si>
  <si>
    <t>45</t>
  </si>
  <si>
    <t>985311213</t>
  </si>
  <si>
    <t>Reprofilace líce kleneb a podhledů cementovými sanačními maltami tl 30 mm</t>
  </si>
  <si>
    <t>-284495562</t>
  </si>
  <si>
    <t>46</t>
  </si>
  <si>
    <t>985311214</t>
  </si>
  <si>
    <t>Reprofilace líce kleneb a podhledů cementovými sanačními maltami tl 40 mm</t>
  </si>
  <si>
    <t>-1441353155</t>
  </si>
  <si>
    <t>47</t>
  </si>
  <si>
    <t>985311215</t>
  </si>
  <si>
    <t>Reprofilace líce kleneb a podhledů cementovými sanačními maltami tl 50 mm</t>
  </si>
  <si>
    <t>1304645556</t>
  </si>
  <si>
    <t>48</t>
  </si>
  <si>
    <t>985311911</t>
  </si>
  <si>
    <t>Příplatek při reprofilaci sanačními maltami za práci ve stísněném prostoru</t>
  </si>
  <si>
    <t>107646663</t>
  </si>
  <si>
    <t>49</t>
  </si>
  <si>
    <t>985311912</t>
  </si>
  <si>
    <t>Příplatek při reprofilaci sanačními maltami za plochu do 10 m2 jednotlivě</t>
  </si>
  <si>
    <t>-17485922</t>
  </si>
  <si>
    <t>50</t>
  </si>
  <si>
    <t>985311913</t>
  </si>
  <si>
    <t>Příplatek při reprofilaci sanačními maltami za větší členitost povrchu (sloupy, výklenky)</t>
  </si>
  <si>
    <t>520497547</t>
  </si>
  <si>
    <t>51</t>
  </si>
  <si>
    <t>985312111</t>
  </si>
  <si>
    <t>Stěrka k vyrovnání betonových ploch stěn tl 2 mm</t>
  </si>
  <si>
    <t>-1579266838</t>
  </si>
  <si>
    <t>52</t>
  </si>
  <si>
    <t>985312114</t>
  </si>
  <si>
    <t>Stěrka k vyrovnání betonových ploch stěn tl 5 mm</t>
  </si>
  <si>
    <t>-421302638</t>
  </si>
  <si>
    <t>53</t>
  </si>
  <si>
    <t>985312191</t>
  </si>
  <si>
    <t>Příplatek ke stěrce pro vyrovnání betonových ploch za práci ve stísněném prostoru</t>
  </si>
  <si>
    <t>440237250</t>
  </si>
  <si>
    <t>54</t>
  </si>
  <si>
    <t>985312192</t>
  </si>
  <si>
    <t>Příplatek ke stěrce pro vyrovnání betonových ploch za plochu do 10 m2 jednotlivě</t>
  </si>
  <si>
    <t>319150239</t>
  </si>
  <si>
    <t>55</t>
  </si>
  <si>
    <t>985321211</t>
  </si>
  <si>
    <t>Ochranný nátěr výztuže na epoxidové bázi stěn, líce kleneb a podhledů 1 vrstva tl 1 mm</t>
  </si>
  <si>
    <t>-2044035064</t>
  </si>
  <si>
    <t>56</t>
  </si>
  <si>
    <t>985321911</t>
  </si>
  <si>
    <t>Příplatek k cenám ochranného nátěru výztuže za práce ve stísněném prostoru</t>
  </si>
  <si>
    <t>1409670170</t>
  </si>
  <si>
    <t>57</t>
  </si>
  <si>
    <t>985321912</t>
  </si>
  <si>
    <t>Příplatek k cenám ochranného nátěru výztuže za plochu do 10 m2 jednotlivě</t>
  </si>
  <si>
    <t>105207985</t>
  </si>
  <si>
    <t>58</t>
  </si>
  <si>
    <t>985323111</t>
  </si>
  <si>
    <t>Spojovací můstek reprofilovaného betonu na cementové bázi tl 1 mm</t>
  </si>
  <si>
    <t>-893987418</t>
  </si>
  <si>
    <t>59</t>
  </si>
  <si>
    <t>985324211</t>
  </si>
  <si>
    <t>Ochranný akrylátový nátěr betonu dvojnásobný s impregnací (OS-B)</t>
  </si>
  <si>
    <t>-1900162381</t>
  </si>
  <si>
    <t>60</t>
  </si>
  <si>
    <t>985324911</t>
  </si>
  <si>
    <t>Příplatek k cenám ochranných nátěrů betonu za práci ve stísněném prostoru</t>
  </si>
  <si>
    <t>-1201342483</t>
  </si>
  <si>
    <t>61</t>
  </si>
  <si>
    <t>985331113</t>
  </si>
  <si>
    <t>Dodatečné vlepování betonářské výztuže D 12 mm do cementové aktivované malty včetně vyvrtání otvoru</t>
  </si>
  <si>
    <t>918108431</t>
  </si>
  <si>
    <t>62</t>
  </si>
  <si>
    <t>13021013</t>
  </si>
  <si>
    <t>tyč ocelová žebírková jakost BSt 500S výztuž do betonu D 12mm</t>
  </si>
  <si>
    <t>15046862</t>
  </si>
  <si>
    <t>997</t>
  </si>
  <si>
    <t>Přesun sutě</t>
  </si>
  <si>
    <t>63</t>
  </si>
  <si>
    <t>997013211</t>
  </si>
  <si>
    <t>Vnitrostaveništní doprava suti a vybouraných hmot pro budovy v do 6 m ručně</t>
  </si>
  <si>
    <t>1782478665</t>
  </si>
  <si>
    <t>64</t>
  </si>
  <si>
    <t>997013501</t>
  </si>
  <si>
    <t>Odvoz suti a vybouraných hmot na skládku nebo meziskládku do 1 km se složením</t>
  </si>
  <si>
    <t>-1144028396</t>
  </si>
  <si>
    <t>65</t>
  </si>
  <si>
    <t>997013509</t>
  </si>
  <si>
    <t>Příplatek k odvozu suti a vybouraných hmot na skládku ZKD 1 km přes 1 km</t>
  </si>
  <si>
    <t>1820394731</t>
  </si>
  <si>
    <t>66</t>
  </si>
  <si>
    <t>997013631</t>
  </si>
  <si>
    <t>Poplatek za uložení na skládce (skládkovné) stavebního odpadu směsného kód odpadu 17 09 04</t>
  </si>
  <si>
    <t>1144621141</t>
  </si>
  <si>
    <t>998</t>
  </si>
  <si>
    <t>Přesun hmot</t>
  </si>
  <si>
    <t>67</t>
  </si>
  <si>
    <t>998018001</t>
  </si>
  <si>
    <t>Přesun hmot ruční pro budovy v do 6 m</t>
  </si>
  <si>
    <t>-779926965</t>
  </si>
  <si>
    <t>PSV</t>
  </si>
  <si>
    <t>Práce a dodávky PSV</t>
  </si>
  <si>
    <t>767</t>
  </si>
  <si>
    <t>Konstrukce zámečnické</t>
  </si>
  <si>
    <t>68</t>
  </si>
  <si>
    <t>767161813</t>
  </si>
  <si>
    <t>Demontáž zábradlí rovného nerozebíratelného hmotnosti 1 m zábradlí do 20 kg do suti</t>
  </si>
  <si>
    <t>207445704</t>
  </si>
  <si>
    <t>VRN</t>
  </si>
  <si>
    <t>Vedlejší rozpočtové náklady</t>
  </si>
  <si>
    <t>VRN3</t>
  </si>
  <si>
    <t>Zařízení staveniště</t>
  </si>
  <si>
    <t>69</t>
  </si>
  <si>
    <t>034002000</t>
  </si>
  <si>
    <t>Zabezpečení staveniště</t>
  </si>
  <si>
    <t>1024</t>
  </si>
  <si>
    <t>1606315287</t>
  </si>
  <si>
    <t>VRN7</t>
  </si>
  <si>
    <t>Provozní vlivy</t>
  </si>
  <si>
    <t>70</t>
  </si>
  <si>
    <t>072002000</t>
  </si>
  <si>
    <t>Silniční provoz a dopravní značení</t>
  </si>
  <si>
    <t>-1459377039</t>
  </si>
  <si>
    <t>Oprava Mostu ev.č. M 26/3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</si>
</sst>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0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8" xfId="0" applyNumberFormat="1" applyFont="1" applyBorder="1" applyAlignment="1">
      <alignment vertical="center"/>
    </xf>
    <xf numFmtId="4" fontId="26" fillId="0" borderId="19" xfId="0" applyNumberFormat="1" applyFont="1" applyBorder="1" applyAlignment="1">
      <alignment vertical="center"/>
    </xf>
    <xf numFmtId="166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29" fillId="0" borderId="10" xfId="0" applyNumberFormat="1" applyFont="1" applyBorder="1" applyAlignment="1">
      <alignment/>
    </xf>
    <xf numFmtId="166" fontId="29" fillId="0" borderId="11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2" borderId="17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1" fillId="0" borderId="19" xfId="0" applyNumberFormat="1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0" fillId="0" borderId="0" xfId="0"/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21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s="1" customFormat="1" ht="36.95" customHeight="1">
      <c r="AR2" s="167" t="s">
        <v>5</v>
      </c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7"/>
      <c r="D4" s="18" t="s">
        <v>9</v>
      </c>
      <c r="AR4" s="17"/>
      <c r="AS4" s="19" t="s">
        <v>10</v>
      </c>
      <c r="BE4" s="20" t="s">
        <v>11</v>
      </c>
      <c r="BS4" s="14" t="s">
        <v>12</v>
      </c>
    </row>
    <row r="5" spans="2:71" s="1" customFormat="1" ht="12" customHeight="1">
      <c r="B5" s="17"/>
      <c r="D5" s="21" t="s">
        <v>13</v>
      </c>
      <c r="K5" s="198" t="s">
        <v>14</v>
      </c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R5" s="17"/>
      <c r="BE5" s="195" t="s">
        <v>15</v>
      </c>
      <c r="BS5" s="14" t="s">
        <v>6</v>
      </c>
    </row>
    <row r="6" spans="2:71" s="1" customFormat="1" ht="36.95" customHeight="1">
      <c r="B6" s="17"/>
      <c r="D6" s="23" t="s">
        <v>16</v>
      </c>
      <c r="K6" s="199" t="s">
        <v>17</v>
      </c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R6" s="17"/>
      <c r="BE6" s="196"/>
      <c r="BS6" s="14" t="s">
        <v>6</v>
      </c>
    </row>
    <row r="7" spans="2:71" s="1" customFormat="1" ht="12" customHeight="1">
      <c r="B7" s="17"/>
      <c r="D7" s="24" t="s">
        <v>18</v>
      </c>
      <c r="K7" s="22" t="s">
        <v>1</v>
      </c>
      <c r="AK7" s="24" t="s">
        <v>19</v>
      </c>
      <c r="AN7" s="22" t="s">
        <v>1</v>
      </c>
      <c r="AR7" s="17"/>
      <c r="BE7" s="196"/>
      <c r="BS7" s="14" t="s">
        <v>6</v>
      </c>
    </row>
    <row r="8" spans="2:71" s="1" customFormat="1" ht="12" customHeight="1">
      <c r="B8" s="17"/>
      <c r="D8" s="24" t="s">
        <v>20</v>
      </c>
      <c r="K8" s="22" t="s">
        <v>21</v>
      </c>
      <c r="AK8" s="24" t="s">
        <v>22</v>
      </c>
      <c r="AN8" s="25" t="s">
        <v>23</v>
      </c>
      <c r="AR8" s="17"/>
      <c r="BE8" s="196"/>
      <c r="BS8" s="14" t="s">
        <v>6</v>
      </c>
    </row>
    <row r="9" spans="2:71" s="1" customFormat="1" ht="14.45" customHeight="1">
      <c r="B9" s="17"/>
      <c r="AR9" s="17"/>
      <c r="BE9" s="196"/>
      <c r="BS9" s="14" t="s">
        <v>6</v>
      </c>
    </row>
    <row r="10" spans="2:71" s="1" customFormat="1" ht="12" customHeight="1">
      <c r="B10" s="17"/>
      <c r="D10" s="24" t="s">
        <v>24</v>
      </c>
      <c r="AK10" s="24" t="s">
        <v>25</v>
      </c>
      <c r="AN10" s="22" t="s">
        <v>1</v>
      </c>
      <c r="AR10" s="17"/>
      <c r="BE10" s="196"/>
      <c r="BS10" s="14" t="s">
        <v>6</v>
      </c>
    </row>
    <row r="11" spans="2:71" s="1" customFormat="1" ht="18.4" customHeight="1">
      <c r="B11" s="17"/>
      <c r="E11" s="22" t="s">
        <v>26</v>
      </c>
      <c r="AK11" s="24" t="s">
        <v>27</v>
      </c>
      <c r="AN11" s="22" t="s">
        <v>1</v>
      </c>
      <c r="AR11" s="17"/>
      <c r="BE11" s="196"/>
      <c r="BS11" s="14" t="s">
        <v>6</v>
      </c>
    </row>
    <row r="12" spans="2:71" s="1" customFormat="1" ht="6.95" customHeight="1">
      <c r="B12" s="17"/>
      <c r="AR12" s="17"/>
      <c r="BE12" s="196"/>
      <c r="BS12" s="14" t="s">
        <v>6</v>
      </c>
    </row>
    <row r="13" spans="2:71" s="1" customFormat="1" ht="12" customHeight="1">
      <c r="B13" s="17"/>
      <c r="D13" s="24" t="s">
        <v>28</v>
      </c>
      <c r="AK13" s="24" t="s">
        <v>25</v>
      </c>
      <c r="AN13" s="26" t="s">
        <v>29</v>
      </c>
      <c r="AR13" s="17"/>
      <c r="BE13" s="196"/>
      <c r="BS13" s="14" t="s">
        <v>6</v>
      </c>
    </row>
    <row r="14" spans="2:71" ht="12.75">
      <c r="B14" s="17"/>
      <c r="E14" s="200" t="s">
        <v>29</v>
      </c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4" t="s">
        <v>27</v>
      </c>
      <c r="AN14" s="26" t="s">
        <v>29</v>
      </c>
      <c r="AR14" s="17"/>
      <c r="BE14" s="196"/>
      <c r="BS14" s="14" t="s">
        <v>6</v>
      </c>
    </row>
    <row r="15" spans="2:71" s="1" customFormat="1" ht="6.95" customHeight="1">
      <c r="B15" s="17"/>
      <c r="AR15" s="17"/>
      <c r="BE15" s="196"/>
      <c r="BS15" s="14" t="s">
        <v>3</v>
      </c>
    </row>
    <row r="16" spans="2:71" s="1" customFormat="1" ht="12" customHeight="1">
      <c r="B16" s="17"/>
      <c r="D16" s="24" t="s">
        <v>30</v>
      </c>
      <c r="AK16" s="24" t="s">
        <v>25</v>
      </c>
      <c r="AN16" s="22" t="s">
        <v>1</v>
      </c>
      <c r="AR16" s="17"/>
      <c r="BE16" s="196"/>
      <c r="BS16" s="14" t="s">
        <v>3</v>
      </c>
    </row>
    <row r="17" spans="2:71" s="1" customFormat="1" ht="18.4" customHeight="1">
      <c r="B17" s="17"/>
      <c r="E17" s="22" t="s">
        <v>31</v>
      </c>
      <c r="AK17" s="24" t="s">
        <v>27</v>
      </c>
      <c r="AN17" s="22" t="s">
        <v>1</v>
      </c>
      <c r="AR17" s="17"/>
      <c r="BE17" s="196"/>
      <c r="BS17" s="14" t="s">
        <v>32</v>
      </c>
    </row>
    <row r="18" spans="2:71" s="1" customFormat="1" ht="6.95" customHeight="1">
      <c r="B18" s="17"/>
      <c r="AR18" s="17"/>
      <c r="BE18" s="196"/>
      <c r="BS18" s="14" t="s">
        <v>6</v>
      </c>
    </row>
    <row r="19" spans="2:71" s="1" customFormat="1" ht="12" customHeight="1">
      <c r="B19" s="17"/>
      <c r="D19" s="24" t="s">
        <v>33</v>
      </c>
      <c r="AK19" s="24" t="s">
        <v>25</v>
      </c>
      <c r="AN19" s="22" t="s">
        <v>1</v>
      </c>
      <c r="AR19" s="17"/>
      <c r="BE19" s="196"/>
      <c r="BS19" s="14" t="s">
        <v>6</v>
      </c>
    </row>
    <row r="20" spans="2:71" s="1" customFormat="1" ht="18.4" customHeight="1">
      <c r="B20" s="17"/>
      <c r="E20" s="22" t="s">
        <v>31</v>
      </c>
      <c r="AK20" s="24" t="s">
        <v>27</v>
      </c>
      <c r="AN20" s="22" t="s">
        <v>1</v>
      </c>
      <c r="AR20" s="17"/>
      <c r="BE20" s="196"/>
      <c r="BS20" s="14" t="s">
        <v>32</v>
      </c>
    </row>
    <row r="21" spans="2:57" s="1" customFormat="1" ht="6.95" customHeight="1">
      <c r="B21" s="17"/>
      <c r="AR21" s="17"/>
      <c r="BE21" s="196"/>
    </row>
    <row r="22" spans="2:57" s="1" customFormat="1" ht="12" customHeight="1">
      <c r="B22" s="17"/>
      <c r="D22" s="24" t="s">
        <v>34</v>
      </c>
      <c r="AR22" s="17"/>
      <c r="BE22" s="196"/>
    </row>
    <row r="23" spans="2:57" s="1" customFormat="1" ht="16.5" customHeight="1">
      <c r="B23" s="17"/>
      <c r="E23" s="202" t="s">
        <v>1</v>
      </c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R23" s="17"/>
      <c r="BE23" s="196"/>
    </row>
    <row r="24" spans="2:57" s="1" customFormat="1" ht="6.95" customHeight="1">
      <c r="B24" s="17"/>
      <c r="AR24" s="17"/>
      <c r="BE24" s="196"/>
    </row>
    <row r="25" spans="2:57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96"/>
    </row>
    <row r="26" spans="1:57" s="2" customFormat="1" ht="25.9" customHeight="1">
      <c r="A26" s="29"/>
      <c r="B26" s="30"/>
      <c r="C26" s="29"/>
      <c r="D26" s="31" t="s">
        <v>35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03">
        <f>ROUND(AG94,2)</f>
        <v>0</v>
      </c>
      <c r="AL26" s="204"/>
      <c r="AM26" s="204"/>
      <c r="AN26" s="204"/>
      <c r="AO26" s="204"/>
      <c r="AP26" s="29"/>
      <c r="AQ26" s="29"/>
      <c r="AR26" s="30"/>
      <c r="BE26" s="196"/>
    </row>
    <row r="27" spans="1:57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96"/>
    </row>
    <row r="28" spans="1:57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05" t="s">
        <v>36</v>
      </c>
      <c r="M28" s="205"/>
      <c r="N28" s="205"/>
      <c r="O28" s="205"/>
      <c r="P28" s="205"/>
      <c r="Q28" s="29"/>
      <c r="R28" s="29"/>
      <c r="S28" s="29"/>
      <c r="T28" s="29"/>
      <c r="U28" s="29"/>
      <c r="V28" s="29"/>
      <c r="W28" s="205" t="s">
        <v>37</v>
      </c>
      <c r="X28" s="205"/>
      <c r="Y28" s="205"/>
      <c r="Z28" s="205"/>
      <c r="AA28" s="205"/>
      <c r="AB28" s="205"/>
      <c r="AC28" s="205"/>
      <c r="AD28" s="205"/>
      <c r="AE28" s="205"/>
      <c r="AF28" s="29"/>
      <c r="AG28" s="29"/>
      <c r="AH28" s="29"/>
      <c r="AI28" s="29"/>
      <c r="AJ28" s="29"/>
      <c r="AK28" s="205" t="s">
        <v>38</v>
      </c>
      <c r="AL28" s="205"/>
      <c r="AM28" s="205"/>
      <c r="AN28" s="205"/>
      <c r="AO28" s="205"/>
      <c r="AP28" s="29"/>
      <c r="AQ28" s="29"/>
      <c r="AR28" s="30"/>
      <c r="BE28" s="196"/>
    </row>
    <row r="29" spans="2:57" s="3" customFormat="1" ht="14.45" customHeight="1">
      <c r="B29" s="34"/>
      <c r="D29" s="24" t="s">
        <v>39</v>
      </c>
      <c r="F29" s="24" t="s">
        <v>40</v>
      </c>
      <c r="L29" s="190">
        <v>0.21</v>
      </c>
      <c r="M29" s="189"/>
      <c r="N29" s="189"/>
      <c r="O29" s="189"/>
      <c r="P29" s="189"/>
      <c r="W29" s="188">
        <f>ROUND(AZ94,2)</f>
        <v>0</v>
      </c>
      <c r="X29" s="189"/>
      <c r="Y29" s="189"/>
      <c r="Z29" s="189"/>
      <c r="AA29" s="189"/>
      <c r="AB29" s="189"/>
      <c r="AC29" s="189"/>
      <c r="AD29" s="189"/>
      <c r="AE29" s="189"/>
      <c r="AK29" s="188">
        <f>ROUND(AV94,2)</f>
        <v>0</v>
      </c>
      <c r="AL29" s="189"/>
      <c r="AM29" s="189"/>
      <c r="AN29" s="189"/>
      <c r="AO29" s="189"/>
      <c r="AR29" s="34"/>
      <c r="BE29" s="197"/>
    </row>
    <row r="30" spans="2:57" s="3" customFormat="1" ht="14.45" customHeight="1">
      <c r="B30" s="34"/>
      <c r="F30" s="24" t="s">
        <v>41</v>
      </c>
      <c r="L30" s="190">
        <v>0.15</v>
      </c>
      <c r="M30" s="189"/>
      <c r="N30" s="189"/>
      <c r="O30" s="189"/>
      <c r="P30" s="189"/>
      <c r="W30" s="188">
        <f>ROUND(BA94,2)</f>
        <v>0</v>
      </c>
      <c r="X30" s="189"/>
      <c r="Y30" s="189"/>
      <c r="Z30" s="189"/>
      <c r="AA30" s="189"/>
      <c r="AB30" s="189"/>
      <c r="AC30" s="189"/>
      <c r="AD30" s="189"/>
      <c r="AE30" s="189"/>
      <c r="AK30" s="188">
        <f>ROUND(AW94,2)</f>
        <v>0</v>
      </c>
      <c r="AL30" s="189"/>
      <c r="AM30" s="189"/>
      <c r="AN30" s="189"/>
      <c r="AO30" s="189"/>
      <c r="AR30" s="34"/>
      <c r="BE30" s="197"/>
    </row>
    <row r="31" spans="2:57" s="3" customFormat="1" ht="14.45" customHeight="1" hidden="1">
      <c r="B31" s="34"/>
      <c r="F31" s="24" t="s">
        <v>42</v>
      </c>
      <c r="L31" s="190">
        <v>0.21</v>
      </c>
      <c r="M31" s="189"/>
      <c r="N31" s="189"/>
      <c r="O31" s="189"/>
      <c r="P31" s="189"/>
      <c r="W31" s="188">
        <f>ROUND(BB94,2)</f>
        <v>0</v>
      </c>
      <c r="X31" s="189"/>
      <c r="Y31" s="189"/>
      <c r="Z31" s="189"/>
      <c r="AA31" s="189"/>
      <c r="AB31" s="189"/>
      <c r="AC31" s="189"/>
      <c r="AD31" s="189"/>
      <c r="AE31" s="189"/>
      <c r="AK31" s="188">
        <v>0</v>
      </c>
      <c r="AL31" s="189"/>
      <c r="AM31" s="189"/>
      <c r="AN31" s="189"/>
      <c r="AO31" s="189"/>
      <c r="AR31" s="34"/>
      <c r="BE31" s="197"/>
    </row>
    <row r="32" spans="2:57" s="3" customFormat="1" ht="14.45" customHeight="1" hidden="1">
      <c r="B32" s="34"/>
      <c r="F32" s="24" t="s">
        <v>43</v>
      </c>
      <c r="L32" s="190">
        <v>0.15</v>
      </c>
      <c r="M32" s="189"/>
      <c r="N32" s="189"/>
      <c r="O32" s="189"/>
      <c r="P32" s="189"/>
      <c r="W32" s="188">
        <f>ROUND(BC94,2)</f>
        <v>0</v>
      </c>
      <c r="X32" s="189"/>
      <c r="Y32" s="189"/>
      <c r="Z32" s="189"/>
      <c r="AA32" s="189"/>
      <c r="AB32" s="189"/>
      <c r="AC32" s="189"/>
      <c r="AD32" s="189"/>
      <c r="AE32" s="189"/>
      <c r="AK32" s="188">
        <v>0</v>
      </c>
      <c r="AL32" s="189"/>
      <c r="AM32" s="189"/>
      <c r="AN32" s="189"/>
      <c r="AO32" s="189"/>
      <c r="AR32" s="34"/>
      <c r="BE32" s="197"/>
    </row>
    <row r="33" spans="2:57" s="3" customFormat="1" ht="14.45" customHeight="1" hidden="1">
      <c r="B33" s="34"/>
      <c r="F33" s="24" t="s">
        <v>44</v>
      </c>
      <c r="L33" s="190">
        <v>0</v>
      </c>
      <c r="M33" s="189"/>
      <c r="N33" s="189"/>
      <c r="O33" s="189"/>
      <c r="P33" s="189"/>
      <c r="W33" s="188">
        <f>ROUND(BD94,2)</f>
        <v>0</v>
      </c>
      <c r="X33" s="189"/>
      <c r="Y33" s="189"/>
      <c r="Z33" s="189"/>
      <c r="AA33" s="189"/>
      <c r="AB33" s="189"/>
      <c r="AC33" s="189"/>
      <c r="AD33" s="189"/>
      <c r="AE33" s="189"/>
      <c r="AK33" s="188">
        <v>0</v>
      </c>
      <c r="AL33" s="189"/>
      <c r="AM33" s="189"/>
      <c r="AN33" s="189"/>
      <c r="AO33" s="189"/>
      <c r="AR33" s="34"/>
      <c r="BE33" s="197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96"/>
    </row>
    <row r="35" spans="1:57" s="2" customFormat="1" ht="25.9" customHeight="1">
      <c r="A35" s="29"/>
      <c r="B35" s="30"/>
      <c r="C35" s="35"/>
      <c r="D35" s="36" t="s">
        <v>45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46</v>
      </c>
      <c r="U35" s="37"/>
      <c r="V35" s="37"/>
      <c r="W35" s="37"/>
      <c r="X35" s="191" t="s">
        <v>47</v>
      </c>
      <c r="Y35" s="192"/>
      <c r="Z35" s="192"/>
      <c r="AA35" s="192"/>
      <c r="AB35" s="192"/>
      <c r="AC35" s="37"/>
      <c r="AD35" s="37"/>
      <c r="AE35" s="37"/>
      <c r="AF35" s="37"/>
      <c r="AG35" s="37"/>
      <c r="AH35" s="37"/>
      <c r="AI35" s="37"/>
      <c r="AJ35" s="37"/>
      <c r="AK35" s="193">
        <f>SUM(AK26:AK33)</f>
        <v>0</v>
      </c>
      <c r="AL35" s="192"/>
      <c r="AM35" s="192"/>
      <c r="AN35" s="192"/>
      <c r="AO35" s="194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2:44" s="1" customFormat="1" ht="14.45" customHeight="1">
      <c r="B38" s="17"/>
      <c r="AR38" s="17"/>
    </row>
    <row r="39" spans="2:44" s="1" customFormat="1" ht="14.45" customHeight="1">
      <c r="B39" s="17"/>
      <c r="AR39" s="17"/>
    </row>
    <row r="40" spans="2:44" s="1" customFormat="1" ht="14.45" customHeight="1">
      <c r="B40" s="17"/>
      <c r="AR40" s="17"/>
    </row>
    <row r="41" spans="2:44" s="1" customFormat="1" ht="14.45" customHeight="1">
      <c r="B41" s="17"/>
      <c r="AR41" s="17"/>
    </row>
    <row r="42" spans="2:44" s="1" customFormat="1" ht="14.45" customHeight="1">
      <c r="B42" s="17"/>
      <c r="AR42" s="17"/>
    </row>
    <row r="43" spans="2:44" s="1" customFormat="1" ht="14.45" customHeight="1">
      <c r="B43" s="17"/>
      <c r="AR43" s="17"/>
    </row>
    <row r="44" spans="2:44" s="1" customFormat="1" ht="14.45" customHeight="1">
      <c r="B44" s="17"/>
      <c r="AR44" s="17"/>
    </row>
    <row r="45" spans="2:44" s="1" customFormat="1" ht="14.45" customHeight="1">
      <c r="B45" s="17"/>
      <c r="AR45" s="17"/>
    </row>
    <row r="46" spans="2:44" s="1" customFormat="1" ht="14.45" customHeight="1">
      <c r="B46" s="17"/>
      <c r="AR46" s="17"/>
    </row>
    <row r="47" spans="2:44" s="1" customFormat="1" ht="14.45" customHeight="1">
      <c r="B47" s="17"/>
      <c r="AR47" s="17"/>
    </row>
    <row r="48" spans="2:44" s="1" customFormat="1" ht="14.45" customHeight="1">
      <c r="B48" s="17"/>
      <c r="AR48" s="17"/>
    </row>
    <row r="49" spans="2:44" s="2" customFormat="1" ht="14.45" customHeight="1">
      <c r="B49" s="39"/>
      <c r="D49" s="40" t="s">
        <v>48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49</v>
      </c>
      <c r="AI49" s="41"/>
      <c r="AJ49" s="41"/>
      <c r="AK49" s="41"/>
      <c r="AL49" s="41"/>
      <c r="AM49" s="41"/>
      <c r="AN49" s="41"/>
      <c r="AO49" s="41"/>
      <c r="AR49" s="39"/>
    </row>
    <row r="50" spans="2:44" ht="12">
      <c r="B50" s="17"/>
      <c r="AR50" s="17"/>
    </row>
    <row r="51" spans="2:44" ht="12">
      <c r="B51" s="17"/>
      <c r="AR51" s="17"/>
    </row>
    <row r="52" spans="2:44" ht="12">
      <c r="B52" s="17"/>
      <c r="AR52" s="17"/>
    </row>
    <row r="53" spans="2:44" ht="12">
      <c r="B53" s="17"/>
      <c r="AR53" s="17"/>
    </row>
    <row r="54" spans="2:44" ht="12">
      <c r="B54" s="17"/>
      <c r="AR54" s="17"/>
    </row>
    <row r="55" spans="2:44" ht="12">
      <c r="B55" s="17"/>
      <c r="AR55" s="17"/>
    </row>
    <row r="56" spans="2:44" ht="12">
      <c r="B56" s="17"/>
      <c r="AR56" s="17"/>
    </row>
    <row r="57" spans="2:44" ht="12">
      <c r="B57" s="17"/>
      <c r="AR57" s="17"/>
    </row>
    <row r="58" spans="2:44" ht="12">
      <c r="B58" s="17"/>
      <c r="AR58" s="17"/>
    </row>
    <row r="59" spans="2:44" ht="12">
      <c r="B59" s="17"/>
      <c r="AR59" s="17"/>
    </row>
    <row r="60" spans="1:57" s="2" customFormat="1" ht="12.75">
      <c r="A60" s="29"/>
      <c r="B60" s="30"/>
      <c r="C60" s="29"/>
      <c r="D60" s="42" t="s">
        <v>50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51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50</v>
      </c>
      <c r="AI60" s="32"/>
      <c r="AJ60" s="32"/>
      <c r="AK60" s="32"/>
      <c r="AL60" s="32"/>
      <c r="AM60" s="42" t="s">
        <v>51</v>
      </c>
      <c r="AN60" s="32"/>
      <c r="AO60" s="32"/>
      <c r="AP60" s="29"/>
      <c r="AQ60" s="29"/>
      <c r="AR60" s="30"/>
      <c r="BE60" s="29"/>
    </row>
    <row r="61" spans="2:44" ht="12">
      <c r="B61" s="17"/>
      <c r="AR61" s="17"/>
    </row>
    <row r="62" spans="2:44" ht="12">
      <c r="B62" s="17"/>
      <c r="AR62" s="17"/>
    </row>
    <row r="63" spans="2:44" ht="12">
      <c r="B63" s="17"/>
      <c r="AR63" s="17"/>
    </row>
    <row r="64" spans="1:57" s="2" customFormat="1" ht="12.75">
      <c r="A64" s="29"/>
      <c r="B64" s="30"/>
      <c r="C64" s="29"/>
      <c r="D64" s="40" t="s">
        <v>52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53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2:44" ht="12">
      <c r="B65" s="17"/>
      <c r="AR65" s="17"/>
    </row>
    <row r="66" spans="2:44" ht="12">
      <c r="B66" s="17"/>
      <c r="AR66" s="17"/>
    </row>
    <row r="67" spans="2:44" ht="12">
      <c r="B67" s="17"/>
      <c r="AR67" s="17"/>
    </row>
    <row r="68" spans="2:44" ht="12">
      <c r="B68" s="17"/>
      <c r="AR68" s="17"/>
    </row>
    <row r="69" spans="2:44" ht="12">
      <c r="B69" s="17"/>
      <c r="AR69" s="17"/>
    </row>
    <row r="70" spans="2:44" ht="12">
      <c r="B70" s="17"/>
      <c r="AR70" s="17"/>
    </row>
    <row r="71" spans="2:44" ht="12">
      <c r="B71" s="17"/>
      <c r="AR71" s="17"/>
    </row>
    <row r="72" spans="2:44" ht="12">
      <c r="B72" s="17"/>
      <c r="AR72" s="17"/>
    </row>
    <row r="73" spans="2:44" ht="12">
      <c r="B73" s="17"/>
      <c r="AR73" s="17"/>
    </row>
    <row r="74" spans="2:44" ht="12">
      <c r="B74" s="17"/>
      <c r="AR74" s="17"/>
    </row>
    <row r="75" spans="1:57" s="2" customFormat="1" ht="12.75">
      <c r="A75" s="29"/>
      <c r="B75" s="30"/>
      <c r="C75" s="29"/>
      <c r="D75" s="42" t="s">
        <v>50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51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50</v>
      </c>
      <c r="AI75" s="32"/>
      <c r="AJ75" s="32"/>
      <c r="AK75" s="32"/>
      <c r="AL75" s="32"/>
      <c r="AM75" s="42" t="s">
        <v>51</v>
      </c>
      <c r="AN75" s="32"/>
      <c r="AO75" s="32"/>
      <c r="AP75" s="29"/>
      <c r="AQ75" s="29"/>
      <c r="AR75" s="30"/>
      <c r="BE75" s="29"/>
    </row>
    <row r="76" spans="1:57" s="2" customFormat="1" ht="12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5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57" s="2" customFormat="1" ht="24.95" customHeight="1">
      <c r="A82" s="29"/>
      <c r="B82" s="30"/>
      <c r="C82" s="18" t="s">
        <v>54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5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2:44" s="4" customFormat="1" ht="12" customHeight="1">
      <c r="B84" s="48"/>
      <c r="C84" s="24" t="s">
        <v>13</v>
      </c>
      <c r="L84" s="4" t="str">
        <f>K5</f>
        <v>Most26/3</v>
      </c>
      <c r="AR84" s="48"/>
    </row>
    <row r="85" spans="2:44" s="5" customFormat="1" ht="36.95" customHeight="1">
      <c r="B85" s="49"/>
      <c r="C85" s="50" t="s">
        <v>16</v>
      </c>
      <c r="L85" s="179" t="str">
        <f>K6</f>
        <v>Oprava  Mostu  ev.č. M 26/3</v>
      </c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180"/>
      <c r="AI85" s="180"/>
      <c r="AJ85" s="180"/>
      <c r="AK85" s="180"/>
      <c r="AL85" s="180"/>
      <c r="AM85" s="180"/>
      <c r="AN85" s="180"/>
      <c r="AO85" s="180"/>
      <c r="AR85" s="49"/>
    </row>
    <row r="86" spans="1:57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57" s="2" customFormat="1" ht="12" customHeight="1">
      <c r="A87" s="29"/>
      <c r="B87" s="30"/>
      <c r="C87" s="24" t="s">
        <v>20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 xml:space="preserve">Karviná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22</v>
      </c>
      <c r="AJ87" s="29"/>
      <c r="AK87" s="29"/>
      <c r="AL87" s="29"/>
      <c r="AM87" s="181" t="str">
        <f>IF(AN8="","",AN8)</f>
        <v>9. 6. 2021</v>
      </c>
      <c r="AN87" s="181"/>
      <c r="AO87" s="29"/>
      <c r="AP87" s="29"/>
      <c r="AQ87" s="29"/>
      <c r="AR87" s="30"/>
      <c r="BE87" s="29"/>
    </row>
    <row r="88" spans="1:5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57" s="2" customFormat="1" ht="15.2" customHeight="1">
      <c r="A89" s="29"/>
      <c r="B89" s="30"/>
      <c r="C89" s="24" t="s">
        <v>24</v>
      </c>
      <c r="D89" s="29"/>
      <c r="E89" s="29"/>
      <c r="F89" s="29"/>
      <c r="G89" s="29"/>
      <c r="H89" s="29"/>
      <c r="I89" s="29"/>
      <c r="J89" s="29"/>
      <c r="K89" s="29"/>
      <c r="L89" s="4" t="str">
        <f>IF(E11="","",E11)</f>
        <v xml:space="preserve">Statutární město Karviná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30</v>
      </c>
      <c r="AJ89" s="29"/>
      <c r="AK89" s="29"/>
      <c r="AL89" s="29"/>
      <c r="AM89" s="182" t="str">
        <f>IF(E17="","",E17)</f>
        <v xml:space="preserve"> </v>
      </c>
      <c r="AN89" s="183"/>
      <c r="AO89" s="183"/>
      <c r="AP89" s="183"/>
      <c r="AQ89" s="29"/>
      <c r="AR89" s="30"/>
      <c r="AS89" s="184" t="s">
        <v>55</v>
      </c>
      <c r="AT89" s="185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57" s="2" customFormat="1" ht="15.2" customHeight="1">
      <c r="A90" s="29"/>
      <c r="B90" s="30"/>
      <c r="C90" s="24" t="s">
        <v>28</v>
      </c>
      <c r="D90" s="29"/>
      <c r="E90" s="29"/>
      <c r="F90" s="29"/>
      <c r="G90" s="29"/>
      <c r="H90" s="29"/>
      <c r="I90" s="29"/>
      <c r="J90" s="29"/>
      <c r="K90" s="29"/>
      <c r="L90" s="4" t="str">
        <f>IF(E14="Vyplň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33</v>
      </c>
      <c r="AJ90" s="29"/>
      <c r="AK90" s="29"/>
      <c r="AL90" s="29"/>
      <c r="AM90" s="182" t="str">
        <f>IF(E20="","",E20)</f>
        <v xml:space="preserve"> </v>
      </c>
      <c r="AN90" s="183"/>
      <c r="AO90" s="183"/>
      <c r="AP90" s="183"/>
      <c r="AQ90" s="29"/>
      <c r="AR90" s="30"/>
      <c r="AS90" s="186"/>
      <c r="AT90" s="187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57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86"/>
      <c r="AT91" s="187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57" s="2" customFormat="1" ht="29.25" customHeight="1">
      <c r="A92" s="29"/>
      <c r="B92" s="30"/>
      <c r="C92" s="169" t="s">
        <v>56</v>
      </c>
      <c r="D92" s="170"/>
      <c r="E92" s="170"/>
      <c r="F92" s="170"/>
      <c r="G92" s="170"/>
      <c r="H92" s="57"/>
      <c r="I92" s="171" t="s">
        <v>57</v>
      </c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2" t="s">
        <v>58</v>
      </c>
      <c r="AH92" s="170"/>
      <c r="AI92" s="170"/>
      <c r="AJ92" s="170"/>
      <c r="AK92" s="170"/>
      <c r="AL92" s="170"/>
      <c r="AM92" s="170"/>
      <c r="AN92" s="171" t="s">
        <v>59</v>
      </c>
      <c r="AO92" s="170"/>
      <c r="AP92" s="173"/>
      <c r="AQ92" s="58" t="s">
        <v>60</v>
      </c>
      <c r="AR92" s="30"/>
      <c r="AS92" s="59" t="s">
        <v>61</v>
      </c>
      <c r="AT92" s="60" t="s">
        <v>62</v>
      </c>
      <c r="AU92" s="60" t="s">
        <v>63</v>
      </c>
      <c r="AV92" s="60" t="s">
        <v>64</v>
      </c>
      <c r="AW92" s="60" t="s">
        <v>65</v>
      </c>
      <c r="AX92" s="60" t="s">
        <v>66</v>
      </c>
      <c r="AY92" s="60" t="s">
        <v>67</v>
      </c>
      <c r="AZ92" s="60" t="s">
        <v>68</v>
      </c>
      <c r="BA92" s="60" t="s">
        <v>69</v>
      </c>
      <c r="BB92" s="60" t="s">
        <v>70</v>
      </c>
      <c r="BC92" s="60" t="s">
        <v>71</v>
      </c>
      <c r="BD92" s="61" t="s">
        <v>72</v>
      </c>
      <c r="BE92" s="29"/>
    </row>
    <row r="93" spans="1:57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2:90" s="6" customFormat="1" ht="32.45" customHeight="1">
      <c r="B94" s="65"/>
      <c r="C94" s="66" t="s">
        <v>73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177">
        <f>ROUND(AG95,2)</f>
        <v>0</v>
      </c>
      <c r="AH94" s="177"/>
      <c r="AI94" s="177"/>
      <c r="AJ94" s="177"/>
      <c r="AK94" s="177"/>
      <c r="AL94" s="177"/>
      <c r="AM94" s="177"/>
      <c r="AN94" s="178">
        <f>SUM(AG94,AT94)</f>
        <v>0</v>
      </c>
      <c r="AO94" s="178"/>
      <c r="AP94" s="178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74</v>
      </c>
      <c r="BT94" s="74" t="s">
        <v>75</v>
      </c>
      <c r="BV94" s="74" t="s">
        <v>76</v>
      </c>
      <c r="BW94" s="74" t="s">
        <v>4</v>
      </c>
      <c r="BX94" s="74" t="s">
        <v>77</v>
      </c>
      <c r="CL94" s="74" t="s">
        <v>1</v>
      </c>
    </row>
    <row r="95" spans="1:90" s="7" customFormat="1" ht="24.75" customHeight="1">
      <c r="A95" s="75" t="s">
        <v>78</v>
      </c>
      <c r="B95" s="76"/>
      <c r="C95" s="77"/>
      <c r="D95" s="176" t="s">
        <v>14</v>
      </c>
      <c r="E95" s="176"/>
      <c r="F95" s="176"/>
      <c r="G95" s="176"/>
      <c r="H95" s="176"/>
      <c r="I95" s="78"/>
      <c r="J95" s="176" t="s">
        <v>17</v>
      </c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  <c r="AD95" s="176"/>
      <c r="AE95" s="176"/>
      <c r="AF95" s="176"/>
      <c r="AG95" s="174">
        <f>'Most 26-3 - Oprava'!J28</f>
        <v>0</v>
      </c>
      <c r="AH95" s="175"/>
      <c r="AI95" s="175"/>
      <c r="AJ95" s="175"/>
      <c r="AK95" s="175"/>
      <c r="AL95" s="175"/>
      <c r="AM95" s="175"/>
      <c r="AN95" s="174">
        <f>SUM(AG95,AT95)</f>
        <v>0</v>
      </c>
      <c r="AO95" s="175"/>
      <c r="AP95" s="175"/>
      <c r="AQ95" s="79" t="s">
        <v>79</v>
      </c>
      <c r="AR95" s="76"/>
      <c r="AS95" s="80">
        <v>0</v>
      </c>
      <c r="AT95" s="81">
        <f>ROUND(SUM(AV95:AW95),2)</f>
        <v>0</v>
      </c>
      <c r="AU95" s="82">
        <f>'Most 26-3 - Oprava'!P125</f>
        <v>0</v>
      </c>
      <c r="AV95" s="81">
        <f>'Most 26-3 - Oprava'!J31</f>
        <v>0</v>
      </c>
      <c r="AW95" s="81">
        <f>'Most 26-3 - Oprava'!J32</f>
        <v>0</v>
      </c>
      <c r="AX95" s="81">
        <f>'Most 26-3 - Oprava'!J33</f>
        <v>0</v>
      </c>
      <c r="AY95" s="81">
        <f>'Most 26-3 - Oprava'!J34</f>
        <v>0</v>
      </c>
      <c r="AZ95" s="81">
        <f>'Most 26-3 - Oprava'!F31</f>
        <v>0</v>
      </c>
      <c r="BA95" s="81">
        <f>'Most 26-3 - Oprava'!F32</f>
        <v>0</v>
      </c>
      <c r="BB95" s="81">
        <f>'Most 26-3 - Oprava'!F33</f>
        <v>0</v>
      </c>
      <c r="BC95" s="81">
        <f>'Most 26-3 - Oprava'!F34</f>
        <v>0</v>
      </c>
      <c r="BD95" s="83">
        <f>'Most 26-3 - Oprava'!F35</f>
        <v>0</v>
      </c>
      <c r="BT95" s="84" t="s">
        <v>80</v>
      </c>
      <c r="BU95" s="84" t="s">
        <v>81</v>
      </c>
      <c r="BV95" s="84" t="s">
        <v>76</v>
      </c>
      <c r="BW95" s="84" t="s">
        <v>4</v>
      </c>
      <c r="BX95" s="84" t="s">
        <v>77</v>
      </c>
      <c r="CL95" s="84" t="s">
        <v>1</v>
      </c>
    </row>
    <row r="96" spans="1:57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5" customHeight="1">
      <c r="A97" s="29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Most26-3 - Oprava  Mostu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9"/>
  <sheetViews>
    <sheetView showGridLines="0" tabSelected="1" workbookViewId="0" topLeftCell="A1">
      <selection activeCell="E7" sqref="E7:H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67" t="s">
        <v>5</v>
      </c>
      <c r="M2" s="168"/>
      <c r="N2" s="168"/>
      <c r="O2" s="168"/>
      <c r="P2" s="168"/>
      <c r="Q2" s="168"/>
      <c r="R2" s="168"/>
      <c r="S2" s="168"/>
      <c r="T2" s="168"/>
      <c r="U2" s="168"/>
      <c r="V2" s="168"/>
      <c r="AT2" s="14" t="s">
        <v>4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82</v>
      </c>
    </row>
    <row r="4" spans="2:46" s="1" customFormat="1" ht="24.95" customHeight="1">
      <c r="B4" s="17"/>
      <c r="D4" s="18" t="s">
        <v>83</v>
      </c>
      <c r="L4" s="17"/>
      <c r="M4" s="85" t="s">
        <v>10</v>
      </c>
      <c r="AT4" s="14" t="s">
        <v>3</v>
      </c>
    </row>
    <row r="5" spans="2:12" s="1" customFormat="1" ht="6.95" customHeight="1">
      <c r="B5" s="17"/>
      <c r="L5" s="17"/>
    </row>
    <row r="6" spans="1:31" s="2" customFormat="1" ht="12" customHeight="1">
      <c r="A6" s="29"/>
      <c r="B6" s="30"/>
      <c r="C6" s="29"/>
      <c r="D6" s="24" t="s">
        <v>16</v>
      </c>
      <c r="E6" s="29"/>
      <c r="F6" s="29"/>
      <c r="G6" s="29"/>
      <c r="H6" s="29"/>
      <c r="I6" s="29"/>
      <c r="J6" s="29"/>
      <c r="K6" s="29"/>
      <c r="L6" s="3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31" s="2" customFormat="1" ht="16.5" customHeight="1">
      <c r="A7" s="29"/>
      <c r="B7" s="30"/>
      <c r="C7" s="29"/>
      <c r="D7" s="29"/>
      <c r="E7" s="179" t="s">
        <v>421</v>
      </c>
      <c r="F7" s="206"/>
      <c r="G7" s="206"/>
      <c r="H7" s="206"/>
      <c r="I7" s="29"/>
      <c r="J7" s="29"/>
      <c r="K7" s="29"/>
      <c r="L7" s="3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1:31" s="2" customFormat="1" ht="12">
      <c r="A8" s="29"/>
      <c r="B8" s="30"/>
      <c r="C8" s="29"/>
      <c r="D8" s="29"/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2" customHeight="1">
      <c r="A9" s="29"/>
      <c r="B9" s="30"/>
      <c r="C9" s="29"/>
      <c r="D9" s="24" t="s">
        <v>18</v>
      </c>
      <c r="E9" s="29"/>
      <c r="F9" s="22" t="s">
        <v>1</v>
      </c>
      <c r="G9" s="29"/>
      <c r="H9" s="29"/>
      <c r="I9" s="24" t="s">
        <v>19</v>
      </c>
      <c r="J9" s="22" t="s">
        <v>1</v>
      </c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 customHeight="1">
      <c r="A10" s="29"/>
      <c r="B10" s="30"/>
      <c r="C10" s="29"/>
      <c r="D10" s="24" t="s">
        <v>20</v>
      </c>
      <c r="E10" s="29"/>
      <c r="F10" s="22" t="s">
        <v>21</v>
      </c>
      <c r="G10" s="29"/>
      <c r="H10" s="29"/>
      <c r="I10" s="24" t="s">
        <v>22</v>
      </c>
      <c r="J10" s="52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0.9" customHeight="1">
      <c r="A11" s="29"/>
      <c r="B11" s="30"/>
      <c r="C11" s="29"/>
      <c r="D11" s="29"/>
      <c r="E11" s="29"/>
      <c r="F11" s="29"/>
      <c r="G11" s="29"/>
      <c r="H11" s="29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4" t="s">
        <v>24</v>
      </c>
      <c r="E12" s="29"/>
      <c r="F12" s="29"/>
      <c r="G12" s="29"/>
      <c r="H12" s="29"/>
      <c r="I12" s="24" t="s">
        <v>25</v>
      </c>
      <c r="J12" s="22" t="s">
        <v>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8" customHeight="1">
      <c r="A13" s="29"/>
      <c r="B13" s="30"/>
      <c r="C13" s="29"/>
      <c r="D13" s="29"/>
      <c r="E13" s="22" t="s">
        <v>26</v>
      </c>
      <c r="F13" s="29"/>
      <c r="G13" s="29"/>
      <c r="H13" s="29"/>
      <c r="I13" s="24" t="s">
        <v>27</v>
      </c>
      <c r="J13" s="22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6.95" customHeight="1">
      <c r="A14" s="29"/>
      <c r="B14" s="30"/>
      <c r="C14" s="29"/>
      <c r="D14" s="29"/>
      <c r="E14" s="29"/>
      <c r="F14" s="29"/>
      <c r="G14" s="29"/>
      <c r="H14" s="29"/>
      <c r="I14" s="29"/>
      <c r="J14" s="29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2" customHeight="1">
      <c r="A15" s="29"/>
      <c r="B15" s="30"/>
      <c r="C15" s="29"/>
      <c r="D15" s="24" t="s">
        <v>28</v>
      </c>
      <c r="E15" s="29"/>
      <c r="F15" s="29"/>
      <c r="G15" s="29"/>
      <c r="H15" s="29"/>
      <c r="I15" s="24" t="s">
        <v>25</v>
      </c>
      <c r="J15" s="25" t="str">
        <f>'Rekapitulace stavby'!AN13</f>
        <v>Vyplň údaj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18" customHeight="1">
      <c r="A16" s="29"/>
      <c r="B16" s="30"/>
      <c r="C16" s="29"/>
      <c r="D16" s="29"/>
      <c r="E16" s="207" t="str">
        <f>'Rekapitulace stavby'!E14</f>
        <v>Vyplň údaj</v>
      </c>
      <c r="F16" s="198"/>
      <c r="G16" s="198"/>
      <c r="H16" s="198"/>
      <c r="I16" s="24" t="s">
        <v>27</v>
      </c>
      <c r="J16" s="25" t="str">
        <f>'Rekapitulace stavby'!AN14</f>
        <v>Vyplň údaj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6.95" customHeight="1">
      <c r="A17" s="29"/>
      <c r="B17" s="30"/>
      <c r="C17" s="29"/>
      <c r="D17" s="29"/>
      <c r="E17" s="29"/>
      <c r="F17" s="29"/>
      <c r="G17" s="29"/>
      <c r="H17" s="29"/>
      <c r="I17" s="29"/>
      <c r="J17" s="29"/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>
      <c r="A18" s="29"/>
      <c r="B18" s="30"/>
      <c r="C18" s="29"/>
      <c r="D18" s="24" t="s">
        <v>30</v>
      </c>
      <c r="E18" s="29"/>
      <c r="F18" s="29"/>
      <c r="G18" s="29"/>
      <c r="H18" s="29"/>
      <c r="I18" s="24" t="s">
        <v>25</v>
      </c>
      <c r="J18" s="22" t="str">
        <f>IF('Rekapitulace stavby'!AN16="","",'Rekapitulace stavby'!AN16)</f>
        <v/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>
      <c r="A19" s="29"/>
      <c r="B19" s="30"/>
      <c r="C19" s="29"/>
      <c r="D19" s="29"/>
      <c r="E19" s="22" t="str">
        <f>IF('Rekapitulace stavby'!E17="","",'Rekapitulace stavby'!E17)</f>
        <v xml:space="preserve"> </v>
      </c>
      <c r="F19" s="29"/>
      <c r="G19" s="29"/>
      <c r="H19" s="29"/>
      <c r="I19" s="24" t="s">
        <v>27</v>
      </c>
      <c r="J19" s="22" t="str">
        <f>IF('Rekapitulace stavby'!AN17="","",'Rekapitulace stavby'!AN17)</f>
        <v/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6.95" customHeight="1">
      <c r="A20" s="29"/>
      <c r="B20" s="30"/>
      <c r="C20" s="29"/>
      <c r="D20" s="29"/>
      <c r="E20" s="29"/>
      <c r="F20" s="29"/>
      <c r="G20" s="29"/>
      <c r="H20" s="29"/>
      <c r="I20" s="29"/>
      <c r="J20" s="29"/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>
      <c r="A21" s="29"/>
      <c r="B21" s="30"/>
      <c r="C21" s="29"/>
      <c r="D21" s="24" t="s">
        <v>33</v>
      </c>
      <c r="E21" s="29"/>
      <c r="F21" s="29"/>
      <c r="G21" s="29"/>
      <c r="H21" s="29"/>
      <c r="I21" s="24" t="s">
        <v>25</v>
      </c>
      <c r="J21" s="22" t="str">
        <f>IF('Rekapitulace stavby'!AN19="","",'Rekapitulace stavby'!AN19)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>
      <c r="A22" s="29"/>
      <c r="B22" s="30"/>
      <c r="C22" s="29"/>
      <c r="D22" s="29"/>
      <c r="E22" s="22" t="str">
        <f>IF('Rekapitulace stavby'!E20="","",'Rekapitulace stavby'!E20)</f>
        <v xml:space="preserve"> </v>
      </c>
      <c r="F22" s="29"/>
      <c r="G22" s="29"/>
      <c r="H22" s="29"/>
      <c r="I22" s="24" t="s">
        <v>27</v>
      </c>
      <c r="J22" s="22" t="str">
        <f>IF('Rekapitulace stavby'!AN20="","",'Rekapitulace stavby'!AN20)</f>
        <v/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6.95" customHeight="1">
      <c r="A23" s="29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>
      <c r="A24" s="29"/>
      <c r="B24" s="30"/>
      <c r="C24" s="29"/>
      <c r="D24" s="24" t="s">
        <v>34</v>
      </c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8" customFormat="1" ht="16.5" customHeight="1">
      <c r="A25" s="86"/>
      <c r="B25" s="87"/>
      <c r="C25" s="86"/>
      <c r="D25" s="86"/>
      <c r="E25" s="202" t="s">
        <v>1</v>
      </c>
      <c r="F25" s="202"/>
      <c r="G25" s="202"/>
      <c r="H25" s="202"/>
      <c r="I25" s="86"/>
      <c r="J25" s="86"/>
      <c r="K25" s="86"/>
      <c r="L25" s="88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</row>
    <row r="26" spans="1:31" s="2" customFormat="1" ht="6.95" customHeight="1">
      <c r="A26" s="29"/>
      <c r="B26" s="30"/>
      <c r="C26" s="29"/>
      <c r="D26" s="29"/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63"/>
      <c r="E27" s="63"/>
      <c r="F27" s="63"/>
      <c r="G27" s="63"/>
      <c r="H27" s="63"/>
      <c r="I27" s="63"/>
      <c r="J27" s="63"/>
      <c r="K27" s="63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25.35" customHeight="1">
      <c r="A28" s="29"/>
      <c r="B28" s="30"/>
      <c r="C28" s="29"/>
      <c r="D28" s="89" t="s">
        <v>35</v>
      </c>
      <c r="E28" s="29"/>
      <c r="F28" s="29"/>
      <c r="G28" s="29"/>
      <c r="H28" s="29"/>
      <c r="I28" s="29"/>
      <c r="J28" s="68">
        <f>ROUND(J125,2)</f>
        <v>0</v>
      </c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9"/>
      <c r="E30" s="29"/>
      <c r="F30" s="33" t="s">
        <v>37</v>
      </c>
      <c r="G30" s="29"/>
      <c r="H30" s="29"/>
      <c r="I30" s="33" t="s">
        <v>36</v>
      </c>
      <c r="J30" s="33" t="s">
        <v>38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0" t="s">
        <v>39</v>
      </c>
      <c r="E31" s="24" t="s">
        <v>40</v>
      </c>
      <c r="F31" s="91">
        <f>ROUND((SUM(BE125:BE208)),2)</f>
        <v>0</v>
      </c>
      <c r="G31" s="29"/>
      <c r="H31" s="29"/>
      <c r="I31" s="92">
        <v>0.21</v>
      </c>
      <c r="J31" s="91">
        <f>ROUND(((SUM(BE125:BE208))*I31),2)</f>
        <v>0</v>
      </c>
      <c r="K31" s="29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4" t="s">
        <v>41</v>
      </c>
      <c r="F32" s="91">
        <f>ROUND((SUM(BF125:BF208)),2)</f>
        <v>0</v>
      </c>
      <c r="G32" s="29"/>
      <c r="H32" s="29"/>
      <c r="I32" s="92">
        <v>0.15</v>
      </c>
      <c r="J32" s="91">
        <f>ROUND(((SUM(BF125:BF208))*I32),2)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 hidden="1">
      <c r="A33" s="29"/>
      <c r="B33" s="30"/>
      <c r="C33" s="29"/>
      <c r="D33" s="29"/>
      <c r="E33" s="24" t="s">
        <v>42</v>
      </c>
      <c r="F33" s="91">
        <f>ROUND((SUM(BG125:BG208)),2)</f>
        <v>0</v>
      </c>
      <c r="G33" s="29"/>
      <c r="H33" s="29"/>
      <c r="I33" s="92">
        <v>0.21</v>
      </c>
      <c r="J33" s="91">
        <f>0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 hidden="1">
      <c r="A34" s="29"/>
      <c r="B34" s="30"/>
      <c r="C34" s="29"/>
      <c r="D34" s="29"/>
      <c r="E34" s="24" t="s">
        <v>43</v>
      </c>
      <c r="F34" s="91">
        <f>ROUND((SUM(BH125:BH208)),2)</f>
        <v>0</v>
      </c>
      <c r="G34" s="29"/>
      <c r="H34" s="29"/>
      <c r="I34" s="92">
        <v>0.15</v>
      </c>
      <c r="J34" s="91">
        <f>0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4" t="s">
        <v>44</v>
      </c>
      <c r="F35" s="91">
        <f>ROUND((SUM(BI125:BI208)),2)</f>
        <v>0</v>
      </c>
      <c r="G35" s="29"/>
      <c r="H35" s="29"/>
      <c r="I35" s="92">
        <v>0</v>
      </c>
      <c r="J35" s="91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25.35" customHeight="1">
      <c r="A37" s="29"/>
      <c r="B37" s="30"/>
      <c r="C37" s="93"/>
      <c r="D37" s="94" t="s">
        <v>45</v>
      </c>
      <c r="E37" s="57"/>
      <c r="F37" s="57"/>
      <c r="G37" s="95" t="s">
        <v>46</v>
      </c>
      <c r="H37" s="96" t="s">
        <v>47</v>
      </c>
      <c r="I37" s="57"/>
      <c r="J37" s="97">
        <f>SUM(J28:J35)</f>
        <v>0</v>
      </c>
      <c r="K37" s="98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2:12" s="1" customFormat="1" ht="14.45" customHeight="1">
      <c r="B39" s="17"/>
      <c r="L39" s="17"/>
    </row>
    <row r="40" spans="2:12" s="1" customFormat="1" ht="14.45" customHeight="1">
      <c r="B40" s="17"/>
      <c r="L40" s="17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9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39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9"/>
      <c r="B61" s="30"/>
      <c r="C61" s="29"/>
      <c r="D61" s="42" t="s">
        <v>50</v>
      </c>
      <c r="E61" s="32"/>
      <c r="F61" s="99" t="s">
        <v>51</v>
      </c>
      <c r="G61" s="42" t="s">
        <v>50</v>
      </c>
      <c r="H61" s="32"/>
      <c r="I61" s="32"/>
      <c r="J61" s="100" t="s">
        <v>51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9"/>
      <c r="B76" s="30"/>
      <c r="C76" s="29"/>
      <c r="D76" s="42" t="s">
        <v>50</v>
      </c>
      <c r="E76" s="32"/>
      <c r="F76" s="99" t="s">
        <v>51</v>
      </c>
      <c r="G76" s="42" t="s">
        <v>50</v>
      </c>
      <c r="H76" s="32"/>
      <c r="I76" s="32"/>
      <c r="J76" s="100" t="s">
        <v>51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84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179" t="str">
        <f>E7</f>
        <v>Oprava Mostu ev.č. M 26/3</v>
      </c>
      <c r="F85" s="206"/>
      <c r="G85" s="206"/>
      <c r="H85" s="206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2" customHeight="1">
      <c r="A87" s="29"/>
      <c r="B87" s="30"/>
      <c r="C87" s="24" t="s">
        <v>20</v>
      </c>
      <c r="D87" s="29"/>
      <c r="E87" s="29"/>
      <c r="F87" s="22" t="str">
        <f>F10</f>
        <v xml:space="preserve">Karviná </v>
      </c>
      <c r="G87" s="29"/>
      <c r="H87" s="29"/>
      <c r="I87" s="24" t="s">
        <v>22</v>
      </c>
      <c r="J87" s="52" t="str">
        <f>IF(J10="","",J10)</f>
        <v/>
      </c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5.2" customHeight="1">
      <c r="A89" s="29"/>
      <c r="B89" s="30"/>
      <c r="C89" s="24" t="s">
        <v>24</v>
      </c>
      <c r="D89" s="29"/>
      <c r="E89" s="29"/>
      <c r="F89" s="22" t="str">
        <f>E13</f>
        <v xml:space="preserve">Statutární město Karviná </v>
      </c>
      <c r="G89" s="29"/>
      <c r="H89" s="29"/>
      <c r="I89" s="24" t="s">
        <v>30</v>
      </c>
      <c r="J89" s="27" t="str">
        <f>E19</f>
        <v xml:space="preserve"> 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15.2" customHeight="1">
      <c r="A90" s="29"/>
      <c r="B90" s="30"/>
      <c r="C90" s="24" t="s">
        <v>28</v>
      </c>
      <c r="D90" s="29"/>
      <c r="E90" s="29"/>
      <c r="F90" s="22" t="str">
        <f>IF(E16="","",E16)</f>
        <v>Vyplň údaj</v>
      </c>
      <c r="G90" s="29"/>
      <c r="H90" s="29"/>
      <c r="I90" s="24" t="s">
        <v>33</v>
      </c>
      <c r="J90" s="27" t="str">
        <f>E22</f>
        <v xml:space="preserve"> </v>
      </c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0.35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29.25" customHeight="1">
      <c r="A92" s="29"/>
      <c r="B92" s="30"/>
      <c r="C92" s="101" t="s">
        <v>85</v>
      </c>
      <c r="D92" s="93"/>
      <c r="E92" s="93"/>
      <c r="F92" s="93"/>
      <c r="G92" s="93"/>
      <c r="H92" s="93"/>
      <c r="I92" s="93"/>
      <c r="J92" s="102" t="s">
        <v>86</v>
      </c>
      <c r="K92" s="93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2.9" customHeight="1">
      <c r="A94" s="29"/>
      <c r="B94" s="30"/>
      <c r="C94" s="103" t="s">
        <v>87</v>
      </c>
      <c r="D94" s="29"/>
      <c r="E94" s="29"/>
      <c r="F94" s="29"/>
      <c r="G94" s="29"/>
      <c r="H94" s="29"/>
      <c r="I94" s="29"/>
      <c r="J94" s="68">
        <f>J125</f>
        <v>0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U94" s="14" t="s">
        <v>88</v>
      </c>
    </row>
    <row r="95" spans="2:12" s="9" customFormat="1" ht="24.95" customHeight="1">
      <c r="B95" s="104"/>
      <c r="D95" s="105" t="s">
        <v>89</v>
      </c>
      <c r="E95" s="106"/>
      <c r="F95" s="106"/>
      <c r="G95" s="106"/>
      <c r="H95" s="106"/>
      <c r="I95" s="106"/>
      <c r="J95" s="107">
        <f>J126</f>
        <v>0</v>
      </c>
      <c r="L95" s="104"/>
    </row>
    <row r="96" spans="2:12" s="10" customFormat="1" ht="19.9" customHeight="1">
      <c r="B96" s="108"/>
      <c r="D96" s="109" t="s">
        <v>90</v>
      </c>
      <c r="E96" s="110"/>
      <c r="F96" s="110"/>
      <c r="G96" s="110"/>
      <c r="H96" s="110"/>
      <c r="I96" s="110"/>
      <c r="J96" s="111">
        <f>J127</f>
        <v>0</v>
      </c>
      <c r="L96" s="108"/>
    </row>
    <row r="97" spans="2:12" s="10" customFormat="1" ht="19.9" customHeight="1">
      <c r="B97" s="108"/>
      <c r="D97" s="109" t="s">
        <v>91</v>
      </c>
      <c r="E97" s="110"/>
      <c r="F97" s="110"/>
      <c r="G97" s="110"/>
      <c r="H97" s="110"/>
      <c r="I97" s="110"/>
      <c r="J97" s="111">
        <f>J138</f>
        <v>0</v>
      </c>
      <c r="L97" s="108"/>
    </row>
    <row r="98" spans="2:12" s="10" customFormat="1" ht="19.9" customHeight="1">
      <c r="B98" s="108"/>
      <c r="D98" s="109" t="s">
        <v>92</v>
      </c>
      <c r="E98" s="110"/>
      <c r="F98" s="110"/>
      <c r="G98" s="110"/>
      <c r="H98" s="110"/>
      <c r="I98" s="110"/>
      <c r="J98" s="111">
        <f>J140</f>
        <v>0</v>
      </c>
      <c r="L98" s="108"/>
    </row>
    <row r="99" spans="2:12" s="10" customFormat="1" ht="19.9" customHeight="1">
      <c r="B99" s="108"/>
      <c r="D99" s="109" t="s">
        <v>93</v>
      </c>
      <c r="E99" s="110"/>
      <c r="F99" s="110"/>
      <c r="G99" s="110"/>
      <c r="H99" s="110"/>
      <c r="I99" s="110"/>
      <c r="J99" s="111">
        <f>J148</f>
        <v>0</v>
      </c>
      <c r="L99" s="108"/>
    </row>
    <row r="100" spans="2:12" s="10" customFormat="1" ht="19.9" customHeight="1">
      <c r="B100" s="108"/>
      <c r="D100" s="109" t="s">
        <v>94</v>
      </c>
      <c r="E100" s="110"/>
      <c r="F100" s="110"/>
      <c r="G100" s="110"/>
      <c r="H100" s="110"/>
      <c r="I100" s="110"/>
      <c r="J100" s="111">
        <f>J151</f>
        <v>0</v>
      </c>
      <c r="L100" s="108"/>
    </row>
    <row r="101" spans="2:12" s="10" customFormat="1" ht="19.9" customHeight="1">
      <c r="B101" s="108"/>
      <c r="D101" s="109" t="s">
        <v>95</v>
      </c>
      <c r="E101" s="110"/>
      <c r="F101" s="110"/>
      <c r="G101" s="110"/>
      <c r="H101" s="110"/>
      <c r="I101" s="110"/>
      <c r="J101" s="111">
        <f>J194</f>
        <v>0</v>
      </c>
      <c r="L101" s="108"/>
    </row>
    <row r="102" spans="2:12" s="10" customFormat="1" ht="19.9" customHeight="1">
      <c r="B102" s="108"/>
      <c r="D102" s="109" t="s">
        <v>96</v>
      </c>
      <c r="E102" s="110"/>
      <c r="F102" s="110"/>
      <c r="G102" s="110"/>
      <c r="H102" s="110"/>
      <c r="I102" s="110"/>
      <c r="J102" s="111">
        <f>J199</f>
        <v>0</v>
      </c>
      <c r="L102" s="108"/>
    </row>
    <row r="103" spans="2:12" s="9" customFormat="1" ht="24.95" customHeight="1">
      <c r="B103" s="104"/>
      <c r="D103" s="105" t="s">
        <v>97</v>
      </c>
      <c r="E103" s="106"/>
      <c r="F103" s="106"/>
      <c r="G103" s="106"/>
      <c r="H103" s="106"/>
      <c r="I103" s="106"/>
      <c r="J103" s="107">
        <f>J201</f>
        <v>0</v>
      </c>
      <c r="L103" s="104"/>
    </row>
    <row r="104" spans="2:12" s="10" customFormat="1" ht="19.9" customHeight="1">
      <c r="B104" s="108"/>
      <c r="D104" s="109" t="s">
        <v>98</v>
      </c>
      <c r="E104" s="110"/>
      <c r="F104" s="110"/>
      <c r="G104" s="110"/>
      <c r="H104" s="110"/>
      <c r="I104" s="110"/>
      <c r="J104" s="111">
        <f>J202</f>
        <v>0</v>
      </c>
      <c r="L104" s="108"/>
    </row>
    <row r="105" spans="2:12" s="9" customFormat="1" ht="24.95" customHeight="1">
      <c r="B105" s="104"/>
      <c r="D105" s="105" t="s">
        <v>99</v>
      </c>
      <c r="E105" s="106"/>
      <c r="F105" s="106"/>
      <c r="G105" s="106"/>
      <c r="H105" s="106"/>
      <c r="I105" s="106"/>
      <c r="J105" s="107">
        <f>J204</f>
        <v>0</v>
      </c>
      <c r="L105" s="104"/>
    </row>
    <row r="106" spans="2:12" s="10" customFormat="1" ht="19.9" customHeight="1">
      <c r="B106" s="108"/>
      <c r="D106" s="109" t="s">
        <v>100</v>
      </c>
      <c r="E106" s="110"/>
      <c r="F106" s="110"/>
      <c r="G106" s="110"/>
      <c r="H106" s="110"/>
      <c r="I106" s="110"/>
      <c r="J106" s="111">
        <f>J205</f>
        <v>0</v>
      </c>
      <c r="L106" s="108"/>
    </row>
    <row r="107" spans="2:12" s="10" customFormat="1" ht="19.9" customHeight="1">
      <c r="B107" s="108"/>
      <c r="D107" s="109" t="s">
        <v>101</v>
      </c>
      <c r="E107" s="110"/>
      <c r="F107" s="110"/>
      <c r="G107" s="110"/>
      <c r="H107" s="110"/>
      <c r="I107" s="110"/>
      <c r="J107" s="111">
        <f>J207</f>
        <v>0</v>
      </c>
      <c r="L107" s="108"/>
    </row>
    <row r="108" spans="1:31" s="2" customFormat="1" ht="21.75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5" customHeight="1">
      <c r="A109" s="29"/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3" spans="1:31" s="2" customFormat="1" ht="6.95" customHeight="1">
      <c r="A113" s="29"/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24.95" customHeight="1">
      <c r="A114" s="29"/>
      <c r="B114" s="30"/>
      <c r="C114" s="18" t="s">
        <v>102</v>
      </c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2" customHeight="1">
      <c r="A116" s="29"/>
      <c r="B116" s="30"/>
      <c r="C116" s="24" t="s">
        <v>16</v>
      </c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16.5" customHeight="1">
      <c r="A117" s="29"/>
      <c r="B117" s="30"/>
      <c r="C117" s="29"/>
      <c r="D117" s="29"/>
      <c r="E117" s="179" t="str">
        <f>E7</f>
        <v>Oprava Mostu ev.č. M 26/3</v>
      </c>
      <c r="F117" s="206"/>
      <c r="G117" s="206"/>
      <c r="H117" s="206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2" customHeight="1">
      <c r="A119" s="29"/>
      <c r="B119" s="30"/>
      <c r="C119" s="24" t="s">
        <v>20</v>
      </c>
      <c r="D119" s="29"/>
      <c r="E119" s="29"/>
      <c r="F119" s="22" t="str">
        <f>F10</f>
        <v xml:space="preserve">Karviná </v>
      </c>
      <c r="G119" s="29"/>
      <c r="H119" s="29"/>
      <c r="I119" s="24" t="s">
        <v>22</v>
      </c>
      <c r="J119" s="52" t="str">
        <f>IF(J10="","",J10)</f>
        <v/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5.2" customHeight="1">
      <c r="A121" s="29"/>
      <c r="B121" s="30"/>
      <c r="C121" s="24" t="s">
        <v>24</v>
      </c>
      <c r="D121" s="29"/>
      <c r="E121" s="29"/>
      <c r="F121" s="22" t="str">
        <f>E13</f>
        <v xml:space="preserve">Statutární město Karviná </v>
      </c>
      <c r="G121" s="29"/>
      <c r="H121" s="29"/>
      <c r="I121" s="24" t="s">
        <v>30</v>
      </c>
      <c r="J121" s="27" t="str">
        <f>E19</f>
        <v xml:space="preserve"> </v>
      </c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5.2" customHeight="1">
      <c r="A122" s="29"/>
      <c r="B122" s="30"/>
      <c r="C122" s="24" t="s">
        <v>28</v>
      </c>
      <c r="D122" s="29"/>
      <c r="E122" s="29"/>
      <c r="F122" s="22" t="str">
        <f>IF(E16="","",E16)</f>
        <v>Vyplň údaj</v>
      </c>
      <c r="G122" s="29"/>
      <c r="H122" s="29"/>
      <c r="I122" s="24" t="s">
        <v>33</v>
      </c>
      <c r="J122" s="27" t="str">
        <f>E22</f>
        <v xml:space="preserve"> 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0.3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11" customFormat="1" ht="29.25" customHeight="1">
      <c r="A124" s="112"/>
      <c r="B124" s="113"/>
      <c r="C124" s="114" t="s">
        <v>103</v>
      </c>
      <c r="D124" s="115" t="s">
        <v>60</v>
      </c>
      <c r="E124" s="115" t="s">
        <v>56</v>
      </c>
      <c r="F124" s="115" t="s">
        <v>57</v>
      </c>
      <c r="G124" s="115" t="s">
        <v>104</v>
      </c>
      <c r="H124" s="115" t="s">
        <v>105</v>
      </c>
      <c r="I124" s="115" t="s">
        <v>106</v>
      </c>
      <c r="J124" s="116" t="s">
        <v>86</v>
      </c>
      <c r="K124" s="117" t="s">
        <v>107</v>
      </c>
      <c r="L124" s="118"/>
      <c r="M124" s="59" t="s">
        <v>1</v>
      </c>
      <c r="N124" s="60" t="s">
        <v>39</v>
      </c>
      <c r="O124" s="60" t="s">
        <v>108</v>
      </c>
      <c r="P124" s="60" t="s">
        <v>109</v>
      </c>
      <c r="Q124" s="60" t="s">
        <v>110</v>
      </c>
      <c r="R124" s="60" t="s">
        <v>111</v>
      </c>
      <c r="S124" s="60" t="s">
        <v>112</v>
      </c>
      <c r="T124" s="61" t="s">
        <v>113</v>
      </c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112"/>
    </row>
    <row r="125" spans="1:63" s="2" customFormat="1" ht="22.9" customHeight="1">
      <c r="A125" s="29"/>
      <c r="B125" s="30"/>
      <c r="C125" s="66" t="s">
        <v>114</v>
      </c>
      <c r="D125" s="29"/>
      <c r="E125" s="29"/>
      <c r="F125" s="29"/>
      <c r="G125" s="29"/>
      <c r="H125" s="29"/>
      <c r="I125" s="29"/>
      <c r="J125" s="119">
        <f>BK125</f>
        <v>0</v>
      </c>
      <c r="K125" s="29"/>
      <c r="L125" s="30"/>
      <c r="M125" s="62"/>
      <c r="N125" s="53"/>
      <c r="O125" s="63"/>
      <c r="P125" s="120">
        <f>P126+P201+P204</f>
        <v>0</v>
      </c>
      <c r="Q125" s="63"/>
      <c r="R125" s="120">
        <f>R126+R201+R204</f>
        <v>21.78179692</v>
      </c>
      <c r="S125" s="63"/>
      <c r="T125" s="121">
        <f>T126+T201+T204</f>
        <v>20.5311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T125" s="14" t="s">
        <v>74</v>
      </c>
      <c r="AU125" s="14" t="s">
        <v>88</v>
      </c>
      <c r="BK125" s="122">
        <f>BK126+BK201+BK204</f>
        <v>0</v>
      </c>
    </row>
    <row r="126" spans="2:63" s="12" customFormat="1" ht="25.9" customHeight="1">
      <c r="B126" s="123"/>
      <c r="D126" s="124" t="s">
        <v>74</v>
      </c>
      <c r="E126" s="125" t="s">
        <v>115</v>
      </c>
      <c r="F126" s="125" t="s">
        <v>116</v>
      </c>
      <c r="I126" s="126"/>
      <c r="J126" s="127">
        <f>BK126</f>
        <v>0</v>
      </c>
      <c r="L126" s="123"/>
      <c r="M126" s="128"/>
      <c r="N126" s="129"/>
      <c r="O126" s="129"/>
      <c r="P126" s="130">
        <f>P127+P138+P140+P148+P151+P194+P199</f>
        <v>0</v>
      </c>
      <c r="Q126" s="129"/>
      <c r="R126" s="130">
        <f>R127+R138+R140+R148+R151+R194+R199</f>
        <v>21.78179692</v>
      </c>
      <c r="S126" s="129"/>
      <c r="T126" s="131">
        <f>T127+T138+T140+T148+T151+T194+T199</f>
        <v>20.1311</v>
      </c>
      <c r="AR126" s="124" t="s">
        <v>80</v>
      </c>
      <c r="AT126" s="132" t="s">
        <v>74</v>
      </c>
      <c r="AU126" s="132" t="s">
        <v>75</v>
      </c>
      <c r="AY126" s="124" t="s">
        <v>117</v>
      </c>
      <c r="BK126" s="133">
        <f>BK127+BK138+BK140+BK148+BK151+BK194+BK199</f>
        <v>0</v>
      </c>
    </row>
    <row r="127" spans="2:63" s="12" customFormat="1" ht="22.9" customHeight="1">
      <c r="B127" s="123"/>
      <c r="D127" s="124" t="s">
        <v>74</v>
      </c>
      <c r="E127" s="134" t="s">
        <v>80</v>
      </c>
      <c r="F127" s="134" t="s">
        <v>118</v>
      </c>
      <c r="I127" s="126"/>
      <c r="J127" s="135">
        <f>BK127</f>
        <v>0</v>
      </c>
      <c r="L127" s="123"/>
      <c r="M127" s="128"/>
      <c r="N127" s="129"/>
      <c r="O127" s="129"/>
      <c r="P127" s="130">
        <f>SUM(P128:P137)</f>
        <v>0</v>
      </c>
      <c r="Q127" s="129"/>
      <c r="R127" s="130">
        <f>SUM(R128:R137)</f>
        <v>0</v>
      </c>
      <c r="S127" s="129"/>
      <c r="T127" s="131">
        <f>SUM(T128:T137)</f>
        <v>2.75</v>
      </c>
      <c r="AR127" s="124" t="s">
        <v>80</v>
      </c>
      <c r="AT127" s="132" t="s">
        <v>74</v>
      </c>
      <c r="AU127" s="132" t="s">
        <v>80</v>
      </c>
      <c r="AY127" s="124" t="s">
        <v>117</v>
      </c>
      <c r="BK127" s="133">
        <f>SUM(BK128:BK137)</f>
        <v>0</v>
      </c>
    </row>
    <row r="128" spans="1:65" s="2" customFormat="1" ht="33" customHeight="1">
      <c r="A128" s="29"/>
      <c r="B128" s="136"/>
      <c r="C128" s="137" t="s">
        <v>80</v>
      </c>
      <c r="D128" s="137" t="s">
        <v>119</v>
      </c>
      <c r="E128" s="138" t="s">
        <v>120</v>
      </c>
      <c r="F128" s="139" t="s">
        <v>121</v>
      </c>
      <c r="G128" s="140" t="s">
        <v>122</v>
      </c>
      <c r="H128" s="141">
        <v>40</v>
      </c>
      <c r="I128" s="142"/>
      <c r="J128" s="143">
        <f aca="true" t="shared" si="0" ref="J128:J137">ROUND(I128*H128,2)</f>
        <v>0</v>
      </c>
      <c r="K128" s="144"/>
      <c r="L128" s="30"/>
      <c r="M128" s="145" t="s">
        <v>1</v>
      </c>
      <c r="N128" s="146" t="s">
        <v>40</v>
      </c>
      <c r="O128" s="55"/>
      <c r="P128" s="147">
        <f aca="true" t="shared" si="1" ref="P128:P137">O128*H128</f>
        <v>0</v>
      </c>
      <c r="Q128" s="147">
        <v>0</v>
      </c>
      <c r="R128" s="147">
        <f aca="true" t="shared" si="2" ref="R128:R137">Q128*H128</f>
        <v>0</v>
      </c>
      <c r="S128" s="147">
        <v>0</v>
      </c>
      <c r="T128" s="148">
        <f aca="true" t="shared" si="3" ref="T128:T137"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49" t="s">
        <v>123</v>
      </c>
      <c r="AT128" s="149" t="s">
        <v>119</v>
      </c>
      <c r="AU128" s="149" t="s">
        <v>82</v>
      </c>
      <c r="AY128" s="14" t="s">
        <v>117</v>
      </c>
      <c r="BE128" s="150">
        <f aca="true" t="shared" si="4" ref="BE128:BE137">IF(N128="základní",J128,0)</f>
        <v>0</v>
      </c>
      <c r="BF128" s="150">
        <f aca="true" t="shared" si="5" ref="BF128:BF137">IF(N128="snížená",J128,0)</f>
        <v>0</v>
      </c>
      <c r="BG128" s="150">
        <f aca="true" t="shared" si="6" ref="BG128:BG137">IF(N128="zákl. přenesená",J128,0)</f>
        <v>0</v>
      </c>
      <c r="BH128" s="150">
        <f aca="true" t="shared" si="7" ref="BH128:BH137">IF(N128="sníž. přenesená",J128,0)</f>
        <v>0</v>
      </c>
      <c r="BI128" s="150">
        <f aca="true" t="shared" si="8" ref="BI128:BI137">IF(N128="nulová",J128,0)</f>
        <v>0</v>
      </c>
      <c r="BJ128" s="14" t="s">
        <v>80</v>
      </c>
      <c r="BK128" s="150">
        <f aca="true" t="shared" si="9" ref="BK128:BK137">ROUND(I128*H128,2)</f>
        <v>0</v>
      </c>
      <c r="BL128" s="14" t="s">
        <v>123</v>
      </c>
      <c r="BM128" s="149" t="s">
        <v>124</v>
      </c>
    </row>
    <row r="129" spans="1:65" s="2" customFormat="1" ht="16.5" customHeight="1">
      <c r="A129" s="29"/>
      <c r="B129" s="136"/>
      <c r="C129" s="137" t="s">
        <v>82</v>
      </c>
      <c r="D129" s="137" t="s">
        <v>119</v>
      </c>
      <c r="E129" s="138" t="s">
        <v>125</v>
      </c>
      <c r="F129" s="139" t="s">
        <v>126</v>
      </c>
      <c r="G129" s="140" t="s">
        <v>122</v>
      </c>
      <c r="H129" s="141">
        <v>12.5</v>
      </c>
      <c r="I129" s="142"/>
      <c r="J129" s="143">
        <f t="shared" si="0"/>
        <v>0</v>
      </c>
      <c r="K129" s="144"/>
      <c r="L129" s="30"/>
      <c r="M129" s="145" t="s">
        <v>1</v>
      </c>
      <c r="N129" s="146" t="s">
        <v>40</v>
      </c>
      <c r="O129" s="55"/>
      <c r="P129" s="147">
        <f t="shared" si="1"/>
        <v>0</v>
      </c>
      <c r="Q129" s="147">
        <v>0</v>
      </c>
      <c r="R129" s="147">
        <f t="shared" si="2"/>
        <v>0</v>
      </c>
      <c r="S129" s="147">
        <v>0.22</v>
      </c>
      <c r="T129" s="148">
        <f t="shared" si="3"/>
        <v>2.75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49" t="s">
        <v>123</v>
      </c>
      <c r="AT129" s="149" t="s">
        <v>119</v>
      </c>
      <c r="AU129" s="149" t="s">
        <v>82</v>
      </c>
      <c r="AY129" s="14" t="s">
        <v>117</v>
      </c>
      <c r="BE129" s="150">
        <f t="shared" si="4"/>
        <v>0</v>
      </c>
      <c r="BF129" s="150">
        <f t="shared" si="5"/>
        <v>0</v>
      </c>
      <c r="BG129" s="150">
        <f t="shared" si="6"/>
        <v>0</v>
      </c>
      <c r="BH129" s="150">
        <f t="shared" si="7"/>
        <v>0</v>
      </c>
      <c r="BI129" s="150">
        <f t="shared" si="8"/>
        <v>0</v>
      </c>
      <c r="BJ129" s="14" t="s">
        <v>80</v>
      </c>
      <c r="BK129" s="150">
        <f t="shared" si="9"/>
        <v>0</v>
      </c>
      <c r="BL129" s="14" t="s">
        <v>123</v>
      </c>
      <c r="BM129" s="149" t="s">
        <v>127</v>
      </c>
    </row>
    <row r="130" spans="1:65" s="2" customFormat="1" ht="21.75" customHeight="1">
      <c r="A130" s="29"/>
      <c r="B130" s="136"/>
      <c r="C130" s="137" t="s">
        <v>128</v>
      </c>
      <c r="D130" s="137" t="s">
        <v>119</v>
      </c>
      <c r="E130" s="138" t="s">
        <v>129</v>
      </c>
      <c r="F130" s="139" t="s">
        <v>130</v>
      </c>
      <c r="G130" s="140" t="s">
        <v>131</v>
      </c>
      <c r="H130" s="141">
        <v>2</v>
      </c>
      <c r="I130" s="142"/>
      <c r="J130" s="143">
        <f t="shared" si="0"/>
        <v>0</v>
      </c>
      <c r="K130" s="144"/>
      <c r="L130" s="30"/>
      <c r="M130" s="145" t="s">
        <v>1</v>
      </c>
      <c r="N130" s="146" t="s">
        <v>40</v>
      </c>
      <c r="O130" s="55"/>
      <c r="P130" s="147">
        <f t="shared" si="1"/>
        <v>0</v>
      </c>
      <c r="Q130" s="147">
        <v>0</v>
      </c>
      <c r="R130" s="147">
        <f t="shared" si="2"/>
        <v>0</v>
      </c>
      <c r="S130" s="147">
        <v>0</v>
      </c>
      <c r="T130" s="148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49" t="s">
        <v>123</v>
      </c>
      <c r="AT130" s="149" t="s">
        <v>119</v>
      </c>
      <c r="AU130" s="149" t="s">
        <v>82</v>
      </c>
      <c r="AY130" s="14" t="s">
        <v>117</v>
      </c>
      <c r="BE130" s="150">
        <f t="shared" si="4"/>
        <v>0</v>
      </c>
      <c r="BF130" s="150">
        <f t="shared" si="5"/>
        <v>0</v>
      </c>
      <c r="BG130" s="150">
        <f t="shared" si="6"/>
        <v>0</v>
      </c>
      <c r="BH130" s="150">
        <f t="shared" si="7"/>
        <v>0</v>
      </c>
      <c r="BI130" s="150">
        <f t="shared" si="8"/>
        <v>0</v>
      </c>
      <c r="BJ130" s="14" t="s">
        <v>80</v>
      </c>
      <c r="BK130" s="150">
        <f t="shared" si="9"/>
        <v>0</v>
      </c>
      <c r="BL130" s="14" t="s">
        <v>123</v>
      </c>
      <c r="BM130" s="149" t="s">
        <v>132</v>
      </c>
    </row>
    <row r="131" spans="1:65" s="2" customFormat="1" ht="21.75" customHeight="1">
      <c r="A131" s="29"/>
      <c r="B131" s="136"/>
      <c r="C131" s="137" t="s">
        <v>123</v>
      </c>
      <c r="D131" s="137" t="s">
        <v>119</v>
      </c>
      <c r="E131" s="138" t="s">
        <v>133</v>
      </c>
      <c r="F131" s="139" t="s">
        <v>134</v>
      </c>
      <c r="G131" s="140" t="s">
        <v>131</v>
      </c>
      <c r="H131" s="141">
        <v>2</v>
      </c>
      <c r="I131" s="142"/>
      <c r="J131" s="143">
        <f t="shared" si="0"/>
        <v>0</v>
      </c>
      <c r="K131" s="144"/>
      <c r="L131" s="30"/>
      <c r="M131" s="145" t="s">
        <v>1</v>
      </c>
      <c r="N131" s="146" t="s">
        <v>40</v>
      </c>
      <c r="O131" s="55"/>
      <c r="P131" s="147">
        <f t="shared" si="1"/>
        <v>0</v>
      </c>
      <c r="Q131" s="147">
        <v>0</v>
      </c>
      <c r="R131" s="147">
        <f t="shared" si="2"/>
        <v>0</v>
      </c>
      <c r="S131" s="147">
        <v>0</v>
      </c>
      <c r="T131" s="148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49" t="s">
        <v>123</v>
      </c>
      <c r="AT131" s="149" t="s">
        <v>119</v>
      </c>
      <c r="AU131" s="149" t="s">
        <v>82</v>
      </c>
      <c r="AY131" s="14" t="s">
        <v>117</v>
      </c>
      <c r="BE131" s="150">
        <f t="shared" si="4"/>
        <v>0</v>
      </c>
      <c r="BF131" s="150">
        <f t="shared" si="5"/>
        <v>0</v>
      </c>
      <c r="BG131" s="150">
        <f t="shared" si="6"/>
        <v>0</v>
      </c>
      <c r="BH131" s="150">
        <f t="shared" si="7"/>
        <v>0</v>
      </c>
      <c r="BI131" s="150">
        <f t="shared" si="8"/>
        <v>0</v>
      </c>
      <c r="BJ131" s="14" t="s">
        <v>80</v>
      </c>
      <c r="BK131" s="150">
        <f t="shared" si="9"/>
        <v>0</v>
      </c>
      <c r="BL131" s="14" t="s">
        <v>123</v>
      </c>
      <c r="BM131" s="149" t="s">
        <v>135</v>
      </c>
    </row>
    <row r="132" spans="1:65" s="2" customFormat="1" ht="33" customHeight="1">
      <c r="A132" s="29"/>
      <c r="B132" s="136"/>
      <c r="C132" s="137" t="s">
        <v>136</v>
      </c>
      <c r="D132" s="137" t="s">
        <v>119</v>
      </c>
      <c r="E132" s="138" t="s">
        <v>137</v>
      </c>
      <c r="F132" s="139" t="s">
        <v>138</v>
      </c>
      <c r="G132" s="140" t="s">
        <v>131</v>
      </c>
      <c r="H132" s="141">
        <v>2</v>
      </c>
      <c r="I132" s="142"/>
      <c r="J132" s="143">
        <f t="shared" si="0"/>
        <v>0</v>
      </c>
      <c r="K132" s="144"/>
      <c r="L132" s="30"/>
      <c r="M132" s="145" t="s">
        <v>1</v>
      </c>
      <c r="N132" s="146" t="s">
        <v>40</v>
      </c>
      <c r="O132" s="55"/>
      <c r="P132" s="147">
        <f t="shared" si="1"/>
        <v>0</v>
      </c>
      <c r="Q132" s="147">
        <v>0</v>
      </c>
      <c r="R132" s="147">
        <f t="shared" si="2"/>
        <v>0</v>
      </c>
      <c r="S132" s="147">
        <v>0</v>
      </c>
      <c r="T132" s="148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49" t="s">
        <v>123</v>
      </c>
      <c r="AT132" s="149" t="s">
        <v>119</v>
      </c>
      <c r="AU132" s="149" t="s">
        <v>82</v>
      </c>
      <c r="AY132" s="14" t="s">
        <v>117</v>
      </c>
      <c r="BE132" s="150">
        <f t="shared" si="4"/>
        <v>0</v>
      </c>
      <c r="BF132" s="150">
        <f t="shared" si="5"/>
        <v>0</v>
      </c>
      <c r="BG132" s="150">
        <f t="shared" si="6"/>
        <v>0</v>
      </c>
      <c r="BH132" s="150">
        <f t="shared" si="7"/>
        <v>0</v>
      </c>
      <c r="BI132" s="150">
        <f t="shared" si="8"/>
        <v>0</v>
      </c>
      <c r="BJ132" s="14" t="s">
        <v>80</v>
      </c>
      <c r="BK132" s="150">
        <f t="shared" si="9"/>
        <v>0</v>
      </c>
      <c r="BL132" s="14" t="s">
        <v>123</v>
      </c>
      <c r="BM132" s="149" t="s">
        <v>139</v>
      </c>
    </row>
    <row r="133" spans="1:65" s="2" customFormat="1" ht="16.5" customHeight="1">
      <c r="A133" s="29"/>
      <c r="B133" s="136"/>
      <c r="C133" s="137" t="s">
        <v>140</v>
      </c>
      <c r="D133" s="137" t="s">
        <v>119</v>
      </c>
      <c r="E133" s="138" t="s">
        <v>141</v>
      </c>
      <c r="F133" s="139" t="s">
        <v>142</v>
      </c>
      <c r="G133" s="140" t="s">
        <v>122</v>
      </c>
      <c r="H133" s="141">
        <v>40</v>
      </c>
      <c r="I133" s="142"/>
      <c r="J133" s="143">
        <f t="shared" si="0"/>
        <v>0</v>
      </c>
      <c r="K133" s="144"/>
      <c r="L133" s="30"/>
      <c r="M133" s="145" t="s">
        <v>1</v>
      </c>
      <c r="N133" s="146" t="s">
        <v>40</v>
      </c>
      <c r="O133" s="55"/>
      <c r="P133" s="147">
        <f t="shared" si="1"/>
        <v>0</v>
      </c>
      <c r="Q133" s="147">
        <v>0</v>
      </c>
      <c r="R133" s="147">
        <f t="shared" si="2"/>
        <v>0</v>
      </c>
      <c r="S133" s="147">
        <v>0</v>
      </c>
      <c r="T133" s="148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49" t="s">
        <v>123</v>
      </c>
      <c r="AT133" s="149" t="s">
        <v>119</v>
      </c>
      <c r="AU133" s="149" t="s">
        <v>82</v>
      </c>
      <c r="AY133" s="14" t="s">
        <v>117</v>
      </c>
      <c r="BE133" s="150">
        <f t="shared" si="4"/>
        <v>0</v>
      </c>
      <c r="BF133" s="150">
        <f t="shared" si="5"/>
        <v>0</v>
      </c>
      <c r="BG133" s="150">
        <f t="shared" si="6"/>
        <v>0</v>
      </c>
      <c r="BH133" s="150">
        <f t="shared" si="7"/>
        <v>0</v>
      </c>
      <c r="BI133" s="150">
        <f t="shared" si="8"/>
        <v>0</v>
      </c>
      <c r="BJ133" s="14" t="s">
        <v>80</v>
      </c>
      <c r="BK133" s="150">
        <f t="shared" si="9"/>
        <v>0</v>
      </c>
      <c r="BL133" s="14" t="s">
        <v>123</v>
      </c>
      <c r="BM133" s="149" t="s">
        <v>143</v>
      </c>
    </row>
    <row r="134" spans="1:65" s="2" customFormat="1" ht="33" customHeight="1">
      <c r="A134" s="29"/>
      <c r="B134" s="136"/>
      <c r="C134" s="137" t="s">
        <v>144</v>
      </c>
      <c r="D134" s="137" t="s">
        <v>119</v>
      </c>
      <c r="E134" s="138" t="s">
        <v>145</v>
      </c>
      <c r="F134" s="139" t="s">
        <v>146</v>
      </c>
      <c r="G134" s="140" t="s">
        <v>131</v>
      </c>
      <c r="H134" s="141">
        <v>5.25</v>
      </c>
      <c r="I134" s="142"/>
      <c r="J134" s="143">
        <f t="shared" si="0"/>
        <v>0</v>
      </c>
      <c r="K134" s="144"/>
      <c r="L134" s="30"/>
      <c r="M134" s="145" t="s">
        <v>1</v>
      </c>
      <c r="N134" s="146" t="s">
        <v>40</v>
      </c>
      <c r="O134" s="55"/>
      <c r="P134" s="147">
        <f t="shared" si="1"/>
        <v>0</v>
      </c>
      <c r="Q134" s="147">
        <v>0</v>
      </c>
      <c r="R134" s="147">
        <f t="shared" si="2"/>
        <v>0</v>
      </c>
      <c r="S134" s="147">
        <v>0</v>
      </c>
      <c r="T134" s="148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49" t="s">
        <v>123</v>
      </c>
      <c r="AT134" s="149" t="s">
        <v>119</v>
      </c>
      <c r="AU134" s="149" t="s">
        <v>82</v>
      </c>
      <c r="AY134" s="14" t="s">
        <v>117</v>
      </c>
      <c r="BE134" s="150">
        <f t="shared" si="4"/>
        <v>0</v>
      </c>
      <c r="BF134" s="150">
        <f t="shared" si="5"/>
        <v>0</v>
      </c>
      <c r="BG134" s="150">
        <f t="shared" si="6"/>
        <v>0</v>
      </c>
      <c r="BH134" s="150">
        <f t="shared" si="7"/>
        <v>0</v>
      </c>
      <c r="BI134" s="150">
        <f t="shared" si="8"/>
        <v>0</v>
      </c>
      <c r="BJ134" s="14" t="s">
        <v>80</v>
      </c>
      <c r="BK134" s="150">
        <f t="shared" si="9"/>
        <v>0</v>
      </c>
      <c r="BL134" s="14" t="s">
        <v>123</v>
      </c>
      <c r="BM134" s="149" t="s">
        <v>147</v>
      </c>
    </row>
    <row r="135" spans="1:65" s="2" customFormat="1" ht="21.75" customHeight="1">
      <c r="A135" s="29"/>
      <c r="B135" s="136"/>
      <c r="C135" s="137" t="s">
        <v>148</v>
      </c>
      <c r="D135" s="137" t="s">
        <v>119</v>
      </c>
      <c r="E135" s="138" t="s">
        <v>149</v>
      </c>
      <c r="F135" s="139" t="s">
        <v>150</v>
      </c>
      <c r="G135" s="140" t="s">
        <v>131</v>
      </c>
      <c r="H135" s="141">
        <v>5.25</v>
      </c>
      <c r="I135" s="142"/>
      <c r="J135" s="143">
        <f t="shared" si="0"/>
        <v>0</v>
      </c>
      <c r="K135" s="144"/>
      <c r="L135" s="30"/>
      <c r="M135" s="145" t="s">
        <v>1</v>
      </c>
      <c r="N135" s="146" t="s">
        <v>40</v>
      </c>
      <c r="O135" s="55"/>
      <c r="P135" s="147">
        <f t="shared" si="1"/>
        <v>0</v>
      </c>
      <c r="Q135" s="147">
        <v>0</v>
      </c>
      <c r="R135" s="147">
        <f t="shared" si="2"/>
        <v>0</v>
      </c>
      <c r="S135" s="147">
        <v>0</v>
      </c>
      <c r="T135" s="148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49" t="s">
        <v>123</v>
      </c>
      <c r="AT135" s="149" t="s">
        <v>119</v>
      </c>
      <c r="AU135" s="149" t="s">
        <v>82</v>
      </c>
      <c r="AY135" s="14" t="s">
        <v>117</v>
      </c>
      <c r="BE135" s="150">
        <f t="shared" si="4"/>
        <v>0</v>
      </c>
      <c r="BF135" s="150">
        <f t="shared" si="5"/>
        <v>0</v>
      </c>
      <c r="BG135" s="150">
        <f t="shared" si="6"/>
        <v>0</v>
      </c>
      <c r="BH135" s="150">
        <f t="shared" si="7"/>
        <v>0</v>
      </c>
      <c r="BI135" s="150">
        <f t="shared" si="8"/>
        <v>0</v>
      </c>
      <c r="BJ135" s="14" t="s">
        <v>80</v>
      </c>
      <c r="BK135" s="150">
        <f t="shared" si="9"/>
        <v>0</v>
      </c>
      <c r="BL135" s="14" t="s">
        <v>123</v>
      </c>
      <c r="BM135" s="149" t="s">
        <v>151</v>
      </c>
    </row>
    <row r="136" spans="1:65" s="2" customFormat="1" ht="16.5" customHeight="1">
      <c r="A136" s="29"/>
      <c r="B136" s="136"/>
      <c r="C136" s="137" t="s">
        <v>152</v>
      </c>
      <c r="D136" s="137" t="s">
        <v>119</v>
      </c>
      <c r="E136" s="138" t="s">
        <v>153</v>
      </c>
      <c r="F136" s="139" t="s">
        <v>154</v>
      </c>
      <c r="G136" s="140" t="s">
        <v>131</v>
      </c>
      <c r="H136" s="141">
        <v>5.25</v>
      </c>
      <c r="I136" s="142"/>
      <c r="J136" s="143">
        <f t="shared" si="0"/>
        <v>0</v>
      </c>
      <c r="K136" s="144"/>
      <c r="L136" s="30"/>
      <c r="M136" s="145" t="s">
        <v>1</v>
      </c>
      <c r="N136" s="146" t="s">
        <v>40</v>
      </c>
      <c r="O136" s="55"/>
      <c r="P136" s="147">
        <f t="shared" si="1"/>
        <v>0</v>
      </c>
      <c r="Q136" s="147">
        <v>0</v>
      </c>
      <c r="R136" s="147">
        <f t="shared" si="2"/>
        <v>0</v>
      </c>
      <c r="S136" s="147">
        <v>0</v>
      </c>
      <c r="T136" s="148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49" t="s">
        <v>123</v>
      </c>
      <c r="AT136" s="149" t="s">
        <v>119</v>
      </c>
      <c r="AU136" s="149" t="s">
        <v>82</v>
      </c>
      <c r="AY136" s="14" t="s">
        <v>117</v>
      </c>
      <c r="BE136" s="150">
        <f t="shared" si="4"/>
        <v>0</v>
      </c>
      <c r="BF136" s="150">
        <f t="shared" si="5"/>
        <v>0</v>
      </c>
      <c r="BG136" s="150">
        <f t="shared" si="6"/>
        <v>0</v>
      </c>
      <c r="BH136" s="150">
        <f t="shared" si="7"/>
        <v>0</v>
      </c>
      <c r="BI136" s="150">
        <f t="shared" si="8"/>
        <v>0</v>
      </c>
      <c r="BJ136" s="14" t="s">
        <v>80</v>
      </c>
      <c r="BK136" s="150">
        <f t="shared" si="9"/>
        <v>0</v>
      </c>
      <c r="BL136" s="14" t="s">
        <v>123</v>
      </c>
      <c r="BM136" s="149" t="s">
        <v>155</v>
      </c>
    </row>
    <row r="137" spans="1:65" s="2" customFormat="1" ht="33" customHeight="1">
      <c r="A137" s="29"/>
      <c r="B137" s="136"/>
      <c r="C137" s="137" t="s">
        <v>156</v>
      </c>
      <c r="D137" s="137" t="s">
        <v>119</v>
      </c>
      <c r="E137" s="138" t="s">
        <v>157</v>
      </c>
      <c r="F137" s="139" t="s">
        <v>158</v>
      </c>
      <c r="G137" s="140" t="s">
        <v>159</v>
      </c>
      <c r="H137" s="141">
        <v>10.5</v>
      </c>
      <c r="I137" s="142"/>
      <c r="J137" s="143">
        <f t="shared" si="0"/>
        <v>0</v>
      </c>
      <c r="K137" s="144"/>
      <c r="L137" s="30"/>
      <c r="M137" s="145" t="s">
        <v>1</v>
      </c>
      <c r="N137" s="146" t="s">
        <v>40</v>
      </c>
      <c r="O137" s="55"/>
      <c r="P137" s="147">
        <f t="shared" si="1"/>
        <v>0</v>
      </c>
      <c r="Q137" s="147">
        <v>0</v>
      </c>
      <c r="R137" s="147">
        <f t="shared" si="2"/>
        <v>0</v>
      </c>
      <c r="S137" s="147">
        <v>0</v>
      </c>
      <c r="T137" s="148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49" t="s">
        <v>123</v>
      </c>
      <c r="AT137" s="149" t="s">
        <v>119</v>
      </c>
      <c r="AU137" s="149" t="s">
        <v>82</v>
      </c>
      <c r="AY137" s="14" t="s">
        <v>117</v>
      </c>
      <c r="BE137" s="150">
        <f t="shared" si="4"/>
        <v>0</v>
      </c>
      <c r="BF137" s="150">
        <f t="shared" si="5"/>
        <v>0</v>
      </c>
      <c r="BG137" s="150">
        <f t="shared" si="6"/>
        <v>0</v>
      </c>
      <c r="BH137" s="150">
        <f t="shared" si="7"/>
        <v>0</v>
      </c>
      <c r="BI137" s="150">
        <f t="shared" si="8"/>
        <v>0</v>
      </c>
      <c r="BJ137" s="14" t="s">
        <v>80</v>
      </c>
      <c r="BK137" s="150">
        <f t="shared" si="9"/>
        <v>0</v>
      </c>
      <c r="BL137" s="14" t="s">
        <v>123</v>
      </c>
      <c r="BM137" s="149" t="s">
        <v>160</v>
      </c>
    </row>
    <row r="138" spans="2:63" s="12" customFormat="1" ht="22.9" customHeight="1">
      <c r="B138" s="123"/>
      <c r="D138" s="124" t="s">
        <v>74</v>
      </c>
      <c r="E138" s="134" t="s">
        <v>82</v>
      </c>
      <c r="F138" s="134" t="s">
        <v>161</v>
      </c>
      <c r="I138" s="126"/>
      <c r="J138" s="135">
        <f>BK138</f>
        <v>0</v>
      </c>
      <c r="L138" s="123"/>
      <c r="M138" s="128"/>
      <c r="N138" s="129"/>
      <c r="O138" s="129"/>
      <c r="P138" s="130">
        <f>P139</f>
        <v>0</v>
      </c>
      <c r="Q138" s="129"/>
      <c r="R138" s="130">
        <f>R139</f>
        <v>4.90658</v>
      </c>
      <c r="S138" s="129"/>
      <c r="T138" s="131">
        <f>T139</f>
        <v>0</v>
      </c>
      <c r="AR138" s="124" t="s">
        <v>80</v>
      </c>
      <c r="AT138" s="132" t="s">
        <v>74</v>
      </c>
      <c r="AU138" s="132" t="s">
        <v>80</v>
      </c>
      <c r="AY138" s="124" t="s">
        <v>117</v>
      </c>
      <c r="BK138" s="133">
        <f>BK139</f>
        <v>0</v>
      </c>
    </row>
    <row r="139" spans="1:65" s="2" customFormat="1" ht="21.75" customHeight="1">
      <c r="A139" s="29"/>
      <c r="B139" s="136"/>
      <c r="C139" s="137" t="s">
        <v>162</v>
      </c>
      <c r="D139" s="137" t="s">
        <v>119</v>
      </c>
      <c r="E139" s="138" t="s">
        <v>163</v>
      </c>
      <c r="F139" s="139" t="s">
        <v>164</v>
      </c>
      <c r="G139" s="140" t="s">
        <v>131</v>
      </c>
      <c r="H139" s="141">
        <v>2</v>
      </c>
      <c r="I139" s="142"/>
      <c r="J139" s="143">
        <f>ROUND(I139*H139,2)</f>
        <v>0</v>
      </c>
      <c r="K139" s="144"/>
      <c r="L139" s="30"/>
      <c r="M139" s="145" t="s">
        <v>1</v>
      </c>
      <c r="N139" s="146" t="s">
        <v>40</v>
      </c>
      <c r="O139" s="55"/>
      <c r="P139" s="147">
        <f>O139*H139</f>
        <v>0</v>
      </c>
      <c r="Q139" s="147">
        <v>2.45329</v>
      </c>
      <c r="R139" s="147">
        <f>Q139*H139</f>
        <v>4.90658</v>
      </c>
      <c r="S139" s="147">
        <v>0</v>
      </c>
      <c r="T139" s="148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49" t="s">
        <v>123</v>
      </c>
      <c r="AT139" s="149" t="s">
        <v>119</v>
      </c>
      <c r="AU139" s="149" t="s">
        <v>82</v>
      </c>
      <c r="AY139" s="14" t="s">
        <v>117</v>
      </c>
      <c r="BE139" s="150">
        <f>IF(N139="základní",J139,0)</f>
        <v>0</v>
      </c>
      <c r="BF139" s="150">
        <f>IF(N139="snížená",J139,0)</f>
        <v>0</v>
      </c>
      <c r="BG139" s="150">
        <f>IF(N139="zákl. přenesená",J139,0)</f>
        <v>0</v>
      </c>
      <c r="BH139" s="150">
        <f>IF(N139="sníž. přenesená",J139,0)</f>
        <v>0</v>
      </c>
      <c r="BI139" s="150">
        <f>IF(N139="nulová",J139,0)</f>
        <v>0</v>
      </c>
      <c r="BJ139" s="14" t="s">
        <v>80</v>
      </c>
      <c r="BK139" s="150">
        <f>ROUND(I139*H139,2)</f>
        <v>0</v>
      </c>
      <c r="BL139" s="14" t="s">
        <v>123</v>
      </c>
      <c r="BM139" s="149" t="s">
        <v>165</v>
      </c>
    </row>
    <row r="140" spans="2:63" s="12" customFormat="1" ht="22.9" customHeight="1">
      <c r="B140" s="123"/>
      <c r="D140" s="124" t="s">
        <v>74</v>
      </c>
      <c r="E140" s="134" t="s">
        <v>128</v>
      </c>
      <c r="F140" s="134" t="s">
        <v>166</v>
      </c>
      <c r="I140" s="126"/>
      <c r="J140" s="135">
        <f>BK140</f>
        <v>0</v>
      </c>
      <c r="L140" s="123"/>
      <c r="M140" s="128"/>
      <c r="N140" s="129"/>
      <c r="O140" s="129"/>
      <c r="P140" s="130">
        <f>SUM(P141:P147)</f>
        <v>0</v>
      </c>
      <c r="Q140" s="129"/>
      <c r="R140" s="130">
        <f>SUM(R141:R147)</f>
        <v>13.765517000000001</v>
      </c>
      <c r="S140" s="129"/>
      <c r="T140" s="131">
        <f>SUM(T141:T147)</f>
        <v>0</v>
      </c>
      <c r="AR140" s="124" t="s">
        <v>80</v>
      </c>
      <c r="AT140" s="132" t="s">
        <v>74</v>
      </c>
      <c r="AU140" s="132" t="s">
        <v>80</v>
      </c>
      <c r="AY140" s="124" t="s">
        <v>117</v>
      </c>
      <c r="BK140" s="133">
        <f>SUM(BK141:BK147)</f>
        <v>0</v>
      </c>
    </row>
    <row r="141" spans="1:65" s="2" customFormat="1" ht="21.75" customHeight="1">
      <c r="A141" s="29"/>
      <c r="B141" s="136"/>
      <c r="C141" s="137" t="s">
        <v>167</v>
      </c>
      <c r="D141" s="137" t="s">
        <v>119</v>
      </c>
      <c r="E141" s="138" t="s">
        <v>168</v>
      </c>
      <c r="F141" s="139" t="s">
        <v>169</v>
      </c>
      <c r="G141" s="140" t="s">
        <v>170</v>
      </c>
      <c r="H141" s="141">
        <v>25</v>
      </c>
      <c r="I141" s="142"/>
      <c r="J141" s="143">
        <f aca="true" t="shared" si="10" ref="J141:J147">ROUND(I141*H141,2)</f>
        <v>0</v>
      </c>
      <c r="K141" s="144"/>
      <c r="L141" s="30"/>
      <c r="M141" s="145" t="s">
        <v>1</v>
      </c>
      <c r="N141" s="146" t="s">
        <v>40</v>
      </c>
      <c r="O141" s="55"/>
      <c r="P141" s="147">
        <f aca="true" t="shared" si="11" ref="P141:P147">O141*H141</f>
        <v>0</v>
      </c>
      <c r="Q141" s="147">
        <v>0.00395</v>
      </c>
      <c r="R141" s="147">
        <f aca="true" t="shared" si="12" ref="R141:R147">Q141*H141</f>
        <v>0.09875</v>
      </c>
      <c r="S141" s="147">
        <v>0</v>
      </c>
      <c r="T141" s="148">
        <f aca="true" t="shared" si="13" ref="T141:T147"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49" t="s">
        <v>123</v>
      </c>
      <c r="AT141" s="149" t="s">
        <v>119</v>
      </c>
      <c r="AU141" s="149" t="s">
        <v>82</v>
      </c>
      <c r="AY141" s="14" t="s">
        <v>117</v>
      </c>
      <c r="BE141" s="150">
        <f aca="true" t="shared" si="14" ref="BE141:BE147">IF(N141="základní",J141,0)</f>
        <v>0</v>
      </c>
      <c r="BF141" s="150">
        <f aca="true" t="shared" si="15" ref="BF141:BF147">IF(N141="snížená",J141,0)</f>
        <v>0</v>
      </c>
      <c r="BG141" s="150">
        <f aca="true" t="shared" si="16" ref="BG141:BG147">IF(N141="zákl. přenesená",J141,0)</f>
        <v>0</v>
      </c>
      <c r="BH141" s="150">
        <f aca="true" t="shared" si="17" ref="BH141:BH147">IF(N141="sníž. přenesená",J141,0)</f>
        <v>0</v>
      </c>
      <c r="BI141" s="150">
        <f aca="true" t="shared" si="18" ref="BI141:BI147">IF(N141="nulová",J141,0)</f>
        <v>0</v>
      </c>
      <c r="BJ141" s="14" t="s">
        <v>80</v>
      </c>
      <c r="BK141" s="150">
        <f aca="true" t="shared" si="19" ref="BK141:BK147">ROUND(I141*H141,2)</f>
        <v>0</v>
      </c>
      <c r="BL141" s="14" t="s">
        <v>123</v>
      </c>
      <c r="BM141" s="149" t="s">
        <v>171</v>
      </c>
    </row>
    <row r="142" spans="1:65" s="2" customFormat="1" ht="21.75" customHeight="1">
      <c r="A142" s="29"/>
      <c r="B142" s="136"/>
      <c r="C142" s="151" t="s">
        <v>172</v>
      </c>
      <c r="D142" s="151" t="s">
        <v>173</v>
      </c>
      <c r="E142" s="152" t="s">
        <v>174</v>
      </c>
      <c r="F142" s="153" t="s">
        <v>175</v>
      </c>
      <c r="G142" s="154" t="s">
        <v>170</v>
      </c>
      <c r="H142" s="155">
        <v>25</v>
      </c>
      <c r="I142" s="156"/>
      <c r="J142" s="157">
        <f t="shared" si="10"/>
        <v>0</v>
      </c>
      <c r="K142" s="158"/>
      <c r="L142" s="159"/>
      <c r="M142" s="160" t="s">
        <v>1</v>
      </c>
      <c r="N142" s="161" t="s">
        <v>40</v>
      </c>
      <c r="O142" s="55"/>
      <c r="P142" s="147">
        <f t="shared" si="11"/>
        <v>0</v>
      </c>
      <c r="Q142" s="147">
        <v>0.0705</v>
      </c>
      <c r="R142" s="147">
        <f t="shared" si="12"/>
        <v>1.7624999999999997</v>
      </c>
      <c r="S142" s="147">
        <v>0</v>
      </c>
      <c r="T142" s="148">
        <f t="shared" si="1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49" t="s">
        <v>148</v>
      </c>
      <c r="AT142" s="149" t="s">
        <v>173</v>
      </c>
      <c r="AU142" s="149" t="s">
        <v>82</v>
      </c>
      <c r="AY142" s="14" t="s">
        <v>117</v>
      </c>
      <c r="BE142" s="150">
        <f t="shared" si="14"/>
        <v>0</v>
      </c>
      <c r="BF142" s="150">
        <f t="shared" si="15"/>
        <v>0</v>
      </c>
      <c r="BG142" s="150">
        <f t="shared" si="16"/>
        <v>0</v>
      </c>
      <c r="BH142" s="150">
        <f t="shared" si="17"/>
        <v>0</v>
      </c>
      <c r="BI142" s="150">
        <f t="shared" si="18"/>
        <v>0</v>
      </c>
      <c r="BJ142" s="14" t="s">
        <v>80</v>
      </c>
      <c r="BK142" s="150">
        <f t="shared" si="19"/>
        <v>0</v>
      </c>
      <c r="BL142" s="14" t="s">
        <v>123</v>
      </c>
      <c r="BM142" s="149" t="s">
        <v>176</v>
      </c>
    </row>
    <row r="143" spans="1:65" s="2" customFormat="1" ht="21.75" customHeight="1">
      <c r="A143" s="29"/>
      <c r="B143" s="136"/>
      <c r="C143" s="137" t="s">
        <v>177</v>
      </c>
      <c r="D143" s="137" t="s">
        <v>119</v>
      </c>
      <c r="E143" s="138" t="s">
        <v>178</v>
      </c>
      <c r="F143" s="139" t="s">
        <v>179</v>
      </c>
      <c r="G143" s="140" t="s">
        <v>131</v>
      </c>
      <c r="H143" s="141">
        <v>4.5</v>
      </c>
      <c r="I143" s="142"/>
      <c r="J143" s="143">
        <f t="shared" si="10"/>
        <v>0</v>
      </c>
      <c r="K143" s="144"/>
      <c r="L143" s="30"/>
      <c r="M143" s="145" t="s">
        <v>1</v>
      </c>
      <c r="N143" s="146" t="s">
        <v>40</v>
      </c>
      <c r="O143" s="55"/>
      <c r="P143" s="147">
        <f t="shared" si="11"/>
        <v>0</v>
      </c>
      <c r="Q143" s="147">
        <v>2.47758</v>
      </c>
      <c r="R143" s="147">
        <f t="shared" si="12"/>
        <v>11.14911</v>
      </c>
      <c r="S143" s="147">
        <v>0</v>
      </c>
      <c r="T143" s="148">
        <f t="shared" si="1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49" t="s">
        <v>123</v>
      </c>
      <c r="AT143" s="149" t="s">
        <v>119</v>
      </c>
      <c r="AU143" s="149" t="s">
        <v>82</v>
      </c>
      <c r="AY143" s="14" t="s">
        <v>117</v>
      </c>
      <c r="BE143" s="150">
        <f t="shared" si="14"/>
        <v>0</v>
      </c>
      <c r="BF143" s="150">
        <f t="shared" si="15"/>
        <v>0</v>
      </c>
      <c r="BG143" s="150">
        <f t="shared" si="16"/>
        <v>0</v>
      </c>
      <c r="BH143" s="150">
        <f t="shared" si="17"/>
        <v>0</v>
      </c>
      <c r="BI143" s="150">
        <f t="shared" si="18"/>
        <v>0</v>
      </c>
      <c r="BJ143" s="14" t="s">
        <v>80</v>
      </c>
      <c r="BK143" s="150">
        <f t="shared" si="19"/>
        <v>0</v>
      </c>
      <c r="BL143" s="14" t="s">
        <v>123</v>
      </c>
      <c r="BM143" s="149" t="s">
        <v>180</v>
      </c>
    </row>
    <row r="144" spans="1:65" s="2" customFormat="1" ht="21.75" customHeight="1">
      <c r="A144" s="29"/>
      <c r="B144" s="136"/>
      <c r="C144" s="137" t="s">
        <v>8</v>
      </c>
      <c r="D144" s="137" t="s">
        <v>119</v>
      </c>
      <c r="E144" s="138" t="s">
        <v>181</v>
      </c>
      <c r="F144" s="139" t="s">
        <v>182</v>
      </c>
      <c r="G144" s="140" t="s">
        <v>131</v>
      </c>
      <c r="H144" s="141">
        <v>4.5</v>
      </c>
      <c r="I144" s="142"/>
      <c r="J144" s="143">
        <f t="shared" si="10"/>
        <v>0</v>
      </c>
      <c r="K144" s="144"/>
      <c r="L144" s="30"/>
      <c r="M144" s="145" t="s">
        <v>1</v>
      </c>
      <c r="N144" s="146" t="s">
        <v>40</v>
      </c>
      <c r="O144" s="55"/>
      <c r="P144" s="147">
        <f t="shared" si="11"/>
        <v>0</v>
      </c>
      <c r="Q144" s="147">
        <v>0.04858</v>
      </c>
      <c r="R144" s="147">
        <f t="shared" si="12"/>
        <v>0.21861</v>
      </c>
      <c r="S144" s="147">
        <v>0</v>
      </c>
      <c r="T144" s="148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49" t="s">
        <v>123</v>
      </c>
      <c r="AT144" s="149" t="s">
        <v>119</v>
      </c>
      <c r="AU144" s="149" t="s">
        <v>82</v>
      </c>
      <c r="AY144" s="14" t="s">
        <v>117</v>
      </c>
      <c r="BE144" s="150">
        <f t="shared" si="14"/>
        <v>0</v>
      </c>
      <c r="BF144" s="150">
        <f t="shared" si="15"/>
        <v>0</v>
      </c>
      <c r="BG144" s="150">
        <f t="shared" si="16"/>
        <v>0</v>
      </c>
      <c r="BH144" s="150">
        <f t="shared" si="17"/>
        <v>0</v>
      </c>
      <c r="BI144" s="150">
        <f t="shared" si="18"/>
        <v>0</v>
      </c>
      <c r="BJ144" s="14" t="s">
        <v>80</v>
      </c>
      <c r="BK144" s="150">
        <f t="shared" si="19"/>
        <v>0</v>
      </c>
      <c r="BL144" s="14" t="s">
        <v>123</v>
      </c>
      <c r="BM144" s="149" t="s">
        <v>183</v>
      </c>
    </row>
    <row r="145" spans="1:65" s="2" customFormat="1" ht="16.5" customHeight="1">
      <c r="A145" s="29"/>
      <c r="B145" s="136"/>
      <c r="C145" s="137" t="s">
        <v>184</v>
      </c>
      <c r="D145" s="137" t="s">
        <v>119</v>
      </c>
      <c r="E145" s="138" t="s">
        <v>185</v>
      </c>
      <c r="F145" s="139" t="s">
        <v>186</v>
      </c>
      <c r="G145" s="140" t="s">
        <v>122</v>
      </c>
      <c r="H145" s="141">
        <v>15.6</v>
      </c>
      <c r="I145" s="142"/>
      <c r="J145" s="143">
        <f t="shared" si="10"/>
        <v>0</v>
      </c>
      <c r="K145" s="144"/>
      <c r="L145" s="30"/>
      <c r="M145" s="145" t="s">
        <v>1</v>
      </c>
      <c r="N145" s="146" t="s">
        <v>40</v>
      </c>
      <c r="O145" s="55"/>
      <c r="P145" s="147">
        <f t="shared" si="11"/>
        <v>0</v>
      </c>
      <c r="Q145" s="147">
        <v>0.00417</v>
      </c>
      <c r="R145" s="147">
        <f t="shared" si="12"/>
        <v>0.065052</v>
      </c>
      <c r="S145" s="147">
        <v>0</v>
      </c>
      <c r="T145" s="148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49" t="s">
        <v>123</v>
      </c>
      <c r="AT145" s="149" t="s">
        <v>119</v>
      </c>
      <c r="AU145" s="149" t="s">
        <v>82</v>
      </c>
      <c r="AY145" s="14" t="s">
        <v>117</v>
      </c>
      <c r="BE145" s="150">
        <f t="shared" si="14"/>
        <v>0</v>
      </c>
      <c r="BF145" s="150">
        <f t="shared" si="15"/>
        <v>0</v>
      </c>
      <c r="BG145" s="150">
        <f t="shared" si="16"/>
        <v>0</v>
      </c>
      <c r="BH145" s="150">
        <f t="shared" si="17"/>
        <v>0</v>
      </c>
      <c r="BI145" s="150">
        <f t="shared" si="18"/>
        <v>0</v>
      </c>
      <c r="BJ145" s="14" t="s">
        <v>80</v>
      </c>
      <c r="BK145" s="150">
        <f t="shared" si="19"/>
        <v>0</v>
      </c>
      <c r="BL145" s="14" t="s">
        <v>123</v>
      </c>
      <c r="BM145" s="149" t="s">
        <v>187</v>
      </c>
    </row>
    <row r="146" spans="1:65" s="2" customFormat="1" ht="21.75" customHeight="1">
      <c r="A146" s="29"/>
      <c r="B146" s="136"/>
      <c r="C146" s="137" t="s">
        <v>188</v>
      </c>
      <c r="D146" s="137" t="s">
        <v>119</v>
      </c>
      <c r="E146" s="138" t="s">
        <v>189</v>
      </c>
      <c r="F146" s="139" t="s">
        <v>190</v>
      </c>
      <c r="G146" s="140" t="s">
        <v>122</v>
      </c>
      <c r="H146" s="141">
        <v>15.6</v>
      </c>
      <c r="I146" s="142"/>
      <c r="J146" s="143">
        <f t="shared" si="10"/>
        <v>0</v>
      </c>
      <c r="K146" s="144"/>
      <c r="L146" s="30"/>
      <c r="M146" s="145" t="s">
        <v>1</v>
      </c>
      <c r="N146" s="146" t="s">
        <v>40</v>
      </c>
      <c r="O146" s="55"/>
      <c r="P146" s="147">
        <f t="shared" si="11"/>
        <v>0</v>
      </c>
      <c r="Q146" s="147">
        <v>4E-05</v>
      </c>
      <c r="R146" s="147">
        <f t="shared" si="12"/>
        <v>0.000624</v>
      </c>
      <c r="S146" s="147">
        <v>0</v>
      </c>
      <c r="T146" s="148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49" t="s">
        <v>123</v>
      </c>
      <c r="AT146" s="149" t="s">
        <v>119</v>
      </c>
      <c r="AU146" s="149" t="s">
        <v>82</v>
      </c>
      <c r="AY146" s="14" t="s">
        <v>117</v>
      </c>
      <c r="BE146" s="150">
        <f t="shared" si="14"/>
        <v>0</v>
      </c>
      <c r="BF146" s="150">
        <f t="shared" si="15"/>
        <v>0</v>
      </c>
      <c r="BG146" s="150">
        <f t="shared" si="16"/>
        <v>0</v>
      </c>
      <c r="BH146" s="150">
        <f t="shared" si="17"/>
        <v>0</v>
      </c>
      <c r="BI146" s="150">
        <f t="shared" si="18"/>
        <v>0</v>
      </c>
      <c r="BJ146" s="14" t="s">
        <v>80</v>
      </c>
      <c r="BK146" s="150">
        <f t="shared" si="19"/>
        <v>0</v>
      </c>
      <c r="BL146" s="14" t="s">
        <v>123</v>
      </c>
      <c r="BM146" s="149" t="s">
        <v>191</v>
      </c>
    </row>
    <row r="147" spans="1:65" s="2" customFormat="1" ht="21.75" customHeight="1">
      <c r="A147" s="29"/>
      <c r="B147" s="136"/>
      <c r="C147" s="137" t="s">
        <v>192</v>
      </c>
      <c r="D147" s="137" t="s">
        <v>119</v>
      </c>
      <c r="E147" s="138" t="s">
        <v>193</v>
      </c>
      <c r="F147" s="139" t="s">
        <v>194</v>
      </c>
      <c r="G147" s="140" t="s">
        <v>159</v>
      </c>
      <c r="H147" s="141">
        <v>0.45</v>
      </c>
      <c r="I147" s="142"/>
      <c r="J147" s="143">
        <f t="shared" si="10"/>
        <v>0</v>
      </c>
      <c r="K147" s="144"/>
      <c r="L147" s="30"/>
      <c r="M147" s="145" t="s">
        <v>1</v>
      </c>
      <c r="N147" s="146" t="s">
        <v>40</v>
      </c>
      <c r="O147" s="55"/>
      <c r="P147" s="147">
        <f t="shared" si="11"/>
        <v>0</v>
      </c>
      <c r="Q147" s="147">
        <v>1.04638</v>
      </c>
      <c r="R147" s="147">
        <f t="shared" si="12"/>
        <v>0.47087100000000004</v>
      </c>
      <c r="S147" s="147">
        <v>0</v>
      </c>
      <c r="T147" s="148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49" t="s">
        <v>123</v>
      </c>
      <c r="AT147" s="149" t="s">
        <v>119</v>
      </c>
      <c r="AU147" s="149" t="s">
        <v>82</v>
      </c>
      <c r="AY147" s="14" t="s">
        <v>117</v>
      </c>
      <c r="BE147" s="150">
        <f t="shared" si="14"/>
        <v>0</v>
      </c>
      <c r="BF147" s="150">
        <f t="shared" si="15"/>
        <v>0</v>
      </c>
      <c r="BG147" s="150">
        <f t="shared" si="16"/>
        <v>0</v>
      </c>
      <c r="BH147" s="150">
        <f t="shared" si="17"/>
        <v>0</v>
      </c>
      <c r="BI147" s="150">
        <f t="shared" si="18"/>
        <v>0</v>
      </c>
      <c r="BJ147" s="14" t="s">
        <v>80</v>
      </c>
      <c r="BK147" s="150">
        <f t="shared" si="19"/>
        <v>0</v>
      </c>
      <c r="BL147" s="14" t="s">
        <v>123</v>
      </c>
      <c r="BM147" s="149" t="s">
        <v>195</v>
      </c>
    </row>
    <row r="148" spans="2:63" s="12" customFormat="1" ht="22.9" customHeight="1">
      <c r="B148" s="123"/>
      <c r="D148" s="124" t="s">
        <v>74</v>
      </c>
      <c r="E148" s="134" t="s">
        <v>123</v>
      </c>
      <c r="F148" s="134" t="s">
        <v>196</v>
      </c>
      <c r="I148" s="126"/>
      <c r="J148" s="135">
        <f>BK148</f>
        <v>0</v>
      </c>
      <c r="L148" s="123"/>
      <c r="M148" s="128"/>
      <c r="N148" s="129"/>
      <c r="O148" s="129"/>
      <c r="P148" s="130">
        <f>SUM(P149:P150)</f>
        <v>0</v>
      </c>
      <c r="Q148" s="129"/>
      <c r="R148" s="130">
        <f>SUM(R149:R150)</f>
        <v>0.020904</v>
      </c>
      <c r="S148" s="129"/>
      <c r="T148" s="131">
        <f>SUM(T149:T150)</f>
        <v>0</v>
      </c>
      <c r="AR148" s="124" t="s">
        <v>80</v>
      </c>
      <c r="AT148" s="132" t="s">
        <v>74</v>
      </c>
      <c r="AU148" s="132" t="s">
        <v>80</v>
      </c>
      <c r="AY148" s="124" t="s">
        <v>117</v>
      </c>
      <c r="BK148" s="133">
        <f>SUM(BK149:BK150)</f>
        <v>0</v>
      </c>
    </row>
    <row r="149" spans="1:65" s="2" customFormat="1" ht="33" customHeight="1">
      <c r="A149" s="29"/>
      <c r="B149" s="136"/>
      <c r="C149" s="137" t="s">
        <v>197</v>
      </c>
      <c r="D149" s="137" t="s">
        <v>119</v>
      </c>
      <c r="E149" s="138" t="s">
        <v>198</v>
      </c>
      <c r="F149" s="139" t="s">
        <v>199</v>
      </c>
      <c r="G149" s="140" t="s">
        <v>122</v>
      </c>
      <c r="H149" s="141">
        <v>15.6</v>
      </c>
      <c r="I149" s="142"/>
      <c r="J149" s="143">
        <f>ROUND(I149*H149,2)</f>
        <v>0</v>
      </c>
      <c r="K149" s="144"/>
      <c r="L149" s="30"/>
      <c r="M149" s="145" t="s">
        <v>1</v>
      </c>
      <c r="N149" s="146" t="s">
        <v>40</v>
      </c>
      <c r="O149" s="55"/>
      <c r="P149" s="147">
        <f>O149*H149</f>
        <v>0</v>
      </c>
      <c r="Q149" s="147">
        <v>0.00134</v>
      </c>
      <c r="R149" s="147">
        <f>Q149*H149</f>
        <v>0.020904</v>
      </c>
      <c r="S149" s="147">
        <v>0</v>
      </c>
      <c r="T149" s="148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49" t="s">
        <v>123</v>
      </c>
      <c r="AT149" s="149" t="s">
        <v>119</v>
      </c>
      <c r="AU149" s="149" t="s">
        <v>82</v>
      </c>
      <c r="AY149" s="14" t="s">
        <v>117</v>
      </c>
      <c r="BE149" s="150">
        <f>IF(N149="základní",J149,0)</f>
        <v>0</v>
      </c>
      <c r="BF149" s="150">
        <f>IF(N149="snížená",J149,0)</f>
        <v>0</v>
      </c>
      <c r="BG149" s="150">
        <f>IF(N149="zákl. přenesená",J149,0)</f>
        <v>0</v>
      </c>
      <c r="BH149" s="150">
        <f>IF(N149="sníž. přenesená",J149,0)</f>
        <v>0</v>
      </c>
      <c r="BI149" s="150">
        <f>IF(N149="nulová",J149,0)</f>
        <v>0</v>
      </c>
      <c r="BJ149" s="14" t="s">
        <v>80</v>
      </c>
      <c r="BK149" s="150">
        <f>ROUND(I149*H149,2)</f>
        <v>0</v>
      </c>
      <c r="BL149" s="14" t="s">
        <v>123</v>
      </c>
      <c r="BM149" s="149" t="s">
        <v>200</v>
      </c>
    </row>
    <row r="150" spans="1:65" s="2" customFormat="1" ht="33" customHeight="1">
      <c r="A150" s="29"/>
      <c r="B150" s="136"/>
      <c r="C150" s="137" t="s">
        <v>201</v>
      </c>
      <c r="D150" s="137" t="s">
        <v>119</v>
      </c>
      <c r="E150" s="138" t="s">
        <v>202</v>
      </c>
      <c r="F150" s="139" t="s">
        <v>203</v>
      </c>
      <c r="G150" s="140" t="s">
        <v>122</v>
      </c>
      <c r="H150" s="141">
        <v>15.6</v>
      </c>
      <c r="I150" s="142"/>
      <c r="J150" s="143">
        <f>ROUND(I150*H150,2)</f>
        <v>0</v>
      </c>
      <c r="K150" s="144"/>
      <c r="L150" s="30"/>
      <c r="M150" s="145" t="s">
        <v>1</v>
      </c>
      <c r="N150" s="146" t="s">
        <v>40</v>
      </c>
      <c r="O150" s="55"/>
      <c r="P150" s="147">
        <f>O150*H150</f>
        <v>0</v>
      </c>
      <c r="Q150" s="147">
        <v>0</v>
      </c>
      <c r="R150" s="147">
        <f>Q150*H150</f>
        <v>0</v>
      </c>
      <c r="S150" s="147">
        <v>0</v>
      </c>
      <c r="T150" s="148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49" t="s">
        <v>123</v>
      </c>
      <c r="AT150" s="149" t="s">
        <v>119</v>
      </c>
      <c r="AU150" s="149" t="s">
        <v>82</v>
      </c>
      <c r="AY150" s="14" t="s">
        <v>117</v>
      </c>
      <c r="BE150" s="150">
        <f>IF(N150="základní",J150,0)</f>
        <v>0</v>
      </c>
      <c r="BF150" s="150">
        <f>IF(N150="snížená",J150,0)</f>
        <v>0</v>
      </c>
      <c r="BG150" s="150">
        <f>IF(N150="zákl. přenesená",J150,0)</f>
        <v>0</v>
      </c>
      <c r="BH150" s="150">
        <f>IF(N150="sníž. přenesená",J150,0)</f>
        <v>0</v>
      </c>
      <c r="BI150" s="150">
        <f>IF(N150="nulová",J150,0)</f>
        <v>0</v>
      </c>
      <c r="BJ150" s="14" t="s">
        <v>80</v>
      </c>
      <c r="BK150" s="150">
        <f>ROUND(I150*H150,2)</f>
        <v>0</v>
      </c>
      <c r="BL150" s="14" t="s">
        <v>123</v>
      </c>
      <c r="BM150" s="149" t="s">
        <v>204</v>
      </c>
    </row>
    <row r="151" spans="2:63" s="12" customFormat="1" ht="22.9" customHeight="1">
      <c r="B151" s="123"/>
      <c r="D151" s="124" t="s">
        <v>74</v>
      </c>
      <c r="E151" s="134" t="s">
        <v>152</v>
      </c>
      <c r="F151" s="134" t="s">
        <v>205</v>
      </c>
      <c r="I151" s="126"/>
      <c r="J151" s="135">
        <f>BK151</f>
        <v>0</v>
      </c>
      <c r="L151" s="123"/>
      <c r="M151" s="128"/>
      <c r="N151" s="129"/>
      <c r="O151" s="129"/>
      <c r="P151" s="130">
        <f>SUM(P152:P193)</f>
        <v>0</v>
      </c>
      <c r="Q151" s="129"/>
      <c r="R151" s="130">
        <f>SUM(R152:R193)</f>
        <v>3.08879592</v>
      </c>
      <c r="S151" s="129"/>
      <c r="T151" s="131">
        <f>SUM(T152:T193)</f>
        <v>17.3811</v>
      </c>
      <c r="AR151" s="124" t="s">
        <v>80</v>
      </c>
      <c r="AT151" s="132" t="s">
        <v>74</v>
      </c>
      <c r="AU151" s="132" t="s">
        <v>80</v>
      </c>
      <c r="AY151" s="124" t="s">
        <v>117</v>
      </c>
      <c r="BK151" s="133">
        <f>SUM(BK152:BK193)</f>
        <v>0</v>
      </c>
    </row>
    <row r="152" spans="1:65" s="2" customFormat="1" ht="16.5" customHeight="1">
      <c r="A152" s="29"/>
      <c r="B152" s="136"/>
      <c r="C152" s="137" t="s">
        <v>7</v>
      </c>
      <c r="D152" s="137" t="s">
        <v>119</v>
      </c>
      <c r="E152" s="138" t="s">
        <v>206</v>
      </c>
      <c r="F152" s="139" t="s">
        <v>207</v>
      </c>
      <c r="G152" s="140" t="s">
        <v>208</v>
      </c>
      <c r="H152" s="141">
        <v>1</v>
      </c>
      <c r="I152" s="142"/>
      <c r="J152" s="143">
        <f aca="true" t="shared" si="20" ref="J152:J193">ROUND(I152*H152,2)</f>
        <v>0</v>
      </c>
      <c r="K152" s="144"/>
      <c r="L152" s="30"/>
      <c r="M152" s="145" t="s">
        <v>1</v>
      </c>
      <c r="N152" s="146" t="s">
        <v>40</v>
      </c>
      <c r="O152" s="55"/>
      <c r="P152" s="147">
        <f aca="true" t="shared" si="21" ref="P152:P193">O152*H152</f>
        <v>0</v>
      </c>
      <c r="Q152" s="147">
        <v>0</v>
      </c>
      <c r="R152" s="147">
        <f aca="true" t="shared" si="22" ref="R152:R193">Q152*H152</f>
        <v>0</v>
      </c>
      <c r="S152" s="147">
        <v>0</v>
      </c>
      <c r="T152" s="148">
        <f aca="true" t="shared" si="23" ref="T152:T193"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49" t="s">
        <v>123</v>
      </c>
      <c r="AT152" s="149" t="s">
        <v>119</v>
      </c>
      <c r="AU152" s="149" t="s">
        <v>82</v>
      </c>
      <c r="AY152" s="14" t="s">
        <v>117</v>
      </c>
      <c r="BE152" s="150">
        <f aca="true" t="shared" si="24" ref="BE152:BE193">IF(N152="základní",J152,0)</f>
        <v>0</v>
      </c>
      <c r="BF152" s="150">
        <f aca="true" t="shared" si="25" ref="BF152:BF193">IF(N152="snížená",J152,0)</f>
        <v>0</v>
      </c>
      <c r="BG152" s="150">
        <f aca="true" t="shared" si="26" ref="BG152:BG193">IF(N152="zákl. přenesená",J152,0)</f>
        <v>0</v>
      </c>
      <c r="BH152" s="150">
        <f aca="true" t="shared" si="27" ref="BH152:BH193">IF(N152="sníž. přenesená",J152,0)</f>
        <v>0</v>
      </c>
      <c r="BI152" s="150">
        <f aca="true" t="shared" si="28" ref="BI152:BI193">IF(N152="nulová",J152,0)</f>
        <v>0</v>
      </c>
      <c r="BJ152" s="14" t="s">
        <v>80</v>
      </c>
      <c r="BK152" s="150">
        <f aca="true" t="shared" si="29" ref="BK152:BK193">ROUND(I152*H152,2)</f>
        <v>0</v>
      </c>
      <c r="BL152" s="14" t="s">
        <v>123</v>
      </c>
      <c r="BM152" s="149" t="s">
        <v>209</v>
      </c>
    </row>
    <row r="153" spans="1:65" s="2" customFormat="1" ht="33" customHeight="1">
      <c r="A153" s="29"/>
      <c r="B153" s="136"/>
      <c r="C153" s="137" t="s">
        <v>210</v>
      </c>
      <c r="D153" s="137" t="s">
        <v>119</v>
      </c>
      <c r="E153" s="138" t="s">
        <v>211</v>
      </c>
      <c r="F153" s="139" t="s">
        <v>212</v>
      </c>
      <c r="G153" s="140" t="s">
        <v>170</v>
      </c>
      <c r="H153" s="141">
        <v>25</v>
      </c>
      <c r="I153" s="142"/>
      <c r="J153" s="143">
        <f t="shared" si="20"/>
        <v>0</v>
      </c>
      <c r="K153" s="144"/>
      <c r="L153" s="30"/>
      <c r="M153" s="145" t="s">
        <v>1</v>
      </c>
      <c r="N153" s="146" t="s">
        <v>40</v>
      </c>
      <c r="O153" s="55"/>
      <c r="P153" s="147">
        <f t="shared" si="21"/>
        <v>0</v>
      </c>
      <c r="Q153" s="147">
        <v>0.00045</v>
      </c>
      <c r="R153" s="147">
        <f t="shared" si="22"/>
        <v>0.01125</v>
      </c>
      <c r="S153" s="147">
        <v>0</v>
      </c>
      <c r="T153" s="148">
        <f t="shared" si="2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49" t="s">
        <v>123</v>
      </c>
      <c r="AT153" s="149" t="s">
        <v>119</v>
      </c>
      <c r="AU153" s="149" t="s">
        <v>82</v>
      </c>
      <c r="AY153" s="14" t="s">
        <v>117</v>
      </c>
      <c r="BE153" s="150">
        <f t="shared" si="24"/>
        <v>0</v>
      </c>
      <c r="BF153" s="150">
        <f t="shared" si="25"/>
        <v>0</v>
      </c>
      <c r="BG153" s="150">
        <f t="shared" si="26"/>
        <v>0</v>
      </c>
      <c r="BH153" s="150">
        <f t="shared" si="27"/>
        <v>0</v>
      </c>
      <c r="BI153" s="150">
        <f t="shared" si="28"/>
        <v>0</v>
      </c>
      <c r="BJ153" s="14" t="s">
        <v>80</v>
      </c>
      <c r="BK153" s="150">
        <f t="shared" si="29"/>
        <v>0</v>
      </c>
      <c r="BL153" s="14" t="s">
        <v>123</v>
      </c>
      <c r="BM153" s="149" t="s">
        <v>213</v>
      </c>
    </row>
    <row r="154" spans="1:65" s="2" customFormat="1" ht="33" customHeight="1">
      <c r="A154" s="29"/>
      <c r="B154" s="136"/>
      <c r="C154" s="137" t="s">
        <v>214</v>
      </c>
      <c r="D154" s="137" t="s">
        <v>119</v>
      </c>
      <c r="E154" s="138" t="s">
        <v>215</v>
      </c>
      <c r="F154" s="139" t="s">
        <v>216</v>
      </c>
      <c r="G154" s="140" t="s">
        <v>170</v>
      </c>
      <c r="H154" s="141">
        <v>25</v>
      </c>
      <c r="I154" s="142"/>
      <c r="J154" s="143">
        <f t="shared" si="20"/>
        <v>0</v>
      </c>
      <c r="K154" s="144"/>
      <c r="L154" s="30"/>
      <c r="M154" s="145" t="s">
        <v>1</v>
      </c>
      <c r="N154" s="146" t="s">
        <v>40</v>
      </c>
      <c r="O154" s="55"/>
      <c r="P154" s="147">
        <f t="shared" si="21"/>
        <v>0</v>
      </c>
      <c r="Q154" s="147">
        <v>0.00061</v>
      </c>
      <c r="R154" s="147">
        <f t="shared" si="22"/>
        <v>0.01525</v>
      </c>
      <c r="S154" s="147">
        <v>0</v>
      </c>
      <c r="T154" s="148">
        <f t="shared" si="2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49" t="s">
        <v>123</v>
      </c>
      <c r="AT154" s="149" t="s">
        <v>119</v>
      </c>
      <c r="AU154" s="149" t="s">
        <v>82</v>
      </c>
      <c r="AY154" s="14" t="s">
        <v>117</v>
      </c>
      <c r="BE154" s="150">
        <f t="shared" si="24"/>
        <v>0</v>
      </c>
      <c r="BF154" s="150">
        <f t="shared" si="25"/>
        <v>0</v>
      </c>
      <c r="BG154" s="150">
        <f t="shared" si="26"/>
        <v>0</v>
      </c>
      <c r="BH154" s="150">
        <f t="shared" si="27"/>
        <v>0</v>
      </c>
      <c r="BI154" s="150">
        <f t="shared" si="28"/>
        <v>0</v>
      </c>
      <c r="BJ154" s="14" t="s">
        <v>80</v>
      </c>
      <c r="BK154" s="150">
        <f t="shared" si="29"/>
        <v>0</v>
      </c>
      <c r="BL154" s="14" t="s">
        <v>123</v>
      </c>
      <c r="BM154" s="149" t="s">
        <v>217</v>
      </c>
    </row>
    <row r="155" spans="1:65" s="2" customFormat="1" ht="21.75" customHeight="1">
      <c r="A155" s="29"/>
      <c r="B155" s="136"/>
      <c r="C155" s="137" t="s">
        <v>218</v>
      </c>
      <c r="D155" s="137" t="s">
        <v>119</v>
      </c>
      <c r="E155" s="138" t="s">
        <v>219</v>
      </c>
      <c r="F155" s="139" t="s">
        <v>220</v>
      </c>
      <c r="G155" s="140" t="s">
        <v>170</v>
      </c>
      <c r="H155" s="141">
        <v>25</v>
      </c>
      <c r="I155" s="142"/>
      <c r="J155" s="143">
        <f t="shared" si="20"/>
        <v>0</v>
      </c>
      <c r="K155" s="144"/>
      <c r="L155" s="30"/>
      <c r="M155" s="145" t="s">
        <v>1</v>
      </c>
      <c r="N155" s="146" t="s">
        <v>40</v>
      </c>
      <c r="O155" s="55"/>
      <c r="P155" s="147">
        <f t="shared" si="21"/>
        <v>0</v>
      </c>
      <c r="Q155" s="147">
        <v>0</v>
      </c>
      <c r="R155" s="147">
        <f t="shared" si="22"/>
        <v>0</v>
      </c>
      <c r="S155" s="147">
        <v>0</v>
      </c>
      <c r="T155" s="148">
        <f t="shared" si="2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49" t="s">
        <v>123</v>
      </c>
      <c r="AT155" s="149" t="s">
        <v>119</v>
      </c>
      <c r="AU155" s="149" t="s">
        <v>82</v>
      </c>
      <c r="AY155" s="14" t="s">
        <v>117</v>
      </c>
      <c r="BE155" s="150">
        <f t="shared" si="24"/>
        <v>0</v>
      </c>
      <c r="BF155" s="150">
        <f t="shared" si="25"/>
        <v>0</v>
      </c>
      <c r="BG155" s="150">
        <f t="shared" si="26"/>
        <v>0</v>
      </c>
      <c r="BH155" s="150">
        <f t="shared" si="27"/>
        <v>0</v>
      </c>
      <c r="BI155" s="150">
        <f t="shared" si="28"/>
        <v>0</v>
      </c>
      <c r="BJ155" s="14" t="s">
        <v>80</v>
      </c>
      <c r="BK155" s="150">
        <f t="shared" si="29"/>
        <v>0</v>
      </c>
      <c r="BL155" s="14" t="s">
        <v>123</v>
      </c>
      <c r="BM155" s="149" t="s">
        <v>221</v>
      </c>
    </row>
    <row r="156" spans="1:65" s="2" customFormat="1" ht="33" customHeight="1">
      <c r="A156" s="29"/>
      <c r="B156" s="136"/>
      <c r="C156" s="137" t="s">
        <v>222</v>
      </c>
      <c r="D156" s="137" t="s">
        <v>119</v>
      </c>
      <c r="E156" s="138" t="s">
        <v>223</v>
      </c>
      <c r="F156" s="139" t="s">
        <v>224</v>
      </c>
      <c r="G156" s="140" t="s">
        <v>131</v>
      </c>
      <c r="H156" s="141">
        <v>1.25</v>
      </c>
      <c r="I156" s="142"/>
      <c r="J156" s="143">
        <f t="shared" si="20"/>
        <v>0</v>
      </c>
      <c r="K156" s="144"/>
      <c r="L156" s="30"/>
      <c r="M156" s="145" t="s">
        <v>1</v>
      </c>
      <c r="N156" s="146" t="s">
        <v>40</v>
      </c>
      <c r="O156" s="55"/>
      <c r="P156" s="147">
        <f t="shared" si="21"/>
        <v>0</v>
      </c>
      <c r="Q156" s="147">
        <v>0</v>
      </c>
      <c r="R156" s="147">
        <f t="shared" si="22"/>
        <v>0</v>
      </c>
      <c r="S156" s="147">
        <v>1.8</v>
      </c>
      <c r="T156" s="148">
        <f t="shared" si="23"/>
        <v>2.25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49" t="s">
        <v>123</v>
      </c>
      <c r="AT156" s="149" t="s">
        <v>119</v>
      </c>
      <c r="AU156" s="149" t="s">
        <v>82</v>
      </c>
      <c r="AY156" s="14" t="s">
        <v>117</v>
      </c>
      <c r="BE156" s="150">
        <f t="shared" si="24"/>
        <v>0</v>
      </c>
      <c r="BF156" s="150">
        <f t="shared" si="25"/>
        <v>0</v>
      </c>
      <c r="BG156" s="150">
        <f t="shared" si="26"/>
        <v>0</v>
      </c>
      <c r="BH156" s="150">
        <f t="shared" si="27"/>
        <v>0</v>
      </c>
      <c r="BI156" s="150">
        <f t="shared" si="28"/>
        <v>0</v>
      </c>
      <c r="BJ156" s="14" t="s">
        <v>80</v>
      </c>
      <c r="BK156" s="150">
        <f t="shared" si="29"/>
        <v>0</v>
      </c>
      <c r="BL156" s="14" t="s">
        <v>123</v>
      </c>
      <c r="BM156" s="149" t="s">
        <v>225</v>
      </c>
    </row>
    <row r="157" spans="1:65" s="2" customFormat="1" ht="33" customHeight="1">
      <c r="A157" s="29"/>
      <c r="B157" s="136"/>
      <c r="C157" s="137" t="s">
        <v>226</v>
      </c>
      <c r="D157" s="137" t="s">
        <v>119</v>
      </c>
      <c r="E157" s="138" t="s">
        <v>227</v>
      </c>
      <c r="F157" s="139" t="s">
        <v>228</v>
      </c>
      <c r="G157" s="140" t="s">
        <v>122</v>
      </c>
      <c r="H157" s="141">
        <v>15.6</v>
      </c>
      <c r="I157" s="142"/>
      <c r="J157" s="143">
        <f t="shared" si="20"/>
        <v>0</v>
      </c>
      <c r="K157" s="144"/>
      <c r="L157" s="30"/>
      <c r="M157" s="145" t="s">
        <v>1</v>
      </c>
      <c r="N157" s="146" t="s">
        <v>40</v>
      </c>
      <c r="O157" s="55"/>
      <c r="P157" s="147">
        <f t="shared" si="21"/>
        <v>0</v>
      </c>
      <c r="Q157" s="147">
        <v>0.00013</v>
      </c>
      <c r="R157" s="147">
        <f t="shared" si="22"/>
        <v>0.002028</v>
      </c>
      <c r="S157" s="147">
        <v>0</v>
      </c>
      <c r="T157" s="148">
        <f t="shared" si="2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49" t="s">
        <v>123</v>
      </c>
      <c r="AT157" s="149" t="s">
        <v>119</v>
      </c>
      <c r="AU157" s="149" t="s">
        <v>82</v>
      </c>
      <c r="AY157" s="14" t="s">
        <v>117</v>
      </c>
      <c r="BE157" s="150">
        <f t="shared" si="24"/>
        <v>0</v>
      </c>
      <c r="BF157" s="150">
        <f t="shared" si="25"/>
        <v>0</v>
      </c>
      <c r="BG157" s="150">
        <f t="shared" si="26"/>
        <v>0</v>
      </c>
      <c r="BH157" s="150">
        <f t="shared" si="27"/>
        <v>0</v>
      </c>
      <c r="BI157" s="150">
        <f t="shared" si="28"/>
        <v>0</v>
      </c>
      <c r="BJ157" s="14" t="s">
        <v>80</v>
      </c>
      <c r="BK157" s="150">
        <f t="shared" si="29"/>
        <v>0</v>
      </c>
      <c r="BL157" s="14" t="s">
        <v>123</v>
      </c>
      <c r="BM157" s="149" t="s">
        <v>229</v>
      </c>
    </row>
    <row r="158" spans="1:65" s="2" customFormat="1" ht="16.5" customHeight="1">
      <c r="A158" s="29"/>
      <c r="B158" s="136"/>
      <c r="C158" s="137" t="s">
        <v>230</v>
      </c>
      <c r="D158" s="137" t="s">
        <v>119</v>
      </c>
      <c r="E158" s="138" t="s">
        <v>231</v>
      </c>
      <c r="F158" s="139" t="s">
        <v>232</v>
      </c>
      <c r="G158" s="140" t="s">
        <v>131</v>
      </c>
      <c r="H158" s="141">
        <v>0.8</v>
      </c>
      <c r="I158" s="142"/>
      <c r="J158" s="143">
        <f t="shared" si="20"/>
        <v>0</v>
      </c>
      <c r="K158" s="144"/>
      <c r="L158" s="30"/>
      <c r="M158" s="145" t="s">
        <v>1</v>
      </c>
      <c r="N158" s="146" t="s">
        <v>40</v>
      </c>
      <c r="O158" s="55"/>
      <c r="P158" s="147">
        <f t="shared" si="21"/>
        <v>0</v>
      </c>
      <c r="Q158" s="147">
        <v>0</v>
      </c>
      <c r="R158" s="147">
        <f t="shared" si="22"/>
        <v>0</v>
      </c>
      <c r="S158" s="147">
        <v>2</v>
      </c>
      <c r="T158" s="148">
        <f t="shared" si="23"/>
        <v>1.6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49" t="s">
        <v>123</v>
      </c>
      <c r="AT158" s="149" t="s">
        <v>119</v>
      </c>
      <c r="AU158" s="149" t="s">
        <v>82</v>
      </c>
      <c r="AY158" s="14" t="s">
        <v>117</v>
      </c>
      <c r="BE158" s="150">
        <f t="shared" si="24"/>
        <v>0</v>
      </c>
      <c r="BF158" s="150">
        <f t="shared" si="25"/>
        <v>0</v>
      </c>
      <c r="BG158" s="150">
        <f t="shared" si="26"/>
        <v>0</v>
      </c>
      <c r="BH158" s="150">
        <f t="shared" si="27"/>
        <v>0</v>
      </c>
      <c r="BI158" s="150">
        <f t="shared" si="28"/>
        <v>0</v>
      </c>
      <c r="BJ158" s="14" t="s">
        <v>80</v>
      </c>
      <c r="BK158" s="150">
        <f t="shared" si="29"/>
        <v>0</v>
      </c>
      <c r="BL158" s="14" t="s">
        <v>123</v>
      </c>
      <c r="BM158" s="149" t="s">
        <v>233</v>
      </c>
    </row>
    <row r="159" spans="1:65" s="2" customFormat="1" ht="16.5" customHeight="1">
      <c r="A159" s="29"/>
      <c r="B159" s="136"/>
      <c r="C159" s="137" t="s">
        <v>234</v>
      </c>
      <c r="D159" s="137" t="s">
        <v>119</v>
      </c>
      <c r="E159" s="138" t="s">
        <v>235</v>
      </c>
      <c r="F159" s="139" t="s">
        <v>236</v>
      </c>
      <c r="G159" s="140" t="s">
        <v>131</v>
      </c>
      <c r="H159" s="141">
        <v>2.1</v>
      </c>
      <c r="I159" s="142"/>
      <c r="J159" s="143">
        <f t="shared" si="20"/>
        <v>0</v>
      </c>
      <c r="K159" s="144"/>
      <c r="L159" s="30"/>
      <c r="M159" s="145" t="s">
        <v>1</v>
      </c>
      <c r="N159" s="146" t="s">
        <v>40</v>
      </c>
      <c r="O159" s="55"/>
      <c r="P159" s="147">
        <f t="shared" si="21"/>
        <v>0</v>
      </c>
      <c r="Q159" s="147">
        <v>0.12171</v>
      </c>
      <c r="R159" s="147">
        <f t="shared" si="22"/>
        <v>0.255591</v>
      </c>
      <c r="S159" s="147">
        <v>2.4</v>
      </c>
      <c r="T159" s="148">
        <f t="shared" si="23"/>
        <v>5.04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49" t="s">
        <v>123</v>
      </c>
      <c r="AT159" s="149" t="s">
        <v>119</v>
      </c>
      <c r="AU159" s="149" t="s">
        <v>82</v>
      </c>
      <c r="AY159" s="14" t="s">
        <v>117</v>
      </c>
      <c r="BE159" s="150">
        <f t="shared" si="24"/>
        <v>0</v>
      </c>
      <c r="BF159" s="150">
        <f t="shared" si="25"/>
        <v>0</v>
      </c>
      <c r="BG159" s="150">
        <f t="shared" si="26"/>
        <v>0</v>
      </c>
      <c r="BH159" s="150">
        <f t="shared" si="27"/>
        <v>0</v>
      </c>
      <c r="BI159" s="150">
        <f t="shared" si="28"/>
        <v>0</v>
      </c>
      <c r="BJ159" s="14" t="s">
        <v>80</v>
      </c>
      <c r="BK159" s="150">
        <f t="shared" si="29"/>
        <v>0</v>
      </c>
      <c r="BL159" s="14" t="s">
        <v>123</v>
      </c>
      <c r="BM159" s="149" t="s">
        <v>237</v>
      </c>
    </row>
    <row r="160" spans="1:65" s="2" customFormat="1" ht="21.75" customHeight="1">
      <c r="A160" s="29"/>
      <c r="B160" s="136"/>
      <c r="C160" s="137" t="s">
        <v>238</v>
      </c>
      <c r="D160" s="137" t="s">
        <v>119</v>
      </c>
      <c r="E160" s="138" t="s">
        <v>239</v>
      </c>
      <c r="F160" s="139" t="s">
        <v>240</v>
      </c>
      <c r="G160" s="140" t="s">
        <v>122</v>
      </c>
      <c r="H160" s="141">
        <v>17.46</v>
      </c>
      <c r="I160" s="142"/>
      <c r="J160" s="143">
        <f t="shared" si="20"/>
        <v>0</v>
      </c>
      <c r="K160" s="144"/>
      <c r="L160" s="30"/>
      <c r="M160" s="145" t="s">
        <v>1</v>
      </c>
      <c r="N160" s="146" t="s">
        <v>40</v>
      </c>
      <c r="O160" s="55"/>
      <c r="P160" s="147">
        <f t="shared" si="21"/>
        <v>0</v>
      </c>
      <c r="Q160" s="147">
        <v>0</v>
      </c>
      <c r="R160" s="147">
        <f t="shared" si="22"/>
        <v>0</v>
      </c>
      <c r="S160" s="147">
        <v>0.11</v>
      </c>
      <c r="T160" s="148">
        <f t="shared" si="23"/>
        <v>1.9206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49" t="s">
        <v>123</v>
      </c>
      <c r="AT160" s="149" t="s">
        <v>119</v>
      </c>
      <c r="AU160" s="149" t="s">
        <v>82</v>
      </c>
      <c r="AY160" s="14" t="s">
        <v>117</v>
      </c>
      <c r="BE160" s="150">
        <f t="shared" si="24"/>
        <v>0</v>
      </c>
      <c r="BF160" s="150">
        <f t="shared" si="25"/>
        <v>0</v>
      </c>
      <c r="BG160" s="150">
        <f t="shared" si="26"/>
        <v>0</v>
      </c>
      <c r="BH160" s="150">
        <f t="shared" si="27"/>
        <v>0</v>
      </c>
      <c r="BI160" s="150">
        <f t="shared" si="28"/>
        <v>0</v>
      </c>
      <c r="BJ160" s="14" t="s">
        <v>80</v>
      </c>
      <c r="BK160" s="150">
        <f t="shared" si="29"/>
        <v>0</v>
      </c>
      <c r="BL160" s="14" t="s">
        <v>123</v>
      </c>
      <c r="BM160" s="149" t="s">
        <v>241</v>
      </c>
    </row>
    <row r="161" spans="1:65" s="2" customFormat="1" ht="21.75" customHeight="1">
      <c r="A161" s="29"/>
      <c r="B161" s="136"/>
      <c r="C161" s="137" t="s">
        <v>242</v>
      </c>
      <c r="D161" s="137" t="s">
        <v>119</v>
      </c>
      <c r="E161" s="138" t="s">
        <v>243</v>
      </c>
      <c r="F161" s="139" t="s">
        <v>244</v>
      </c>
      <c r="G161" s="140" t="s">
        <v>122</v>
      </c>
      <c r="H161" s="141">
        <v>8.7</v>
      </c>
      <c r="I161" s="142"/>
      <c r="J161" s="143">
        <f t="shared" si="20"/>
        <v>0</v>
      </c>
      <c r="K161" s="144"/>
      <c r="L161" s="30"/>
      <c r="M161" s="145" t="s">
        <v>1</v>
      </c>
      <c r="N161" s="146" t="s">
        <v>40</v>
      </c>
      <c r="O161" s="55"/>
      <c r="P161" s="147">
        <f t="shared" si="21"/>
        <v>0</v>
      </c>
      <c r="Q161" s="147">
        <v>0</v>
      </c>
      <c r="R161" s="147">
        <f t="shared" si="22"/>
        <v>0</v>
      </c>
      <c r="S161" s="147">
        <v>0.11</v>
      </c>
      <c r="T161" s="148">
        <f t="shared" si="23"/>
        <v>0.957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49" t="s">
        <v>123</v>
      </c>
      <c r="AT161" s="149" t="s">
        <v>119</v>
      </c>
      <c r="AU161" s="149" t="s">
        <v>82</v>
      </c>
      <c r="AY161" s="14" t="s">
        <v>117</v>
      </c>
      <c r="BE161" s="150">
        <f t="shared" si="24"/>
        <v>0</v>
      </c>
      <c r="BF161" s="150">
        <f t="shared" si="25"/>
        <v>0</v>
      </c>
      <c r="BG161" s="150">
        <f t="shared" si="26"/>
        <v>0</v>
      </c>
      <c r="BH161" s="150">
        <f t="shared" si="27"/>
        <v>0</v>
      </c>
      <c r="BI161" s="150">
        <f t="shared" si="28"/>
        <v>0</v>
      </c>
      <c r="BJ161" s="14" t="s">
        <v>80</v>
      </c>
      <c r="BK161" s="150">
        <f t="shared" si="29"/>
        <v>0</v>
      </c>
      <c r="BL161" s="14" t="s">
        <v>123</v>
      </c>
      <c r="BM161" s="149" t="s">
        <v>245</v>
      </c>
    </row>
    <row r="162" spans="1:65" s="2" customFormat="1" ht="21.75" customHeight="1">
      <c r="A162" s="29"/>
      <c r="B162" s="136"/>
      <c r="C162" s="137" t="s">
        <v>246</v>
      </c>
      <c r="D162" s="137" t="s">
        <v>119</v>
      </c>
      <c r="E162" s="138" t="s">
        <v>247</v>
      </c>
      <c r="F162" s="139" t="s">
        <v>248</v>
      </c>
      <c r="G162" s="140" t="s">
        <v>122</v>
      </c>
      <c r="H162" s="141">
        <v>26.16</v>
      </c>
      <c r="I162" s="142"/>
      <c r="J162" s="143">
        <f t="shared" si="20"/>
        <v>0</v>
      </c>
      <c r="K162" s="144"/>
      <c r="L162" s="30"/>
      <c r="M162" s="145" t="s">
        <v>1</v>
      </c>
      <c r="N162" s="146" t="s">
        <v>40</v>
      </c>
      <c r="O162" s="55"/>
      <c r="P162" s="147">
        <f t="shared" si="21"/>
        <v>0</v>
      </c>
      <c r="Q162" s="147">
        <v>0</v>
      </c>
      <c r="R162" s="147">
        <f t="shared" si="22"/>
        <v>0</v>
      </c>
      <c r="S162" s="147">
        <v>0</v>
      </c>
      <c r="T162" s="148">
        <f t="shared" si="2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49" t="s">
        <v>123</v>
      </c>
      <c r="AT162" s="149" t="s">
        <v>119</v>
      </c>
      <c r="AU162" s="149" t="s">
        <v>82</v>
      </c>
      <c r="AY162" s="14" t="s">
        <v>117</v>
      </c>
      <c r="BE162" s="150">
        <f t="shared" si="24"/>
        <v>0</v>
      </c>
      <c r="BF162" s="150">
        <f t="shared" si="25"/>
        <v>0</v>
      </c>
      <c r="BG162" s="150">
        <f t="shared" si="26"/>
        <v>0</v>
      </c>
      <c r="BH162" s="150">
        <f t="shared" si="27"/>
        <v>0</v>
      </c>
      <c r="BI162" s="150">
        <f t="shared" si="28"/>
        <v>0</v>
      </c>
      <c r="BJ162" s="14" t="s">
        <v>80</v>
      </c>
      <c r="BK162" s="150">
        <f t="shared" si="29"/>
        <v>0</v>
      </c>
      <c r="BL162" s="14" t="s">
        <v>123</v>
      </c>
      <c r="BM162" s="149" t="s">
        <v>249</v>
      </c>
    </row>
    <row r="163" spans="1:65" s="2" customFormat="1" ht="21.75" customHeight="1">
      <c r="A163" s="29"/>
      <c r="B163" s="136"/>
      <c r="C163" s="137" t="s">
        <v>250</v>
      </c>
      <c r="D163" s="137" t="s">
        <v>119</v>
      </c>
      <c r="E163" s="138" t="s">
        <v>251</v>
      </c>
      <c r="F163" s="139" t="s">
        <v>252</v>
      </c>
      <c r="G163" s="140" t="s">
        <v>122</v>
      </c>
      <c r="H163" s="141">
        <v>26.16</v>
      </c>
      <c r="I163" s="142"/>
      <c r="J163" s="143">
        <f t="shared" si="20"/>
        <v>0</v>
      </c>
      <c r="K163" s="144"/>
      <c r="L163" s="30"/>
      <c r="M163" s="145" t="s">
        <v>1</v>
      </c>
      <c r="N163" s="146" t="s">
        <v>40</v>
      </c>
      <c r="O163" s="55"/>
      <c r="P163" s="147">
        <f t="shared" si="21"/>
        <v>0</v>
      </c>
      <c r="Q163" s="147">
        <v>0</v>
      </c>
      <c r="R163" s="147">
        <f t="shared" si="22"/>
        <v>0</v>
      </c>
      <c r="S163" s="147">
        <v>0</v>
      </c>
      <c r="T163" s="148">
        <f t="shared" si="2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49" t="s">
        <v>123</v>
      </c>
      <c r="AT163" s="149" t="s">
        <v>119</v>
      </c>
      <c r="AU163" s="149" t="s">
        <v>82</v>
      </c>
      <c r="AY163" s="14" t="s">
        <v>117</v>
      </c>
      <c r="BE163" s="150">
        <f t="shared" si="24"/>
        <v>0</v>
      </c>
      <c r="BF163" s="150">
        <f t="shared" si="25"/>
        <v>0</v>
      </c>
      <c r="BG163" s="150">
        <f t="shared" si="26"/>
        <v>0</v>
      </c>
      <c r="BH163" s="150">
        <f t="shared" si="27"/>
        <v>0</v>
      </c>
      <c r="BI163" s="150">
        <f t="shared" si="28"/>
        <v>0</v>
      </c>
      <c r="BJ163" s="14" t="s">
        <v>80</v>
      </c>
      <c r="BK163" s="150">
        <f t="shared" si="29"/>
        <v>0</v>
      </c>
      <c r="BL163" s="14" t="s">
        <v>123</v>
      </c>
      <c r="BM163" s="149" t="s">
        <v>253</v>
      </c>
    </row>
    <row r="164" spans="1:65" s="2" customFormat="1" ht="21.75" customHeight="1">
      <c r="A164" s="29"/>
      <c r="B164" s="136"/>
      <c r="C164" s="137" t="s">
        <v>254</v>
      </c>
      <c r="D164" s="137" t="s">
        <v>119</v>
      </c>
      <c r="E164" s="138" t="s">
        <v>255</v>
      </c>
      <c r="F164" s="139" t="s">
        <v>256</v>
      </c>
      <c r="G164" s="140" t="s">
        <v>122</v>
      </c>
      <c r="H164" s="141">
        <v>43.65</v>
      </c>
      <c r="I164" s="142"/>
      <c r="J164" s="143">
        <f t="shared" si="20"/>
        <v>0</v>
      </c>
      <c r="K164" s="144"/>
      <c r="L164" s="30"/>
      <c r="M164" s="145" t="s">
        <v>1</v>
      </c>
      <c r="N164" s="146" t="s">
        <v>40</v>
      </c>
      <c r="O164" s="55"/>
      <c r="P164" s="147">
        <f t="shared" si="21"/>
        <v>0</v>
      </c>
      <c r="Q164" s="147">
        <v>0</v>
      </c>
      <c r="R164" s="147">
        <f t="shared" si="22"/>
        <v>0</v>
      </c>
      <c r="S164" s="147">
        <v>0.07</v>
      </c>
      <c r="T164" s="148">
        <f t="shared" si="23"/>
        <v>3.0555000000000003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49" t="s">
        <v>123</v>
      </c>
      <c r="AT164" s="149" t="s">
        <v>119</v>
      </c>
      <c r="AU164" s="149" t="s">
        <v>82</v>
      </c>
      <c r="AY164" s="14" t="s">
        <v>117</v>
      </c>
      <c r="BE164" s="150">
        <f t="shared" si="24"/>
        <v>0</v>
      </c>
      <c r="BF164" s="150">
        <f t="shared" si="25"/>
        <v>0</v>
      </c>
      <c r="BG164" s="150">
        <f t="shared" si="26"/>
        <v>0</v>
      </c>
      <c r="BH164" s="150">
        <f t="shared" si="27"/>
        <v>0</v>
      </c>
      <c r="BI164" s="150">
        <f t="shared" si="28"/>
        <v>0</v>
      </c>
      <c r="BJ164" s="14" t="s">
        <v>80</v>
      </c>
      <c r="BK164" s="150">
        <f t="shared" si="29"/>
        <v>0</v>
      </c>
      <c r="BL164" s="14" t="s">
        <v>123</v>
      </c>
      <c r="BM164" s="149" t="s">
        <v>257</v>
      </c>
    </row>
    <row r="165" spans="1:65" s="2" customFormat="1" ht="21.75" customHeight="1">
      <c r="A165" s="29"/>
      <c r="B165" s="136"/>
      <c r="C165" s="137" t="s">
        <v>258</v>
      </c>
      <c r="D165" s="137" t="s">
        <v>119</v>
      </c>
      <c r="E165" s="138" t="s">
        <v>259</v>
      </c>
      <c r="F165" s="139" t="s">
        <v>260</v>
      </c>
      <c r="G165" s="140" t="s">
        <v>122</v>
      </c>
      <c r="H165" s="141">
        <v>29</v>
      </c>
      <c r="I165" s="142"/>
      <c r="J165" s="143">
        <f t="shared" si="20"/>
        <v>0</v>
      </c>
      <c r="K165" s="144"/>
      <c r="L165" s="30"/>
      <c r="M165" s="145" t="s">
        <v>1</v>
      </c>
      <c r="N165" s="146" t="s">
        <v>40</v>
      </c>
      <c r="O165" s="55"/>
      <c r="P165" s="147">
        <f t="shared" si="21"/>
        <v>0</v>
      </c>
      <c r="Q165" s="147">
        <v>0</v>
      </c>
      <c r="R165" s="147">
        <f t="shared" si="22"/>
        <v>0</v>
      </c>
      <c r="S165" s="147">
        <v>0.07</v>
      </c>
      <c r="T165" s="148">
        <f t="shared" si="23"/>
        <v>2.0300000000000002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49" t="s">
        <v>123</v>
      </c>
      <c r="AT165" s="149" t="s">
        <v>119</v>
      </c>
      <c r="AU165" s="149" t="s">
        <v>82</v>
      </c>
      <c r="AY165" s="14" t="s">
        <v>117</v>
      </c>
      <c r="BE165" s="150">
        <f t="shared" si="24"/>
        <v>0</v>
      </c>
      <c r="BF165" s="150">
        <f t="shared" si="25"/>
        <v>0</v>
      </c>
      <c r="BG165" s="150">
        <f t="shared" si="26"/>
        <v>0</v>
      </c>
      <c r="BH165" s="150">
        <f t="shared" si="27"/>
        <v>0</v>
      </c>
      <c r="BI165" s="150">
        <f t="shared" si="28"/>
        <v>0</v>
      </c>
      <c r="BJ165" s="14" t="s">
        <v>80</v>
      </c>
      <c r="BK165" s="150">
        <f t="shared" si="29"/>
        <v>0</v>
      </c>
      <c r="BL165" s="14" t="s">
        <v>123</v>
      </c>
      <c r="BM165" s="149" t="s">
        <v>261</v>
      </c>
    </row>
    <row r="166" spans="1:65" s="2" customFormat="1" ht="21.75" customHeight="1">
      <c r="A166" s="29"/>
      <c r="B166" s="136"/>
      <c r="C166" s="137" t="s">
        <v>262</v>
      </c>
      <c r="D166" s="137" t="s">
        <v>119</v>
      </c>
      <c r="E166" s="138" t="s">
        <v>263</v>
      </c>
      <c r="F166" s="139" t="s">
        <v>264</v>
      </c>
      <c r="G166" s="140" t="s">
        <v>122</v>
      </c>
      <c r="H166" s="141">
        <v>72.65</v>
      </c>
      <c r="I166" s="142"/>
      <c r="J166" s="143">
        <f t="shared" si="20"/>
        <v>0</v>
      </c>
      <c r="K166" s="144"/>
      <c r="L166" s="30"/>
      <c r="M166" s="145" t="s">
        <v>1</v>
      </c>
      <c r="N166" s="146" t="s">
        <v>40</v>
      </c>
      <c r="O166" s="55"/>
      <c r="P166" s="147">
        <f t="shared" si="21"/>
        <v>0</v>
      </c>
      <c r="Q166" s="147">
        <v>0</v>
      </c>
      <c r="R166" s="147">
        <f t="shared" si="22"/>
        <v>0</v>
      </c>
      <c r="S166" s="147">
        <v>0</v>
      </c>
      <c r="T166" s="148">
        <f t="shared" si="2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49" t="s">
        <v>123</v>
      </c>
      <c r="AT166" s="149" t="s">
        <v>119</v>
      </c>
      <c r="AU166" s="149" t="s">
        <v>82</v>
      </c>
      <c r="AY166" s="14" t="s">
        <v>117</v>
      </c>
      <c r="BE166" s="150">
        <f t="shared" si="24"/>
        <v>0</v>
      </c>
      <c r="BF166" s="150">
        <f t="shared" si="25"/>
        <v>0</v>
      </c>
      <c r="BG166" s="150">
        <f t="shared" si="26"/>
        <v>0</v>
      </c>
      <c r="BH166" s="150">
        <f t="shared" si="27"/>
        <v>0</v>
      </c>
      <c r="BI166" s="150">
        <f t="shared" si="28"/>
        <v>0</v>
      </c>
      <c r="BJ166" s="14" t="s">
        <v>80</v>
      </c>
      <c r="BK166" s="150">
        <f t="shared" si="29"/>
        <v>0</v>
      </c>
      <c r="BL166" s="14" t="s">
        <v>123</v>
      </c>
      <c r="BM166" s="149" t="s">
        <v>265</v>
      </c>
    </row>
    <row r="167" spans="1:65" s="2" customFormat="1" ht="21.75" customHeight="1">
      <c r="A167" s="29"/>
      <c r="B167" s="136"/>
      <c r="C167" s="137" t="s">
        <v>266</v>
      </c>
      <c r="D167" s="137" t="s">
        <v>119</v>
      </c>
      <c r="E167" s="138" t="s">
        <v>267</v>
      </c>
      <c r="F167" s="139" t="s">
        <v>268</v>
      </c>
      <c r="G167" s="140" t="s">
        <v>122</v>
      </c>
      <c r="H167" s="141">
        <v>11</v>
      </c>
      <c r="I167" s="142"/>
      <c r="J167" s="143">
        <f t="shared" si="20"/>
        <v>0</v>
      </c>
      <c r="K167" s="144"/>
      <c r="L167" s="30"/>
      <c r="M167" s="145" t="s">
        <v>1</v>
      </c>
      <c r="N167" s="146" t="s">
        <v>40</v>
      </c>
      <c r="O167" s="55"/>
      <c r="P167" s="147">
        <f t="shared" si="21"/>
        <v>0</v>
      </c>
      <c r="Q167" s="147">
        <v>0.048</v>
      </c>
      <c r="R167" s="147">
        <f t="shared" si="22"/>
        <v>0.528</v>
      </c>
      <c r="S167" s="147">
        <v>0.048</v>
      </c>
      <c r="T167" s="148">
        <f t="shared" si="23"/>
        <v>0.528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49" t="s">
        <v>123</v>
      </c>
      <c r="AT167" s="149" t="s">
        <v>119</v>
      </c>
      <c r="AU167" s="149" t="s">
        <v>82</v>
      </c>
      <c r="AY167" s="14" t="s">
        <v>117</v>
      </c>
      <c r="BE167" s="150">
        <f t="shared" si="24"/>
        <v>0</v>
      </c>
      <c r="BF167" s="150">
        <f t="shared" si="25"/>
        <v>0</v>
      </c>
      <c r="BG167" s="150">
        <f t="shared" si="26"/>
        <v>0</v>
      </c>
      <c r="BH167" s="150">
        <f t="shared" si="27"/>
        <v>0</v>
      </c>
      <c r="BI167" s="150">
        <f t="shared" si="28"/>
        <v>0</v>
      </c>
      <c r="BJ167" s="14" t="s">
        <v>80</v>
      </c>
      <c r="BK167" s="150">
        <f t="shared" si="29"/>
        <v>0</v>
      </c>
      <c r="BL167" s="14" t="s">
        <v>123</v>
      </c>
      <c r="BM167" s="149" t="s">
        <v>269</v>
      </c>
    </row>
    <row r="168" spans="1:65" s="2" customFormat="1" ht="21.75" customHeight="1">
      <c r="A168" s="29"/>
      <c r="B168" s="136"/>
      <c r="C168" s="137" t="s">
        <v>270</v>
      </c>
      <c r="D168" s="137" t="s">
        <v>119</v>
      </c>
      <c r="E168" s="138" t="s">
        <v>271</v>
      </c>
      <c r="F168" s="139" t="s">
        <v>272</v>
      </c>
      <c r="G168" s="140" t="s">
        <v>122</v>
      </c>
      <c r="H168" s="141">
        <v>15</v>
      </c>
      <c r="I168" s="142"/>
      <c r="J168" s="143">
        <f t="shared" si="20"/>
        <v>0</v>
      </c>
      <c r="K168" s="144"/>
      <c r="L168" s="30"/>
      <c r="M168" s="145" t="s">
        <v>1</v>
      </c>
      <c r="N168" s="146" t="s">
        <v>40</v>
      </c>
      <c r="O168" s="55"/>
      <c r="P168" s="147">
        <f t="shared" si="21"/>
        <v>0</v>
      </c>
      <c r="Q168" s="147">
        <v>0</v>
      </c>
      <c r="R168" s="147">
        <f t="shared" si="22"/>
        <v>0</v>
      </c>
      <c r="S168" s="147">
        <v>0</v>
      </c>
      <c r="T168" s="148">
        <f t="shared" si="2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49" t="s">
        <v>123</v>
      </c>
      <c r="AT168" s="149" t="s">
        <v>119</v>
      </c>
      <c r="AU168" s="149" t="s">
        <v>82</v>
      </c>
      <c r="AY168" s="14" t="s">
        <v>117</v>
      </c>
      <c r="BE168" s="150">
        <f t="shared" si="24"/>
        <v>0</v>
      </c>
      <c r="BF168" s="150">
        <f t="shared" si="25"/>
        <v>0</v>
      </c>
      <c r="BG168" s="150">
        <f t="shared" si="26"/>
        <v>0</v>
      </c>
      <c r="BH168" s="150">
        <f t="shared" si="27"/>
        <v>0</v>
      </c>
      <c r="BI168" s="150">
        <f t="shared" si="28"/>
        <v>0</v>
      </c>
      <c r="BJ168" s="14" t="s">
        <v>80</v>
      </c>
      <c r="BK168" s="150">
        <f t="shared" si="29"/>
        <v>0</v>
      </c>
      <c r="BL168" s="14" t="s">
        <v>123</v>
      </c>
      <c r="BM168" s="149" t="s">
        <v>273</v>
      </c>
    </row>
    <row r="169" spans="1:65" s="2" customFormat="1" ht="21.75" customHeight="1">
      <c r="A169" s="29"/>
      <c r="B169" s="136"/>
      <c r="C169" s="137" t="s">
        <v>274</v>
      </c>
      <c r="D169" s="137" t="s">
        <v>119</v>
      </c>
      <c r="E169" s="138" t="s">
        <v>275</v>
      </c>
      <c r="F169" s="139" t="s">
        <v>276</v>
      </c>
      <c r="G169" s="140" t="s">
        <v>122</v>
      </c>
      <c r="H169" s="141">
        <v>3.492</v>
      </c>
      <c r="I169" s="142"/>
      <c r="J169" s="143">
        <f t="shared" si="20"/>
        <v>0</v>
      </c>
      <c r="K169" s="144"/>
      <c r="L169" s="30"/>
      <c r="M169" s="145" t="s">
        <v>1</v>
      </c>
      <c r="N169" s="146" t="s">
        <v>40</v>
      </c>
      <c r="O169" s="55"/>
      <c r="P169" s="147">
        <f t="shared" si="21"/>
        <v>0</v>
      </c>
      <c r="Q169" s="147">
        <v>0.01943</v>
      </c>
      <c r="R169" s="147">
        <f t="shared" si="22"/>
        <v>0.06784956</v>
      </c>
      <c r="S169" s="147">
        <v>0</v>
      </c>
      <c r="T169" s="148">
        <f t="shared" si="2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49" t="s">
        <v>123</v>
      </c>
      <c r="AT169" s="149" t="s">
        <v>119</v>
      </c>
      <c r="AU169" s="149" t="s">
        <v>82</v>
      </c>
      <c r="AY169" s="14" t="s">
        <v>117</v>
      </c>
      <c r="BE169" s="150">
        <f t="shared" si="24"/>
        <v>0</v>
      </c>
      <c r="BF169" s="150">
        <f t="shared" si="25"/>
        <v>0</v>
      </c>
      <c r="BG169" s="150">
        <f t="shared" si="26"/>
        <v>0</v>
      </c>
      <c r="BH169" s="150">
        <f t="shared" si="27"/>
        <v>0</v>
      </c>
      <c r="BI169" s="150">
        <f t="shared" si="28"/>
        <v>0</v>
      </c>
      <c r="BJ169" s="14" t="s">
        <v>80</v>
      </c>
      <c r="BK169" s="150">
        <f t="shared" si="29"/>
        <v>0</v>
      </c>
      <c r="BL169" s="14" t="s">
        <v>123</v>
      </c>
      <c r="BM169" s="149" t="s">
        <v>277</v>
      </c>
    </row>
    <row r="170" spans="1:65" s="2" customFormat="1" ht="21.75" customHeight="1">
      <c r="A170" s="29"/>
      <c r="B170" s="136"/>
      <c r="C170" s="137" t="s">
        <v>278</v>
      </c>
      <c r="D170" s="137" t="s">
        <v>119</v>
      </c>
      <c r="E170" s="138" t="s">
        <v>279</v>
      </c>
      <c r="F170" s="139" t="s">
        <v>280</v>
      </c>
      <c r="G170" s="140" t="s">
        <v>122</v>
      </c>
      <c r="H170" s="141">
        <v>3.492</v>
      </c>
      <c r="I170" s="142"/>
      <c r="J170" s="143">
        <f t="shared" si="20"/>
        <v>0</v>
      </c>
      <c r="K170" s="144"/>
      <c r="L170" s="30"/>
      <c r="M170" s="145" t="s">
        <v>1</v>
      </c>
      <c r="N170" s="146" t="s">
        <v>40</v>
      </c>
      <c r="O170" s="55"/>
      <c r="P170" s="147">
        <f t="shared" si="21"/>
        <v>0</v>
      </c>
      <c r="Q170" s="147">
        <v>0.03885</v>
      </c>
      <c r="R170" s="147">
        <f t="shared" si="22"/>
        <v>0.1356642</v>
      </c>
      <c r="S170" s="147">
        <v>0</v>
      </c>
      <c r="T170" s="148">
        <f t="shared" si="2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49" t="s">
        <v>123</v>
      </c>
      <c r="AT170" s="149" t="s">
        <v>119</v>
      </c>
      <c r="AU170" s="149" t="s">
        <v>82</v>
      </c>
      <c r="AY170" s="14" t="s">
        <v>117</v>
      </c>
      <c r="BE170" s="150">
        <f t="shared" si="24"/>
        <v>0</v>
      </c>
      <c r="BF170" s="150">
        <f t="shared" si="25"/>
        <v>0</v>
      </c>
      <c r="BG170" s="150">
        <f t="shared" si="26"/>
        <v>0</v>
      </c>
      <c r="BH170" s="150">
        <f t="shared" si="27"/>
        <v>0</v>
      </c>
      <c r="BI170" s="150">
        <f t="shared" si="28"/>
        <v>0</v>
      </c>
      <c r="BJ170" s="14" t="s">
        <v>80</v>
      </c>
      <c r="BK170" s="150">
        <f t="shared" si="29"/>
        <v>0</v>
      </c>
      <c r="BL170" s="14" t="s">
        <v>123</v>
      </c>
      <c r="BM170" s="149" t="s">
        <v>281</v>
      </c>
    </row>
    <row r="171" spans="1:65" s="2" customFormat="1" ht="21.75" customHeight="1">
      <c r="A171" s="29"/>
      <c r="B171" s="136"/>
      <c r="C171" s="137" t="s">
        <v>282</v>
      </c>
      <c r="D171" s="137" t="s">
        <v>119</v>
      </c>
      <c r="E171" s="138" t="s">
        <v>283</v>
      </c>
      <c r="F171" s="139" t="s">
        <v>284</v>
      </c>
      <c r="G171" s="140" t="s">
        <v>122</v>
      </c>
      <c r="H171" s="141">
        <v>3.492</v>
      </c>
      <c r="I171" s="142"/>
      <c r="J171" s="143">
        <f t="shared" si="20"/>
        <v>0</v>
      </c>
      <c r="K171" s="144"/>
      <c r="L171" s="30"/>
      <c r="M171" s="145" t="s">
        <v>1</v>
      </c>
      <c r="N171" s="146" t="s">
        <v>40</v>
      </c>
      <c r="O171" s="55"/>
      <c r="P171" s="147">
        <f t="shared" si="21"/>
        <v>0</v>
      </c>
      <c r="Q171" s="147">
        <v>0.05828</v>
      </c>
      <c r="R171" s="147">
        <f t="shared" si="22"/>
        <v>0.20351376</v>
      </c>
      <c r="S171" s="147">
        <v>0</v>
      </c>
      <c r="T171" s="148">
        <f t="shared" si="2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49" t="s">
        <v>123</v>
      </c>
      <c r="AT171" s="149" t="s">
        <v>119</v>
      </c>
      <c r="AU171" s="149" t="s">
        <v>82</v>
      </c>
      <c r="AY171" s="14" t="s">
        <v>117</v>
      </c>
      <c r="BE171" s="150">
        <f t="shared" si="24"/>
        <v>0</v>
      </c>
      <c r="BF171" s="150">
        <f t="shared" si="25"/>
        <v>0</v>
      </c>
      <c r="BG171" s="150">
        <f t="shared" si="26"/>
        <v>0</v>
      </c>
      <c r="BH171" s="150">
        <f t="shared" si="27"/>
        <v>0</v>
      </c>
      <c r="BI171" s="150">
        <f t="shared" si="28"/>
        <v>0</v>
      </c>
      <c r="BJ171" s="14" t="s">
        <v>80</v>
      </c>
      <c r="BK171" s="150">
        <f t="shared" si="29"/>
        <v>0</v>
      </c>
      <c r="BL171" s="14" t="s">
        <v>123</v>
      </c>
      <c r="BM171" s="149" t="s">
        <v>285</v>
      </c>
    </row>
    <row r="172" spans="1:65" s="2" customFormat="1" ht="21.75" customHeight="1">
      <c r="A172" s="29"/>
      <c r="B172" s="136"/>
      <c r="C172" s="137" t="s">
        <v>286</v>
      </c>
      <c r="D172" s="137" t="s">
        <v>119</v>
      </c>
      <c r="E172" s="138" t="s">
        <v>287</v>
      </c>
      <c r="F172" s="139" t="s">
        <v>288</v>
      </c>
      <c r="G172" s="140" t="s">
        <v>122</v>
      </c>
      <c r="H172" s="141">
        <v>3.492</v>
      </c>
      <c r="I172" s="142"/>
      <c r="J172" s="143">
        <f t="shared" si="20"/>
        <v>0</v>
      </c>
      <c r="K172" s="144"/>
      <c r="L172" s="30"/>
      <c r="M172" s="145" t="s">
        <v>1</v>
      </c>
      <c r="N172" s="146" t="s">
        <v>40</v>
      </c>
      <c r="O172" s="55"/>
      <c r="P172" s="147">
        <f t="shared" si="21"/>
        <v>0</v>
      </c>
      <c r="Q172" s="147">
        <v>0.0798</v>
      </c>
      <c r="R172" s="147">
        <f t="shared" si="22"/>
        <v>0.2786616</v>
      </c>
      <c r="S172" s="147">
        <v>0</v>
      </c>
      <c r="T172" s="148">
        <f t="shared" si="2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49" t="s">
        <v>123</v>
      </c>
      <c r="AT172" s="149" t="s">
        <v>119</v>
      </c>
      <c r="AU172" s="149" t="s">
        <v>82</v>
      </c>
      <c r="AY172" s="14" t="s">
        <v>117</v>
      </c>
      <c r="BE172" s="150">
        <f t="shared" si="24"/>
        <v>0</v>
      </c>
      <c r="BF172" s="150">
        <f t="shared" si="25"/>
        <v>0</v>
      </c>
      <c r="BG172" s="150">
        <f t="shared" si="26"/>
        <v>0</v>
      </c>
      <c r="BH172" s="150">
        <f t="shared" si="27"/>
        <v>0</v>
      </c>
      <c r="BI172" s="150">
        <f t="shared" si="28"/>
        <v>0</v>
      </c>
      <c r="BJ172" s="14" t="s">
        <v>80</v>
      </c>
      <c r="BK172" s="150">
        <f t="shared" si="29"/>
        <v>0</v>
      </c>
      <c r="BL172" s="14" t="s">
        <v>123</v>
      </c>
      <c r="BM172" s="149" t="s">
        <v>289</v>
      </c>
    </row>
    <row r="173" spans="1:65" s="2" customFormat="1" ht="21.75" customHeight="1">
      <c r="A173" s="29"/>
      <c r="B173" s="136"/>
      <c r="C173" s="137" t="s">
        <v>290</v>
      </c>
      <c r="D173" s="137" t="s">
        <v>119</v>
      </c>
      <c r="E173" s="138" t="s">
        <v>291</v>
      </c>
      <c r="F173" s="139" t="s">
        <v>292</v>
      </c>
      <c r="G173" s="140" t="s">
        <v>122</v>
      </c>
      <c r="H173" s="141">
        <v>3.492</v>
      </c>
      <c r="I173" s="142"/>
      <c r="J173" s="143">
        <f t="shared" si="20"/>
        <v>0</v>
      </c>
      <c r="K173" s="144"/>
      <c r="L173" s="30"/>
      <c r="M173" s="145" t="s">
        <v>1</v>
      </c>
      <c r="N173" s="146" t="s">
        <v>40</v>
      </c>
      <c r="O173" s="55"/>
      <c r="P173" s="147">
        <f t="shared" si="21"/>
        <v>0</v>
      </c>
      <c r="Q173" s="147">
        <v>0.09975</v>
      </c>
      <c r="R173" s="147">
        <f t="shared" si="22"/>
        <v>0.348327</v>
      </c>
      <c r="S173" s="147">
        <v>0</v>
      </c>
      <c r="T173" s="148">
        <f t="shared" si="2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49" t="s">
        <v>123</v>
      </c>
      <c r="AT173" s="149" t="s">
        <v>119</v>
      </c>
      <c r="AU173" s="149" t="s">
        <v>82</v>
      </c>
      <c r="AY173" s="14" t="s">
        <v>117</v>
      </c>
      <c r="BE173" s="150">
        <f t="shared" si="24"/>
        <v>0</v>
      </c>
      <c r="BF173" s="150">
        <f t="shared" si="25"/>
        <v>0</v>
      </c>
      <c r="BG173" s="150">
        <f t="shared" si="26"/>
        <v>0</v>
      </c>
      <c r="BH173" s="150">
        <f t="shared" si="27"/>
        <v>0</v>
      </c>
      <c r="BI173" s="150">
        <f t="shared" si="28"/>
        <v>0</v>
      </c>
      <c r="BJ173" s="14" t="s">
        <v>80</v>
      </c>
      <c r="BK173" s="150">
        <f t="shared" si="29"/>
        <v>0</v>
      </c>
      <c r="BL173" s="14" t="s">
        <v>123</v>
      </c>
      <c r="BM173" s="149" t="s">
        <v>293</v>
      </c>
    </row>
    <row r="174" spans="1:65" s="2" customFormat="1" ht="21.75" customHeight="1">
      <c r="A174" s="29"/>
      <c r="B174" s="136"/>
      <c r="C174" s="137" t="s">
        <v>294</v>
      </c>
      <c r="D174" s="137" t="s">
        <v>119</v>
      </c>
      <c r="E174" s="138" t="s">
        <v>295</v>
      </c>
      <c r="F174" s="139" t="s">
        <v>296</v>
      </c>
      <c r="G174" s="140" t="s">
        <v>122</v>
      </c>
      <c r="H174" s="141">
        <v>1.74</v>
      </c>
      <c r="I174" s="142"/>
      <c r="J174" s="143">
        <f t="shared" si="20"/>
        <v>0</v>
      </c>
      <c r="K174" s="144"/>
      <c r="L174" s="30"/>
      <c r="M174" s="145" t="s">
        <v>1</v>
      </c>
      <c r="N174" s="146" t="s">
        <v>40</v>
      </c>
      <c r="O174" s="55"/>
      <c r="P174" s="147">
        <f t="shared" si="21"/>
        <v>0</v>
      </c>
      <c r="Q174" s="147">
        <v>0.01943</v>
      </c>
      <c r="R174" s="147">
        <f t="shared" si="22"/>
        <v>0.0338082</v>
      </c>
      <c r="S174" s="147">
        <v>0</v>
      </c>
      <c r="T174" s="148">
        <f t="shared" si="2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49" t="s">
        <v>123</v>
      </c>
      <c r="AT174" s="149" t="s">
        <v>119</v>
      </c>
      <c r="AU174" s="149" t="s">
        <v>82</v>
      </c>
      <c r="AY174" s="14" t="s">
        <v>117</v>
      </c>
      <c r="BE174" s="150">
        <f t="shared" si="24"/>
        <v>0</v>
      </c>
      <c r="BF174" s="150">
        <f t="shared" si="25"/>
        <v>0</v>
      </c>
      <c r="BG174" s="150">
        <f t="shared" si="26"/>
        <v>0</v>
      </c>
      <c r="BH174" s="150">
        <f t="shared" si="27"/>
        <v>0</v>
      </c>
      <c r="BI174" s="150">
        <f t="shared" si="28"/>
        <v>0</v>
      </c>
      <c r="BJ174" s="14" t="s">
        <v>80</v>
      </c>
      <c r="BK174" s="150">
        <f t="shared" si="29"/>
        <v>0</v>
      </c>
      <c r="BL174" s="14" t="s">
        <v>123</v>
      </c>
      <c r="BM174" s="149" t="s">
        <v>297</v>
      </c>
    </row>
    <row r="175" spans="1:65" s="2" customFormat="1" ht="21.75" customHeight="1">
      <c r="A175" s="29"/>
      <c r="B175" s="136"/>
      <c r="C175" s="137" t="s">
        <v>298</v>
      </c>
      <c r="D175" s="137" t="s">
        <v>119</v>
      </c>
      <c r="E175" s="138" t="s">
        <v>299</v>
      </c>
      <c r="F175" s="139" t="s">
        <v>300</v>
      </c>
      <c r="G175" s="140" t="s">
        <v>122</v>
      </c>
      <c r="H175" s="141">
        <v>1.74</v>
      </c>
      <c r="I175" s="142"/>
      <c r="J175" s="143">
        <f t="shared" si="20"/>
        <v>0</v>
      </c>
      <c r="K175" s="144"/>
      <c r="L175" s="30"/>
      <c r="M175" s="145" t="s">
        <v>1</v>
      </c>
      <c r="N175" s="146" t="s">
        <v>40</v>
      </c>
      <c r="O175" s="55"/>
      <c r="P175" s="147">
        <f t="shared" si="21"/>
        <v>0</v>
      </c>
      <c r="Q175" s="147">
        <v>0.03885</v>
      </c>
      <c r="R175" s="147">
        <f t="shared" si="22"/>
        <v>0.067599</v>
      </c>
      <c r="S175" s="147">
        <v>0</v>
      </c>
      <c r="T175" s="148">
        <f t="shared" si="2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49" t="s">
        <v>123</v>
      </c>
      <c r="AT175" s="149" t="s">
        <v>119</v>
      </c>
      <c r="AU175" s="149" t="s">
        <v>82</v>
      </c>
      <c r="AY175" s="14" t="s">
        <v>117</v>
      </c>
      <c r="BE175" s="150">
        <f t="shared" si="24"/>
        <v>0</v>
      </c>
      <c r="BF175" s="150">
        <f t="shared" si="25"/>
        <v>0</v>
      </c>
      <c r="BG175" s="150">
        <f t="shared" si="26"/>
        <v>0</v>
      </c>
      <c r="BH175" s="150">
        <f t="shared" si="27"/>
        <v>0</v>
      </c>
      <c r="BI175" s="150">
        <f t="shared" si="28"/>
        <v>0</v>
      </c>
      <c r="BJ175" s="14" t="s">
        <v>80</v>
      </c>
      <c r="BK175" s="150">
        <f t="shared" si="29"/>
        <v>0</v>
      </c>
      <c r="BL175" s="14" t="s">
        <v>123</v>
      </c>
      <c r="BM175" s="149" t="s">
        <v>301</v>
      </c>
    </row>
    <row r="176" spans="1:65" s="2" customFormat="1" ht="21.75" customHeight="1">
      <c r="A176" s="29"/>
      <c r="B176" s="136"/>
      <c r="C176" s="137" t="s">
        <v>302</v>
      </c>
      <c r="D176" s="137" t="s">
        <v>119</v>
      </c>
      <c r="E176" s="138" t="s">
        <v>303</v>
      </c>
      <c r="F176" s="139" t="s">
        <v>304</v>
      </c>
      <c r="G176" s="140" t="s">
        <v>122</v>
      </c>
      <c r="H176" s="141">
        <v>1.74</v>
      </c>
      <c r="I176" s="142"/>
      <c r="J176" s="143">
        <f t="shared" si="20"/>
        <v>0</v>
      </c>
      <c r="K176" s="144"/>
      <c r="L176" s="30"/>
      <c r="M176" s="145" t="s">
        <v>1</v>
      </c>
      <c r="N176" s="146" t="s">
        <v>40</v>
      </c>
      <c r="O176" s="55"/>
      <c r="P176" s="147">
        <f t="shared" si="21"/>
        <v>0</v>
      </c>
      <c r="Q176" s="147">
        <v>0.05828</v>
      </c>
      <c r="R176" s="147">
        <f t="shared" si="22"/>
        <v>0.1014072</v>
      </c>
      <c r="S176" s="147">
        <v>0</v>
      </c>
      <c r="T176" s="148">
        <f t="shared" si="2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49" t="s">
        <v>123</v>
      </c>
      <c r="AT176" s="149" t="s">
        <v>119</v>
      </c>
      <c r="AU176" s="149" t="s">
        <v>82</v>
      </c>
      <c r="AY176" s="14" t="s">
        <v>117</v>
      </c>
      <c r="BE176" s="150">
        <f t="shared" si="24"/>
        <v>0</v>
      </c>
      <c r="BF176" s="150">
        <f t="shared" si="25"/>
        <v>0</v>
      </c>
      <c r="BG176" s="150">
        <f t="shared" si="26"/>
        <v>0</v>
      </c>
      <c r="BH176" s="150">
        <f t="shared" si="27"/>
        <v>0</v>
      </c>
      <c r="BI176" s="150">
        <f t="shared" si="28"/>
        <v>0</v>
      </c>
      <c r="BJ176" s="14" t="s">
        <v>80</v>
      </c>
      <c r="BK176" s="150">
        <f t="shared" si="29"/>
        <v>0</v>
      </c>
      <c r="BL176" s="14" t="s">
        <v>123</v>
      </c>
      <c r="BM176" s="149" t="s">
        <v>305</v>
      </c>
    </row>
    <row r="177" spans="1:65" s="2" customFormat="1" ht="21.75" customHeight="1">
      <c r="A177" s="29"/>
      <c r="B177" s="136"/>
      <c r="C177" s="137" t="s">
        <v>306</v>
      </c>
      <c r="D177" s="137" t="s">
        <v>119</v>
      </c>
      <c r="E177" s="138" t="s">
        <v>307</v>
      </c>
      <c r="F177" s="139" t="s">
        <v>308</v>
      </c>
      <c r="G177" s="140" t="s">
        <v>122</v>
      </c>
      <c r="H177" s="141">
        <v>1.74</v>
      </c>
      <c r="I177" s="142"/>
      <c r="J177" s="143">
        <f t="shared" si="20"/>
        <v>0</v>
      </c>
      <c r="K177" s="144"/>
      <c r="L177" s="30"/>
      <c r="M177" s="145" t="s">
        <v>1</v>
      </c>
      <c r="N177" s="146" t="s">
        <v>40</v>
      </c>
      <c r="O177" s="55"/>
      <c r="P177" s="147">
        <f t="shared" si="21"/>
        <v>0</v>
      </c>
      <c r="Q177" s="147">
        <v>0.0798</v>
      </c>
      <c r="R177" s="147">
        <f t="shared" si="22"/>
        <v>0.138852</v>
      </c>
      <c r="S177" s="147">
        <v>0</v>
      </c>
      <c r="T177" s="148">
        <f t="shared" si="2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49" t="s">
        <v>123</v>
      </c>
      <c r="AT177" s="149" t="s">
        <v>119</v>
      </c>
      <c r="AU177" s="149" t="s">
        <v>82</v>
      </c>
      <c r="AY177" s="14" t="s">
        <v>117</v>
      </c>
      <c r="BE177" s="150">
        <f t="shared" si="24"/>
        <v>0</v>
      </c>
      <c r="BF177" s="150">
        <f t="shared" si="25"/>
        <v>0</v>
      </c>
      <c r="BG177" s="150">
        <f t="shared" si="26"/>
        <v>0</v>
      </c>
      <c r="BH177" s="150">
        <f t="shared" si="27"/>
        <v>0</v>
      </c>
      <c r="BI177" s="150">
        <f t="shared" si="28"/>
        <v>0</v>
      </c>
      <c r="BJ177" s="14" t="s">
        <v>80</v>
      </c>
      <c r="BK177" s="150">
        <f t="shared" si="29"/>
        <v>0</v>
      </c>
      <c r="BL177" s="14" t="s">
        <v>123</v>
      </c>
      <c r="BM177" s="149" t="s">
        <v>309</v>
      </c>
    </row>
    <row r="178" spans="1:65" s="2" customFormat="1" ht="21.75" customHeight="1">
      <c r="A178" s="29"/>
      <c r="B178" s="136"/>
      <c r="C178" s="137" t="s">
        <v>310</v>
      </c>
      <c r="D178" s="137" t="s">
        <v>119</v>
      </c>
      <c r="E178" s="138" t="s">
        <v>311</v>
      </c>
      <c r="F178" s="139" t="s">
        <v>312</v>
      </c>
      <c r="G178" s="140" t="s">
        <v>122</v>
      </c>
      <c r="H178" s="141">
        <v>1.74</v>
      </c>
      <c r="I178" s="142"/>
      <c r="J178" s="143">
        <f t="shared" si="20"/>
        <v>0</v>
      </c>
      <c r="K178" s="144"/>
      <c r="L178" s="30"/>
      <c r="M178" s="145" t="s">
        <v>1</v>
      </c>
      <c r="N178" s="146" t="s">
        <v>40</v>
      </c>
      <c r="O178" s="55"/>
      <c r="P178" s="147">
        <f t="shared" si="21"/>
        <v>0</v>
      </c>
      <c r="Q178" s="147">
        <v>0.09975</v>
      </c>
      <c r="R178" s="147">
        <f t="shared" si="22"/>
        <v>0.173565</v>
      </c>
      <c r="S178" s="147">
        <v>0</v>
      </c>
      <c r="T178" s="148">
        <f t="shared" si="2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49" t="s">
        <v>123</v>
      </c>
      <c r="AT178" s="149" t="s">
        <v>119</v>
      </c>
      <c r="AU178" s="149" t="s">
        <v>82</v>
      </c>
      <c r="AY178" s="14" t="s">
        <v>117</v>
      </c>
      <c r="BE178" s="150">
        <f t="shared" si="24"/>
        <v>0</v>
      </c>
      <c r="BF178" s="150">
        <f t="shared" si="25"/>
        <v>0</v>
      </c>
      <c r="BG178" s="150">
        <f t="shared" si="26"/>
        <v>0</v>
      </c>
      <c r="BH178" s="150">
        <f t="shared" si="27"/>
        <v>0</v>
      </c>
      <c r="BI178" s="150">
        <f t="shared" si="28"/>
        <v>0</v>
      </c>
      <c r="BJ178" s="14" t="s">
        <v>80</v>
      </c>
      <c r="BK178" s="150">
        <f t="shared" si="29"/>
        <v>0</v>
      </c>
      <c r="BL178" s="14" t="s">
        <v>123</v>
      </c>
      <c r="BM178" s="149" t="s">
        <v>313</v>
      </c>
    </row>
    <row r="179" spans="1:65" s="2" customFormat="1" ht="21.75" customHeight="1">
      <c r="A179" s="29"/>
      <c r="B179" s="136"/>
      <c r="C179" s="137" t="s">
        <v>314</v>
      </c>
      <c r="D179" s="137" t="s">
        <v>119</v>
      </c>
      <c r="E179" s="138" t="s">
        <v>315</v>
      </c>
      <c r="F179" s="139" t="s">
        <v>316</v>
      </c>
      <c r="G179" s="140" t="s">
        <v>122</v>
      </c>
      <c r="H179" s="141">
        <v>26.16</v>
      </c>
      <c r="I179" s="142"/>
      <c r="J179" s="143">
        <f t="shared" si="20"/>
        <v>0</v>
      </c>
      <c r="K179" s="144"/>
      <c r="L179" s="30"/>
      <c r="M179" s="145" t="s">
        <v>1</v>
      </c>
      <c r="N179" s="146" t="s">
        <v>40</v>
      </c>
      <c r="O179" s="55"/>
      <c r="P179" s="147">
        <f t="shared" si="21"/>
        <v>0</v>
      </c>
      <c r="Q179" s="147">
        <v>0</v>
      </c>
      <c r="R179" s="147">
        <f t="shared" si="22"/>
        <v>0</v>
      </c>
      <c r="S179" s="147">
        <v>0</v>
      </c>
      <c r="T179" s="148">
        <f t="shared" si="2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49" t="s">
        <v>123</v>
      </c>
      <c r="AT179" s="149" t="s">
        <v>119</v>
      </c>
      <c r="AU179" s="149" t="s">
        <v>82</v>
      </c>
      <c r="AY179" s="14" t="s">
        <v>117</v>
      </c>
      <c r="BE179" s="150">
        <f t="shared" si="24"/>
        <v>0</v>
      </c>
      <c r="BF179" s="150">
        <f t="shared" si="25"/>
        <v>0</v>
      </c>
      <c r="BG179" s="150">
        <f t="shared" si="26"/>
        <v>0</v>
      </c>
      <c r="BH179" s="150">
        <f t="shared" si="27"/>
        <v>0</v>
      </c>
      <c r="BI179" s="150">
        <f t="shared" si="28"/>
        <v>0</v>
      </c>
      <c r="BJ179" s="14" t="s">
        <v>80</v>
      </c>
      <c r="BK179" s="150">
        <f t="shared" si="29"/>
        <v>0</v>
      </c>
      <c r="BL179" s="14" t="s">
        <v>123</v>
      </c>
      <c r="BM179" s="149" t="s">
        <v>317</v>
      </c>
    </row>
    <row r="180" spans="1:65" s="2" customFormat="1" ht="21.75" customHeight="1">
      <c r="A180" s="29"/>
      <c r="B180" s="136"/>
      <c r="C180" s="137" t="s">
        <v>318</v>
      </c>
      <c r="D180" s="137" t="s">
        <v>119</v>
      </c>
      <c r="E180" s="138" t="s">
        <v>319</v>
      </c>
      <c r="F180" s="139" t="s">
        <v>320</v>
      </c>
      <c r="G180" s="140" t="s">
        <v>122</v>
      </c>
      <c r="H180" s="141">
        <v>26.16</v>
      </c>
      <c r="I180" s="142"/>
      <c r="J180" s="143">
        <f t="shared" si="20"/>
        <v>0</v>
      </c>
      <c r="K180" s="144"/>
      <c r="L180" s="30"/>
      <c r="M180" s="145" t="s">
        <v>1</v>
      </c>
      <c r="N180" s="146" t="s">
        <v>40</v>
      </c>
      <c r="O180" s="55"/>
      <c r="P180" s="147">
        <f t="shared" si="21"/>
        <v>0</v>
      </c>
      <c r="Q180" s="147">
        <v>0</v>
      </c>
      <c r="R180" s="147">
        <f t="shared" si="22"/>
        <v>0</v>
      </c>
      <c r="S180" s="147">
        <v>0</v>
      </c>
      <c r="T180" s="148">
        <f t="shared" si="2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49" t="s">
        <v>123</v>
      </c>
      <c r="AT180" s="149" t="s">
        <v>119</v>
      </c>
      <c r="AU180" s="149" t="s">
        <v>82</v>
      </c>
      <c r="AY180" s="14" t="s">
        <v>117</v>
      </c>
      <c r="BE180" s="150">
        <f t="shared" si="24"/>
        <v>0</v>
      </c>
      <c r="BF180" s="150">
        <f t="shared" si="25"/>
        <v>0</v>
      </c>
      <c r="BG180" s="150">
        <f t="shared" si="26"/>
        <v>0</v>
      </c>
      <c r="BH180" s="150">
        <f t="shared" si="27"/>
        <v>0</v>
      </c>
      <c r="BI180" s="150">
        <f t="shared" si="28"/>
        <v>0</v>
      </c>
      <c r="BJ180" s="14" t="s">
        <v>80</v>
      </c>
      <c r="BK180" s="150">
        <f t="shared" si="29"/>
        <v>0</v>
      </c>
      <c r="BL180" s="14" t="s">
        <v>123</v>
      </c>
      <c r="BM180" s="149" t="s">
        <v>321</v>
      </c>
    </row>
    <row r="181" spans="1:65" s="2" customFormat="1" ht="21.75" customHeight="1">
      <c r="A181" s="29"/>
      <c r="B181" s="136"/>
      <c r="C181" s="137" t="s">
        <v>322</v>
      </c>
      <c r="D181" s="137" t="s">
        <v>119</v>
      </c>
      <c r="E181" s="138" t="s">
        <v>323</v>
      </c>
      <c r="F181" s="139" t="s">
        <v>324</v>
      </c>
      <c r="G181" s="140" t="s">
        <v>122</v>
      </c>
      <c r="H181" s="141">
        <v>26.16</v>
      </c>
      <c r="I181" s="142"/>
      <c r="J181" s="143">
        <f t="shared" si="20"/>
        <v>0</v>
      </c>
      <c r="K181" s="144"/>
      <c r="L181" s="30"/>
      <c r="M181" s="145" t="s">
        <v>1</v>
      </c>
      <c r="N181" s="146" t="s">
        <v>40</v>
      </c>
      <c r="O181" s="55"/>
      <c r="P181" s="147">
        <f t="shared" si="21"/>
        <v>0</v>
      </c>
      <c r="Q181" s="147">
        <v>0</v>
      </c>
      <c r="R181" s="147">
        <f t="shared" si="22"/>
        <v>0</v>
      </c>
      <c r="S181" s="147">
        <v>0</v>
      </c>
      <c r="T181" s="148">
        <f t="shared" si="2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49" t="s">
        <v>123</v>
      </c>
      <c r="AT181" s="149" t="s">
        <v>119</v>
      </c>
      <c r="AU181" s="149" t="s">
        <v>82</v>
      </c>
      <c r="AY181" s="14" t="s">
        <v>117</v>
      </c>
      <c r="BE181" s="150">
        <f t="shared" si="24"/>
        <v>0</v>
      </c>
      <c r="BF181" s="150">
        <f t="shared" si="25"/>
        <v>0</v>
      </c>
      <c r="BG181" s="150">
        <f t="shared" si="26"/>
        <v>0</v>
      </c>
      <c r="BH181" s="150">
        <f t="shared" si="27"/>
        <v>0</v>
      </c>
      <c r="BI181" s="150">
        <f t="shared" si="28"/>
        <v>0</v>
      </c>
      <c r="BJ181" s="14" t="s">
        <v>80</v>
      </c>
      <c r="BK181" s="150">
        <f t="shared" si="29"/>
        <v>0</v>
      </c>
      <c r="BL181" s="14" t="s">
        <v>123</v>
      </c>
      <c r="BM181" s="149" t="s">
        <v>325</v>
      </c>
    </row>
    <row r="182" spans="1:65" s="2" customFormat="1" ht="21.75" customHeight="1">
      <c r="A182" s="29"/>
      <c r="B182" s="136"/>
      <c r="C182" s="137" t="s">
        <v>326</v>
      </c>
      <c r="D182" s="137" t="s">
        <v>119</v>
      </c>
      <c r="E182" s="138" t="s">
        <v>327</v>
      </c>
      <c r="F182" s="139" t="s">
        <v>328</v>
      </c>
      <c r="G182" s="140" t="s">
        <v>122</v>
      </c>
      <c r="H182" s="141">
        <v>46.49</v>
      </c>
      <c r="I182" s="142"/>
      <c r="J182" s="143">
        <f t="shared" si="20"/>
        <v>0</v>
      </c>
      <c r="K182" s="144"/>
      <c r="L182" s="30"/>
      <c r="M182" s="145" t="s">
        <v>1</v>
      </c>
      <c r="N182" s="146" t="s">
        <v>40</v>
      </c>
      <c r="O182" s="55"/>
      <c r="P182" s="147">
        <f t="shared" si="21"/>
        <v>0</v>
      </c>
      <c r="Q182" s="147">
        <v>0.00356</v>
      </c>
      <c r="R182" s="147">
        <f t="shared" si="22"/>
        <v>0.1655044</v>
      </c>
      <c r="S182" s="147">
        <v>0</v>
      </c>
      <c r="T182" s="148">
        <f t="shared" si="2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49" t="s">
        <v>123</v>
      </c>
      <c r="AT182" s="149" t="s">
        <v>119</v>
      </c>
      <c r="AU182" s="149" t="s">
        <v>82</v>
      </c>
      <c r="AY182" s="14" t="s">
        <v>117</v>
      </c>
      <c r="BE182" s="150">
        <f t="shared" si="24"/>
        <v>0</v>
      </c>
      <c r="BF182" s="150">
        <f t="shared" si="25"/>
        <v>0</v>
      </c>
      <c r="BG182" s="150">
        <f t="shared" si="26"/>
        <v>0</v>
      </c>
      <c r="BH182" s="150">
        <f t="shared" si="27"/>
        <v>0</v>
      </c>
      <c r="BI182" s="150">
        <f t="shared" si="28"/>
        <v>0</v>
      </c>
      <c r="BJ182" s="14" t="s">
        <v>80</v>
      </c>
      <c r="BK182" s="150">
        <f t="shared" si="29"/>
        <v>0</v>
      </c>
      <c r="BL182" s="14" t="s">
        <v>123</v>
      </c>
      <c r="BM182" s="149" t="s">
        <v>329</v>
      </c>
    </row>
    <row r="183" spans="1:65" s="2" customFormat="1" ht="21.75" customHeight="1">
      <c r="A183" s="29"/>
      <c r="B183" s="136"/>
      <c r="C183" s="137" t="s">
        <v>330</v>
      </c>
      <c r="D183" s="137" t="s">
        <v>119</v>
      </c>
      <c r="E183" s="138" t="s">
        <v>331</v>
      </c>
      <c r="F183" s="139" t="s">
        <v>332</v>
      </c>
      <c r="G183" s="140" t="s">
        <v>122</v>
      </c>
      <c r="H183" s="141">
        <v>26.16</v>
      </c>
      <c r="I183" s="142"/>
      <c r="J183" s="143">
        <f t="shared" si="20"/>
        <v>0</v>
      </c>
      <c r="K183" s="144"/>
      <c r="L183" s="30"/>
      <c r="M183" s="145" t="s">
        <v>1</v>
      </c>
      <c r="N183" s="146" t="s">
        <v>40</v>
      </c>
      <c r="O183" s="55"/>
      <c r="P183" s="147">
        <f t="shared" si="21"/>
        <v>0</v>
      </c>
      <c r="Q183" s="147">
        <v>0.0089</v>
      </c>
      <c r="R183" s="147">
        <f t="shared" si="22"/>
        <v>0.232824</v>
      </c>
      <c r="S183" s="147">
        <v>0</v>
      </c>
      <c r="T183" s="148">
        <f t="shared" si="2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49" t="s">
        <v>123</v>
      </c>
      <c r="AT183" s="149" t="s">
        <v>119</v>
      </c>
      <c r="AU183" s="149" t="s">
        <v>82</v>
      </c>
      <c r="AY183" s="14" t="s">
        <v>117</v>
      </c>
      <c r="BE183" s="150">
        <f t="shared" si="24"/>
        <v>0</v>
      </c>
      <c r="BF183" s="150">
        <f t="shared" si="25"/>
        <v>0</v>
      </c>
      <c r="BG183" s="150">
        <f t="shared" si="26"/>
        <v>0</v>
      </c>
      <c r="BH183" s="150">
        <f t="shared" si="27"/>
        <v>0</v>
      </c>
      <c r="BI183" s="150">
        <f t="shared" si="28"/>
        <v>0</v>
      </c>
      <c r="BJ183" s="14" t="s">
        <v>80</v>
      </c>
      <c r="BK183" s="150">
        <f t="shared" si="29"/>
        <v>0</v>
      </c>
      <c r="BL183" s="14" t="s">
        <v>123</v>
      </c>
      <c r="BM183" s="149" t="s">
        <v>333</v>
      </c>
    </row>
    <row r="184" spans="1:65" s="2" customFormat="1" ht="21.75" customHeight="1">
      <c r="A184" s="29"/>
      <c r="B184" s="136"/>
      <c r="C184" s="137" t="s">
        <v>334</v>
      </c>
      <c r="D184" s="137" t="s">
        <v>119</v>
      </c>
      <c r="E184" s="138" t="s">
        <v>335</v>
      </c>
      <c r="F184" s="139" t="s">
        <v>336</v>
      </c>
      <c r="G184" s="140" t="s">
        <v>122</v>
      </c>
      <c r="H184" s="141">
        <v>26.16</v>
      </c>
      <c r="I184" s="142"/>
      <c r="J184" s="143">
        <f t="shared" si="20"/>
        <v>0</v>
      </c>
      <c r="K184" s="144"/>
      <c r="L184" s="30"/>
      <c r="M184" s="145" t="s">
        <v>1</v>
      </c>
      <c r="N184" s="146" t="s">
        <v>40</v>
      </c>
      <c r="O184" s="55"/>
      <c r="P184" s="147">
        <f t="shared" si="21"/>
        <v>0</v>
      </c>
      <c r="Q184" s="147">
        <v>0</v>
      </c>
      <c r="R184" s="147">
        <f t="shared" si="22"/>
        <v>0</v>
      </c>
      <c r="S184" s="147">
        <v>0</v>
      </c>
      <c r="T184" s="148">
        <f t="shared" si="2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49" t="s">
        <v>123</v>
      </c>
      <c r="AT184" s="149" t="s">
        <v>119</v>
      </c>
      <c r="AU184" s="149" t="s">
        <v>82</v>
      </c>
      <c r="AY184" s="14" t="s">
        <v>117</v>
      </c>
      <c r="BE184" s="150">
        <f t="shared" si="24"/>
        <v>0</v>
      </c>
      <c r="BF184" s="150">
        <f t="shared" si="25"/>
        <v>0</v>
      </c>
      <c r="BG184" s="150">
        <f t="shared" si="26"/>
        <v>0</v>
      </c>
      <c r="BH184" s="150">
        <f t="shared" si="27"/>
        <v>0</v>
      </c>
      <c r="BI184" s="150">
        <f t="shared" si="28"/>
        <v>0</v>
      </c>
      <c r="BJ184" s="14" t="s">
        <v>80</v>
      </c>
      <c r="BK184" s="150">
        <f t="shared" si="29"/>
        <v>0</v>
      </c>
      <c r="BL184" s="14" t="s">
        <v>123</v>
      </c>
      <c r="BM184" s="149" t="s">
        <v>337</v>
      </c>
    </row>
    <row r="185" spans="1:65" s="2" customFormat="1" ht="21.75" customHeight="1">
      <c r="A185" s="29"/>
      <c r="B185" s="136"/>
      <c r="C185" s="137" t="s">
        <v>338</v>
      </c>
      <c r="D185" s="137" t="s">
        <v>119</v>
      </c>
      <c r="E185" s="138" t="s">
        <v>339</v>
      </c>
      <c r="F185" s="139" t="s">
        <v>340</v>
      </c>
      <c r="G185" s="140" t="s">
        <v>122</v>
      </c>
      <c r="H185" s="141">
        <v>26.16</v>
      </c>
      <c r="I185" s="142"/>
      <c r="J185" s="143">
        <f t="shared" si="20"/>
        <v>0</v>
      </c>
      <c r="K185" s="144"/>
      <c r="L185" s="30"/>
      <c r="M185" s="145" t="s">
        <v>1</v>
      </c>
      <c r="N185" s="146" t="s">
        <v>40</v>
      </c>
      <c r="O185" s="55"/>
      <c r="P185" s="147">
        <f t="shared" si="21"/>
        <v>0</v>
      </c>
      <c r="Q185" s="147">
        <v>0</v>
      </c>
      <c r="R185" s="147">
        <f t="shared" si="22"/>
        <v>0</v>
      </c>
      <c r="S185" s="147">
        <v>0</v>
      </c>
      <c r="T185" s="148">
        <f t="shared" si="2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49" t="s">
        <v>123</v>
      </c>
      <c r="AT185" s="149" t="s">
        <v>119</v>
      </c>
      <c r="AU185" s="149" t="s">
        <v>82</v>
      </c>
      <c r="AY185" s="14" t="s">
        <v>117</v>
      </c>
      <c r="BE185" s="150">
        <f t="shared" si="24"/>
        <v>0</v>
      </c>
      <c r="BF185" s="150">
        <f t="shared" si="25"/>
        <v>0</v>
      </c>
      <c r="BG185" s="150">
        <f t="shared" si="26"/>
        <v>0</v>
      </c>
      <c r="BH185" s="150">
        <f t="shared" si="27"/>
        <v>0</v>
      </c>
      <c r="BI185" s="150">
        <f t="shared" si="28"/>
        <v>0</v>
      </c>
      <c r="BJ185" s="14" t="s">
        <v>80</v>
      </c>
      <c r="BK185" s="150">
        <f t="shared" si="29"/>
        <v>0</v>
      </c>
      <c r="BL185" s="14" t="s">
        <v>123</v>
      </c>
      <c r="BM185" s="149" t="s">
        <v>341</v>
      </c>
    </row>
    <row r="186" spans="1:65" s="2" customFormat="1" ht="21.75" customHeight="1">
      <c r="A186" s="29"/>
      <c r="B186" s="136"/>
      <c r="C186" s="137" t="s">
        <v>342</v>
      </c>
      <c r="D186" s="137" t="s">
        <v>119</v>
      </c>
      <c r="E186" s="138" t="s">
        <v>343</v>
      </c>
      <c r="F186" s="139" t="s">
        <v>344</v>
      </c>
      <c r="G186" s="140" t="s">
        <v>122</v>
      </c>
      <c r="H186" s="141">
        <v>8</v>
      </c>
      <c r="I186" s="142"/>
      <c r="J186" s="143">
        <f t="shared" si="20"/>
        <v>0</v>
      </c>
      <c r="K186" s="144"/>
      <c r="L186" s="30"/>
      <c r="M186" s="145" t="s">
        <v>1</v>
      </c>
      <c r="N186" s="146" t="s">
        <v>40</v>
      </c>
      <c r="O186" s="55"/>
      <c r="P186" s="147">
        <f t="shared" si="21"/>
        <v>0</v>
      </c>
      <c r="Q186" s="147">
        <v>0.00099</v>
      </c>
      <c r="R186" s="147">
        <f t="shared" si="22"/>
        <v>0.00792</v>
      </c>
      <c r="S186" s="147">
        <v>0</v>
      </c>
      <c r="T186" s="148">
        <f t="shared" si="2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49" t="s">
        <v>123</v>
      </c>
      <c r="AT186" s="149" t="s">
        <v>119</v>
      </c>
      <c r="AU186" s="149" t="s">
        <v>82</v>
      </c>
      <c r="AY186" s="14" t="s">
        <v>117</v>
      </c>
      <c r="BE186" s="150">
        <f t="shared" si="24"/>
        <v>0</v>
      </c>
      <c r="BF186" s="150">
        <f t="shared" si="25"/>
        <v>0</v>
      </c>
      <c r="BG186" s="150">
        <f t="shared" si="26"/>
        <v>0</v>
      </c>
      <c r="BH186" s="150">
        <f t="shared" si="27"/>
        <v>0</v>
      </c>
      <c r="BI186" s="150">
        <f t="shared" si="28"/>
        <v>0</v>
      </c>
      <c r="BJ186" s="14" t="s">
        <v>80</v>
      </c>
      <c r="BK186" s="150">
        <f t="shared" si="29"/>
        <v>0</v>
      </c>
      <c r="BL186" s="14" t="s">
        <v>123</v>
      </c>
      <c r="BM186" s="149" t="s">
        <v>345</v>
      </c>
    </row>
    <row r="187" spans="1:65" s="2" customFormat="1" ht="21.75" customHeight="1">
      <c r="A187" s="29"/>
      <c r="B187" s="136"/>
      <c r="C187" s="137" t="s">
        <v>346</v>
      </c>
      <c r="D187" s="137" t="s">
        <v>119</v>
      </c>
      <c r="E187" s="138" t="s">
        <v>347</v>
      </c>
      <c r="F187" s="139" t="s">
        <v>348</v>
      </c>
      <c r="G187" s="140" t="s">
        <v>122</v>
      </c>
      <c r="H187" s="141">
        <v>8</v>
      </c>
      <c r="I187" s="142"/>
      <c r="J187" s="143">
        <f t="shared" si="20"/>
        <v>0</v>
      </c>
      <c r="K187" s="144"/>
      <c r="L187" s="30"/>
      <c r="M187" s="145" t="s">
        <v>1</v>
      </c>
      <c r="N187" s="146" t="s">
        <v>40</v>
      </c>
      <c r="O187" s="55"/>
      <c r="P187" s="147">
        <f t="shared" si="21"/>
        <v>0</v>
      </c>
      <c r="Q187" s="147">
        <v>0</v>
      </c>
      <c r="R187" s="147">
        <f t="shared" si="22"/>
        <v>0</v>
      </c>
      <c r="S187" s="147">
        <v>0</v>
      </c>
      <c r="T187" s="148">
        <f t="shared" si="2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49" t="s">
        <v>123</v>
      </c>
      <c r="AT187" s="149" t="s">
        <v>119</v>
      </c>
      <c r="AU187" s="149" t="s">
        <v>82</v>
      </c>
      <c r="AY187" s="14" t="s">
        <v>117</v>
      </c>
      <c r="BE187" s="150">
        <f t="shared" si="24"/>
        <v>0</v>
      </c>
      <c r="BF187" s="150">
        <f t="shared" si="25"/>
        <v>0</v>
      </c>
      <c r="BG187" s="150">
        <f t="shared" si="26"/>
        <v>0</v>
      </c>
      <c r="BH187" s="150">
        <f t="shared" si="27"/>
        <v>0</v>
      </c>
      <c r="BI187" s="150">
        <f t="shared" si="28"/>
        <v>0</v>
      </c>
      <c r="BJ187" s="14" t="s">
        <v>80</v>
      </c>
      <c r="BK187" s="150">
        <f t="shared" si="29"/>
        <v>0</v>
      </c>
      <c r="BL187" s="14" t="s">
        <v>123</v>
      </c>
      <c r="BM187" s="149" t="s">
        <v>349</v>
      </c>
    </row>
    <row r="188" spans="1:65" s="2" customFormat="1" ht="21.75" customHeight="1">
      <c r="A188" s="29"/>
      <c r="B188" s="136"/>
      <c r="C188" s="137" t="s">
        <v>350</v>
      </c>
      <c r="D188" s="137" t="s">
        <v>119</v>
      </c>
      <c r="E188" s="138" t="s">
        <v>351</v>
      </c>
      <c r="F188" s="139" t="s">
        <v>352</v>
      </c>
      <c r="G188" s="140" t="s">
        <v>122</v>
      </c>
      <c r="H188" s="141">
        <v>8</v>
      </c>
      <c r="I188" s="142"/>
      <c r="J188" s="143">
        <f t="shared" si="20"/>
        <v>0</v>
      </c>
      <c r="K188" s="144"/>
      <c r="L188" s="30"/>
      <c r="M188" s="145" t="s">
        <v>1</v>
      </c>
      <c r="N188" s="146" t="s">
        <v>40</v>
      </c>
      <c r="O188" s="55"/>
      <c r="P188" s="147">
        <f t="shared" si="21"/>
        <v>0</v>
      </c>
      <c r="Q188" s="147">
        <v>0</v>
      </c>
      <c r="R188" s="147">
        <f t="shared" si="22"/>
        <v>0</v>
      </c>
      <c r="S188" s="147">
        <v>0</v>
      </c>
      <c r="T188" s="148">
        <f t="shared" si="2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49" t="s">
        <v>123</v>
      </c>
      <c r="AT188" s="149" t="s">
        <v>119</v>
      </c>
      <c r="AU188" s="149" t="s">
        <v>82</v>
      </c>
      <c r="AY188" s="14" t="s">
        <v>117</v>
      </c>
      <c r="BE188" s="150">
        <f t="shared" si="24"/>
        <v>0</v>
      </c>
      <c r="BF188" s="150">
        <f t="shared" si="25"/>
        <v>0</v>
      </c>
      <c r="BG188" s="150">
        <f t="shared" si="26"/>
        <v>0</v>
      </c>
      <c r="BH188" s="150">
        <f t="shared" si="27"/>
        <v>0</v>
      </c>
      <c r="BI188" s="150">
        <f t="shared" si="28"/>
        <v>0</v>
      </c>
      <c r="BJ188" s="14" t="s">
        <v>80</v>
      </c>
      <c r="BK188" s="150">
        <f t="shared" si="29"/>
        <v>0</v>
      </c>
      <c r="BL188" s="14" t="s">
        <v>123</v>
      </c>
      <c r="BM188" s="149" t="s">
        <v>353</v>
      </c>
    </row>
    <row r="189" spans="1:65" s="2" customFormat="1" ht="21.75" customHeight="1">
      <c r="A189" s="29"/>
      <c r="B189" s="136"/>
      <c r="C189" s="137" t="s">
        <v>354</v>
      </c>
      <c r="D189" s="137" t="s">
        <v>119</v>
      </c>
      <c r="E189" s="138" t="s">
        <v>355</v>
      </c>
      <c r="F189" s="139" t="s">
        <v>356</v>
      </c>
      <c r="G189" s="140" t="s">
        <v>122</v>
      </c>
      <c r="H189" s="141">
        <v>72.65</v>
      </c>
      <c r="I189" s="142"/>
      <c r="J189" s="143">
        <f t="shared" si="20"/>
        <v>0</v>
      </c>
      <c r="K189" s="144"/>
      <c r="L189" s="30"/>
      <c r="M189" s="145" t="s">
        <v>1</v>
      </c>
      <c r="N189" s="146" t="s">
        <v>40</v>
      </c>
      <c r="O189" s="55"/>
      <c r="P189" s="147">
        <f t="shared" si="21"/>
        <v>0</v>
      </c>
      <c r="Q189" s="147">
        <v>0.00158</v>
      </c>
      <c r="R189" s="147">
        <f t="shared" si="22"/>
        <v>0.11478700000000001</v>
      </c>
      <c r="S189" s="147">
        <v>0</v>
      </c>
      <c r="T189" s="148">
        <f t="shared" si="2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49" t="s">
        <v>123</v>
      </c>
      <c r="AT189" s="149" t="s">
        <v>119</v>
      </c>
      <c r="AU189" s="149" t="s">
        <v>82</v>
      </c>
      <c r="AY189" s="14" t="s">
        <v>117</v>
      </c>
      <c r="BE189" s="150">
        <f t="shared" si="24"/>
        <v>0</v>
      </c>
      <c r="BF189" s="150">
        <f t="shared" si="25"/>
        <v>0</v>
      </c>
      <c r="BG189" s="150">
        <f t="shared" si="26"/>
        <v>0</v>
      </c>
      <c r="BH189" s="150">
        <f t="shared" si="27"/>
        <v>0</v>
      </c>
      <c r="BI189" s="150">
        <f t="shared" si="28"/>
        <v>0</v>
      </c>
      <c r="BJ189" s="14" t="s">
        <v>80</v>
      </c>
      <c r="BK189" s="150">
        <f t="shared" si="29"/>
        <v>0</v>
      </c>
      <c r="BL189" s="14" t="s">
        <v>123</v>
      </c>
      <c r="BM189" s="149" t="s">
        <v>357</v>
      </c>
    </row>
    <row r="190" spans="1:65" s="2" customFormat="1" ht="21.75" customHeight="1">
      <c r="A190" s="29"/>
      <c r="B190" s="136"/>
      <c r="C190" s="137" t="s">
        <v>358</v>
      </c>
      <c r="D190" s="137" t="s">
        <v>119</v>
      </c>
      <c r="E190" s="138" t="s">
        <v>359</v>
      </c>
      <c r="F190" s="139" t="s">
        <v>360</v>
      </c>
      <c r="G190" s="140" t="s">
        <v>122</v>
      </c>
      <c r="H190" s="141">
        <v>85.15</v>
      </c>
      <c r="I190" s="142"/>
      <c r="J190" s="143">
        <f t="shared" si="20"/>
        <v>0</v>
      </c>
      <c r="K190" s="144"/>
      <c r="L190" s="30"/>
      <c r="M190" s="145" t="s">
        <v>1</v>
      </c>
      <c r="N190" s="146" t="s">
        <v>40</v>
      </c>
      <c r="O190" s="55"/>
      <c r="P190" s="147">
        <f t="shared" si="21"/>
        <v>0</v>
      </c>
      <c r="Q190" s="147">
        <v>0.00116</v>
      </c>
      <c r="R190" s="147">
        <f t="shared" si="22"/>
        <v>0.098774</v>
      </c>
      <c r="S190" s="147">
        <v>0</v>
      </c>
      <c r="T190" s="148">
        <f t="shared" si="2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49" t="s">
        <v>123</v>
      </c>
      <c r="AT190" s="149" t="s">
        <v>119</v>
      </c>
      <c r="AU190" s="149" t="s">
        <v>82</v>
      </c>
      <c r="AY190" s="14" t="s">
        <v>117</v>
      </c>
      <c r="BE190" s="150">
        <f t="shared" si="24"/>
        <v>0</v>
      </c>
      <c r="BF190" s="150">
        <f t="shared" si="25"/>
        <v>0</v>
      </c>
      <c r="BG190" s="150">
        <f t="shared" si="26"/>
        <v>0</v>
      </c>
      <c r="BH190" s="150">
        <f t="shared" si="27"/>
        <v>0</v>
      </c>
      <c r="BI190" s="150">
        <f t="shared" si="28"/>
        <v>0</v>
      </c>
      <c r="BJ190" s="14" t="s">
        <v>80</v>
      </c>
      <c r="BK190" s="150">
        <f t="shared" si="29"/>
        <v>0</v>
      </c>
      <c r="BL190" s="14" t="s">
        <v>123</v>
      </c>
      <c r="BM190" s="149" t="s">
        <v>361</v>
      </c>
    </row>
    <row r="191" spans="1:65" s="2" customFormat="1" ht="21.75" customHeight="1">
      <c r="A191" s="29"/>
      <c r="B191" s="136"/>
      <c r="C191" s="137" t="s">
        <v>362</v>
      </c>
      <c r="D191" s="137" t="s">
        <v>119</v>
      </c>
      <c r="E191" s="138" t="s">
        <v>363</v>
      </c>
      <c r="F191" s="139" t="s">
        <v>364</v>
      </c>
      <c r="G191" s="140" t="s">
        <v>122</v>
      </c>
      <c r="H191" s="141">
        <v>85.15</v>
      </c>
      <c r="I191" s="142"/>
      <c r="J191" s="143">
        <f t="shared" si="20"/>
        <v>0</v>
      </c>
      <c r="K191" s="144"/>
      <c r="L191" s="30"/>
      <c r="M191" s="145" t="s">
        <v>1</v>
      </c>
      <c r="N191" s="146" t="s">
        <v>40</v>
      </c>
      <c r="O191" s="55"/>
      <c r="P191" s="147">
        <f t="shared" si="21"/>
        <v>0</v>
      </c>
      <c r="Q191" s="147">
        <v>0</v>
      </c>
      <c r="R191" s="147">
        <f t="shared" si="22"/>
        <v>0</v>
      </c>
      <c r="S191" s="147">
        <v>0</v>
      </c>
      <c r="T191" s="148">
        <f t="shared" si="2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49" t="s">
        <v>123</v>
      </c>
      <c r="AT191" s="149" t="s">
        <v>119</v>
      </c>
      <c r="AU191" s="149" t="s">
        <v>82</v>
      </c>
      <c r="AY191" s="14" t="s">
        <v>117</v>
      </c>
      <c r="BE191" s="150">
        <f t="shared" si="24"/>
        <v>0</v>
      </c>
      <c r="BF191" s="150">
        <f t="shared" si="25"/>
        <v>0</v>
      </c>
      <c r="BG191" s="150">
        <f t="shared" si="26"/>
        <v>0</v>
      </c>
      <c r="BH191" s="150">
        <f t="shared" si="27"/>
        <v>0</v>
      </c>
      <c r="BI191" s="150">
        <f t="shared" si="28"/>
        <v>0</v>
      </c>
      <c r="BJ191" s="14" t="s">
        <v>80</v>
      </c>
      <c r="BK191" s="150">
        <f t="shared" si="29"/>
        <v>0</v>
      </c>
      <c r="BL191" s="14" t="s">
        <v>123</v>
      </c>
      <c r="BM191" s="149" t="s">
        <v>365</v>
      </c>
    </row>
    <row r="192" spans="1:65" s="2" customFormat="1" ht="33" customHeight="1">
      <c r="A192" s="29"/>
      <c r="B192" s="136"/>
      <c r="C192" s="137" t="s">
        <v>366</v>
      </c>
      <c r="D192" s="137" t="s">
        <v>119</v>
      </c>
      <c r="E192" s="138" t="s">
        <v>367</v>
      </c>
      <c r="F192" s="139" t="s">
        <v>368</v>
      </c>
      <c r="G192" s="140" t="s">
        <v>170</v>
      </c>
      <c r="H192" s="141">
        <v>43.5</v>
      </c>
      <c r="I192" s="142"/>
      <c r="J192" s="143">
        <f t="shared" si="20"/>
        <v>0</v>
      </c>
      <c r="K192" s="144"/>
      <c r="L192" s="30"/>
      <c r="M192" s="145" t="s">
        <v>1</v>
      </c>
      <c r="N192" s="146" t="s">
        <v>40</v>
      </c>
      <c r="O192" s="55"/>
      <c r="P192" s="147">
        <f t="shared" si="21"/>
        <v>0</v>
      </c>
      <c r="Q192" s="147">
        <v>0.00052</v>
      </c>
      <c r="R192" s="147">
        <f t="shared" si="22"/>
        <v>0.022619999999999998</v>
      </c>
      <c r="S192" s="147">
        <v>0</v>
      </c>
      <c r="T192" s="148">
        <f t="shared" si="2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49" t="s">
        <v>123</v>
      </c>
      <c r="AT192" s="149" t="s">
        <v>119</v>
      </c>
      <c r="AU192" s="149" t="s">
        <v>82</v>
      </c>
      <c r="AY192" s="14" t="s">
        <v>117</v>
      </c>
      <c r="BE192" s="150">
        <f t="shared" si="24"/>
        <v>0</v>
      </c>
      <c r="BF192" s="150">
        <f t="shared" si="25"/>
        <v>0</v>
      </c>
      <c r="BG192" s="150">
        <f t="shared" si="26"/>
        <v>0</v>
      </c>
      <c r="BH192" s="150">
        <f t="shared" si="27"/>
        <v>0</v>
      </c>
      <c r="BI192" s="150">
        <f t="shared" si="28"/>
        <v>0</v>
      </c>
      <c r="BJ192" s="14" t="s">
        <v>80</v>
      </c>
      <c r="BK192" s="150">
        <f t="shared" si="29"/>
        <v>0</v>
      </c>
      <c r="BL192" s="14" t="s">
        <v>123</v>
      </c>
      <c r="BM192" s="149" t="s">
        <v>369</v>
      </c>
    </row>
    <row r="193" spans="1:65" s="2" customFormat="1" ht="21.75" customHeight="1">
      <c r="A193" s="29"/>
      <c r="B193" s="136"/>
      <c r="C193" s="151" t="s">
        <v>370</v>
      </c>
      <c r="D193" s="151" t="s">
        <v>173</v>
      </c>
      <c r="E193" s="152" t="s">
        <v>371</v>
      </c>
      <c r="F193" s="153" t="s">
        <v>372</v>
      </c>
      <c r="G193" s="154" t="s">
        <v>159</v>
      </c>
      <c r="H193" s="155">
        <v>0.085</v>
      </c>
      <c r="I193" s="156"/>
      <c r="J193" s="157">
        <f t="shared" si="20"/>
        <v>0</v>
      </c>
      <c r="K193" s="158"/>
      <c r="L193" s="159"/>
      <c r="M193" s="160" t="s">
        <v>1</v>
      </c>
      <c r="N193" s="161" t="s">
        <v>40</v>
      </c>
      <c r="O193" s="55"/>
      <c r="P193" s="147">
        <f t="shared" si="21"/>
        <v>0</v>
      </c>
      <c r="Q193" s="147">
        <v>1</v>
      </c>
      <c r="R193" s="147">
        <f t="shared" si="22"/>
        <v>0.085</v>
      </c>
      <c r="S193" s="147">
        <v>0</v>
      </c>
      <c r="T193" s="148">
        <f t="shared" si="2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49" t="s">
        <v>148</v>
      </c>
      <c r="AT193" s="149" t="s">
        <v>173</v>
      </c>
      <c r="AU193" s="149" t="s">
        <v>82</v>
      </c>
      <c r="AY193" s="14" t="s">
        <v>117</v>
      </c>
      <c r="BE193" s="150">
        <f t="shared" si="24"/>
        <v>0</v>
      </c>
      <c r="BF193" s="150">
        <f t="shared" si="25"/>
        <v>0</v>
      </c>
      <c r="BG193" s="150">
        <f t="shared" si="26"/>
        <v>0</v>
      </c>
      <c r="BH193" s="150">
        <f t="shared" si="27"/>
        <v>0</v>
      </c>
      <c r="BI193" s="150">
        <f t="shared" si="28"/>
        <v>0</v>
      </c>
      <c r="BJ193" s="14" t="s">
        <v>80</v>
      </c>
      <c r="BK193" s="150">
        <f t="shared" si="29"/>
        <v>0</v>
      </c>
      <c r="BL193" s="14" t="s">
        <v>123</v>
      </c>
      <c r="BM193" s="149" t="s">
        <v>373</v>
      </c>
    </row>
    <row r="194" spans="2:63" s="12" customFormat="1" ht="22.9" customHeight="1">
      <c r="B194" s="123"/>
      <c r="D194" s="124" t="s">
        <v>74</v>
      </c>
      <c r="E194" s="134" t="s">
        <v>374</v>
      </c>
      <c r="F194" s="134" t="s">
        <v>375</v>
      </c>
      <c r="I194" s="126"/>
      <c r="J194" s="135">
        <f>BK194</f>
        <v>0</v>
      </c>
      <c r="L194" s="123"/>
      <c r="M194" s="128"/>
      <c r="N194" s="129"/>
      <c r="O194" s="129"/>
      <c r="P194" s="130">
        <f>SUM(P195:P198)</f>
        <v>0</v>
      </c>
      <c r="Q194" s="129"/>
      <c r="R194" s="130">
        <f>SUM(R195:R198)</f>
        <v>0</v>
      </c>
      <c r="S194" s="129"/>
      <c r="T194" s="131">
        <f>SUM(T195:T198)</f>
        <v>0</v>
      </c>
      <c r="AR194" s="124" t="s">
        <v>80</v>
      </c>
      <c r="AT194" s="132" t="s">
        <v>74</v>
      </c>
      <c r="AU194" s="132" t="s">
        <v>80</v>
      </c>
      <c r="AY194" s="124" t="s">
        <v>117</v>
      </c>
      <c r="BK194" s="133">
        <f>SUM(BK195:BK198)</f>
        <v>0</v>
      </c>
    </row>
    <row r="195" spans="1:65" s="2" customFormat="1" ht="21.75" customHeight="1">
      <c r="A195" s="29"/>
      <c r="B195" s="136"/>
      <c r="C195" s="137" t="s">
        <v>376</v>
      </c>
      <c r="D195" s="137" t="s">
        <v>119</v>
      </c>
      <c r="E195" s="138" t="s">
        <v>377</v>
      </c>
      <c r="F195" s="139" t="s">
        <v>378</v>
      </c>
      <c r="G195" s="140" t="s">
        <v>159</v>
      </c>
      <c r="H195" s="141">
        <v>20.531</v>
      </c>
      <c r="I195" s="142"/>
      <c r="J195" s="143">
        <f>ROUND(I195*H195,2)</f>
        <v>0</v>
      </c>
      <c r="K195" s="144"/>
      <c r="L195" s="30"/>
      <c r="M195" s="145" t="s">
        <v>1</v>
      </c>
      <c r="N195" s="146" t="s">
        <v>40</v>
      </c>
      <c r="O195" s="55"/>
      <c r="P195" s="147">
        <f>O195*H195</f>
        <v>0</v>
      </c>
      <c r="Q195" s="147">
        <v>0</v>
      </c>
      <c r="R195" s="147">
        <f>Q195*H195</f>
        <v>0</v>
      </c>
      <c r="S195" s="147">
        <v>0</v>
      </c>
      <c r="T195" s="148">
        <f>S195*H195</f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49" t="s">
        <v>123</v>
      </c>
      <c r="AT195" s="149" t="s">
        <v>119</v>
      </c>
      <c r="AU195" s="149" t="s">
        <v>82</v>
      </c>
      <c r="AY195" s="14" t="s">
        <v>117</v>
      </c>
      <c r="BE195" s="150">
        <f>IF(N195="základní",J195,0)</f>
        <v>0</v>
      </c>
      <c r="BF195" s="150">
        <f>IF(N195="snížená",J195,0)</f>
        <v>0</v>
      </c>
      <c r="BG195" s="150">
        <f>IF(N195="zákl. přenesená",J195,0)</f>
        <v>0</v>
      </c>
      <c r="BH195" s="150">
        <f>IF(N195="sníž. přenesená",J195,0)</f>
        <v>0</v>
      </c>
      <c r="BI195" s="150">
        <f>IF(N195="nulová",J195,0)</f>
        <v>0</v>
      </c>
      <c r="BJ195" s="14" t="s">
        <v>80</v>
      </c>
      <c r="BK195" s="150">
        <f>ROUND(I195*H195,2)</f>
        <v>0</v>
      </c>
      <c r="BL195" s="14" t="s">
        <v>123</v>
      </c>
      <c r="BM195" s="149" t="s">
        <v>379</v>
      </c>
    </row>
    <row r="196" spans="1:65" s="2" customFormat="1" ht="21.75" customHeight="1">
      <c r="A196" s="29"/>
      <c r="B196" s="136"/>
      <c r="C196" s="137" t="s">
        <v>380</v>
      </c>
      <c r="D196" s="137" t="s">
        <v>119</v>
      </c>
      <c r="E196" s="138" t="s">
        <v>381</v>
      </c>
      <c r="F196" s="139" t="s">
        <v>382</v>
      </c>
      <c r="G196" s="140" t="s">
        <v>159</v>
      </c>
      <c r="H196" s="141">
        <v>20.531</v>
      </c>
      <c r="I196" s="142"/>
      <c r="J196" s="143">
        <f>ROUND(I196*H196,2)</f>
        <v>0</v>
      </c>
      <c r="K196" s="144"/>
      <c r="L196" s="30"/>
      <c r="M196" s="145" t="s">
        <v>1</v>
      </c>
      <c r="N196" s="146" t="s">
        <v>40</v>
      </c>
      <c r="O196" s="55"/>
      <c r="P196" s="147">
        <f>O196*H196</f>
        <v>0</v>
      </c>
      <c r="Q196" s="147">
        <v>0</v>
      </c>
      <c r="R196" s="147">
        <f>Q196*H196</f>
        <v>0</v>
      </c>
      <c r="S196" s="147">
        <v>0</v>
      </c>
      <c r="T196" s="148">
        <f>S196*H196</f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49" t="s">
        <v>123</v>
      </c>
      <c r="AT196" s="149" t="s">
        <v>119</v>
      </c>
      <c r="AU196" s="149" t="s">
        <v>82</v>
      </c>
      <c r="AY196" s="14" t="s">
        <v>117</v>
      </c>
      <c r="BE196" s="150">
        <f>IF(N196="základní",J196,0)</f>
        <v>0</v>
      </c>
      <c r="BF196" s="150">
        <f>IF(N196="snížená",J196,0)</f>
        <v>0</v>
      </c>
      <c r="BG196" s="150">
        <f>IF(N196="zákl. přenesená",J196,0)</f>
        <v>0</v>
      </c>
      <c r="BH196" s="150">
        <f>IF(N196="sníž. přenesená",J196,0)</f>
        <v>0</v>
      </c>
      <c r="BI196" s="150">
        <f>IF(N196="nulová",J196,0)</f>
        <v>0</v>
      </c>
      <c r="BJ196" s="14" t="s">
        <v>80</v>
      </c>
      <c r="BK196" s="150">
        <f>ROUND(I196*H196,2)</f>
        <v>0</v>
      </c>
      <c r="BL196" s="14" t="s">
        <v>123</v>
      </c>
      <c r="BM196" s="149" t="s">
        <v>383</v>
      </c>
    </row>
    <row r="197" spans="1:65" s="2" customFormat="1" ht="21.75" customHeight="1">
      <c r="A197" s="29"/>
      <c r="B197" s="136"/>
      <c r="C197" s="137" t="s">
        <v>384</v>
      </c>
      <c r="D197" s="137" t="s">
        <v>119</v>
      </c>
      <c r="E197" s="138" t="s">
        <v>385</v>
      </c>
      <c r="F197" s="139" t="s">
        <v>386</v>
      </c>
      <c r="G197" s="140" t="s">
        <v>159</v>
      </c>
      <c r="H197" s="141">
        <v>205.31</v>
      </c>
      <c r="I197" s="142"/>
      <c r="J197" s="143">
        <f>ROUND(I197*H197,2)</f>
        <v>0</v>
      </c>
      <c r="K197" s="144"/>
      <c r="L197" s="30"/>
      <c r="M197" s="145" t="s">
        <v>1</v>
      </c>
      <c r="N197" s="146" t="s">
        <v>40</v>
      </c>
      <c r="O197" s="55"/>
      <c r="P197" s="147">
        <f>O197*H197</f>
        <v>0</v>
      </c>
      <c r="Q197" s="147">
        <v>0</v>
      </c>
      <c r="R197" s="147">
        <f>Q197*H197</f>
        <v>0</v>
      </c>
      <c r="S197" s="147">
        <v>0</v>
      </c>
      <c r="T197" s="148">
        <f>S197*H197</f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49" t="s">
        <v>123</v>
      </c>
      <c r="AT197" s="149" t="s">
        <v>119</v>
      </c>
      <c r="AU197" s="149" t="s">
        <v>82</v>
      </c>
      <c r="AY197" s="14" t="s">
        <v>117</v>
      </c>
      <c r="BE197" s="150">
        <f>IF(N197="základní",J197,0)</f>
        <v>0</v>
      </c>
      <c r="BF197" s="150">
        <f>IF(N197="snížená",J197,0)</f>
        <v>0</v>
      </c>
      <c r="BG197" s="150">
        <f>IF(N197="zákl. přenesená",J197,0)</f>
        <v>0</v>
      </c>
      <c r="BH197" s="150">
        <f>IF(N197="sníž. přenesená",J197,0)</f>
        <v>0</v>
      </c>
      <c r="BI197" s="150">
        <f>IF(N197="nulová",J197,0)</f>
        <v>0</v>
      </c>
      <c r="BJ197" s="14" t="s">
        <v>80</v>
      </c>
      <c r="BK197" s="150">
        <f>ROUND(I197*H197,2)</f>
        <v>0</v>
      </c>
      <c r="BL197" s="14" t="s">
        <v>123</v>
      </c>
      <c r="BM197" s="149" t="s">
        <v>387</v>
      </c>
    </row>
    <row r="198" spans="1:65" s="2" customFormat="1" ht="33" customHeight="1">
      <c r="A198" s="29"/>
      <c r="B198" s="136"/>
      <c r="C198" s="137" t="s">
        <v>388</v>
      </c>
      <c r="D198" s="137" t="s">
        <v>119</v>
      </c>
      <c r="E198" s="138" t="s">
        <v>389</v>
      </c>
      <c r="F198" s="139" t="s">
        <v>390</v>
      </c>
      <c r="G198" s="140" t="s">
        <v>159</v>
      </c>
      <c r="H198" s="141">
        <v>20.531</v>
      </c>
      <c r="I198" s="142"/>
      <c r="J198" s="143">
        <f>ROUND(I198*H198,2)</f>
        <v>0</v>
      </c>
      <c r="K198" s="144"/>
      <c r="L198" s="30"/>
      <c r="M198" s="145" t="s">
        <v>1</v>
      </c>
      <c r="N198" s="146" t="s">
        <v>40</v>
      </c>
      <c r="O198" s="55"/>
      <c r="P198" s="147">
        <f>O198*H198</f>
        <v>0</v>
      </c>
      <c r="Q198" s="147">
        <v>0</v>
      </c>
      <c r="R198" s="147">
        <f>Q198*H198</f>
        <v>0</v>
      </c>
      <c r="S198" s="147">
        <v>0</v>
      </c>
      <c r="T198" s="148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49" t="s">
        <v>123</v>
      </c>
      <c r="AT198" s="149" t="s">
        <v>119</v>
      </c>
      <c r="AU198" s="149" t="s">
        <v>82</v>
      </c>
      <c r="AY198" s="14" t="s">
        <v>117</v>
      </c>
      <c r="BE198" s="150">
        <f>IF(N198="základní",J198,0)</f>
        <v>0</v>
      </c>
      <c r="BF198" s="150">
        <f>IF(N198="snížená",J198,0)</f>
        <v>0</v>
      </c>
      <c r="BG198" s="150">
        <f>IF(N198="zákl. přenesená",J198,0)</f>
        <v>0</v>
      </c>
      <c r="BH198" s="150">
        <f>IF(N198="sníž. přenesená",J198,0)</f>
        <v>0</v>
      </c>
      <c r="BI198" s="150">
        <f>IF(N198="nulová",J198,0)</f>
        <v>0</v>
      </c>
      <c r="BJ198" s="14" t="s">
        <v>80</v>
      </c>
      <c r="BK198" s="150">
        <f>ROUND(I198*H198,2)</f>
        <v>0</v>
      </c>
      <c r="BL198" s="14" t="s">
        <v>123</v>
      </c>
      <c r="BM198" s="149" t="s">
        <v>391</v>
      </c>
    </row>
    <row r="199" spans="2:63" s="12" customFormat="1" ht="22.9" customHeight="1">
      <c r="B199" s="123"/>
      <c r="D199" s="124" t="s">
        <v>74</v>
      </c>
      <c r="E199" s="134" t="s">
        <v>392</v>
      </c>
      <c r="F199" s="134" t="s">
        <v>393</v>
      </c>
      <c r="I199" s="126"/>
      <c r="J199" s="135">
        <f>BK199</f>
        <v>0</v>
      </c>
      <c r="L199" s="123"/>
      <c r="M199" s="128"/>
      <c r="N199" s="129"/>
      <c r="O199" s="129"/>
      <c r="P199" s="130">
        <f>P200</f>
        <v>0</v>
      </c>
      <c r="Q199" s="129"/>
      <c r="R199" s="130">
        <f>R200</f>
        <v>0</v>
      </c>
      <c r="S199" s="129"/>
      <c r="T199" s="131">
        <f>T200</f>
        <v>0</v>
      </c>
      <c r="AR199" s="124" t="s">
        <v>80</v>
      </c>
      <c r="AT199" s="132" t="s">
        <v>74</v>
      </c>
      <c r="AU199" s="132" t="s">
        <v>80</v>
      </c>
      <c r="AY199" s="124" t="s">
        <v>117</v>
      </c>
      <c r="BK199" s="133">
        <f>BK200</f>
        <v>0</v>
      </c>
    </row>
    <row r="200" spans="1:65" s="2" customFormat="1" ht="16.5" customHeight="1">
      <c r="A200" s="29"/>
      <c r="B200" s="136"/>
      <c r="C200" s="137" t="s">
        <v>394</v>
      </c>
      <c r="D200" s="137" t="s">
        <v>119</v>
      </c>
      <c r="E200" s="138" t="s">
        <v>395</v>
      </c>
      <c r="F200" s="139" t="s">
        <v>396</v>
      </c>
      <c r="G200" s="140" t="s">
        <v>159</v>
      </c>
      <c r="H200" s="141">
        <v>21.782</v>
      </c>
      <c r="I200" s="142"/>
      <c r="J200" s="143">
        <f>ROUND(I200*H200,2)</f>
        <v>0</v>
      </c>
      <c r="K200" s="144"/>
      <c r="L200" s="30"/>
      <c r="M200" s="145" t="s">
        <v>1</v>
      </c>
      <c r="N200" s="146" t="s">
        <v>40</v>
      </c>
      <c r="O200" s="55"/>
      <c r="P200" s="147">
        <f>O200*H200</f>
        <v>0</v>
      </c>
      <c r="Q200" s="147">
        <v>0</v>
      </c>
      <c r="R200" s="147">
        <f>Q200*H200</f>
        <v>0</v>
      </c>
      <c r="S200" s="147">
        <v>0</v>
      </c>
      <c r="T200" s="148">
        <f>S200*H200</f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49" t="s">
        <v>123</v>
      </c>
      <c r="AT200" s="149" t="s">
        <v>119</v>
      </c>
      <c r="AU200" s="149" t="s">
        <v>82</v>
      </c>
      <c r="AY200" s="14" t="s">
        <v>117</v>
      </c>
      <c r="BE200" s="150">
        <f>IF(N200="základní",J200,0)</f>
        <v>0</v>
      </c>
      <c r="BF200" s="150">
        <f>IF(N200="snížená",J200,0)</f>
        <v>0</v>
      </c>
      <c r="BG200" s="150">
        <f>IF(N200="zákl. přenesená",J200,0)</f>
        <v>0</v>
      </c>
      <c r="BH200" s="150">
        <f>IF(N200="sníž. přenesená",J200,0)</f>
        <v>0</v>
      </c>
      <c r="BI200" s="150">
        <f>IF(N200="nulová",J200,0)</f>
        <v>0</v>
      </c>
      <c r="BJ200" s="14" t="s">
        <v>80</v>
      </c>
      <c r="BK200" s="150">
        <f>ROUND(I200*H200,2)</f>
        <v>0</v>
      </c>
      <c r="BL200" s="14" t="s">
        <v>123</v>
      </c>
      <c r="BM200" s="149" t="s">
        <v>397</v>
      </c>
    </row>
    <row r="201" spans="2:63" s="12" customFormat="1" ht="25.9" customHeight="1">
      <c r="B201" s="123"/>
      <c r="D201" s="124" t="s">
        <v>74</v>
      </c>
      <c r="E201" s="125" t="s">
        <v>398</v>
      </c>
      <c r="F201" s="125" t="s">
        <v>399</v>
      </c>
      <c r="I201" s="126"/>
      <c r="J201" s="127">
        <f>BK201</f>
        <v>0</v>
      </c>
      <c r="L201" s="123"/>
      <c r="M201" s="128"/>
      <c r="N201" s="129"/>
      <c r="O201" s="129"/>
      <c r="P201" s="130">
        <f>P202</f>
        <v>0</v>
      </c>
      <c r="Q201" s="129"/>
      <c r="R201" s="130">
        <f>R202</f>
        <v>0</v>
      </c>
      <c r="S201" s="129"/>
      <c r="T201" s="131">
        <f>T202</f>
        <v>0.4</v>
      </c>
      <c r="AR201" s="124" t="s">
        <v>82</v>
      </c>
      <c r="AT201" s="132" t="s">
        <v>74</v>
      </c>
      <c r="AU201" s="132" t="s">
        <v>75</v>
      </c>
      <c r="AY201" s="124" t="s">
        <v>117</v>
      </c>
      <c r="BK201" s="133">
        <f>BK202</f>
        <v>0</v>
      </c>
    </row>
    <row r="202" spans="2:63" s="12" customFormat="1" ht="22.9" customHeight="1">
      <c r="B202" s="123"/>
      <c r="D202" s="124" t="s">
        <v>74</v>
      </c>
      <c r="E202" s="134" t="s">
        <v>400</v>
      </c>
      <c r="F202" s="134" t="s">
        <v>401</v>
      </c>
      <c r="I202" s="126"/>
      <c r="J202" s="135">
        <f>BK202</f>
        <v>0</v>
      </c>
      <c r="L202" s="123"/>
      <c r="M202" s="128"/>
      <c r="N202" s="129"/>
      <c r="O202" s="129"/>
      <c r="P202" s="130">
        <f>P203</f>
        <v>0</v>
      </c>
      <c r="Q202" s="129"/>
      <c r="R202" s="130">
        <f>R203</f>
        <v>0</v>
      </c>
      <c r="S202" s="129"/>
      <c r="T202" s="131">
        <f>T203</f>
        <v>0.4</v>
      </c>
      <c r="AR202" s="124" t="s">
        <v>82</v>
      </c>
      <c r="AT202" s="132" t="s">
        <v>74</v>
      </c>
      <c r="AU202" s="132" t="s">
        <v>80</v>
      </c>
      <c r="AY202" s="124" t="s">
        <v>117</v>
      </c>
      <c r="BK202" s="133">
        <f>BK203</f>
        <v>0</v>
      </c>
    </row>
    <row r="203" spans="1:65" s="2" customFormat="1" ht="21.75" customHeight="1">
      <c r="A203" s="29"/>
      <c r="B203" s="136"/>
      <c r="C203" s="137" t="s">
        <v>402</v>
      </c>
      <c r="D203" s="137" t="s">
        <v>119</v>
      </c>
      <c r="E203" s="138" t="s">
        <v>403</v>
      </c>
      <c r="F203" s="139" t="s">
        <v>404</v>
      </c>
      <c r="G203" s="140" t="s">
        <v>170</v>
      </c>
      <c r="H203" s="141">
        <v>25</v>
      </c>
      <c r="I203" s="142"/>
      <c r="J203" s="143">
        <f>ROUND(I203*H203,2)</f>
        <v>0</v>
      </c>
      <c r="K203" s="144"/>
      <c r="L203" s="30"/>
      <c r="M203" s="145" t="s">
        <v>1</v>
      </c>
      <c r="N203" s="146" t="s">
        <v>40</v>
      </c>
      <c r="O203" s="55"/>
      <c r="P203" s="147">
        <f>O203*H203</f>
        <v>0</v>
      </c>
      <c r="Q203" s="147">
        <v>0</v>
      </c>
      <c r="R203" s="147">
        <f>Q203*H203</f>
        <v>0</v>
      </c>
      <c r="S203" s="147">
        <v>0.016</v>
      </c>
      <c r="T203" s="148">
        <f>S203*H203</f>
        <v>0.4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49" t="s">
        <v>184</v>
      </c>
      <c r="AT203" s="149" t="s">
        <v>119</v>
      </c>
      <c r="AU203" s="149" t="s">
        <v>82</v>
      </c>
      <c r="AY203" s="14" t="s">
        <v>117</v>
      </c>
      <c r="BE203" s="150">
        <f>IF(N203="základní",J203,0)</f>
        <v>0</v>
      </c>
      <c r="BF203" s="150">
        <f>IF(N203="snížená",J203,0)</f>
        <v>0</v>
      </c>
      <c r="BG203" s="150">
        <f>IF(N203="zákl. přenesená",J203,0)</f>
        <v>0</v>
      </c>
      <c r="BH203" s="150">
        <f>IF(N203="sníž. přenesená",J203,0)</f>
        <v>0</v>
      </c>
      <c r="BI203" s="150">
        <f>IF(N203="nulová",J203,0)</f>
        <v>0</v>
      </c>
      <c r="BJ203" s="14" t="s">
        <v>80</v>
      </c>
      <c r="BK203" s="150">
        <f>ROUND(I203*H203,2)</f>
        <v>0</v>
      </c>
      <c r="BL203" s="14" t="s">
        <v>184</v>
      </c>
      <c r="BM203" s="149" t="s">
        <v>405</v>
      </c>
    </row>
    <row r="204" spans="2:63" s="12" customFormat="1" ht="25.9" customHeight="1">
      <c r="B204" s="123"/>
      <c r="D204" s="124" t="s">
        <v>74</v>
      </c>
      <c r="E204" s="125" t="s">
        <v>406</v>
      </c>
      <c r="F204" s="125" t="s">
        <v>407</v>
      </c>
      <c r="I204" s="126"/>
      <c r="J204" s="127">
        <f>BK204</f>
        <v>0</v>
      </c>
      <c r="L204" s="123"/>
      <c r="M204" s="128"/>
      <c r="N204" s="129"/>
      <c r="O204" s="129"/>
      <c r="P204" s="130">
        <f>P205+P207</f>
        <v>0</v>
      </c>
      <c r="Q204" s="129"/>
      <c r="R204" s="130">
        <f>R205+R207</f>
        <v>0</v>
      </c>
      <c r="S204" s="129"/>
      <c r="T204" s="131">
        <f>T205+T207</f>
        <v>0</v>
      </c>
      <c r="AR204" s="124" t="s">
        <v>136</v>
      </c>
      <c r="AT204" s="132" t="s">
        <v>74</v>
      </c>
      <c r="AU204" s="132" t="s">
        <v>75</v>
      </c>
      <c r="AY204" s="124" t="s">
        <v>117</v>
      </c>
      <c r="BK204" s="133">
        <f>BK205+BK207</f>
        <v>0</v>
      </c>
    </row>
    <row r="205" spans="2:63" s="12" customFormat="1" ht="22.9" customHeight="1">
      <c r="B205" s="123"/>
      <c r="D205" s="124" t="s">
        <v>74</v>
      </c>
      <c r="E205" s="134" t="s">
        <v>408</v>
      </c>
      <c r="F205" s="134" t="s">
        <v>409</v>
      </c>
      <c r="I205" s="126"/>
      <c r="J205" s="135">
        <f>BK205</f>
        <v>0</v>
      </c>
      <c r="L205" s="123"/>
      <c r="M205" s="128"/>
      <c r="N205" s="129"/>
      <c r="O205" s="129"/>
      <c r="P205" s="130">
        <f>P206</f>
        <v>0</v>
      </c>
      <c r="Q205" s="129"/>
      <c r="R205" s="130">
        <f>R206</f>
        <v>0</v>
      </c>
      <c r="S205" s="129"/>
      <c r="T205" s="131">
        <f>T206</f>
        <v>0</v>
      </c>
      <c r="AR205" s="124" t="s">
        <v>136</v>
      </c>
      <c r="AT205" s="132" t="s">
        <v>74</v>
      </c>
      <c r="AU205" s="132" t="s">
        <v>80</v>
      </c>
      <c r="AY205" s="124" t="s">
        <v>117</v>
      </c>
      <c r="BK205" s="133">
        <f>BK206</f>
        <v>0</v>
      </c>
    </row>
    <row r="206" spans="1:65" s="2" customFormat="1" ht="16.5" customHeight="1">
      <c r="A206" s="29"/>
      <c r="B206" s="136"/>
      <c r="C206" s="137" t="s">
        <v>410</v>
      </c>
      <c r="D206" s="137" t="s">
        <v>119</v>
      </c>
      <c r="E206" s="138" t="s">
        <v>411</v>
      </c>
      <c r="F206" s="139" t="s">
        <v>412</v>
      </c>
      <c r="G206" s="140" t="s">
        <v>208</v>
      </c>
      <c r="H206" s="141">
        <v>1</v>
      </c>
      <c r="I206" s="142"/>
      <c r="J206" s="143">
        <f>ROUND(I206*H206,2)</f>
        <v>0</v>
      </c>
      <c r="K206" s="144"/>
      <c r="L206" s="30"/>
      <c r="M206" s="145" t="s">
        <v>1</v>
      </c>
      <c r="N206" s="146" t="s">
        <v>40</v>
      </c>
      <c r="O206" s="55"/>
      <c r="P206" s="147">
        <f>O206*H206</f>
        <v>0</v>
      </c>
      <c r="Q206" s="147">
        <v>0</v>
      </c>
      <c r="R206" s="147">
        <f>Q206*H206</f>
        <v>0</v>
      </c>
      <c r="S206" s="147">
        <v>0</v>
      </c>
      <c r="T206" s="148">
        <f>S206*H206</f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49" t="s">
        <v>413</v>
      </c>
      <c r="AT206" s="149" t="s">
        <v>119</v>
      </c>
      <c r="AU206" s="149" t="s">
        <v>82</v>
      </c>
      <c r="AY206" s="14" t="s">
        <v>117</v>
      </c>
      <c r="BE206" s="150">
        <f>IF(N206="základní",J206,0)</f>
        <v>0</v>
      </c>
      <c r="BF206" s="150">
        <f>IF(N206="snížená",J206,0)</f>
        <v>0</v>
      </c>
      <c r="BG206" s="150">
        <f>IF(N206="zákl. přenesená",J206,0)</f>
        <v>0</v>
      </c>
      <c r="BH206" s="150">
        <f>IF(N206="sníž. přenesená",J206,0)</f>
        <v>0</v>
      </c>
      <c r="BI206" s="150">
        <f>IF(N206="nulová",J206,0)</f>
        <v>0</v>
      </c>
      <c r="BJ206" s="14" t="s">
        <v>80</v>
      </c>
      <c r="BK206" s="150">
        <f>ROUND(I206*H206,2)</f>
        <v>0</v>
      </c>
      <c r="BL206" s="14" t="s">
        <v>413</v>
      </c>
      <c r="BM206" s="149" t="s">
        <v>414</v>
      </c>
    </row>
    <row r="207" spans="2:63" s="12" customFormat="1" ht="22.9" customHeight="1">
      <c r="B207" s="123"/>
      <c r="D207" s="124" t="s">
        <v>74</v>
      </c>
      <c r="E207" s="134" t="s">
        <v>415</v>
      </c>
      <c r="F207" s="134" t="s">
        <v>416</v>
      </c>
      <c r="I207" s="126"/>
      <c r="J207" s="135">
        <f>BK207</f>
        <v>0</v>
      </c>
      <c r="L207" s="123"/>
      <c r="M207" s="128"/>
      <c r="N207" s="129"/>
      <c r="O207" s="129"/>
      <c r="P207" s="130">
        <f>P208</f>
        <v>0</v>
      </c>
      <c r="Q207" s="129"/>
      <c r="R207" s="130">
        <f>R208</f>
        <v>0</v>
      </c>
      <c r="S207" s="129"/>
      <c r="T207" s="131">
        <f>T208</f>
        <v>0</v>
      </c>
      <c r="AR207" s="124" t="s">
        <v>136</v>
      </c>
      <c r="AT207" s="132" t="s">
        <v>74</v>
      </c>
      <c r="AU207" s="132" t="s">
        <v>80</v>
      </c>
      <c r="AY207" s="124" t="s">
        <v>117</v>
      </c>
      <c r="BK207" s="133">
        <f>BK208</f>
        <v>0</v>
      </c>
    </row>
    <row r="208" spans="1:65" s="2" customFormat="1" ht="16.5" customHeight="1">
      <c r="A208" s="29"/>
      <c r="B208" s="136"/>
      <c r="C208" s="137" t="s">
        <v>417</v>
      </c>
      <c r="D208" s="137" t="s">
        <v>119</v>
      </c>
      <c r="E208" s="138" t="s">
        <v>418</v>
      </c>
      <c r="F208" s="139" t="s">
        <v>419</v>
      </c>
      <c r="G208" s="140" t="s">
        <v>208</v>
      </c>
      <c r="H208" s="141">
        <v>1</v>
      </c>
      <c r="I208" s="142"/>
      <c r="J208" s="143">
        <f>ROUND(I208*H208,2)</f>
        <v>0</v>
      </c>
      <c r="K208" s="144"/>
      <c r="L208" s="30"/>
      <c r="M208" s="162" t="s">
        <v>1</v>
      </c>
      <c r="N208" s="163" t="s">
        <v>40</v>
      </c>
      <c r="O208" s="164"/>
      <c r="P208" s="165">
        <f>O208*H208</f>
        <v>0</v>
      </c>
      <c r="Q208" s="165">
        <v>0</v>
      </c>
      <c r="R208" s="165">
        <f>Q208*H208</f>
        <v>0</v>
      </c>
      <c r="S208" s="165">
        <v>0</v>
      </c>
      <c r="T208" s="166">
        <f>S208*H208</f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49" t="s">
        <v>413</v>
      </c>
      <c r="AT208" s="149" t="s">
        <v>119</v>
      </c>
      <c r="AU208" s="149" t="s">
        <v>82</v>
      </c>
      <c r="AY208" s="14" t="s">
        <v>117</v>
      </c>
      <c r="BE208" s="150">
        <f>IF(N208="základní",J208,0)</f>
        <v>0</v>
      </c>
      <c r="BF208" s="150">
        <f>IF(N208="snížená",J208,0)</f>
        <v>0</v>
      </c>
      <c r="BG208" s="150">
        <f>IF(N208="zákl. přenesená",J208,0)</f>
        <v>0</v>
      </c>
      <c r="BH208" s="150">
        <f>IF(N208="sníž. přenesená",J208,0)</f>
        <v>0</v>
      </c>
      <c r="BI208" s="150">
        <f>IF(N208="nulová",J208,0)</f>
        <v>0</v>
      </c>
      <c r="BJ208" s="14" t="s">
        <v>80</v>
      </c>
      <c r="BK208" s="150">
        <f>ROUND(I208*H208,2)</f>
        <v>0</v>
      </c>
      <c r="BL208" s="14" t="s">
        <v>413</v>
      </c>
      <c r="BM208" s="149" t="s">
        <v>420</v>
      </c>
    </row>
    <row r="209" spans="1:31" s="2" customFormat="1" ht="6.95" customHeight="1">
      <c r="A209" s="29"/>
      <c r="B209" s="44"/>
      <c r="C209" s="45"/>
      <c r="D209" s="45"/>
      <c r="E209" s="45"/>
      <c r="F209" s="45"/>
      <c r="G209" s="45"/>
      <c r="H209" s="45"/>
      <c r="I209" s="45"/>
      <c r="J209" s="45"/>
      <c r="K209" s="45"/>
      <c r="L209" s="30"/>
      <c r="M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</row>
  </sheetData>
  <autoFilter ref="C124:K208"/>
  <mergeCells count="6">
    <mergeCell ref="E117:H117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LAPTOP-V6F5C2G1\Radka</dc:creator>
  <cp:keywords/>
  <dc:description/>
  <cp:lastModifiedBy>Čendliková Denisa</cp:lastModifiedBy>
  <dcterms:created xsi:type="dcterms:W3CDTF">2021-06-09T20:19:33Z</dcterms:created>
  <dcterms:modified xsi:type="dcterms:W3CDTF">2022-03-31T07:43:54Z</dcterms:modified>
  <cp:category/>
  <cp:version/>
  <cp:contentType/>
  <cp:contentStatus/>
</cp:coreProperties>
</file>