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\Desktop\Documents\PRÁCE 0\práce 2014x\ostatní\Atelier Genius\AG6-2021 ul. Březová, Karviná Ráj\rozpočty\aktualizace\"/>
    </mc:Choice>
  </mc:AlternateContent>
  <xr:revisionPtr revIDLastSave="0" documentId="13_ncr:1_{D03C53C7-40A7-4A6F-A881-16B23D0C6024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SO 06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SO 06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SO 06 Pol'!$A$1:$X$150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4" i="1" l="1"/>
  <c r="I53" i="1"/>
  <c r="I52" i="1"/>
  <c r="I51" i="1"/>
  <c r="I50" i="1"/>
  <c r="I49" i="1"/>
  <c r="G41" i="1"/>
  <c r="F41" i="1"/>
  <c r="G40" i="1"/>
  <c r="F40" i="1"/>
  <c r="G39" i="1"/>
  <c r="F39" i="1"/>
  <c r="G140" i="12"/>
  <c r="BA122" i="12"/>
  <c r="BA116" i="12"/>
  <c r="BA115" i="12"/>
  <c r="BA114" i="12"/>
  <c r="BA106" i="12"/>
  <c r="BA105" i="12"/>
  <c r="BA102" i="12"/>
  <c r="BA100" i="12"/>
  <c r="BA99" i="12"/>
  <c r="BA98" i="12"/>
  <c r="BA93" i="12"/>
  <c r="BA92" i="12"/>
  <c r="BA84" i="12"/>
  <c r="BA83" i="12"/>
  <c r="BA80" i="12"/>
  <c r="BA78" i="12"/>
  <c r="BA77" i="12"/>
  <c r="BA76" i="12"/>
  <c r="BA58" i="12"/>
  <c r="BA56" i="12"/>
  <c r="BA55" i="12"/>
  <c r="BA48" i="12"/>
  <c r="BA46" i="12"/>
  <c r="BA45" i="12"/>
  <c r="BA44" i="12"/>
  <c r="BA43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7" i="12"/>
  <c r="I17" i="12"/>
  <c r="K17" i="12"/>
  <c r="M17" i="12"/>
  <c r="O17" i="12"/>
  <c r="Q17" i="12"/>
  <c r="V17" i="12"/>
  <c r="G18" i="12"/>
  <c r="I18" i="12"/>
  <c r="K18" i="12"/>
  <c r="M18" i="12"/>
  <c r="O18" i="12"/>
  <c r="Q18" i="12"/>
  <c r="V18" i="12"/>
  <c r="G20" i="12"/>
  <c r="M20" i="12" s="1"/>
  <c r="I20" i="12"/>
  <c r="K20" i="12"/>
  <c r="O20" i="12"/>
  <c r="O8" i="12" s="1"/>
  <c r="Q20" i="12"/>
  <c r="V20" i="12"/>
  <c r="G21" i="12"/>
  <c r="I21" i="12"/>
  <c r="K21" i="12"/>
  <c r="M21" i="12"/>
  <c r="O21" i="12"/>
  <c r="Q21" i="12"/>
  <c r="V21" i="12"/>
  <c r="G23" i="12"/>
  <c r="G22" i="12" s="1"/>
  <c r="I23" i="12"/>
  <c r="I22" i="12" s="1"/>
  <c r="K23" i="12"/>
  <c r="M23" i="12"/>
  <c r="O23" i="12"/>
  <c r="O22" i="12" s="1"/>
  <c r="Q23" i="12"/>
  <c r="Q22" i="12" s="1"/>
  <c r="V23" i="12"/>
  <c r="G25" i="12"/>
  <c r="M25" i="12" s="1"/>
  <c r="I25" i="12"/>
  <c r="K25" i="12"/>
  <c r="O25" i="12"/>
  <c r="Q25" i="12"/>
  <c r="V25" i="12"/>
  <c r="G32" i="12"/>
  <c r="I32" i="12"/>
  <c r="K32" i="12"/>
  <c r="M32" i="12"/>
  <c r="O32" i="12"/>
  <c r="Q32" i="12"/>
  <c r="V32" i="12"/>
  <c r="G38" i="12"/>
  <c r="M38" i="12" s="1"/>
  <c r="I38" i="12"/>
  <c r="K38" i="12"/>
  <c r="K22" i="12" s="1"/>
  <c r="O38" i="12"/>
  <c r="Q38" i="12"/>
  <c r="V38" i="12"/>
  <c r="V22" i="12" s="1"/>
  <c r="G40" i="12"/>
  <c r="M40" i="12" s="1"/>
  <c r="I40" i="12"/>
  <c r="K40" i="12"/>
  <c r="K39" i="12" s="1"/>
  <c r="O40" i="12"/>
  <c r="O39" i="12" s="1"/>
  <c r="Q40" i="12"/>
  <c r="V40" i="12"/>
  <c r="V39" i="12" s="1"/>
  <c r="G51" i="12"/>
  <c r="I51" i="12"/>
  <c r="K51" i="12"/>
  <c r="M51" i="12"/>
  <c r="O51" i="12"/>
  <c r="Q51" i="12"/>
  <c r="V51" i="12"/>
  <c r="G61" i="12"/>
  <c r="M61" i="12" s="1"/>
  <c r="I61" i="12"/>
  <c r="K61" i="12"/>
  <c r="O61" i="12"/>
  <c r="Q61" i="12"/>
  <c r="V61" i="12"/>
  <c r="G73" i="12"/>
  <c r="I73" i="12"/>
  <c r="I39" i="12" s="1"/>
  <c r="K73" i="12"/>
  <c r="M73" i="12"/>
  <c r="O73" i="12"/>
  <c r="Q73" i="12"/>
  <c r="Q39" i="12" s="1"/>
  <c r="V73" i="12"/>
  <c r="G89" i="12"/>
  <c r="M89" i="12" s="1"/>
  <c r="I89" i="12"/>
  <c r="K89" i="12"/>
  <c r="O89" i="12"/>
  <c r="Q89" i="12"/>
  <c r="V89" i="12"/>
  <c r="G95" i="12"/>
  <c r="I95" i="12"/>
  <c r="K95" i="12"/>
  <c r="M95" i="12"/>
  <c r="O95" i="12"/>
  <c r="Q95" i="12"/>
  <c r="V95" i="12"/>
  <c r="G111" i="12"/>
  <c r="AF140" i="12" s="1"/>
  <c r="I111" i="12"/>
  <c r="K111" i="12"/>
  <c r="O111" i="12"/>
  <c r="Q111" i="12"/>
  <c r="V111" i="12"/>
  <c r="I127" i="12"/>
  <c r="Q127" i="12"/>
  <c r="G128" i="12"/>
  <c r="M128" i="12" s="1"/>
  <c r="M127" i="12" s="1"/>
  <c r="I128" i="12"/>
  <c r="K128" i="12"/>
  <c r="K127" i="12" s="1"/>
  <c r="O128" i="12"/>
  <c r="O127" i="12" s="1"/>
  <c r="Q128" i="12"/>
  <c r="V128" i="12"/>
  <c r="V127" i="12" s="1"/>
  <c r="G130" i="12"/>
  <c r="I130" i="12"/>
  <c r="K130" i="12"/>
  <c r="M130" i="12"/>
  <c r="O130" i="12"/>
  <c r="Q130" i="12"/>
  <c r="V130" i="12"/>
  <c r="G132" i="12"/>
  <c r="M132" i="12" s="1"/>
  <c r="I132" i="12"/>
  <c r="K132" i="12"/>
  <c r="O132" i="12"/>
  <c r="Q132" i="12"/>
  <c r="V132" i="12"/>
  <c r="G134" i="12"/>
  <c r="I134" i="12"/>
  <c r="O134" i="12"/>
  <c r="Q134" i="12"/>
  <c r="G135" i="12"/>
  <c r="M135" i="12" s="1"/>
  <c r="M134" i="12" s="1"/>
  <c r="I135" i="12"/>
  <c r="K135" i="12"/>
  <c r="K134" i="12" s="1"/>
  <c r="O135" i="12"/>
  <c r="Q135" i="12"/>
  <c r="V135" i="12"/>
  <c r="V134" i="12" s="1"/>
  <c r="I137" i="12"/>
  <c r="K137" i="12"/>
  <c r="Q137" i="12"/>
  <c r="V137" i="12"/>
  <c r="G138" i="12"/>
  <c r="G137" i="12" s="1"/>
  <c r="I138" i="12"/>
  <c r="K138" i="12"/>
  <c r="O138" i="12"/>
  <c r="O137" i="12" s="1"/>
  <c r="Q138" i="12"/>
  <c r="V138" i="12"/>
  <c r="AE140" i="12"/>
  <c r="I20" i="1"/>
  <c r="I19" i="1"/>
  <c r="I18" i="1"/>
  <c r="I17" i="1"/>
  <c r="I16" i="1"/>
  <c r="I55" i="1"/>
  <c r="J54" i="1" s="1"/>
  <c r="F42" i="1"/>
  <c r="G42" i="1"/>
  <c r="G25" i="1" s="1"/>
  <c r="A25" i="1" s="1"/>
  <c r="H42" i="1"/>
  <c r="H41" i="1"/>
  <c r="I41" i="1" s="1"/>
  <c r="H40" i="1"/>
  <c r="I40" i="1" s="1"/>
  <c r="H39" i="1"/>
  <c r="I39" i="1" s="1"/>
  <c r="I42" i="1" s="1"/>
  <c r="J28" i="1"/>
  <c r="J26" i="1"/>
  <c r="G38" i="1"/>
  <c r="F38" i="1"/>
  <c r="J23" i="1"/>
  <c r="J24" i="1"/>
  <c r="J25" i="1"/>
  <c r="J27" i="1"/>
  <c r="E24" i="1"/>
  <c r="E26" i="1"/>
  <c r="J51" i="1" l="1"/>
  <c r="J49" i="1"/>
  <c r="J50" i="1"/>
  <c r="J52" i="1"/>
  <c r="J53" i="1"/>
  <c r="G26" i="1"/>
  <c r="A26" i="1"/>
  <c r="G28" i="1"/>
  <c r="G23" i="1"/>
  <c r="M22" i="12"/>
  <c r="M8" i="12"/>
  <c r="M138" i="12"/>
  <c r="M137" i="12" s="1"/>
  <c r="G127" i="12"/>
  <c r="M111" i="12"/>
  <c r="M39" i="12" s="1"/>
  <c r="G39" i="12"/>
  <c r="G8" i="12"/>
  <c r="I21" i="1"/>
  <c r="J41" i="1"/>
  <c r="J39" i="1"/>
  <c r="J42" i="1" s="1"/>
  <c r="J40" i="1"/>
  <c r="J55" i="1" l="1"/>
  <c r="A23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</author>
  </authors>
  <commentList>
    <comment ref="S6" authorId="0" shapeId="0" xr:uid="{D020ECD5-579A-4BEE-B4FA-022BDE5A5FE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1F1E525-BEC0-4C35-BDFD-A2F7C7C56E9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<sst xmlns="http://schemas.openxmlformats.org/spreadsheetml/2006/main" count="520" uniqueCount="228">
  <si>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</si>
  <si>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</si>
  <si>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</si>
  <si>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</si>
  <si>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</si>
  <si>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</si>
  <si>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</si>
  <si>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</si>
  <si>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</si>
  <si>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</si>
  <si>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</si>
  <si>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</si>
  <si>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</si>
  <si>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</si>
  <si>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</si>
  <si>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</si>
  <si>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</si>
  <si>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</si>
  <si>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</si>
  <si>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</si>
  <si>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</si>
  <si>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</si>
  <si>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</si>
  <si>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</si>
  <si>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</si>
  <si>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</si>
  <si>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</si>
  <si>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</si>
  <si>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</si>
  <si>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</si>
  <si>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</si>
  <si>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</si>
  <si>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</si>
  <si>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</si>
  <si>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</si>
  <si>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</si>
  <si>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</si>
  <si>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</si>
  <si>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</si>
  <si>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</si>
  <si>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</si>
  <si>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</si>
  <si>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</si>
  <si>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06</t>
  </si>
  <si>
    <t>Mobiliář</t>
  </si>
  <si>
    <t>01</t>
  </si>
  <si>
    <t>Architektonicko-stavební řešení</t>
  </si>
  <si>
    <t>Objekt:</t>
  </si>
  <si>
    <t>Rozpočet:</t>
  </si>
  <si>
    <t>AG6-2021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</si>
  <si>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</si>
  <si>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</si>
  <si>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</si>
  <si>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</si>
  <si>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</si>
  <si>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</si>
  <si>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</si>
  <si>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</si>
  <si>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</si>
  <si>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38-001</t>
  </si>
  <si>
    <t>5</t>
  </si>
  <si>
    <t>Komunikace</t>
  </si>
  <si>
    <t>91</t>
  </si>
  <si>
    <t>Doplňující práce na komunikaci</t>
  </si>
  <si>
    <t>99</t>
  </si>
  <si>
    <t>Staveništní přesun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</si>
  <si>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</si>
  <si>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</si>
  <si>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</si>
  <si>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</si>
  <si>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</si>
  <si>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</si>
  <si>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</si>
  <si>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</si>
  <si>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</si>
  <si>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</si>
  <si>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</si>
  <si>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</si>
  <si>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</si>
  <si>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</si>
  <si>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</si>
  <si>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</si>
  <si>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</si>
  <si>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</si>
  <si>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</si>
  <si>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</si>
  <si>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</si>
  <si>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</si>
  <si>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</si>
  <si>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</si>
  <si>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</si>
  <si>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</si>
  <si>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</si>
  <si>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</si>
  <si>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</si>
  <si>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139601102R00</t>
  </si>
  <si>
    <t>Ruční výkop jam, rýh a šachet v hornině tř. 3</t>
  </si>
  <si>
    <t>m3</t>
  </si>
  <si>
    <t>RTS 21/ II</t>
  </si>
  <si>
    <t>Práce</t>
  </si>
  <si>
    <t>POL1_</t>
  </si>
  <si>
    <t>pro lavičky : 0,4*0,4*0,5*5</t>
  </si>
  <si>
    <t>VV</t>
  </si>
  <si>
    <t>0,4*0,4*0,5*2*4</t>
  </si>
  <si>
    <t>pro koš : 0,25*0,25*0,8*3</t>
  </si>
  <si>
    <t>pro zpevněnou plochu podl lavičkami : 0,7*2*0,34*3</t>
  </si>
  <si>
    <t>pro kontejnérové stanoviště : 0,35*0,35*1*8*4</t>
  </si>
  <si>
    <t>0,35*0,35*1*10</t>
  </si>
  <si>
    <t>0,35*0,35*1*12</t>
  </si>
  <si>
    <t>162701105R00</t>
  </si>
  <si>
    <t>Vodorovné přemístění výkopku z hor.1-4 do 10000 m</t>
  </si>
  <si>
    <t>162701109R00</t>
  </si>
  <si>
    <t>Příplatek k vod. přemístění hor.1-4 za další 1 km</t>
  </si>
  <si>
    <t>9,233*5</t>
  </si>
  <si>
    <t>167101201R00</t>
  </si>
  <si>
    <t>Nakládání výkopku z hor.1 ÷ 4 - ručně</t>
  </si>
  <si>
    <t>199000002R00</t>
  </si>
  <si>
    <t>Poplatek za skládku horniny 1- 4</t>
  </si>
  <si>
    <t>215901101RT5</t>
  </si>
  <si>
    <t>Zhutnění podloží z hornin nesoudržných do 92% PS vibrační deskou</t>
  </si>
  <si>
    <t>m2</t>
  </si>
  <si>
    <t>pro zpevněné plochy pod lavičkami : 0,7*2*3</t>
  </si>
  <si>
    <t>275313611R00</t>
  </si>
  <si>
    <t>Beton základových patek prostý C 16/20</t>
  </si>
  <si>
    <t>pro lavičky : 0,4*0,4*0,4*5</t>
  </si>
  <si>
    <t>0,4*0,4*0,4*2*4</t>
  </si>
  <si>
    <t>pro koš : 0,25*0,25*0,7*3*1,1</t>
  </si>
  <si>
    <t>pro kontejnérové stanoviště : 0,35*0,35*0,75*8*4*1,1</t>
  </si>
  <si>
    <t>0,35*0,35*0,75*10*1,1</t>
  </si>
  <si>
    <t>0,35*0,35*0,75*12*1,1</t>
  </si>
  <si>
    <t>275351215R00</t>
  </si>
  <si>
    <t>Bednění stěn základových patek - zřízení</t>
  </si>
  <si>
    <t>pro lavičky : 0,4*4*0,4*(5+2*4)</t>
  </si>
  <si>
    <t>pro odpadkový koš (1/2) : 0,25*4*0,7*3/2</t>
  </si>
  <si>
    <t>pro kontejnérové stání (1/2) : 0,35*4*0,75*8*4/2</t>
  </si>
  <si>
    <t>0,35*4*0,75*10/2</t>
  </si>
  <si>
    <t>0,35*4*0,75*12/2</t>
  </si>
  <si>
    <t>275351216R00</t>
  </si>
  <si>
    <t>Bednění stěn základových patek - odstranění</t>
  </si>
  <si>
    <t>38-001.RXX</t>
  </si>
  <si>
    <t>D+M oblouková parková lavička 180 st. se třemi opěradly vč. kotvení</t>
  </si>
  <si>
    <t>kus</t>
  </si>
  <si>
    <t>Vlastní</t>
  </si>
  <si>
    <t>Indiv</t>
  </si>
  <si>
    <t>Kompletní provedení a dodávka dle TZ.</t>
  </si>
  <si>
    <t>POP</t>
  </si>
  <si>
    <t/>
  </si>
  <si>
    <t>-	Rozměry: vnitřní poloměr 1000 mm, vnější poloměr 1500 mm, šířka sedáku 500 mm, výška s opěradly 750 mm, výška bez opěradel 447 mm</t>
  </si>
  <si>
    <t>-	Charakter konstrukce: Ocelová konstrukce spojená s deskami z masivního tropického dřeva pomocí šroubových spojů z nerezu</t>
  </si>
  <si>
    <t>-	Povrchová úprava: ocelová konstrukce je opatřena ochrannou vrstvou zinku a práškovým vypalovacím lakem barvy RAL 7016</t>
  </si>
  <si>
    <t>-	Nosná kostra: bočnice svařené z trubky obdélníkového profilu a výpalků z ocelového plechu, rám sedáku svařen z výpalků z ocelového plechu.</t>
  </si>
  <si>
    <t>-	Opěradla: celkem 3 ks, z masivního tropického dřeva lamel v ocelovém rámu, výpal „Březová“ vč. březového lístku.</t>
  </si>
  <si>
    <t>-	Dřevo ošetřeno ochranným olejem.</t>
  </si>
  <si>
    <t>-	Kotvení: kotvení pod dlažbu do betonového základu pomocí závitových tyčí - viz výkres č. 08.</t>
  </si>
  <si>
    <t>38-002.RXX</t>
  </si>
  <si>
    <t xml:space="preserve">D+M parková lavička na centrální noze s opěradlem a 1 područkou uprostřed vč. kotvení </t>
  </si>
  <si>
    <t>-	Rozměry: v x š x d = 800 x 625 x 1815 mm</t>
  </si>
  <si>
    <t>-	Charakter konstrukce: odlitky ze slitiny hliníku spojené s lamelami pomocí šroubových spojů z nerezu.</t>
  </si>
  <si>
    <t>-	Povrchová úprava: odlitky bočnic s práškovým vypalovacím lakem barvy RAL 7016. Ocelová spojka a ocelové konstrukce područky jsou opatřeny ochrannou vrstvou zinku a práškovým vypalovacím lakem barvy RAL 7016.</t>
  </si>
  <si>
    <t>-	Sedák + opěradlo: 14 lamel z masivního tropického dřeva délky 1800 mm, sedák doplněn uprostřed lavičky jednou područkou, výpal „Březová“ vč. březového lístku.</t>
  </si>
  <si>
    <t>-	Kotvení: kotvení pod dlažbu do betonového základu pomocí závitových tyčí – viz výkres č. 08.</t>
  </si>
  <si>
    <t>38-005.RXX</t>
  </si>
  <si>
    <t>Odpadkový koš plastový kotvený do betonové patky</t>
  </si>
  <si>
    <t>- s horním krytem zabraňujícím vhazování domovního odpadu</t>
  </si>
  <si>
    <t>- strukturovaný povrch bránící nežádoucímu plakátování a grafity</t>
  </si>
  <si>
    <t>- vyrobený z pružného plastu - polyethylen - odolný vandalismu</t>
  </si>
  <si>
    <t>- materiál odolný UV záření a krátkodobě odolný extrémním teplotám</t>
  </si>
  <si>
    <t>s 2 nýtovacími maticemi m8-b pro šrouby m8x55imb. na konci</t>
  </si>
  <si>
    <t>- kotvení viz výkres č. 07</t>
  </si>
  <si>
    <t>38-007a.RXX</t>
  </si>
  <si>
    <t>D+M stanoviště kontejnérů pro 4 nádoby vč. perforovaného plechu a kotvení</t>
  </si>
  <si>
    <t>U stanovišť bude použit na určitých místech namísto výplně z tahokovu perforovaný ocelový plech o tl. 1,5 mm.</t>
  </si>
  <si>
    <t>Popis perforovaného ocelového plechu na stanovišti kontejnerů pro 4 a 8 nádob, které jsou umístěny na jižní straně ulice Březová:</t>
  </si>
  <si>
    <t>•	Počet ks celkem – 4 ks</t>
  </si>
  <si>
    <t>•	Rozměry plochy plechu 1290 x 900 mm (v x š)</t>
  </si>
  <si>
    <t>•	Povrchová úprava plechu: pozinkování, s práškovou úpravou – barvy RAL 6019 / 6021 / 6018 a 6017 (na výkrese č. 01 zprava doleva)</t>
  </si>
  <si>
    <t>•	Perforace: 	Nápis „BŘEZOVÁ“</t>
  </si>
  <si>
    <t>Číslo popisné (dle výkresu č. 01)</t>
  </si>
  <si>
    <t>Obrázek břízy s listy</t>
  </si>
  <si>
    <t>-	Hrubé grafické zpracování perforace viz výkresy č. 02 a 03</t>
  </si>
  <si>
    <t>38-007b.RXX</t>
  </si>
  <si>
    <t>D+M stanoviště kontejnérů pro 4 nádoby bez perforovaného plechu a kotvení</t>
  </si>
  <si>
    <t>U stanovišť bude použit výplň z tahokovu.</t>
  </si>
  <si>
    <t>38-008.RXX</t>
  </si>
  <si>
    <t>D+M stanoviště kontejnérů pro 8 nádob vč. perforovaného plechu a kotvení</t>
  </si>
  <si>
    <t>U všech stanovišť (kromě 1 stanoviště pro 4 nádoby umístěného v severovýchodním rohu ulice Březová a Víta Nejedlého) bude použit na určitých místech namísto výplně z tahokovu perforovaný ocelový plech o tl. 1,5 mm.</t>
  </si>
  <si>
    <t>38-009.RXX</t>
  </si>
  <si>
    <t>D+M stanoviště kontejnérů pro 12 nádob vč. perforovaného plechu a kotvení</t>
  </si>
  <si>
    <t>Popis perforovaného ocelového plechu na stanovišti kontejnerů pro 12 nádob</t>
  </si>
  <si>
    <t>•	Počet ks celkem – 1 ks</t>
  </si>
  <si>
    <t>•	Rozměry plochy plechu 900 x 1480 mm (v x š)</t>
  </si>
  <si>
    <t>•	Povrchová úprava plechu: pozinkování, s práškovou úpravou – barva RAL 1017</t>
  </si>
  <si>
    <t>•	Perforace: 	Nápis „ulice BŘEZOVÁ“</t>
  </si>
  <si>
    <t>-	Hrubé grafické zpracování perforace viz výkres č. 04</t>
  </si>
  <si>
    <t>Více viz výkresy v PD č. 01, 02, 03, 04, 05 a 06.</t>
  </si>
  <si>
    <t>564861112RT2</t>
  </si>
  <si>
    <t>Podklad ze štěrkodrti po zhutnění tloušťky 21 cm štěrkodrť frakce 0-32 mm</t>
  </si>
  <si>
    <t>zpevněná plocha pod lavičkami : 0,7*2*3</t>
  </si>
  <si>
    <t>591211111R00</t>
  </si>
  <si>
    <t>Kladení dlažby drobné kostky,lože z kamen.tl. 5 cm</t>
  </si>
  <si>
    <t>58380120.AR</t>
  </si>
  <si>
    <t>Kostka dlažební drobná 8/10 tř. 1  1t = 5 m2 štípaná</t>
  </si>
  <si>
    <t>SPCM</t>
  </si>
  <si>
    <t>Specifikace</t>
  </si>
  <si>
    <t>POL3_</t>
  </si>
  <si>
    <t>zpevněná plocha pod lavičkami : 0,7*2*3*1,05</t>
  </si>
  <si>
    <t>916261111RT1</t>
  </si>
  <si>
    <t>Osazení obruby z kostek drobných, s boční opěrou včetně kostek drobných 12 cm, lože C 12/15</t>
  </si>
  <si>
    <t>m</t>
  </si>
  <si>
    <t>zpevněná plocha pod lavičkami : (0,7+2)*2*3</t>
  </si>
  <si>
    <t>998151111R00</t>
  </si>
  <si>
    <t>Přesun hmot</t>
  </si>
  <si>
    <t>t</t>
  </si>
  <si>
    <t>POL7_</t>
  </si>
  <si>
    <t>SUM</t>
  </si>
  <si>
    <t>Poznámky uchazeče k zadání</t>
  </si>
  <si>
    <t>POPUZIV</t>
  </si>
  <si>
    <t>-	Sedák: segmenty z masivního tropického dřeva spojeny s ocelovým rámem.</t>
  </si>
  <si>
    <t>-	Nosná kostra: odlitky ze slitiny hliníku, spojky z ocelového plechu.</t>
  </si>
  <si>
    <t>- objem 50 l, průměr 350 mm, výška 840 mm, barva tmavě šedá</t>
  </si>
  <si>
    <t>- kotvení - na FeZn sloupek (o60 mm, délky 1500 mm)</t>
  </si>
  <si>
    <t>díra pro hřebínkovou ocel (roksor). Zavíčkováno černou ucpávkou.</t>
  </si>
  <si>
    <t>Konstrukce bude provedena do výšky 1,55 m. Nosnou konstrukci tvoří ocelové sloupky čtvercového profilu 100/100/2 mm, žárově pozinkované, v rozponu dle výkresu a zabetonované do základových patek z betonu C 16/20, o rozměrech 350/350/750 mm. Na sloupcích je ve spodní části upevněna po obvodu konstrukce ochranná vodící tyč o průměru 60 mm, tl.2mm.</t>
  </si>
  <si>
    <t>Do nosných sloupků je uchycen ocelový rám o rozměrech 40/40/3mm a 40/100/3mm, na kterém jsou přivařeny L-profily 25/25/3mm. Do nich je přivařen tahokov S/220, oko dlxdc 62,5x24,5x3x2 mm válcovaný. Rám s tahokovem je přišroubován ke sloupu přes nosný prvek L 25/25/4mm. Ve všech ocelových jeklech a trubkách musí být provedeny větrací otvory.</t>
  </si>
  <si>
    <t>•	Umístění perforovaného plechu na všech výše zmíněných stanovištích: levá čelní strana stanoviště (od komunikace ulice Březová)</t>
  </si>
  <si>
    <t>•	Umístění perforovaného plechu na výše zmíněném stanovišti: pravá čelní strana stanoviště (od komunikace ulice Březová)</t>
  </si>
  <si>
    <t>END</t>
  </si>
  <si>
    <t>Stavební úpravy ul. Březová v Karviné - Ráj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</si>
</sst>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0" fontId="18" fillId="0" borderId="0" xfId="0" applyFont="1" applyBorder="1" applyAlignment="1">
      <alignment horizontal="center" vertical="top" shrinkToFit="1"/>
    </xf>
    <xf numFmtId="164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D29" sqref="D29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193" t="s">
        <v>41</v>
      </c>
      <c r="B2" s="193"/>
      <c r="C2" s="193"/>
      <c r="D2" s="193"/>
      <c r="E2" s="193"/>
      <c r="F2" s="193"/>
      <c r="G2" s="19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abSelected="1" topLeftCell="B1" zoomScaleNormal="100" zoomScaleSheetLayoutView="75" workbookViewId="0">
      <selection activeCell="E3" sqref="E3:J3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229" t="s">
        <v>4</v>
      </c>
      <c r="C1" s="230"/>
      <c r="D1" s="230"/>
      <c r="E1" s="230"/>
      <c r="F1" s="230"/>
      <c r="G1" s="230"/>
      <c r="H1" s="230"/>
      <c r="I1" s="230"/>
      <c r="J1" s="231"/>
    </row>
    <row r="2" spans="1:15" ht="36" customHeight="1" x14ac:dyDescent="0.25">
      <c r="A2" s="2"/>
      <c r="B2" s="77" t="s">
        <v>24</v>
      </c>
      <c r="C2" s="78"/>
      <c r="D2" s="79" t="s">
        <v>49</v>
      </c>
      <c r="E2" s="235" t="s">
        <v>227</v>
      </c>
      <c r="F2" s="236"/>
      <c r="G2" s="236"/>
      <c r="H2" s="236"/>
      <c r="I2" s="236"/>
      <c r="J2" s="237"/>
      <c r="O2" s="1"/>
    </row>
    <row r="3" spans="1:15" ht="27" customHeight="1" x14ac:dyDescent="0.25">
      <c r="A3" s="2"/>
      <c r="B3" s="80" t="s">
        <v>47</v>
      </c>
      <c r="C3" s="78"/>
      <c r="D3" s="81" t="s">
        <v>45</v>
      </c>
      <c r="E3" s="238" t="s">
        <v>46</v>
      </c>
      <c r="F3" s="239"/>
      <c r="G3" s="239"/>
      <c r="H3" s="239"/>
      <c r="I3" s="239"/>
      <c r="J3" s="240"/>
    </row>
    <row r="4" spans="1:15" ht="23.25" customHeight="1" x14ac:dyDescent="0.25">
      <c r="A4" s="76">
        <v>1991</v>
      </c>
      <c r="B4" s="82" t="s">
        <v>48</v>
      </c>
      <c r="C4" s="83"/>
      <c r="D4" s="84" t="s">
        <v>43</v>
      </c>
      <c r="E4" s="218" t="s">
        <v>44</v>
      </c>
      <c r="F4" s="219"/>
      <c r="G4" s="219"/>
      <c r="H4" s="219"/>
      <c r="I4" s="219"/>
      <c r="J4" s="220"/>
    </row>
    <row r="5" spans="1:15" ht="24" customHeight="1" x14ac:dyDescent="0.25">
      <c r="A5" s="2"/>
      <c r="B5" s="31" t="s">
        <v>23</v>
      </c>
      <c r="D5" s="223"/>
      <c r="E5" s="224"/>
      <c r="F5" s="224"/>
      <c r="G5" s="224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225"/>
      <c r="E6" s="226"/>
      <c r="F6" s="226"/>
      <c r="G6" s="226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227"/>
      <c r="F7" s="228"/>
      <c r="G7" s="228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42"/>
      <c r="E11" s="242"/>
      <c r="F11" s="242"/>
      <c r="G11" s="242"/>
      <c r="H11" s="18" t="s">
        <v>42</v>
      </c>
      <c r="I11" s="86"/>
      <c r="J11" s="8"/>
    </row>
    <row r="12" spans="1:15" ht="15.75" customHeight="1" x14ac:dyDescent="0.25">
      <c r="A12" s="2"/>
      <c r="B12" s="28"/>
      <c r="C12" s="55"/>
      <c r="D12" s="217"/>
      <c r="E12" s="217"/>
      <c r="F12" s="217"/>
      <c r="G12" s="217"/>
      <c r="H12" s="18" t="s">
        <v>36</v>
      </c>
      <c r="I12" s="86"/>
      <c r="J12" s="8"/>
    </row>
    <row r="13" spans="1:15" ht="15.75" customHeight="1" x14ac:dyDescent="0.25">
      <c r="A13" s="2"/>
      <c r="B13" s="29"/>
      <c r="C13" s="56"/>
      <c r="D13" s="85"/>
      <c r="E13" s="221"/>
      <c r="F13" s="222"/>
      <c r="G13" s="22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241"/>
      <c r="F15" s="241"/>
      <c r="G15" s="243"/>
      <c r="H15" s="243"/>
      <c r="I15" s="243" t="s">
        <v>31</v>
      </c>
      <c r="J15" s="244"/>
    </row>
    <row r="16" spans="1:15" ht="23.25" customHeight="1" x14ac:dyDescent="0.25">
      <c r="A16" s="139" t="s">
        <v>26</v>
      </c>
      <c r="B16" s="38" t="s">
        <v>26</v>
      </c>
      <c r="C16" s="62"/>
      <c r="D16" s="63"/>
      <c r="E16" s="206"/>
      <c r="F16" s="207"/>
      <c r="G16" s="206"/>
      <c r="H16" s="207"/>
      <c r="I16" s="206">
        <f>SUMIF(F49:F54,A16,I49:I54)+SUMIF(F49:F54,"PSU",I49:I54)</f>
        <v>0</v>
      </c>
      <c r="J16" s="208"/>
    </row>
    <row r="17" spans="1:10" ht="23.25" customHeight="1" x14ac:dyDescent="0.25">
      <c r="A17" s="139" t="s">
        <v>27</v>
      </c>
      <c r="B17" s="38" t="s">
        <v>27</v>
      </c>
      <c r="C17" s="62"/>
      <c r="D17" s="63"/>
      <c r="E17" s="206"/>
      <c r="F17" s="207"/>
      <c r="G17" s="206"/>
      <c r="H17" s="207"/>
      <c r="I17" s="206">
        <f>SUMIF(F49:F54,A17,I49:I54)</f>
        <v>0</v>
      </c>
      <c r="J17" s="208"/>
    </row>
    <row r="18" spans="1:10" ht="23.25" customHeight="1" x14ac:dyDescent="0.25">
      <c r="A18" s="139" t="s">
        <v>28</v>
      </c>
      <c r="B18" s="38" t="s">
        <v>28</v>
      </c>
      <c r="C18" s="62"/>
      <c r="D18" s="63"/>
      <c r="E18" s="206"/>
      <c r="F18" s="207"/>
      <c r="G18" s="206"/>
      <c r="H18" s="207"/>
      <c r="I18" s="206">
        <f>SUMIF(F49:F54,A18,I49:I54)</f>
        <v>0</v>
      </c>
      <c r="J18" s="208"/>
    </row>
    <row r="19" spans="1:10" ht="23.25" customHeight="1" x14ac:dyDescent="0.25">
      <c r="A19" s="139" t="s">
        <v>66</v>
      </c>
      <c r="B19" s="38" t="s">
        <v>29</v>
      </c>
      <c r="C19" s="62"/>
      <c r="D19" s="63"/>
      <c r="E19" s="206"/>
      <c r="F19" s="207"/>
      <c r="G19" s="206"/>
      <c r="H19" s="207"/>
      <c r="I19" s="206">
        <f>SUMIF(F49:F54,A19,I49:I54)</f>
        <v>0</v>
      </c>
      <c r="J19" s="208"/>
    </row>
    <row r="20" spans="1:10" ht="23.25" customHeight="1" x14ac:dyDescent="0.25">
      <c r="A20" s="139" t="s">
        <v>67</v>
      </c>
      <c r="B20" s="38" t="s">
        <v>30</v>
      </c>
      <c r="C20" s="62"/>
      <c r="D20" s="63"/>
      <c r="E20" s="206"/>
      <c r="F20" s="207"/>
      <c r="G20" s="206"/>
      <c r="H20" s="207"/>
      <c r="I20" s="206">
        <f>SUMIF(F49:F54,A20,I49:I54)</f>
        <v>0</v>
      </c>
      <c r="J20" s="208"/>
    </row>
    <row r="21" spans="1:10" ht="23.25" customHeight="1" x14ac:dyDescent="0.25">
      <c r="A21" s="2"/>
      <c r="B21" s="48" t="s">
        <v>31</v>
      </c>
      <c r="C21" s="64"/>
      <c r="D21" s="65"/>
      <c r="E21" s="209"/>
      <c r="F21" s="245"/>
      <c r="G21" s="209"/>
      <c r="H21" s="245"/>
      <c r="I21" s="209">
        <f>SUM(I16:J20)</f>
        <v>0</v>
      </c>
      <c r="J21" s="210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04">
        <f>ZakladDPHSniVypocet</f>
        <v>0</v>
      </c>
      <c r="H23" s="205"/>
      <c r="I23" s="205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02">
        <f>A23</f>
        <v>0</v>
      </c>
      <c r="H24" s="203"/>
      <c r="I24" s="203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4">
        <f>ZakladDPHZaklVypocet</f>
        <v>0</v>
      </c>
      <c r="H25" s="205"/>
      <c r="I25" s="205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2">
        <f>A25</f>
        <v>0</v>
      </c>
      <c r="H26" s="233"/>
      <c r="I26" s="233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4">
        <f>CenaCelkem-(ZakladDPHSni+DPHSni+ZakladDPHZakl+DPHZakl)</f>
        <v>0</v>
      </c>
      <c r="H27" s="234"/>
      <c r="I27" s="234"/>
      <c r="J27" s="41" t="str">
        <f t="shared" si="0"/>
        <v>CZK</v>
      </c>
    </row>
    <row r="28" spans="1:10" ht="27.75" hidden="1" customHeight="1" thickBot="1" x14ac:dyDescent="0.3">
      <c r="A28" s="2"/>
      <c r="B28" s="113" t="s">
        <v>25</v>
      </c>
      <c r="C28" s="114"/>
      <c r="D28" s="114"/>
      <c r="E28" s="115"/>
      <c r="F28" s="116"/>
      <c r="G28" s="212">
        <f>ZakladDPHSniVypocet+ZakladDPHZaklVypocet</f>
        <v>0</v>
      </c>
      <c r="H28" s="212"/>
      <c r="I28" s="212"/>
      <c r="J28" s="117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3" t="s">
        <v>37</v>
      </c>
      <c r="C29" s="118"/>
      <c r="D29" s="118"/>
      <c r="E29" s="118"/>
      <c r="F29" s="119"/>
      <c r="G29" s="211">
        <f>A27</f>
        <v>0</v>
      </c>
      <c r="H29" s="211"/>
      <c r="I29" s="211"/>
      <c r="J29" s="120" t="s">
        <v>52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13"/>
      <c r="E34" s="214"/>
      <c r="G34" s="215"/>
      <c r="H34" s="216"/>
      <c r="I34" s="216"/>
      <c r="J34" s="25"/>
    </row>
    <row r="35" spans="1:10" ht="12.75" customHeight="1" x14ac:dyDescent="0.25">
      <c r="A35" s="2"/>
      <c r="B35" s="2"/>
      <c r="D35" s="201" t="s">
        <v>2</v>
      </c>
      <c r="E35" s="201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5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5">
      <c r="A39" s="89">
        <v>1</v>
      </c>
      <c r="B39" s="99" t="s">
        <v>50</v>
      </c>
      <c r="C39" s="196"/>
      <c r="D39" s="196"/>
      <c r="E39" s="196"/>
      <c r="F39" s="100">
        <f>'01 SO 06 Pol'!AE140</f>
        <v>0</v>
      </c>
      <c r="G39" s="101">
        <f>'01 SO 06 Pol'!AF140</f>
        <v>0</v>
      </c>
      <c r="H39" s="102">
        <f>(F39*SazbaDPH1/100)+(G39*SazbaDPH2/100)</f>
        <v>0</v>
      </c>
      <c r="I39" s="102">
        <f>F39+G39+H39</f>
        <v>0</v>
      </c>
      <c r="J39" s="103" t="str">
        <f>IF(_xlfn.SINGLE(CenaCelkemVypocet)=0,"",I39/_xlfn.SINGLE(CenaCelkemVypocet)*100)</f>
        <v/>
      </c>
    </row>
    <row r="40" spans="1:10" ht="25.5" hidden="1" customHeight="1" x14ac:dyDescent="0.25">
      <c r="A40" s="89">
        <v>2</v>
      </c>
      <c r="B40" s="104" t="s">
        <v>45</v>
      </c>
      <c r="C40" s="197" t="s">
        <v>46</v>
      </c>
      <c r="D40" s="197"/>
      <c r="E40" s="197"/>
      <c r="F40" s="105">
        <f>'01 SO 06 Pol'!AE140</f>
        <v>0</v>
      </c>
      <c r="G40" s="106">
        <f>'01 SO 06 Pol'!AF140</f>
        <v>0</v>
      </c>
      <c r="H40" s="106">
        <f>(F40*SazbaDPH1/100)+(G40*SazbaDPH2/100)</f>
        <v>0</v>
      </c>
      <c r="I40" s="106">
        <f>F40+G40+H40</f>
        <v>0</v>
      </c>
      <c r="J40" s="107" t="str">
        <f>IF(_xlfn.SINGLE(CenaCelkemVypocet)=0,"",I40/_xlfn.SINGLE(CenaCelkemVypocet)*100)</f>
        <v/>
      </c>
    </row>
    <row r="41" spans="1:10" ht="25.5" hidden="1" customHeight="1" x14ac:dyDescent="0.25">
      <c r="A41" s="89">
        <v>3</v>
      </c>
      <c r="B41" s="108" t="s">
        <v>43</v>
      </c>
      <c r="C41" s="196" t="s">
        <v>44</v>
      </c>
      <c r="D41" s="196"/>
      <c r="E41" s="196"/>
      <c r="F41" s="109">
        <f>'01 SO 06 Pol'!AE140</f>
        <v>0</v>
      </c>
      <c r="G41" s="102">
        <f>'01 SO 06 Pol'!AF140</f>
        <v>0</v>
      </c>
      <c r="H41" s="102">
        <f>(F41*SazbaDPH1/100)+(G41*SazbaDPH2/100)</f>
        <v>0</v>
      </c>
      <c r="I41" s="102">
        <f>F41+G41+H41</f>
        <v>0</v>
      </c>
      <c r="J41" s="103" t="str">
        <f>IF(_xlfn.SINGLE(CenaCelkemVypocet)=0,"",I41/_xlfn.SINGLE(CenaCelkemVypocet)*100)</f>
        <v/>
      </c>
    </row>
    <row r="42" spans="1:10" ht="25.5" hidden="1" customHeight="1" x14ac:dyDescent="0.25">
      <c r="A42" s="89"/>
      <c r="B42" s="198" t="s">
        <v>51</v>
      </c>
      <c r="C42" s="199"/>
      <c r="D42" s="199"/>
      <c r="E42" s="200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6" x14ac:dyDescent="0.3">
      <c r="B46" s="121" t="s">
        <v>53</v>
      </c>
    </row>
    <row r="48" spans="1:10" ht="25.5" customHeight="1" x14ac:dyDescent="0.25">
      <c r="A48" s="123"/>
      <c r="B48" s="126" t="s">
        <v>18</v>
      </c>
      <c r="C48" s="126" t="s">
        <v>6</v>
      </c>
      <c r="D48" s="127"/>
      <c r="E48" s="127"/>
      <c r="F48" s="128" t="s">
        <v>54</v>
      </c>
      <c r="G48" s="128"/>
      <c r="H48" s="128"/>
      <c r="I48" s="128" t="s">
        <v>31</v>
      </c>
      <c r="J48" s="128" t="s">
        <v>0</v>
      </c>
    </row>
    <row r="49" spans="1:10" ht="36.75" customHeight="1" x14ac:dyDescent="0.25">
      <c r="A49" s="124"/>
      <c r="B49" s="129" t="s">
        <v>55</v>
      </c>
      <c r="C49" s="194" t="s">
        <v>56</v>
      </c>
      <c r="D49" s="195"/>
      <c r="E49" s="195"/>
      <c r="F49" s="135" t="s">
        <v>26</v>
      </c>
      <c r="G49" s="136"/>
      <c r="H49" s="136"/>
      <c r="I49" s="136">
        <f>'01 SO 06 Pol'!G8</f>
        <v>0</v>
      </c>
      <c r="J49" s="133" t="str">
        <f>IF(I55=0,"",I49/I55*100)</f>
        <v/>
      </c>
    </row>
    <row r="50" spans="1:10" ht="36.75" customHeight="1" x14ac:dyDescent="0.25">
      <c r="A50" s="124"/>
      <c r="B50" s="129" t="s">
        <v>57</v>
      </c>
      <c r="C50" s="194" t="s">
        <v>58</v>
      </c>
      <c r="D50" s="195"/>
      <c r="E50" s="195"/>
      <c r="F50" s="135" t="s">
        <v>26</v>
      </c>
      <c r="G50" s="136"/>
      <c r="H50" s="136"/>
      <c r="I50" s="136">
        <f>'01 SO 06 Pol'!G22</f>
        <v>0</v>
      </c>
      <c r="J50" s="133" t="str">
        <f>IF(I55=0,"",I50/I55*100)</f>
        <v/>
      </c>
    </row>
    <row r="51" spans="1:10" ht="36.75" customHeight="1" x14ac:dyDescent="0.25">
      <c r="A51" s="124"/>
      <c r="B51" s="129" t="s">
        <v>59</v>
      </c>
      <c r="C51" s="194" t="s">
        <v>44</v>
      </c>
      <c r="D51" s="195"/>
      <c r="E51" s="195"/>
      <c r="F51" s="135" t="s">
        <v>26</v>
      </c>
      <c r="G51" s="136"/>
      <c r="H51" s="136"/>
      <c r="I51" s="136">
        <f>'01 SO 06 Pol'!G39</f>
        <v>0</v>
      </c>
      <c r="J51" s="133" t="str">
        <f>IF(I55=0,"",I51/I55*100)</f>
        <v/>
      </c>
    </row>
    <row r="52" spans="1:10" ht="36.75" customHeight="1" x14ac:dyDescent="0.25">
      <c r="A52" s="124"/>
      <c r="B52" s="129" t="s">
        <v>60</v>
      </c>
      <c r="C52" s="194" t="s">
        <v>61</v>
      </c>
      <c r="D52" s="195"/>
      <c r="E52" s="195"/>
      <c r="F52" s="135" t="s">
        <v>26</v>
      </c>
      <c r="G52" s="136"/>
      <c r="H52" s="136"/>
      <c r="I52" s="136">
        <f>'01 SO 06 Pol'!G127</f>
        <v>0</v>
      </c>
      <c r="J52" s="133" t="str">
        <f>IF(I55=0,"",I52/I55*100)</f>
        <v/>
      </c>
    </row>
    <row r="53" spans="1:10" ht="36.75" customHeight="1" x14ac:dyDescent="0.25">
      <c r="A53" s="124"/>
      <c r="B53" s="129" t="s">
        <v>62</v>
      </c>
      <c r="C53" s="194" t="s">
        <v>63</v>
      </c>
      <c r="D53" s="195"/>
      <c r="E53" s="195"/>
      <c r="F53" s="135" t="s">
        <v>26</v>
      </c>
      <c r="G53" s="136"/>
      <c r="H53" s="136"/>
      <c r="I53" s="136">
        <f>'01 SO 06 Pol'!G134</f>
        <v>0</v>
      </c>
      <c r="J53" s="133" t="str">
        <f>IF(I55=0,"",I53/I55*100)</f>
        <v/>
      </c>
    </row>
    <row r="54" spans="1:10" ht="36.75" customHeight="1" x14ac:dyDescent="0.25">
      <c r="A54" s="124"/>
      <c r="B54" s="129" t="s">
        <v>64</v>
      </c>
      <c r="C54" s="194" t="s">
        <v>65</v>
      </c>
      <c r="D54" s="195"/>
      <c r="E54" s="195"/>
      <c r="F54" s="135" t="s">
        <v>26</v>
      </c>
      <c r="G54" s="136"/>
      <c r="H54" s="136"/>
      <c r="I54" s="136">
        <f>'01 SO 06 Pol'!G137</f>
        <v>0</v>
      </c>
      <c r="J54" s="133" t="str">
        <f>IF(I55=0,"",I54/I55*100)</f>
        <v/>
      </c>
    </row>
    <row r="55" spans="1:10" ht="25.5" customHeight="1" x14ac:dyDescent="0.25">
      <c r="A55" s="125"/>
      <c r="B55" s="130" t="s">
        <v>1</v>
      </c>
      <c r="C55" s="131"/>
      <c r="D55" s="132"/>
      <c r="E55" s="132"/>
      <c r="F55" s="137"/>
      <c r="G55" s="138"/>
      <c r="H55" s="138"/>
      <c r="I55" s="138">
        <f>SUM(I49:I54)</f>
        <v>0</v>
      </c>
      <c r="J55" s="134">
        <f>SUM(J49:J54)</f>
        <v>0</v>
      </c>
    </row>
    <row r="56" spans="1:10" x14ac:dyDescent="0.25">
      <c r="F56" s="87"/>
      <c r="G56" s="87"/>
      <c r="H56" s="87"/>
      <c r="I56" s="87"/>
      <c r="J56" s="88"/>
    </row>
    <row r="57" spans="1:10" x14ac:dyDescent="0.25">
      <c r="F57" s="87"/>
      <c r="G57" s="87"/>
      <c r="H57" s="87"/>
      <c r="I57" s="87"/>
      <c r="J57" s="88"/>
    </row>
    <row r="58" spans="1:10" x14ac:dyDescent="0.25">
      <c r="F58" s="87"/>
      <c r="G58" s="87"/>
      <c r="H58" s="87"/>
      <c r="I58" s="87"/>
      <c r="J58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6" t="s">
        <v>7</v>
      </c>
      <c r="B1" s="246"/>
      <c r="C1" s="247"/>
      <c r="D1" s="246"/>
      <c r="E1" s="246"/>
      <c r="F1" s="246"/>
      <c r="G1" s="246"/>
    </row>
    <row r="2" spans="1:7" ht="24.9" customHeight="1" x14ac:dyDescent="0.25">
      <c r="A2" s="50" t="s">
        <v>8</v>
      </c>
      <c r="B2" s="49"/>
      <c r="C2" s="248"/>
      <c r="D2" s="248"/>
      <c r="E2" s="248"/>
      <c r="F2" s="248"/>
      <c r="G2" s="249"/>
    </row>
    <row r="3" spans="1:7" ht="24.9" customHeight="1" x14ac:dyDescent="0.25">
      <c r="A3" s="50" t="s">
        <v>9</v>
      </c>
      <c r="B3" s="49"/>
      <c r="C3" s="248"/>
      <c r="D3" s="248"/>
      <c r="E3" s="248"/>
      <c r="F3" s="248"/>
      <c r="G3" s="249"/>
    </row>
    <row r="4" spans="1:7" ht="24.9" customHeight="1" x14ac:dyDescent="0.25">
      <c r="A4" s="50" t="s">
        <v>10</v>
      </c>
      <c r="B4" s="49"/>
      <c r="C4" s="248"/>
      <c r="D4" s="248"/>
      <c r="E4" s="248"/>
      <c r="F4" s="248"/>
      <c r="G4" s="249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91EE6-528F-4215-A40C-5B5B506D5A51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3.2" outlineLevelRow="1" x14ac:dyDescent="0.25"/>
  <cols>
    <col min="1" max="1" width="3.44140625" customWidth="1"/>
    <col min="2" max="2" width="12.6640625" style="122" customWidth="1"/>
    <col min="3" max="3" width="38.33203125" style="122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4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254" t="s">
        <v>7</v>
      </c>
      <c r="B1" s="254"/>
      <c r="C1" s="254"/>
      <c r="D1" s="254"/>
      <c r="E1" s="254"/>
      <c r="F1" s="254"/>
      <c r="G1" s="254"/>
      <c r="AG1" t="s">
        <v>68</v>
      </c>
    </row>
    <row r="2" spans="1:60" ht="25.05" customHeight="1" x14ac:dyDescent="0.25">
      <c r="A2" s="140" t="s">
        <v>8</v>
      </c>
      <c r="B2" s="49" t="s">
        <v>49</v>
      </c>
      <c r="C2" s="255" t="s">
        <v>227</v>
      </c>
      <c r="D2" s="256"/>
      <c r="E2" s="256"/>
      <c r="F2" s="256"/>
      <c r="G2" s="257"/>
      <c r="AG2" t="s">
        <v>69</v>
      </c>
    </row>
    <row r="3" spans="1:60" ht="25.05" customHeight="1" x14ac:dyDescent="0.25">
      <c r="A3" s="140" t="s">
        <v>9</v>
      </c>
      <c r="B3" s="49" t="s">
        <v>45</v>
      </c>
      <c r="C3" s="255" t="s">
        <v>46</v>
      </c>
      <c r="D3" s="256"/>
      <c r="E3" s="256"/>
      <c r="F3" s="256"/>
      <c r="G3" s="257"/>
      <c r="AC3" s="122" t="s">
        <v>69</v>
      </c>
      <c r="AG3" t="s">
        <v>70</v>
      </c>
    </row>
    <row r="4" spans="1:60" ht="25.05" customHeight="1" x14ac:dyDescent="0.25">
      <c r="A4" s="141" t="s">
        <v>10</v>
      </c>
      <c r="B4" s="142" t="s">
        <v>43</v>
      </c>
      <c r="C4" s="258" t="s">
        <v>44</v>
      </c>
      <c r="D4" s="259"/>
      <c r="E4" s="259"/>
      <c r="F4" s="259"/>
      <c r="G4" s="260"/>
      <c r="AG4" t="s">
        <v>71</v>
      </c>
    </row>
    <row r="5" spans="1:60" x14ac:dyDescent="0.25">
      <c r="D5" s="10"/>
    </row>
    <row r="6" spans="1:60" ht="39.6" x14ac:dyDescent="0.25">
      <c r="A6" s="144" t="s">
        <v>72</v>
      </c>
      <c r="B6" s="146" t="s">
        <v>73</v>
      </c>
      <c r="C6" s="146" t="s">
        <v>74</v>
      </c>
      <c r="D6" s="145" t="s">
        <v>75</v>
      </c>
      <c r="E6" s="144" t="s">
        <v>76</v>
      </c>
      <c r="F6" s="143" t="s">
        <v>77</v>
      </c>
      <c r="G6" s="144" t="s">
        <v>31</v>
      </c>
      <c r="H6" s="147" t="s">
        <v>32</v>
      </c>
      <c r="I6" s="147" t="s">
        <v>78</v>
      </c>
      <c r="J6" s="147" t="s">
        <v>33</v>
      </c>
      <c r="K6" s="147" t="s">
        <v>79</v>
      </c>
      <c r="L6" s="147" t="s">
        <v>80</v>
      </c>
      <c r="M6" s="147" t="s">
        <v>81</v>
      </c>
      <c r="N6" s="147" t="s">
        <v>82</v>
      </c>
      <c r="O6" s="147" t="s">
        <v>83</v>
      </c>
      <c r="P6" s="147" t="s">
        <v>84</v>
      </c>
      <c r="Q6" s="147" t="s">
        <v>85</v>
      </c>
      <c r="R6" s="147" t="s">
        <v>86</v>
      </c>
      <c r="S6" s="147" t="s">
        <v>87</v>
      </c>
      <c r="T6" s="147" t="s">
        <v>88</v>
      </c>
      <c r="U6" s="147" t="s">
        <v>89</v>
      </c>
      <c r="V6" s="147" t="s">
        <v>90</v>
      </c>
      <c r="W6" s="147" t="s">
        <v>91</v>
      </c>
      <c r="X6" s="147" t="s">
        <v>92</v>
      </c>
    </row>
    <row r="7" spans="1:60" hidden="1" x14ac:dyDescent="0.25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5">
      <c r="A8" s="165" t="s">
        <v>93</v>
      </c>
      <c r="B8" s="166" t="s">
        <v>55</v>
      </c>
      <c r="C8" s="185" t="s">
        <v>56</v>
      </c>
      <c r="D8" s="167"/>
      <c r="E8" s="168"/>
      <c r="F8" s="169"/>
      <c r="G8" s="170">
        <f>SUMIF(AG9:AG21,"&lt;&gt;NOR",G9:G21)</f>
        <v>0</v>
      </c>
      <c r="H8" s="164"/>
      <c r="I8" s="164">
        <f>SUM(I9:I21)</f>
        <v>0</v>
      </c>
      <c r="J8" s="164"/>
      <c r="K8" s="164">
        <f>SUM(K9:K21)</f>
        <v>0</v>
      </c>
      <c r="L8" s="164"/>
      <c r="M8" s="164">
        <f>SUM(M9:M21)</f>
        <v>0</v>
      </c>
      <c r="N8" s="164"/>
      <c r="O8" s="164">
        <f>SUM(O9:O21)</f>
        <v>0</v>
      </c>
      <c r="P8" s="164"/>
      <c r="Q8" s="164">
        <f>SUM(Q9:Q21)</f>
        <v>0</v>
      </c>
      <c r="R8" s="164"/>
      <c r="S8" s="164"/>
      <c r="T8" s="164"/>
      <c r="U8" s="164"/>
      <c r="V8" s="164">
        <f>SUM(V9:V21)</f>
        <v>50.570000000000007</v>
      </c>
      <c r="W8" s="164"/>
      <c r="X8" s="164"/>
      <c r="AG8" t="s">
        <v>94</v>
      </c>
    </row>
    <row r="9" spans="1:60" outlineLevel="1" x14ac:dyDescent="0.25">
      <c r="A9" s="171">
        <v>1</v>
      </c>
      <c r="B9" s="172" t="s">
        <v>95</v>
      </c>
      <c r="C9" s="186" t="s">
        <v>96</v>
      </c>
      <c r="D9" s="173" t="s">
        <v>97</v>
      </c>
      <c r="E9" s="174">
        <v>9.2330000000000005</v>
      </c>
      <c r="F9" s="175"/>
      <c r="G9" s="176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21</v>
      </c>
      <c r="M9" s="157">
        <f>G9*(1+L9/100)</f>
        <v>0</v>
      </c>
      <c r="N9" s="157">
        <v>0</v>
      </c>
      <c r="O9" s="157">
        <f>ROUND(E9*N9,2)</f>
        <v>0</v>
      </c>
      <c r="P9" s="157">
        <v>0</v>
      </c>
      <c r="Q9" s="157">
        <f>ROUND(E9*P9,2)</f>
        <v>0</v>
      </c>
      <c r="R9" s="157"/>
      <c r="S9" s="157" t="s">
        <v>98</v>
      </c>
      <c r="T9" s="157" t="s">
        <v>98</v>
      </c>
      <c r="U9" s="157">
        <v>3.53</v>
      </c>
      <c r="V9" s="157">
        <f>ROUND(E9*U9,2)</f>
        <v>32.590000000000003</v>
      </c>
      <c r="W9" s="157"/>
      <c r="X9" s="157" t="s">
        <v>99</v>
      </c>
      <c r="Y9" s="148"/>
      <c r="Z9" s="148"/>
      <c r="AA9" s="148"/>
      <c r="AB9" s="148"/>
      <c r="AC9" s="148"/>
      <c r="AD9" s="148"/>
      <c r="AE9" s="148"/>
      <c r="AF9" s="148"/>
      <c r="AG9" s="148" t="s">
        <v>100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5">
      <c r="A10" s="155"/>
      <c r="B10" s="156"/>
      <c r="C10" s="187" t="s">
        <v>101</v>
      </c>
      <c r="D10" s="159"/>
      <c r="E10" s="160">
        <v>0.4</v>
      </c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102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5">
      <c r="A11" s="155"/>
      <c r="B11" s="156"/>
      <c r="C11" s="187" t="s">
        <v>103</v>
      </c>
      <c r="D11" s="159"/>
      <c r="E11" s="160">
        <v>0.64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102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5">
      <c r="A12" s="155"/>
      <c r="B12" s="156"/>
      <c r="C12" s="187" t="s">
        <v>104</v>
      </c>
      <c r="D12" s="159"/>
      <c r="E12" s="160">
        <v>0.15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102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5">
      <c r="A13" s="155"/>
      <c r="B13" s="156"/>
      <c r="C13" s="187" t="s">
        <v>105</v>
      </c>
      <c r="D13" s="159"/>
      <c r="E13" s="160">
        <v>1.4279999999999999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102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5">
      <c r="A14" s="155"/>
      <c r="B14" s="156"/>
      <c r="C14" s="187" t="s">
        <v>106</v>
      </c>
      <c r="D14" s="159"/>
      <c r="E14" s="160">
        <v>3.92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8"/>
      <c r="Z14" s="148"/>
      <c r="AA14" s="148"/>
      <c r="AB14" s="148"/>
      <c r="AC14" s="148"/>
      <c r="AD14" s="148"/>
      <c r="AE14" s="148"/>
      <c r="AF14" s="148"/>
      <c r="AG14" s="148" t="s">
        <v>102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5">
      <c r="A15" s="155"/>
      <c r="B15" s="156"/>
      <c r="C15" s="187" t="s">
        <v>107</v>
      </c>
      <c r="D15" s="159"/>
      <c r="E15" s="160">
        <v>1.2250000000000001</v>
      </c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102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5">
      <c r="A16" s="155"/>
      <c r="B16" s="156"/>
      <c r="C16" s="187" t="s">
        <v>108</v>
      </c>
      <c r="D16" s="159"/>
      <c r="E16" s="160">
        <v>1.47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102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5">
      <c r="A17" s="177">
        <v>2</v>
      </c>
      <c r="B17" s="178" t="s">
        <v>109</v>
      </c>
      <c r="C17" s="188" t="s">
        <v>110</v>
      </c>
      <c r="D17" s="179" t="s">
        <v>97</v>
      </c>
      <c r="E17" s="180">
        <v>9.2330000000000005</v>
      </c>
      <c r="F17" s="181"/>
      <c r="G17" s="182">
        <f>ROUND(E17*F17,2)</f>
        <v>0</v>
      </c>
      <c r="H17" s="158"/>
      <c r="I17" s="157">
        <f>ROUND(E17*H17,2)</f>
        <v>0</v>
      </c>
      <c r="J17" s="158"/>
      <c r="K17" s="157">
        <f>ROUND(E17*J17,2)</f>
        <v>0</v>
      </c>
      <c r="L17" s="157">
        <v>21</v>
      </c>
      <c r="M17" s="157">
        <f>G17*(1+L17/100)</f>
        <v>0</v>
      </c>
      <c r="N17" s="157">
        <v>0</v>
      </c>
      <c r="O17" s="157">
        <f>ROUND(E17*N17,2)</f>
        <v>0</v>
      </c>
      <c r="P17" s="157">
        <v>0</v>
      </c>
      <c r="Q17" s="157">
        <f>ROUND(E17*P17,2)</f>
        <v>0</v>
      </c>
      <c r="R17" s="157"/>
      <c r="S17" s="157" t="s">
        <v>98</v>
      </c>
      <c r="T17" s="157" t="s">
        <v>98</v>
      </c>
      <c r="U17" s="157">
        <v>0.01</v>
      </c>
      <c r="V17" s="157">
        <f>ROUND(E17*U17,2)</f>
        <v>0.09</v>
      </c>
      <c r="W17" s="157"/>
      <c r="X17" s="157" t="s">
        <v>99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100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5">
      <c r="A18" s="171">
        <v>3</v>
      </c>
      <c r="B18" s="172" t="s">
        <v>111</v>
      </c>
      <c r="C18" s="186" t="s">
        <v>112</v>
      </c>
      <c r="D18" s="173" t="s">
        <v>97</v>
      </c>
      <c r="E18" s="174">
        <v>46.164999999999999</v>
      </c>
      <c r="F18" s="175"/>
      <c r="G18" s="176">
        <f>ROUND(E18*F18,2)</f>
        <v>0</v>
      </c>
      <c r="H18" s="158"/>
      <c r="I18" s="157">
        <f>ROUND(E18*H18,2)</f>
        <v>0</v>
      </c>
      <c r="J18" s="158"/>
      <c r="K18" s="157">
        <f>ROUND(E18*J18,2)</f>
        <v>0</v>
      </c>
      <c r="L18" s="157">
        <v>21</v>
      </c>
      <c r="M18" s="157">
        <f>G18*(1+L18/100)</f>
        <v>0</v>
      </c>
      <c r="N18" s="157">
        <v>0</v>
      </c>
      <c r="O18" s="157">
        <f>ROUND(E18*N18,2)</f>
        <v>0</v>
      </c>
      <c r="P18" s="157">
        <v>0</v>
      </c>
      <c r="Q18" s="157">
        <f>ROUND(E18*P18,2)</f>
        <v>0</v>
      </c>
      <c r="R18" s="157"/>
      <c r="S18" s="157" t="s">
        <v>98</v>
      </c>
      <c r="T18" s="157" t="s">
        <v>98</v>
      </c>
      <c r="U18" s="157">
        <v>0</v>
      </c>
      <c r="V18" s="157">
        <f>ROUND(E18*U18,2)</f>
        <v>0</v>
      </c>
      <c r="W18" s="157"/>
      <c r="X18" s="157" t="s">
        <v>99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100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5">
      <c r="A19" s="155"/>
      <c r="B19" s="156"/>
      <c r="C19" s="187" t="s">
        <v>113</v>
      </c>
      <c r="D19" s="159"/>
      <c r="E19" s="160">
        <v>46.164999999999999</v>
      </c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102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5">
      <c r="A20" s="177">
        <v>4</v>
      </c>
      <c r="B20" s="178" t="s">
        <v>114</v>
      </c>
      <c r="C20" s="188" t="s">
        <v>115</v>
      </c>
      <c r="D20" s="179" t="s">
        <v>97</v>
      </c>
      <c r="E20" s="180">
        <v>9.2330000000000005</v>
      </c>
      <c r="F20" s="181"/>
      <c r="G20" s="182">
        <f>ROUND(E20*F20,2)</f>
        <v>0</v>
      </c>
      <c r="H20" s="158"/>
      <c r="I20" s="157">
        <f>ROUND(E20*H20,2)</f>
        <v>0</v>
      </c>
      <c r="J20" s="158"/>
      <c r="K20" s="157">
        <f>ROUND(E20*J20,2)</f>
        <v>0</v>
      </c>
      <c r="L20" s="157">
        <v>21</v>
      </c>
      <c r="M20" s="157">
        <f>G20*(1+L20/100)</f>
        <v>0</v>
      </c>
      <c r="N20" s="157">
        <v>0</v>
      </c>
      <c r="O20" s="157">
        <f>ROUND(E20*N20,2)</f>
        <v>0</v>
      </c>
      <c r="P20" s="157">
        <v>0</v>
      </c>
      <c r="Q20" s="157">
        <f>ROUND(E20*P20,2)</f>
        <v>0</v>
      </c>
      <c r="R20" s="157"/>
      <c r="S20" s="157" t="s">
        <v>98</v>
      </c>
      <c r="T20" s="157" t="s">
        <v>98</v>
      </c>
      <c r="U20" s="157">
        <v>1.9379999999999999</v>
      </c>
      <c r="V20" s="157">
        <f>ROUND(E20*U20,2)</f>
        <v>17.89</v>
      </c>
      <c r="W20" s="157"/>
      <c r="X20" s="157" t="s">
        <v>99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100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5">
      <c r="A21" s="177">
        <v>5</v>
      </c>
      <c r="B21" s="178" t="s">
        <v>116</v>
      </c>
      <c r="C21" s="188" t="s">
        <v>117</v>
      </c>
      <c r="D21" s="179" t="s">
        <v>97</v>
      </c>
      <c r="E21" s="180">
        <v>9.2330000000000005</v>
      </c>
      <c r="F21" s="181"/>
      <c r="G21" s="182">
        <f>ROUND(E21*F21,2)</f>
        <v>0</v>
      </c>
      <c r="H21" s="158"/>
      <c r="I21" s="157">
        <f>ROUND(E21*H21,2)</f>
        <v>0</v>
      </c>
      <c r="J21" s="158"/>
      <c r="K21" s="157">
        <f>ROUND(E21*J21,2)</f>
        <v>0</v>
      </c>
      <c r="L21" s="157">
        <v>21</v>
      </c>
      <c r="M21" s="157">
        <f>G21*(1+L21/100)</f>
        <v>0</v>
      </c>
      <c r="N21" s="157">
        <v>0</v>
      </c>
      <c r="O21" s="157">
        <f>ROUND(E21*N21,2)</f>
        <v>0</v>
      </c>
      <c r="P21" s="157">
        <v>0</v>
      </c>
      <c r="Q21" s="157">
        <f>ROUND(E21*P21,2)</f>
        <v>0</v>
      </c>
      <c r="R21" s="157"/>
      <c r="S21" s="157" t="s">
        <v>98</v>
      </c>
      <c r="T21" s="157" t="s">
        <v>98</v>
      </c>
      <c r="U21" s="157">
        <v>0</v>
      </c>
      <c r="V21" s="157">
        <f>ROUND(E21*U21,2)</f>
        <v>0</v>
      </c>
      <c r="W21" s="157"/>
      <c r="X21" s="157" t="s">
        <v>99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100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x14ac:dyDescent="0.25">
      <c r="A22" s="165" t="s">
        <v>93</v>
      </c>
      <c r="B22" s="166" t="s">
        <v>57</v>
      </c>
      <c r="C22" s="185" t="s">
        <v>58</v>
      </c>
      <c r="D22" s="167"/>
      <c r="E22" s="168"/>
      <c r="F22" s="169"/>
      <c r="G22" s="170">
        <f>SUMIF(AG23:AG38,"&lt;&gt;NOR",G23:G38)</f>
        <v>0</v>
      </c>
      <c r="H22" s="164"/>
      <c r="I22" s="164">
        <f>SUM(I23:I38)</f>
        <v>0</v>
      </c>
      <c r="J22" s="164"/>
      <c r="K22" s="164">
        <f>SUM(K23:K38)</f>
        <v>0</v>
      </c>
      <c r="L22" s="164"/>
      <c r="M22" s="164">
        <f>SUM(M23:M38)</f>
        <v>0</v>
      </c>
      <c r="N22" s="164"/>
      <c r="O22" s="164">
        <f>SUM(O23:O38)</f>
        <v>17.73</v>
      </c>
      <c r="P22" s="164"/>
      <c r="Q22" s="164">
        <f>SUM(Q23:Q38)</f>
        <v>0</v>
      </c>
      <c r="R22" s="164"/>
      <c r="S22" s="164"/>
      <c r="T22" s="164"/>
      <c r="U22" s="164"/>
      <c r="V22" s="164">
        <f>SUM(V23:V38)</f>
        <v>55.4</v>
      </c>
      <c r="W22" s="164"/>
      <c r="X22" s="164"/>
      <c r="AG22" t="s">
        <v>94</v>
      </c>
    </row>
    <row r="23" spans="1:60" ht="20.399999999999999" outlineLevel="1" x14ac:dyDescent="0.25">
      <c r="A23" s="171">
        <v>6</v>
      </c>
      <c r="B23" s="172" t="s">
        <v>118</v>
      </c>
      <c r="C23" s="186" t="s">
        <v>119</v>
      </c>
      <c r="D23" s="173" t="s">
        <v>120</v>
      </c>
      <c r="E23" s="174">
        <v>4.2</v>
      </c>
      <c r="F23" s="175"/>
      <c r="G23" s="176">
        <f>ROUND(E23*F23,2)</f>
        <v>0</v>
      </c>
      <c r="H23" s="158"/>
      <c r="I23" s="157">
        <f>ROUND(E23*H23,2)</f>
        <v>0</v>
      </c>
      <c r="J23" s="158"/>
      <c r="K23" s="157">
        <f>ROUND(E23*J23,2)</f>
        <v>0</v>
      </c>
      <c r="L23" s="157">
        <v>21</v>
      </c>
      <c r="M23" s="157">
        <f>G23*(1+L23/100)</f>
        <v>0</v>
      </c>
      <c r="N23" s="157">
        <v>0</v>
      </c>
      <c r="O23" s="157">
        <f>ROUND(E23*N23,2)</f>
        <v>0</v>
      </c>
      <c r="P23" s="157">
        <v>0</v>
      </c>
      <c r="Q23" s="157">
        <f>ROUND(E23*P23,2)</f>
        <v>0</v>
      </c>
      <c r="R23" s="157"/>
      <c r="S23" s="157" t="s">
        <v>98</v>
      </c>
      <c r="T23" s="157" t="s">
        <v>98</v>
      </c>
      <c r="U23" s="157">
        <v>0.15</v>
      </c>
      <c r="V23" s="157">
        <f>ROUND(E23*U23,2)</f>
        <v>0.63</v>
      </c>
      <c r="W23" s="157"/>
      <c r="X23" s="157" t="s">
        <v>99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100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5">
      <c r="A24" s="155"/>
      <c r="B24" s="156"/>
      <c r="C24" s="187" t="s">
        <v>121</v>
      </c>
      <c r="D24" s="159"/>
      <c r="E24" s="160">
        <v>4.2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102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5">
      <c r="A25" s="171">
        <v>7</v>
      </c>
      <c r="B25" s="172" t="s">
        <v>122</v>
      </c>
      <c r="C25" s="186" t="s">
        <v>123</v>
      </c>
      <c r="D25" s="173" t="s">
        <v>97</v>
      </c>
      <c r="E25" s="174">
        <v>6.4337499999999999</v>
      </c>
      <c r="F25" s="175"/>
      <c r="G25" s="176">
        <f>ROUND(E25*F25,2)</f>
        <v>0</v>
      </c>
      <c r="H25" s="158"/>
      <c r="I25" s="157">
        <f>ROUND(E25*H25,2)</f>
        <v>0</v>
      </c>
      <c r="J25" s="158"/>
      <c r="K25" s="157">
        <f>ROUND(E25*J25,2)</f>
        <v>0</v>
      </c>
      <c r="L25" s="157">
        <v>21</v>
      </c>
      <c r="M25" s="157">
        <f>G25*(1+L25/100)</f>
        <v>0</v>
      </c>
      <c r="N25" s="157">
        <v>2.5249999999999999</v>
      </c>
      <c r="O25" s="157">
        <f>ROUND(E25*N25,2)</f>
        <v>16.25</v>
      </c>
      <c r="P25" s="157">
        <v>0</v>
      </c>
      <c r="Q25" s="157">
        <f>ROUND(E25*P25,2)</f>
        <v>0</v>
      </c>
      <c r="R25" s="157"/>
      <c r="S25" s="157" t="s">
        <v>98</v>
      </c>
      <c r="T25" s="157" t="s">
        <v>98</v>
      </c>
      <c r="U25" s="157">
        <v>0.48</v>
      </c>
      <c r="V25" s="157">
        <f>ROUND(E25*U25,2)</f>
        <v>3.09</v>
      </c>
      <c r="W25" s="157"/>
      <c r="X25" s="157" t="s">
        <v>99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100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5">
      <c r="A26" s="155"/>
      <c r="B26" s="156"/>
      <c r="C26" s="187" t="s">
        <v>124</v>
      </c>
      <c r="D26" s="159"/>
      <c r="E26" s="160">
        <v>0.32</v>
      </c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102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5">
      <c r="A27" s="155"/>
      <c r="B27" s="156"/>
      <c r="C27" s="187" t="s">
        <v>125</v>
      </c>
      <c r="D27" s="159"/>
      <c r="E27" s="160">
        <v>0.51200000000000001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102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5">
      <c r="A28" s="155"/>
      <c r="B28" s="156"/>
      <c r="C28" s="187" t="s">
        <v>126</v>
      </c>
      <c r="D28" s="159"/>
      <c r="E28" s="160">
        <v>0.14438000000000001</v>
      </c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102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5">
      <c r="A29" s="155"/>
      <c r="B29" s="156"/>
      <c r="C29" s="187" t="s">
        <v>127</v>
      </c>
      <c r="D29" s="159"/>
      <c r="E29" s="160">
        <v>3.234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102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5">
      <c r="A30" s="155"/>
      <c r="B30" s="156"/>
      <c r="C30" s="187" t="s">
        <v>128</v>
      </c>
      <c r="D30" s="159"/>
      <c r="E30" s="160">
        <v>1.0106299999999999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102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5">
      <c r="A31" s="155"/>
      <c r="B31" s="156"/>
      <c r="C31" s="187" t="s">
        <v>129</v>
      </c>
      <c r="D31" s="159"/>
      <c r="E31" s="160">
        <v>1.21275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102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5">
      <c r="A32" s="171">
        <v>8</v>
      </c>
      <c r="B32" s="172" t="s">
        <v>130</v>
      </c>
      <c r="C32" s="186" t="s">
        <v>131</v>
      </c>
      <c r="D32" s="173" t="s">
        <v>120</v>
      </c>
      <c r="E32" s="174">
        <v>37.72</v>
      </c>
      <c r="F32" s="175"/>
      <c r="G32" s="176">
        <f>ROUND(E32*F32,2)</f>
        <v>0</v>
      </c>
      <c r="H32" s="158"/>
      <c r="I32" s="157">
        <f>ROUND(E32*H32,2)</f>
        <v>0</v>
      </c>
      <c r="J32" s="158"/>
      <c r="K32" s="157">
        <f>ROUND(E32*J32,2)</f>
        <v>0</v>
      </c>
      <c r="L32" s="157">
        <v>21</v>
      </c>
      <c r="M32" s="157">
        <f>G32*(1+L32/100)</f>
        <v>0</v>
      </c>
      <c r="N32" s="157">
        <v>3.9199999999999999E-2</v>
      </c>
      <c r="O32" s="157">
        <f>ROUND(E32*N32,2)</f>
        <v>1.48</v>
      </c>
      <c r="P32" s="157">
        <v>0</v>
      </c>
      <c r="Q32" s="157">
        <f>ROUND(E32*P32,2)</f>
        <v>0</v>
      </c>
      <c r="R32" s="157"/>
      <c r="S32" s="157" t="s">
        <v>98</v>
      </c>
      <c r="T32" s="157" t="s">
        <v>98</v>
      </c>
      <c r="U32" s="157">
        <v>1.05</v>
      </c>
      <c r="V32" s="157">
        <f>ROUND(E32*U32,2)</f>
        <v>39.61</v>
      </c>
      <c r="W32" s="157"/>
      <c r="X32" s="157" t="s">
        <v>99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100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5">
      <c r="A33" s="155"/>
      <c r="B33" s="156"/>
      <c r="C33" s="187" t="s">
        <v>132</v>
      </c>
      <c r="D33" s="159"/>
      <c r="E33" s="160">
        <v>8.32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102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5">
      <c r="A34" s="155"/>
      <c r="B34" s="156"/>
      <c r="C34" s="187" t="s">
        <v>133</v>
      </c>
      <c r="D34" s="159"/>
      <c r="E34" s="160">
        <v>1.05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102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5">
      <c r="A35" s="155"/>
      <c r="B35" s="156"/>
      <c r="C35" s="187" t="s">
        <v>134</v>
      </c>
      <c r="D35" s="159"/>
      <c r="E35" s="160">
        <v>16.8</v>
      </c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102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5">
      <c r="A36" s="155"/>
      <c r="B36" s="156"/>
      <c r="C36" s="187" t="s">
        <v>135</v>
      </c>
      <c r="D36" s="159"/>
      <c r="E36" s="160">
        <v>5.25</v>
      </c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102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5">
      <c r="A37" s="155"/>
      <c r="B37" s="156"/>
      <c r="C37" s="187" t="s">
        <v>136</v>
      </c>
      <c r="D37" s="159"/>
      <c r="E37" s="160">
        <v>6.3</v>
      </c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102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5">
      <c r="A38" s="177">
        <v>9</v>
      </c>
      <c r="B38" s="178" t="s">
        <v>137</v>
      </c>
      <c r="C38" s="188" t="s">
        <v>138</v>
      </c>
      <c r="D38" s="179" t="s">
        <v>120</v>
      </c>
      <c r="E38" s="180">
        <v>37.72</v>
      </c>
      <c r="F38" s="181"/>
      <c r="G38" s="182">
        <f>ROUND(E38*F38,2)</f>
        <v>0</v>
      </c>
      <c r="H38" s="158"/>
      <c r="I38" s="157">
        <f>ROUND(E38*H38,2)</f>
        <v>0</v>
      </c>
      <c r="J38" s="158"/>
      <c r="K38" s="157">
        <f>ROUND(E38*J38,2)</f>
        <v>0</v>
      </c>
      <c r="L38" s="157">
        <v>21</v>
      </c>
      <c r="M38" s="157">
        <f>G38*(1+L38/100)</f>
        <v>0</v>
      </c>
      <c r="N38" s="157">
        <v>0</v>
      </c>
      <c r="O38" s="157">
        <f>ROUND(E38*N38,2)</f>
        <v>0</v>
      </c>
      <c r="P38" s="157">
        <v>0</v>
      </c>
      <c r="Q38" s="157">
        <f>ROUND(E38*P38,2)</f>
        <v>0</v>
      </c>
      <c r="R38" s="157"/>
      <c r="S38" s="157" t="s">
        <v>98</v>
      </c>
      <c r="T38" s="157" t="s">
        <v>98</v>
      </c>
      <c r="U38" s="157">
        <v>0.32</v>
      </c>
      <c r="V38" s="157">
        <f>ROUND(E38*U38,2)</f>
        <v>12.07</v>
      </c>
      <c r="W38" s="157"/>
      <c r="X38" s="157" t="s">
        <v>99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100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x14ac:dyDescent="0.25">
      <c r="A39" s="165" t="s">
        <v>93</v>
      </c>
      <c r="B39" s="166" t="s">
        <v>59</v>
      </c>
      <c r="C39" s="185" t="s">
        <v>44</v>
      </c>
      <c r="D39" s="167"/>
      <c r="E39" s="168"/>
      <c r="F39" s="169"/>
      <c r="G39" s="170">
        <f>SUMIF(AG40:AG126,"&lt;&gt;NOR",G40:G126)</f>
        <v>0</v>
      </c>
      <c r="H39" s="164"/>
      <c r="I39" s="164">
        <f>SUM(I40:I126)</f>
        <v>0</v>
      </c>
      <c r="J39" s="164"/>
      <c r="K39" s="164">
        <f>SUM(K40:K126)</f>
        <v>0</v>
      </c>
      <c r="L39" s="164"/>
      <c r="M39" s="164">
        <f>SUM(M40:M126)</f>
        <v>0</v>
      </c>
      <c r="N39" s="164"/>
      <c r="O39" s="164">
        <f>SUM(O40:O126)</f>
        <v>0</v>
      </c>
      <c r="P39" s="164"/>
      <c r="Q39" s="164">
        <f>SUM(Q40:Q126)</f>
        <v>0</v>
      </c>
      <c r="R39" s="164"/>
      <c r="S39" s="164"/>
      <c r="T39" s="164"/>
      <c r="U39" s="164"/>
      <c r="V39" s="164">
        <f>SUM(V40:V126)</f>
        <v>0</v>
      </c>
      <c r="W39" s="164"/>
      <c r="X39" s="164"/>
      <c r="AG39" t="s">
        <v>94</v>
      </c>
    </row>
    <row r="40" spans="1:60" ht="20.399999999999999" outlineLevel="1" x14ac:dyDescent="0.25">
      <c r="A40" s="171">
        <v>10</v>
      </c>
      <c r="B40" s="172" t="s">
        <v>139</v>
      </c>
      <c r="C40" s="186" t="s">
        <v>140</v>
      </c>
      <c r="D40" s="173" t="s">
        <v>141</v>
      </c>
      <c r="E40" s="174">
        <v>1</v>
      </c>
      <c r="F40" s="175"/>
      <c r="G40" s="176">
        <f>ROUND(E40*F40,2)</f>
        <v>0</v>
      </c>
      <c r="H40" s="158"/>
      <c r="I40" s="157">
        <f>ROUND(E40*H40,2)</f>
        <v>0</v>
      </c>
      <c r="J40" s="158"/>
      <c r="K40" s="157">
        <f>ROUND(E40*J40,2)</f>
        <v>0</v>
      </c>
      <c r="L40" s="157">
        <v>21</v>
      </c>
      <c r="M40" s="157">
        <f>G40*(1+L40/100)</f>
        <v>0</v>
      </c>
      <c r="N40" s="157">
        <v>0</v>
      </c>
      <c r="O40" s="157">
        <f>ROUND(E40*N40,2)</f>
        <v>0</v>
      </c>
      <c r="P40" s="157">
        <v>0</v>
      </c>
      <c r="Q40" s="157">
        <f>ROUND(E40*P40,2)</f>
        <v>0</v>
      </c>
      <c r="R40" s="157"/>
      <c r="S40" s="157" t="s">
        <v>142</v>
      </c>
      <c r="T40" s="157" t="s">
        <v>143</v>
      </c>
      <c r="U40" s="157">
        <v>0</v>
      </c>
      <c r="V40" s="157">
        <f>ROUND(E40*U40,2)</f>
        <v>0</v>
      </c>
      <c r="W40" s="157"/>
      <c r="X40" s="157" t="s">
        <v>99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100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5">
      <c r="A41" s="155"/>
      <c r="B41" s="156"/>
      <c r="C41" s="252" t="s">
        <v>144</v>
      </c>
      <c r="D41" s="253"/>
      <c r="E41" s="253"/>
      <c r="F41" s="253"/>
      <c r="G41" s="253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145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5">
      <c r="A42" s="155"/>
      <c r="B42" s="156"/>
      <c r="C42" s="189" t="s">
        <v>146</v>
      </c>
      <c r="D42" s="161"/>
      <c r="E42" s="162"/>
      <c r="F42" s="163"/>
      <c r="G42" s="163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145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ht="21" outlineLevel="1" x14ac:dyDescent="0.25">
      <c r="A43" s="155"/>
      <c r="B43" s="156"/>
      <c r="C43" s="250" t="s">
        <v>147</v>
      </c>
      <c r="D43" s="251"/>
      <c r="E43" s="251"/>
      <c r="F43" s="251"/>
      <c r="G43" s="251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145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83" t="str">
        <f>C43</f>
        <v>-	Rozměry: vnitřní poloměr 1000 mm, vnější poloměr 1500 mm, šířka sedáku 500 mm, výška s opěradly 750 mm, výška bez opěradel 447 mm</v>
      </c>
      <c r="BB43" s="148"/>
      <c r="BC43" s="148"/>
      <c r="BD43" s="148"/>
      <c r="BE43" s="148"/>
      <c r="BF43" s="148"/>
      <c r="BG43" s="148"/>
      <c r="BH43" s="148"/>
    </row>
    <row r="44" spans="1:60" ht="21" outlineLevel="1" x14ac:dyDescent="0.25">
      <c r="A44" s="155"/>
      <c r="B44" s="156"/>
      <c r="C44" s="250" t="s">
        <v>148</v>
      </c>
      <c r="D44" s="251"/>
      <c r="E44" s="251"/>
      <c r="F44" s="251"/>
      <c r="G44" s="251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145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83" t="str">
        <f>C44</f>
        <v>-	Charakter konstrukce: Ocelová konstrukce spojená s deskami z masivního tropického dřeva pomocí šroubových spojů z nerezu</v>
      </c>
      <c r="BB44" s="148"/>
      <c r="BC44" s="148"/>
      <c r="BD44" s="148"/>
      <c r="BE44" s="148"/>
      <c r="BF44" s="148"/>
      <c r="BG44" s="148"/>
      <c r="BH44" s="148"/>
    </row>
    <row r="45" spans="1:60" ht="21" outlineLevel="1" x14ac:dyDescent="0.25">
      <c r="A45" s="155"/>
      <c r="B45" s="156"/>
      <c r="C45" s="250" t="s">
        <v>149</v>
      </c>
      <c r="D45" s="251"/>
      <c r="E45" s="251"/>
      <c r="F45" s="251"/>
      <c r="G45" s="251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145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83" t="str">
        <f>C45</f>
        <v>-	Povrchová úprava: ocelová konstrukce je opatřena ochrannou vrstvou zinku a práškovým vypalovacím lakem barvy RAL 7016</v>
      </c>
      <c r="BB45" s="148"/>
      <c r="BC45" s="148"/>
      <c r="BD45" s="148"/>
      <c r="BE45" s="148"/>
      <c r="BF45" s="148"/>
      <c r="BG45" s="148"/>
      <c r="BH45" s="148"/>
    </row>
    <row r="46" spans="1:60" ht="21" outlineLevel="1" x14ac:dyDescent="0.25">
      <c r="A46" s="155"/>
      <c r="B46" s="156"/>
      <c r="C46" s="250" t="s">
        <v>150</v>
      </c>
      <c r="D46" s="251"/>
      <c r="E46" s="251"/>
      <c r="F46" s="251"/>
      <c r="G46" s="251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145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83" t="str">
        <f>C46</f>
        <v>-	Nosná kostra: bočnice svařené z trubky obdélníkového profilu a výpalků z ocelového plechu, rám sedáku svařen z výpalků z ocelového plechu.</v>
      </c>
      <c r="BB46" s="148"/>
      <c r="BC46" s="148"/>
      <c r="BD46" s="148"/>
      <c r="BE46" s="148"/>
      <c r="BF46" s="148"/>
      <c r="BG46" s="148"/>
      <c r="BH46" s="148"/>
    </row>
    <row r="47" spans="1:60" outlineLevel="1" x14ac:dyDescent="0.25">
      <c r="A47" s="155"/>
      <c r="B47" s="156"/>
      <c r="C47" s="250" t="s">
        <v>217</v>
      </c>
      <c r="D47" s="251"/>
      <c r="E47" s="251"/>
      <c r="F47" s="251"/>
      <c r="G47" s="251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145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ht="21" outlineLevel="1" x14ac:dyDescent="0.25">
      <c r="A48" s="155"/>
      <c r="B48" s="156"/>
      <c r="C48" s="250" t="s">
        <v>151</v>
      </c>
      <c r="D48" s="251"/>
      <c r="E48" s="251"/>
      <c r="F48" s="251"/>
      <c r="G48" s="251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145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83" t="str">
        <f>C48</f>
        <v>-	Opěradla: celkem 3 ks, z masivního tropického dřeva lamel v ocelovém rámu, výpal „Březová“ vč. březového lístku.</v>
      </c>
      <c r="BB48" s="148"/>
      <c r="BC48" s="148"/>
      <c r="BD48" s="148"/>
      <c r="BE48" s="148"/>
      <c r="BF48" s="148"/>
      <c r="BG48" s="148"/>
      <c r="BH48" s="148"/>
    </row>
    <row r="49" spans="1:60" outlineLevel="1" x14ac:dyDescent="0.25">
      <c r="A49" s="155"/>
      <c r="B49" s="156"/>
      <c r="C49" s="250" t="s">
        <v>152</v>
      </c>
      <c r="D49" s="251"/>
      <c r="E49" s="251"/>
      <c r="F49" s="251"/>
      <c r="G49" s="251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145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5">
      <c r="A50" s="155"/>
      <c r="B50" s="156"/>
      <c r="C50" s="250" t="s">
        <v>153</v>
      </c>
      <c r="D50" s="251"/>
      <c r="E50" s="251"/>
      <c r="F50" s="251"/>
      <c r="G50" s="251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145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ht="20.399999999999999" outlineLevel="1" x14ac:dyDescent="0.25">
      <c r="A51" s="171">
        <v>11</v>
      </c>
      <c r="B51" s="172" t="s">
        <v>154</v>
      </c>
      <c r="C51" s="186" t="s">
        <v>155</v>
      </c>
      <c r="D51" s="173" t="s">
        <v>141</v>
      </c>
      <c r="E51" s="174">
        <v>4</v>
      </c>
      <c r="F51" s="175"/>
      <c r="G51" s="176">
        <f>ROUND(E51*F51,2)</f>
        <v>0</v>
      </c>
      <c r="H51" s="158"/>
      <c r="I51" s="157">
        <f>ROUND(E51*H51,2)</f>
        <v>0</v>
      </c>
      <c r="J51" s="158"/>
      <c r="K51" s="157">
        <f>ROUND(E51*J51,2)</f>
        <v>0</v>
      </c>
      <c r="L51" s="157">
        <v>21</v>
      </c>
      <c r="M51" s="157">
        <f>G51*(1+L51/100)</f>
        <v>0</v>
      </c>
      <c r="N51" s="157">
        <v>0</v>
      </c>
      <c r="O51" s="157">
        <f>ROUND(E51*N51,2)</f>
        <v>0</v>
      </c>
      <c r="P51" s="157">
        <v>0</v>
      </c>
      <c r="Q51" s="157">
        <f>ROUND(E51*P51,2)</f>
        <v>0</v>
      </c>
      <c r="R51" s="157"/>
      <c r="S51" s="157" t="s">
        <v>142</v>
      </c>
      <c r="T51" s="157" t="s">
        <v>143</v>
      </c>
      <c r="U51" s="157">
        <v>0</v>
      </c>
      <c r="V51" s="157">
        <f>ROUND(E51*U51,2)</f>
        <v>0</v>
      </c>
      <c r="W51" s="157"/>
      <c r="X51" s="157" t="s">
        <v>99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100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5">
      <c r="A52" s="155"/>
      <c r="B52" s="156"/>
      <c r="C52" s="252" t="s">
        <v>144</v>
      </c>
      <c r="D52" s="253"/>
      <c r="E52" s="253"/>
      <c r="F52" s="253"/>
      <c r="G52" s="253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145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5">
      <c r="A53" s="155"/>
      <c r="B53" s="156"/>
      <c r="C53" s="189" t="s">
        <v>146</v>
      </c>
      <c r="D53" s="161"/>
      <c r="E53" s="162"/>
      <c r="F53" s="163"/>
      <c r="G53" s="163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145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5">
      <c r="A54" s="155"/>
      <c r="B54" s="156"/>
      <c r="C54" s="250" t="s">
        <v>156</v>
      </c>
      <c r="D54" s="251"/>
      <c r="E54" s="251"/>
      <c r="F54" s="251"/>
      <c r="G54" s="251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145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5">
      <c r="A55" s="155"/>
      <c r="B55" s="156"/>
      <c r="C55" s="250" t="s">
        <v>157</v>
      </c>
      <c r="D55" s="251"/>
      <c r="E55" s="251"/>
      <c r="F55" s="251"/>
      <c r="G55" s="251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145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83" t="str">
        <f>C55</f>
        <v>-	Charakter konstrukce: odlitky ze slitiny hliníku spojené s lamelami pomocí šroubových spojů z nerezu.</v>
      </c>
      <c r="BB55" s="148"/>
      <c r="BC55" s="148"/>
      <c r="BD55" s="148"/>
      <c r="BE55" s="148"/>
      <c r="BF55" s="148"/>
      <c r="BG55" s="148"/>
      <c r="BH55" s="148"/>
    </row>
    <row r="56" spans="1:60" ht="21" outlineLevel="1" x14ac:dyDescent="0.25">
      <c r="A56" s="155"/>
      <c r="B56" s="156"/>
      <c r="C56" s="250" t="s">
        <v>158</v>
      </c>
      <c r="D56" s="251"/>
      <c r="E56" s="251"/>
      <c r="F56" s="251"/>
      <c r="G56" s="251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145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83" t="str">
        <f>C56</f>
        <v>-	Povrchová úprava: odlitky bočnic s práškovým vypalovacím lakem barvy RAL 7016. Ocelová spojka a ocelové konstrukce područky jsou opatřeny ochrannou vrstvou zinku a práškovým vypalovacím lakem barvy RAL 7016.</v>
      </c>
      <c r="BB56" s="148"/>
      <c r="BC56" s="148"/>
      <c r="BD56" s="148"/>
      <c r="BE56" s="148"/>
      <c r="BF56" s="148"/>
      <c r="BG56" s="148"/>
      <c r="BH56" s="148"/>
    </row>
    <row r="57" spans="1:60" outlineLevel="1" x14ac:dyDescent="0.25">
      <c r="A57" s="155"/>
      <c r="B57" s="156"/>
      <c r="C57" s="250" t="s">
        <v>218</v>
      </c>
      <c r="D57" s="251"/>
      <c r="E57" s="251"/>
      <c r="F57" s="251"/>
      <c r="G57" s="251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145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ht="21" outlineLevel="1" x14ac:dyDescent="0.25">
      <c r="A58" s="155"/>
      <c r="B58" s="156"/>
      <c r="C58" s="250" t="s">
        <v>159</v>
      </c>
      <c r="D58" s="251"/>
      <c r="E58" s="251"/>
      <c r="F58" s="251"/>
      <c r="G58" s="251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145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83" t="str">
        <f>C58</f>
        <v>-	Sedák + opěradlo: 14 lamel z masivního tropického dřeva délky 1800 mm, sedák doplněn uprostřed lavičky jednou područkou, výpal „Březová“ vč. březového lístku.</v>
      </c>
      <c r="BB58" s="148"/>
      <c r="BC58" s="148"/>
      <c r="BD58" s="148"/>
      <c r="BE58" s="148"/>
      <c r="BF58" s="148"/>
      <c r="BG58" s="148"/>
      <c r="BH58" s="148"/>
    </row>
    <row r="59" spans="1:60" outlineLevel="1" x14ac:dyDescent="0.25">
      <c r="A59" s="155"/>
      <c r="B59" s="156"/>
      <c r="C59" s="250" t="s">
        <v>152</v>
      </c>
      <c r="D59" s="251"/>
      <c r="E59" s="251"/>
      <c r="F59" s="251"/>
      <c r="G59" s="251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145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5">
      <c r="A60" s="155"/>
      <c r="B60" s="156"/>
      <c r="C60" s="250" t="s">
        <v>160</v>
      </c>
      <c r="D60" s="251"/>
      <c r="E60" s="251"/>
      <c r="F60" s="251"/>
      <c r="G60" s="251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145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5">
      <c r="A61" s="171">
        <v>12</v>
      </c>
      <c r="B61" s="172" t="s">
        <v>161</v>
      </c>
      <c r="C61" s="186" t="s">
        <v>162</v>
      </c>
      <c r="D61" s="173" t="s">
        <v>141</v>
      </c>
      <c r="E61" s="174">
        <v>3</v>
      </c>
      <c r="F61" s="175"/>
      <c r="G61" s="176">
        <f>ROUND(E61*F61,2)</f>
        <v>0</v>
      </c>
      <c r="H61" s="158"/>
      <c r="I61" s="157">
        <f>ROUND(E61*H61,2)</f>
        <v>0</v>
      </c>
      <c r="J61" s="158"/>
      <c r="K61" s="157">
        <f>ROUND(E61*J61,2)</f>
        <v>0</v>
      </c>
      <c r="L61" s="157">
        <v>21</v>
      </c>
      <c r="M61" s="157">
        <f>G61*(1+L61/100)</f>
        <v>0</v>
      </c>
      <c r="N61" s="157">
        <v>0</v>
      </c>
      <c r="O61" s="157">
        <f>ROUND(E61*N61,2)</f>
        <v>0</v>
      </c>
      <c r="P61" s="157">
        <v>0</v>
      </c>
      <c r="Q61" s="157">
        <f>ROUND(E61*P61,2)</f>
        <v>0</v>
      </c>
      <c r="R61" s="157"/>
      <c r="S61" s="157" t="s">
        <v>142</v>
      </c>
      <c r="T61" s="157" t="s">
        <v>143</v>
      </c>
      <c r="U61" s="157">
        <v>0</v>
      </c>
      <c r="V61" s="157">
        <f>ROUND(E61*U61,2)</f>
        <v>0</v>
      </c>
      <c r="W61" s="157"/>
      <c r="X61" s="157" t="s">
        <v>99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100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5">
      <c r="A62" s="155"/>
      <c r="B62" s="156"/>
      <c r="C62" s="252" t="s">
        <v>144</v>
      </c>
      <c r="D62" s="253"/>
      <c r="E62" s="253"/>
      <c r="F62" s="253"/>
      <c r="G62" s="253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145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5">
      <c r="A63" s="155"/>
      <c r="B63" s="156"/>
      <c r="C63" s="189" t="s">
        <v>146</v>
      </c>
      <c r="D63" s="161"/>
      <c r="E63" s="162"/>
      <c r="F63" s="163"/>
      <c r="G63" s="163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145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5">
      <c r="A64" s="155"/>
      <c r="B64" s="156"/>
      <c r="C64" s="250" t="s">
        <v>219</v>
      </c>
      <c r="D64" s="251"/>
      <c r="E64" s="251"/>
      <c r="F64" s="251"/>
      <c r="G64" s="251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145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5">
      <c r="A65" s="155"/>
      <c r="B65" s="156"/>
      <c r="C65" s="250" t="s">
        <v>163</v>
      </c>
      <c r="D65" s="251"/>
      <c r="E65" s="251"/>
      <c r="F65" s="251"/>
      <c r="G65" s="251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145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5">
      <c r="A66" s="155"/>
      <c r="B66" s="156"/>
      <c r="C66" s="250" t="s">
        <v>164</v>
      </c>
      <c r="D66" s="251"/>
      <c r="E66" s="251"/>
      <c r="F66" s="251"/>
      <c r="G66" s="251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145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5">
      <c r="A67" s="155"/>
      <c r="B67" s="156"/>
      <c r="C67" s="250" t="s">
        <v>165</v>
      </c>
      <c r="D67" s="251"/>
      <c r="E67" s="251"/>
      <c r="F67" s="251"/>
      <c r="G67" s="251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145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5">
      <c r="A68" s="155"/>
      <c r="B68" s="156"/>
      <c r="C68" s="250" t="s">
        <v>166</v>
      </c>
      <c r="D68" s="251"/>
      <c r="E68" s="251"/>
      <c r="F68" s="251"/>
      <c r="G68" s="251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145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5">
      <c r="A69" s="155"/>
      <c r="B69" s="156"/>
      <c r="C69" s="250" t="s">
        <v>220</v>
      </c>
      <c r="D69" s="251"/>
      <c r="E69" s="251"/>
      <c r="F69" s="251"/>
      <c r="G69" s="251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145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5">
      <c r="A70" s="155"/>
      <c r="B70" s="156"/>
      <c r="C70" s="250" t="s">
        <v>167</v>
      </c>
      <c r="D70" s="251"/>
      <c r="E70" s="251"/>
      <c r="F70" s="251"/>
      <c r="G70" s="251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8"/>
      <c r="Z70" s="148"/>
      <c r="AA70" s="148"/>
      <c r="AB70" s="148"/>
      <c r="AC70" s="148"/>
      <c r="AD70" s="148"/>
      <c r="AE70" s="148"/>
      <c r="AF70" s="148"/>
      <c r="AG70" s="148" t="s">
        <v>145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5">
      <c r="A71" s="155"/>
      <c r="B71" s="156"/>
      <c r="C71" s="250" t="s">
        <v>221</v>
      </c>
      <c r="D71" s="251"/>
      <c r="E71" s="251"/>
      <c r="F71" s="251"/>
      <c r="G71" s="251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145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5">
      <c r="A72" s="155"/>
      <c r="B72" s="156"/>
      <c r="C72" s="250" t="s">
        <v>168</v>
      </c>
      <c r="D72" s="251"/>
      <c r="E72" s="251"/>
      <c r="F72" s="251"/>
      <c r="G72" s="251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145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ht="20.399999999999999" outlineLevel="1" x14ac:dyDescent="0.25">
      <c r="A73" s="171">
        <v>13</v>
      </c>
      <c r="B73" s="172" t="s">
        <v>169</v>
      </c>
      <c r="C73" s="186" t="s">
        <v>170</v>
      </c>
      <c r="D73" s="173" t="s">
        <v>141</v>
      </c>
      <c r="E73" s="174">
        <v>3</v>
      </c>
      <c r="F73" s="175"/>
      <c r="G73" s="176">
        <f>ROUND(E73*F73,2)</f>
        <v>0</v>
      </c>
      <c r="H73" s="158"/>
      <c r="I73" s="157">
        <f>ROUND(E73*H73,2)</f>
        <v>0</v>
      </c>
      <c r="J73" s="158"/>
      <c r="K73" s="157">
        <f>ROUND(E73*J73,2)</f>
        <v>0</v>
      </c>
      <c r="L73" s="157">
        <v>21</v>
      </c>
      <c r="M73" s="157">
        <f>G73*(1+L73/100)</f>
        <v>0</v>
      </c>
      <c r="N73" s="157">
        <v>0</v>
      </c>
      <c r="O73" s="157">
        <f>ROUND(E73*N73,2)</f>
        <v>0</v>
      </c>
      <c r="P73" s="157">
        <v>0</v>
      </c>
      <c r="Q73" s="157">
        <f>ROUND(E73*P73,2)</f>
        <v>0</v>
      </c>
      <c r="R73" s="157"/>
      <c r="S73" s="157" t="s">
        <v>142</v>
      </c>
      <c r="T73" s="157" t="s">
        <v>143</v>
      </c>
      <c r="U73" s="157">
        <v>0</v>
      </c>
      <c r="V73" s="157">
        <f>ROUND(E73*U73,2)</f>
        <v>0</v>
      </c>
      <c r="W73" s="157"/>
      <c r="X73" s="157" t="s">
        <v>99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100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5">
      <c r="A74" s="155"/>
      <c r="B74" s="156"/>
      <c r="C74" s="252" t="s">
        <v>144</v>
      </c>
      <c r="D74" s="253"/>
      <c r="E74" s="253"/>
      <c r="F74" s="253"/>
      <c r="G74" s="253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8"/>
      <c r="Z74" s="148"/>
      <c r="AA74" s="148"/>
      <c r="AB74" s="148"/>
      <c r="AC74" s="148"/>
      <c r="AD74" s="148"/>
      <c r="AE74" s="148"/>
      <c r="AF74" s="148"/>
      <c r="AG74" s="148" t="s">
        <v>145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5">
      <c r="A75" s="155"/>
      <c r="B75" s="156"/>
      <c r="C75" s="189" t="s">
        <v>146</v>
      </c>
      <c r="D75" s="161"/>
      <c r="E75" s="162"/>
      <c r="F75" s="163"/>
      <c r="G75" s="163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145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ht="41.4" outlineLevel="1" x14ac:dyDescent="0.25">
      <c r="A76" s="155"/>
      <c r="B76" s="156"/>
      <c r="C76" s="250" t="s">
        <v>222</v>
      </c>
      <c r="D76" s="251"/>
      <c r="E76" s="251"/>
      <c r="F76" s="251"/>
      <c r="G76" s="251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145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83" t="str">
        <f>C76</f>
        <v>Konstrukce bude provedena do výšky 1,55 m. Nosnou konstrukci tvoří ocelové sloupky čtvercového profilu 100/100/2 mm, žárově pozinkované, v rozponu dle výkresu a zabetonované do základových patek z betonu C 16/20, o rozměrech 350/350/750 mm. Na sloupcích je ve spodní části upevněna po obvodu konstrukce ochranná vodící tyč o průměru 60 mm, tl.2mm.</v>
      </c>
      <c r="BB76" s="148"/>
      <c r="BC76" s="148"/>
      <c r="BD76" s="148"/>
      <c r="BE76" s="148"/>
      <c r="BF76" s="148"/>
      <c r="BG76" s="148"/>
      <c r="BH76" s="148"/>
    </row>
    <row r="77" spans="1:60" ht="41.4" outlineLevel="1" x14ac:dyDescent="0.25">
      <c r="A77" s="155"/>
      <c r="B77" s="156"/>
      <c r="C77" s="250" t="s">
        <v>223</v>
      </c>
      <c r="D77" s="251"/>
      <c r="E77" s="251"/>
      <c r="F77" s="251"/>
      <c r="G77" s="251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145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83" t="str">
        <f>C77</f>
        <v>Do nosných sloupků je uchycen ocelový rám o rozměrech 40/40/3mm a 40/100/3mm, na kterém jsou přivařeny L-profily 25/25/3mm. Do nich je přivařen tahokov S/220, oko dlxdc 62,5x24,5x3x2 mm válcovaný. Rám s tahokovem je přišroubován ke sloupu přes nosný prvek L 25/25/4mm. Ve všech ocelových jeklech a trubkách musí být provedeny větrací otvory.</v>
      </c>
      <c r="BB77" s="148"/>
      <c r="BC77" s="148"/>
      <c r="BD77" s="148"/>
      <c r="BE77" s="148"/>
      <c r="BF77" s="148"/>
      <c r="BG77" s="148"/>
      <c r="BH77" s="148"/>
    </row>
    <row r="78" spans="1:60" outlineLevel="1" x14ac:dyDescent="0.25">
      <c r="A78" s="155"/>
      <c r="B78" s="156"/>
      <c r="C78" s="250" t="s">
        <v>171</v>
      </c>
      <c r="D78" s="251"/>
      <c r="E78" s="251"/>
      <c r="F78" s="251"/>
      <c r="G78" s="251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145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83" t="str">
        <f>C78</f>
        <v>U stanovišť bude použit na určitých místech namísto výplně z tahokovu perforovaný ocelový plech o tl. 1,5 mm.</v>
      </c>
      <c r="BB78" s="148"/>
      <c r="BC78" s="148"/>
      <c r="BD78" s="148"/>
      <c r="BE78" s="148"/>
      <c r="BF78" s="148"/>
      <c r="BG78" s="148"/>
      <c r="BH78" s="148"/>
    </row>
    <row r="79" spans="1:60" outlineLevel="1" x14ac:dyDescent="0.25">
      <c r="A79" s="155"/>
      <c r="B79" s="156"/>
      <c r="C79" s="189" t="s">
        <v>146</v>
      </c>
      <c r="D79" s="161"/>
      <c r="E79" s="162"/>
      <c r="F79" s="163"/>
      <c r="G79" s="163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145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ht="21" outlineLevel="1" x14ac:dyDescent="0.25">
      <c r="A80" s="155"/>
      <c r="B80" s="156"/>
      <c r="C80" s="250" t="s">
        <v>172</v>
      </c>
      <c r="D80" s="251"/>
      <c r="E80" s="251"/>
      <c r="F80" s="251"/>
      <c r="G80" s="251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145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83" t="str">
        <f>C80</f>
        <v>Popis perforovaného ocelového plechu na stanovišti kontejnerů pro 4 a 8 nádob, které jsou umístěny na jižní straně ulice Březová:</v>
      </c>
      <c r="BB80" s="148"/>
      <c r="BC80" s="148"/>
      <c r="BD80" s="148"/>
      <c r="BE80" s="148"/>
      <c r="BF80" s="148"/>
      <c r="BG80" s="148"/>
      <c r="BH80" s="148"/>
    </row>
    <row r="81" spans="1:60" outlineLevel="1" x14ac:dyDescent="0.25">
      <c r="A81" s="155"/>
      <c r="B81" s="156"/>
      <c r="C81" s="250" t="s">
        <v>173</v>
      </c>
      <c r="D81" s="251"/>
      <c r="E81" s="251"/>
      <c r="F81" s="251"/>
      <c r="G81" s="251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145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5">
      <c r="A82" s="155"/>
      <c r="B82" s="156"/>
      <c r="C82" s="250" t="s">
        <v>174</v>
      </c>
      <c r="D82" s="251"/>
      <c r="E82" s="251"/>
      <c r="F82" s="251"/>
      <c r="G82" s="251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145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ht="21" outlineLevel="1" x14ac:dyDescent="0.25">
      <c r="A83" s="155"/>
      <c r="B83" s="156"/>
      <c r="C83" s="250" t="s">
        <v>175</v>
      </c>
      <c r="D83" s="251"/>
      <c r="E83" s="251"/>
      <c r="F83" s="251"/>
      <c r="G83" s="251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145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83" t="str">
        <f>C83</f>
        <v>•	Povrchová úprava plechu: pozinkování, s práškovou úpravou – barvy RAL 6019 / 6021 / 6018 a 6017 (na výkrese č. 01 zprava doleva)</v>
      </c>
      <c r="BB83" s="148"/>
      <c r="BC83" s="148"/>
      <c r="BD83" s="148"/>
      <c r="BE83" s="148"/>
      <c r="BF83" s="148"/>
      <c r="BG83" s="148"/>
      <c r="BH83" s="148"/>
    </row>
    <row r="84" spans="1:60" ht="21" outlineLevel="1" x14ac:dyDescent="0.25">
      <c r="A84" s="155"/>
      <c r="B84" s="156"/>
      <c r="C84" s="250" t="s">
        <v>224</v>
      </c>
      <c r="D84" s="251"/>
      <c r="E84" s="251"/>
      <c r="F84" s="251"/>
      <c r="G84" s="251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145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83" t="str">
        <f>C84</f>
        <v>•	Umístění perforovaného plechu na všech výše zmíněných stanovištích: levá čelní strana stanoviště (od komunikace ulice Březová)</v>
      </c>
      <c r="BB84" s="148"/>
      <c r="BC84" s="148"/>
      <c r="BD84" s="148"/>
      <c r="BE84" s="148"/>
      <c r="BF84" s="148"/>
      <c r="BG84" s="148"/>
      <c r="BH84" s="148"/>
    </row>
    <row r="85" spans="1:60" outlineLevel="1" x14ac:dyDescent="0.25">
      <c r="A85" s="155"/>
      <c r="B85" s="156"/>
      <c r="C85" s="250" t="s">
        <v>176</v>
      </c>
      <c r="D85" s="251"/>
      <c r="E85" s="251"/>
      <c r="F85" s="251"/>
      <c r="G85" s="251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8"/>
      <c r="Z85" s="148"/>
      <c r="AA85" s="148"/>
      <c r="AB85" s="148"/>
      <c r="AC85" s="148"/>
      <c r="AD85" s="148"/>
      <c r="AE85" s="148"/>
      <c r="AF85" s="148"/>
      <c r="AG85" s="148" t="s">
        <v>145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5">
      <c r="A86" s="155"/>
      <c r="B86" s="156"/>
      <c r="C86" s="250" t="s">
        <v>177</v>
      </c>
      <c r="D86" s="251"/>
      <c r="E86" s="251"/>
      <c r="F86" s="251"/>
      <c r="G86" s="251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145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5">
      <c r="A87" s="155"/>
      <c r="B87" s="156"/>
      <c r="C87" s="250" t="s">
        <v>178</v>
      </c>
      <c r="D87" s="251"/>
      <c r="E87" s="251"/>
      <c r="F87" s="251"/>
      <c r="G87" s="251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145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5">
      <c r="A88" s="155"/>
      <c r="B88" s="156"/>
      <c r="C88" s="250" t="s">
        <v>179</v>
      </c>
      <c r="D88" s="251"/>
      <c r="E88" s="251"/>
      <c r="F88" s="251"/>
      <c r="G88" s="251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145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ht="20.399999999999999" outlineLevel="1" x14ac:dyDescent="0.25">
      <c r="A89" s="171">
        <v>14</v>
      </c>
      <c r="B89" s="172" t="s">
        <v>180</v>
      </c>
      <c r="C89" s="186" t="s">
        <v>181</v>
      </c>
      <c r="D89" s="173" t="s">
        <v>141</v>
      </c>
      <c r="E89" s="174">
        <v>1</v>
      </c>
      <c r="F89" s="175"/>
      <c r="G89" s="176">
        <f>ROUND(E89*F89,2)</f>
        <v>0</v>
      </c>
      <c r="H89" s="158"/>
      <c r="I89" s="157">
        <f>ROUND(E89*H89,2)</f>
        <v>0</v>
      </c>
      <c r="J89" s="158"/>
      <c r="K89" s="157">
        <f>ROUND(E89*J89,2)</f>
        <v>0</v>
      </c>
      <c r="L89" s="157">
        <v>21</v>
      </c>
      <c r="M89" s="157">
        <f>G89*(1+L89/100)</f>
        <v>0</v>
      </c>
      <c r="N89" s="157">
        <v>0</v>
      </c>
      <c r="O89" s="157">
        <f>ROUND(E89*N89,2)</f>
        <v>0</v>
      </c>
      <c r="P89" s="157">
        <v>0</v>
      </c>
      <c r="Q89" s="157">
        <f>ROUND(E89*P89,2)</f>
        <v>0</v>
      </c>
      <c r="R89" s="157"/>
      <c r="S89" s="157" t="s">
        <v>142</v>
      </c>
      <c r="T89" s="157" t="s">
        <v>143</v>
      </c>
      <c r="U89" s="157">
        <v>0</v>
      </c>
      <c r="V89" s="157">
        <f>ROUND(E89*U89,2)</f>
        <v>0</v>
      </c>
      <c r="W89" s="157"/>
      <c r="X89" s="157" t="s">
        <v>99</v>
      </c>
      <c r="Y89" s="148"/>
      <c r="Z89" s="148"/>
      <c r="AA89" s="148"/>
      <c r="AB89" s="148"/>
      <c r="AC89" s="148"/>
      <c r="AD89" s="148"/>
      <c r="AE89" s="148"/>
      <c r="AF89" s="148"/>
      <c r="AG89" s="148" t="s">
        <v>100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5">
      <c r="A90" s="155"/>
      <c r="B90" s="156"/>
      <c r="C90" s="252" t="s">
        <v>144</v>
      </c>
      <c r="D90" s="253"/>
      <c r="E90" s="253"/>
      <c r="F90" s="253"/>
      <c r="G90" s="253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145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5">
      <c r="A91" s="155"/>
      <c r="B91" s="156"/>
      <c r="C91" s="189" t="s">
        <v>146</v>
      </c>
      <c r="D91" s="161"/>
      <c r="E91" s="162"/>
      <c r="F91" s="163"/>
      <c r="G91" s="163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145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ht="41.4" outlineLevel="1" x14ac:dyDescent="0.25">
      <c r="A92" s="155"/>
      <c r="B92" s="156"/>
      <c r="C92" s="250" t="s">
        <v>222</v>
      </c>
      <c r="D92" s="251"/>
      <c r="E92" s="251"/>
      <c r="F92" s="251"/>
      <c r="G92" s="251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145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83" t="str">
        <f>C92</f>
        <v>Konstrukce bude provedena do výšky 1,55 m. Nosnou konstrukci tvoří ocelové sloupky čtvercového profilu 100/100/2 mm, žárově pozinkované, v rozponu dle výkresu a zabetonované do základových patek z betonu C 16/20, o rozměrech 350/350/750 mm. Na sloupcích je ve spodní části upevněna po obvodu konstrukce ochranná vodící tyč o průměru 60 mm, tl.2mm.</v>
      </c>
      <c r="BB92" s="148"/>
      <c r="BC92" s="148"/>
      <c r="BD92" s="148"/>
      <c r="BE92" s="148"/>
      <c r="BF92" s="148"/>
      <c r="BG92" s="148"/>
      <c r="BH92" s="148"/>
    </row>
    <row r="93" spans="1:60" ht="41.4" outlineLevel="1" x14ac:dyDescent="0.25">
      <c r="A93" s="155"/>
      <c r="B93" s="156"/>
      <c r="C93" s="250" t="s">
        <v>223</v>
      </c>
      <c r="D93" s="251"/>
      <c r="E93" s="251"/>
      <c r="F93" s="251"/>
      <c r="G93" s="251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8"/>
      <c r="Z93" s="148"/>
      <c r="AA93" s="148"/>
      <c r="AB93" s="148"/>
      <c r="AC93" s="148"/>
      <c r="AD93" s="148"/>
      <c r="AE93" s="148"/>
      <c r="AF93" s="148"/>
      <c r="AG93" s="148" t="s">
        <v>145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83" t="str">
        <f>C93</f>
        <v>Do nosných sloupků je uchycen ocelový rám o rozměrech 40/40/3mm a 40/100/3mm, na kterém jsou přivařeny L-profily 25/25/3mm. Do nich je přivařen tahokov S/220, oko dlxdc 62,5x24,5x3x2 mm válcovaný. Rám s tahokovem je přišroubován ke sloupu přes nosný prvek L 25/25/4mm. Ve všech ocelových jeklech a trubkách musí být provedeny větrací otvory.</v>
      </c>
      <c r="BB93" s="148"/>
      <c r="BC93" s="148"/>
      <c r="BD93" s="148"/>
      <c r="BE93" s="148"/>
      <c r="BF93" s="148"/>
      <c r="BG93" s="148"/>
      <c r="BH93" s="148"/>
    </row>
    <row r="94" spans="1:60" outlineLevel="1" x14ac:dyDescent="0.25">
      <c r="A94" s="155"/>
      <c r="B94" s="156"/>
      <c r="C94" s="250" t="s">
        <v>182</v>
      </c>
      <c r="D94" s="251"/>
      <c r="E94" s="251"/>
      <c r="F94" s="251"/>
      <c r="G94" s="251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145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ht="20.399999999999999" outlineLevel="1" x14ac:dyDescent="0.25">
      <c r="A95" s="171">
        <v>15</v>
      </c>
      <c r="B95" s="172" t="s">
        <v>183</v>
      </c>
      <c r="C95" s="186" t="s">
        <v>184</v>
      </c>
      <c r="D95" s="173" t="s">
        <v>141</v>
      </c>
      <c r="E95" s="174">
        <v>1</v>
      </c>
      <c r="F95" s="175"/>
      <c r="G95" s="176">
        <f>ROUND(E95*F95,2)</f>
        <v>0</v>
      </c>
      <c r="H95" s="158"/>
      <c r="I95" s="157">
        <f>ROUND(E95*H95,2)</f>
        <v>0</v>
      </c>
      <c r="J95" s="158"/>
      <c r="K95" s="157">
        <f>ROUND(E95*J95,2)</f>
        <v>0</v>
      </c>
      <c r="L95" s="157">
        <v>21</v>
      </c>
      <c r="M95" s="157">
        <f>G95*(1+L95/100)</f>
        <v>0</v>
      </c>
      <c r="N95" s="157">
        <v>0</v>
      </c>
      <c r="O95" s="157">
        <f>ROUND(E95*N95,2)</f>
        <v>0</v>
      </c>
      <c r="P95" s="157">
        <v>0</v>
      </c>
      <c r="Q95" s="157">
        <f>ROUND(E95*P95,2)</f>
        <v>0</v>
      </c>
      <c r="R95" s="157"/>
      <c r="S95" s="157" t="s">
        <v>142</v>
      </c>
      <c r="T95" s="157" t="s">
        <v>143</v>
      </c>
      <c r="U95" s="157">
        <v>0</v>
      </c>
      <c r="V95" s="157">
        <f>ROUND(E95*U95,2)</f>
        <v>0</v>
      </c>
      <c r="W95" s="157"/>
      <c r="X95" s="157" t="s">
        <v>99</v>
      </c>
      <c r="Y95" s="148"/>
      <c r="Z95" s="148"/>
      <c r="AA95" s="148"/>
      <c r="AB95" s="148"/>
      <c r="AC95" s="148"/>
      <c r="AD95" s="148"/>
      <c r="AE95" s="148"/>
      <c r="AF95" s="148"/>
      <c r="AG95" s="148" t="s">
        <v>100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5">
      <c r="A96" s="155"/>
      <c r="B96" s="156"/>
      <c r="C96" s="252" t="s">
        <v>144</v>
      </c>
      <c r="D96" s="253"/>
      <c r="E96" s="253"/>
      <c r="F96" s="253"/>
      <c r="G96" s="253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145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5">
      <c r="A97" s="155"/>
      <c r="B97" s="156"/>
      <c r="C97" s="189" t="s">
        <v>146</v>
      </c>
      <c r="D97" s="161"/>
      <c r="E97" s="162"/>
      <c r="F97" s="163"/>
      <c r="G97" s="163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145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ht="41.4" outlineLevel="1" x14ac:dyDescent="0.25">
      <c r="A98" s="155"/>
      <c r="B98" s="156"/>
      <c r="C98" s="250" t="s">
        <v>222</v>
      </c>
      <c r="D98" s="251"/>
      <c r="E98" s="251"/>
      <c r="F98" s="251"/>
      <c r="G98" s="251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145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83" t="str">
        <f>C98</f>
        <v>Konstrukce bude provedena do výšky 1,55 m. Nosnou konstrukci tvoří ocelové sloupky čtvercového profilu 100/100/2 mm, žárově pozinkované, v rozponu dle výkresu a zabetonované do základových patek z betonu C 16/20, o rozměrech 350/350/750 mm. Na sloupcích je ve spodní části upevněna po obvodu konstrukce ochranná vodící tyč o průměru 60 mm, tl.2mm.</v>
      </c>
      <c r="BB98" s="148"/>
      <c r="BC98" s="148"/>
      <c r="BD98" s="148"/>
      <c r="BE98" s="148"/>
      <c r="BF98" s="148"/>
      <c r="BG98" s="148"/>
      <c r="BH98" s="148"/>
    </row>
    <row r="99" spans="1:60" ht="41.4" outlineLevel="1" x14ac:dyDescent="0.25">
      <c r="A99" s="155"/>
      <c r="B99" s="156"/>
      <c r="C99" s="250" t="s">
        <v>223</v>
      </c>
      <c r="D99" s="251"/>
      <c r="E99" s="251"/>
      <c r="F99" s="251"/>
      <c r="G99" s="251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8"/>
      <c r="Z99" s="148"/>
      <c r="AA99" s="148"/>
      <c r="AB99" s="148"/>
      <c r="AC99" s="148"/>
      <c r="AD99" s="148"/>
      <c r="AE99" s="148"/>
      <c r="AF99" s="148"/>
      <c r="AG99" s="148" t="s">
        <v>145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83" t="str">
        <f>C99</f>
        <v>Do nosných sloupků je uchycen ocelový rám o rozměrech 40/40/3mm a 40/100/3mm, na kterém jsou přivařeny L-profily 25/25/3mm. Do nich je přivařen tahokov S/220, oko dlxdc 62,5x24,5x3x2 mm válcovaný. Rám s tahokovem je přišroubován ke sloupu přes nosný prvek L 25/25/4mm. Ve všech ocelových jeklech a trubkách musí být provedeny větrací otvory.</v>
      </c>
      <c r="BB99" s="148"/>
      <c r="BC99" s="148"/>
      <c r="BD99" s="148"/>
      <c r="BE99" s="148"/>
      <c r="BF99" s="148"/>
      <c r="BG99" s="148"/>
      <c r="BH99" s="148"/>
    </row>
    <row r="100" spans="1:60" ht="21" outlineLevel="1" x14ac:dyDescent="0.25">
      <c r="A100" s="155"/>
      <c r="B100" s="156"/>
      <c r="C100" s="250" t="s">
        <v>185</v>
      </c>
      <c r="D100" s="251"/>
      <c r="E100" s="251"/>
      <c r="F100" s="251"/>
      <c r="G100" s="251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145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83" t="str">
        <f>C100</f>
        <v>U všech stanovišť (kromě 1 stanoviště pro 4 nádoby umístěného v severovýchodním rohu ulice Březová a Víta Nejedlého) bude použit na určitých místech namísto výplně z tahokovu perforovaný ocelový plech o tl. 1,5 mm.</v>
      </c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5">
      <c r="A101" s="155"/>
      <c r="B101" s="156"/>
      <c r="C101" s="189" t="s">
        <v>146</v>
      </c>
      <c r="D101" s="161"/>
      <c r="E101" s="162"/>
      <c r="F101" s="163"/>
      <c r="G101" s="163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145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ht="21" outlineLevel="1" x14ac:dyDescent="0.25">
      <c r="A102" s="155"/>
      <c r="B102" s="156"/>
      <c r="C102" s="250" t="s">
        <v>172</v>
      </c>
      <c r="D102" s="251"/>
      <c r="E102" s="251"/>
      <c r="F102" s="251"/>
      <c r="G102" s="251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145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83" t="str">
        <f>C102</f>
        <v>Popis perforovaného ocelového plechu na stanovišti kontejnerů pro 4 a 8 nádob, které jsou umístěny na jižní straně ulice Březová:</v>
      </c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5">
      <c r="A103" s="155"/>
      <c r="B103" s="156"/>
      <c r="C103" s="250" t="s">
        <v>173</v>
      </c>
      <c r="D103" s="251"/>
      <c r="E103" s="251"/>
      <c r="F103" s="251"/>
      <c r="G103" s="251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145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5">
      <c r="A104" s="155"/>
      <c r="B104" s="156"/>
      <c r="C104" s="250" t="s">
        <v>174</v>
      </c>
      <c r="D104" s="251"/>
      <c r="E104" s="251"/>
      <c r="F104" s="251"/>
      <c r="G104" s="251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145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ht="21" outlineLevel="1" x14ac:dyDescent="0.25">
      <c r="A105" s="155"/>
      <c r="B105" s="156"/>
      <c r="C105" s="250" t="s">
        <v>175</v>
      </c>
      <c r="D105" s="251"/>
      <c r="E105" s="251"/>
      <c r="F105" s="251"/>
      <c r="G105" s="251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145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83" t="str">
        <f>C105</f>
        <v>•	Povrchová úprava plechu: pozinkování, s práškovou úpravou – barvy RAL 6019 / 6021 / 6018 a 6017 (na výkrese č. 01 zprava doleva)</v>
      </c>
      <c r="BB105" s="148"/>
      <c r="BC105" s="148"/>
      <c r="BD105" s="148"/>
      <c r="BE105" s="148"/>
      <c r="BF105" s="148"/>
      <c r="BG105" s="148"/>
      <c r="BH105" s="148"/>
    </row>
    <row r="106" spans="1:60" ht="21" outlineLevel="1" x14ac:dyDescent="0.25">
      <c r="A106" s="155"/>
      <c r="B106" s="156"/>
      <c r="C106" s="250" t="s">
        <v>224</v>
      </c>
      <c r="D106" s="251"/>
      <c r="E106" s="251"/>
      <c r="F106" s="251"/>
      <c r="G106" s="251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145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83" t="str">
        <f>C106</f>
        <v>•	Umístění perforovaného plechu na všech výše zmíněných stanovištích: levá čelní strana stanoviště (od komunikace ulice Březová)</v>
      </c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5">
      <c r="A107" s="155"/>
      <c r="B107" s="156"/>
      <c r="C107" s="250" t="s">
        <v>176</v>
      </c>
      <c r="D107" s="251"/>
      <c r="E107" s="251"/>
      <c r="F107" s="251"/>
      <c r="G107" s="251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145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5">
      <c r="A108" s="155"/>
      <c r="B108" s="156"/>
      <c r="C108" s="250" t="s">
        <v>177</v>
      </c>
      <c r="D108" s="251"/>
      <c r="E108" s="251"/>
      <c r="F108" s="251"/>
      <c r="G108" s="251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145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5">
      <c r="A109" s="155"/>
      <c r="B109" s="156"/>
      <c r="C109" s="250" t="s">
        <v>178</v>
      </c>
      <c r="D109" s="251"/>
      <c r="E109" s="251"/>
      <c r="F109" s="251"/>
      <c r="G109" s="251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145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5">
      <c r="A110" s="155"/>
      <c r="B110" s="156"/>
      <c r="C110" s="250" t="s">
        <v>179</v>
      </c>
      <c r="D110" s="251"/>
      <c r="E110" s="251"/>
      <c r="F110" s="251"/>
      <c r="G110" s="251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145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ht="20.399999999999999" outlineLevel="1" x14ac:dyDescent="0.25">
      <c r="A111" s="171">
        <v>16</v>
      </c>
      <c r="B111" s="172" t="s">
        <v>186</v>
      </c>
      <c r="C111" s="186" t="s">
        <v>187</v>
      </c>
      <c r="D111" s="173" t="s">
        <v>141</v>
      </c>
      <c r="E111" s="174">
        <v>1</v>
      </c>
      <c r="F111" s="175"/>
      <c r="G111" s="176">
        <f>ROUND(E111*F111,2)</f>
        <v>0</v>
      </c>
      <c r="H111" s="158"/>
      <c r="I111" s="157">
        <f>ROUND(E111*H111,2)</f>
        <v>0</v>
      </c>
      <c r="J111" s="158"/>
      <c r="K111" s="157">
        <f>ROUND(E111*J111,2)</f>
        <v>0</v>
      </c>
      <c r="L111" s="157">
        <v>21</v>
      </c>
      <c r="M111" s="157">
        <f>G111*(1+L111/100)</f>
        <v>0</v>
      </c>
      <c r="N111" s="157">
        <v>0</v>
      </c>
      <c r="O111" s="157">
        <f>ROUND(E111*N111,2)</f>
        <v>0</v>
      </c>
      <c r="P111" s="157">
        <v>0</v>
      </c>
      <c r="Q111" s="157">
        <f>ROUND(E111*P111,2)</f>
        <v>0</v>
      </c>
      <c r="R111" s="157"/>
      <c r="S111" s="157" t="s">
        <v>142</v>
      </c>
      <c r="T111" s="157" t="s">
        <v>143</v>
      </c>
      <c r="U111" s="157">
        <v>0</v>
      </c>
      <c r="V111" s="157">
        <f>ROUND(E111*U111,2)</f>
        <v>0</v>
      </c>
      <c r="W111" s="157"/>
      <c r="X111" s="157" t="s">
        <v>99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100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5">
      <c r="A112" s="155"/>
      <c r="B112" s="156"/>
      <c r="C112" s="252" t="s">
        <v>144</v>
      </c>
      <c r="D112" s="253"/>
      <c r="E112" s="253"/>
      <c r="F112" s="253"/>
      <c r="G112" s="253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145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5">
      <c r="A113" s="155"/>
      <c r="B113" s="156"/>
      <c r="C113" s="189" t="s">
        <v>146</v>
      </c>
      <c r="D113" s="161"/>
      <c r="E113" s="162"/>
      <c r="F113" s="163"/>
      <c r="G113" s="163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145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ht="41.4" outlineLevel="1" x14ac:dyDescent="0.25">
      <c r="A114" s="155"/>
      <c r="B114" s="156"/>
      <c r="C114" s="250" t="s">
        <v>222</v>
      </c>
      <c r="D114" s="251"/>
      <c r="E114" s="251"/>
      <c r="F114" s="251"/>
      <c r="G114" s="251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145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83" t="str">
        <f>C114</f>
        <v>Konstrukce bude provedena do výšky 1,55 m. Nosnou konstrukci tvoří ocelové sloupky čtvercového profilu 100/100/2 mm, žárově pozinkované, v rozponu dle výkresu a zabetonované do základových patek z betonu C 16/20, o rozměrech 350/350/750 mm. Na sloupcích je ve spodní části upevněna po obvodu konstrukce ochranná vodící tyč o průměru 60 mm, tl.2mm.</v>
      </c>
      <c r="BB114" s="148"/>
      <c r="BC114" s="148"/>
      <c r="BD114" s="148"/>
      <c r="BE114" s="148"/>
      <c r="BF114" s="148"/>
      <c r="BG114" s="148"/>
      <c r="BH114" s="148"/>
    </row>
    <row r="115" spans="1:60" ht="41.4" outlineLevel="1" x14ac:dyDescent="0.25">
      <c r="A115" s="155"/>
      <c r="B115" s="156"/>
      <c r="C115" s="250" t="s">
        <v>223</v>
      </c>
      <c r="D115" s="251"/>
      <c r="E115" s="251"/>
      <c r="F115" s="251"/>
      <c r="G115" s="251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145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83" t="str">
        <f>C115</f>
        <v>Do nosných sloupků je uchycen ocelový rám o rozměrech 40/40/3mm a 40/100/3mm, na kterém jsou přivařeny L-profily 25/25/3mm. Do nich je přivařen tahokov S/220, oko dlxdc 62,5x24,5x3x2 mm válcovaný. Rám s tahokovem je přišroubován ke sloupu přes nosný prvek L 25/25/4mm. Ve všech ocelových jeklech a trubkách musí být provedeny větrací otvory.</v>
      </c>
      <c r="BB115" s="148"/>
      <c r="BC115" s="148"/>
      <c r="BD115" s="148"/>
      <c r="BE115" s="148"/>
      <c r="BF115" s="148"/>
      <c r="BG115" s="148"/>
      <c r="BH115" s="148"/>
    </row>
    <row r="116" spans="1:60" ht="21" outlineLevel="1" x14ac:dyDescent="0.25">
      <c r="A116" s="155"/>
      <c r="B116" s="156"/>
      <c r="C116" s="250" t="s">
        <v>185</v>
      </c>
      <c r="D116" s="251"/>
      <c r="E116" s="251"/>
      <c r="F116" s="251"/>
      <c r="G116" s="251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145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83" t="str">
        <f>C116</f>
        <v>U všech stanovišť (kromě 1 stanoviště pro 4 nádoby umístěného v severovýchodním rohu ulice Březová a Víta Nejedlého) bude použit na určitých místech namísto výplně z tahokovu perforovaný ocelový plech o tl. 1,5 mm.</v>
      </c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5">
      <c r="A117" s="155"/>
      <c r="B117" s="156"/>
      <c r="C117" s="189" t="s">
        <v>146</v>
      </c>
      <c r="D117" s="161"/>
      <c r="E117" s="162"/>
      <c r="F117" s="163"/>
      <c r="G117" s="163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145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5">
      <c r="A118" s="155"/>
      <c r="B118" s="156"/>
      <c r="C118" s="250" t="s">
        <v>188</v>
      </c>
      <c r="D118" s="251"/>
      <c r="E118" s="251"/>
      <c r="F118" s="251"/>
      <c r="G118" s="251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145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5">
      <c r="A119" s="155"/>
      <c r="B119" s="156"/>
      <c r="C119" s="250" t="s">
        <v>189</v>
      </c>
      <c r="D119" s="251"/>
      <c r="E119" s="251"/>
      <c r="F119" s="251"/>
      <c r="G119" s="251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145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5">
      <c r="A120" s="155"/>
      <c r="B120" s="156"/>
      <c r="C120" s="250" t="s">
        <v>190</v>
      </c>
      <c r="D120" s="251"/>
      <c r="E120" s="251"/>
      <c r="F120" s="251"/>
      <c r="G120" s="251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145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5">
      <c r="A121" s="155"/>
      <c r="B121" s="156"/>
      <c r="C121" s="250" t="s">
        <v>191</v>
      </c>
      <c r="D121" s="251"/>
      <c r="E121" s="251"/>
      <c r="F121" s="251"/>
      <c r="G121" s="251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145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ht="21" outlineLevel="1" x14ac:dyDescent="0.25">
      <c r="A122" s="155"/>
      <c r="B122" s="156"/>
      <c r="C122" s="250" t="s">
        <v>225</v>
      </c>
      <c r="D122" s="251"/>
      <c r="E122" s="251"/>
      <c r="F122" s="251"/>
      <c r="G122" s="251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145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83" t="str">
        <f>C122</f>
        <v>•	Umístění perforovaného plechu na výše zmíněném stanovišti: pravá čelní strana stanoviště (od komunikace ulice Březová)</v>
      </c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5">
      <c r="A123" s="155"/>
      <c r="B123" s="156"/>
      <c r="C123" s="250" t="s">
        <v>192</v>
      </c>
      <c r="D123" s="251"/>
      <c r="E123" s="251"/>
      <c r="F123" s="251"/>
      <c r="G123" s="251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145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5">
      <c r="A124" s="155"/>
      <c r="B124" s="156"/>
      <c r="C124" s="250" t="s">
        <v>178</v>
      </c>
      <c r="D124" s="251"/>
      <c r="E124" s="251"/>
      <c r="F124" s="251"/>
      <c r="G124" s="251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145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5">
      <c r="A125" s="155"/>
      <c r="B125" s="156"/>
      <c r="C125" s="250" t="s">
        <v>193</v>
      </c>
      <c r="D125" s="251"/>
      <c r="E125" s="251"/>
      <c r="F125" s="251"/>
      <c r="G125" s="251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145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5">
      <c r="A126" s="155"/>
      <c r="B126" s="156"/>
      <c r="C126" s="250" t="s">
        <v>194</v>
      </c>
      <c r="D126" s="251"/>
      <c r="E126" s="251"/>
      <c r="F126" s="251"/>
      <c r="G126" s="251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145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x14ac:dyDescent="0.25">
      <c r="A127" s="165" t="s">
        <v>93</v>
      </c>
      <c r="B127" s="166" t="s">
        <v>60</v>
      </c>
      <c r="C127" s="185" t="s">
        <v>61</v>
      </c>
      <c r="D127" s="167"/>
      <c r="E127" s="168"/>
      <c r="F127" s="169"/>
      <c r="G127" s="170">
        <f>SUMIF(AG128:AG133,"&lt;&gt;NOR",G128:G133)</f>
        <v>0</v>
      </c>
      <c r="H127" s="164"/>
      <c r="I127" s="164">
        <f>SUM(I128:I133)</f>
        <v>0</v>
      </c>
      <c r="J127" s="164"/>
      <c r="K127" s="164">
        <f>SUM(K128:K133)</f>
        <v>0</v>
      </c>
      <c r="L127" s="164"/>
      <c r="M127" s="164">
        <f>SUM(M128:M133)</f>
        <v>0</v>
      </c>
      <c r="N127" s="164"/>
      <c r="O127" s="164">
        <f>SUM(O128:O133)</f>
        <v>3.28</v>
      </c>
      <c r="P127" s="164"/>
      <c r="Q127" s="164">
        <f>SUM(Q128:Q133)</f>
        <v>0</v>
      </c>
      <c r="R127" s="164"/>
      <c r="S127" s="164"/>
      <c r="T127" s="164"/>
      <c r="U127" s="164"/>
      <c r="V127" s="164">
        <f>SUM(V128:V133)</f>
        <v>5.13</v>
      </c>
      <c r="W127" s="164"/>
      <c r="X127" s="164"/>
      <c r="AG127" t="s">
        <v>94</v>
      </c>
    </row>
    <row r="128" spans="1:60" ht="20.399999999999999" outlineLevel="1" x14ac:dyDescent="0.25">
      <c r="A128" s="171">
        <v>17</v>
      </c>
      <c r="B128" s="172" t="s">
        <v>195</v>
      </c>
      <c r="C128" s="186" t="s">
        <v>196</v>
      </c>
      <c r="D128" s="173" t="s">
        <v>120</v>
      </c>
      <c r="E128" s="174">
        <v>4.2</v>
      </c>
      <c r="F128" s="175"/>
      <c r="G128" s="176">
        <f>ROUND(E128*F128,2)</f>
        <v>0</v>
      </c>
      <c r="H128" s="158"/>
      <c r="I128" s="157">
        <f>ROUND(E128*H128,2)</f>
        <v>0</v>
      </c>
      <c r="J128" s="158"/>
      <c r="K128" s="157">
        <f>ROUND(E128*J128,2)</f>
        <v>0</v>
      </c>
      <c r="L128" s="157">
        <v>21</v>
      </c>
      <c r="M128" s="157">
        <f>G128*(1+L128/100)</f>
        <v>0</v>
      </c>
      <c r="N128" s="157">
        <v>0.46305000000000002</v>
      </c>
      <c r="O128" s="157">
        <f>ROUND(E128*N128,2)</f>
        <v>1.94</v>
      </c>
      <c r="P128" s="157">
        <v>0</v>
      </c>
      <c r="Q128" s="157">
        <f>ROUND(E128*P128,2)</f>
        <v>0</v>
      </c>
      <c r="R128" s="157"/>
      <c r="S128" s="157" t="s">
        <v>98</v>
      </c>
      <c r="T128" s="157" t="s">
        <v>98</v>
      </c>
      <c r="U128" s="157">
        <v>2.9000000000000001E-2</v>
      </c>
      <c r="V128" s="157">
        <f>ROUND(E128*U128,2)</f>
        <v>0.12</v>
      </c>
      <c r="W128" s="157"/>
      <c r="X128" s="157" t="s">
        <v>99</v>
      </c>
      <c r="Y128" s="148"/>
      <c r="Z128" s="148"/>
      <c r="AA128" s="148"/>
      <c r="AB128" s="148"/>
      <c r="AC128" s="148"/>
      <c r="AD128" s="148"/>
      <c r="AE128" s="148"/>
      <c r="AF128" s="148"/>
      <c r="AG128" s="148" t="s">
        <v>100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5">
      <c r="A129" s="155"/>
      <c r="B129" s="156"/>
      <c r="C129" s="187" t="s">
        <v>197</v>
      </c>
      <c r="D129" s="159"/>
      <c r="E129" s="160">
        <v>4.2</v>
      </c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102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5">
      <c r="A130" s="171">
        <v>18</v>
      </c>
      <c r="B130" s="172" t="s">
        <v>198</v>
      </c>
      <c r="C130" s="186" t="s">
        <v>199</v>
      </c>
      <c r="D130" s="173" t="s">
        <v>120</v>
      </c>
      <c r="E130" s="174">
        <v>4.2</v>
      </c>
      <c r="F130" s="175"/>
      <c r="G130" s="176">
        <f>ROUND(E130*F130,2)</f>
        <v>0</v>
      </c>
      <c r="H130" s="158"/>
      <c r="I130" s="157">
        <f>ROUND(E130*H130,2)</f>
        <v>0</v>
      </c>
      <c r="J130" s="158"/>
      <c r="K130" s="157">
        <f>ROUND(E130*J130,2)</f>
        <v>0</v>
      </c>
      <c r="L130" s="157">
        <v>21</v>
      </c>
      <c r="M130" s="157">
        <f>G130*(1+L130/100)</f>
        <v>0</v>
      </c>
      <c r="N130" s="157">
        <v>0.11</v>
      </c>
      <c r="O130" s="157">
        <f>ROUND(E130*N130,2)</f>
        <v>0.46</v>
      </c>
      <c r="P130" s="157">
        <v>0</v>
      </c>
      <c r="Q130" s="157">
        <f>ROUND(E130*P130,2)</f>
        <v>0</v>
      </c>
      <c r="R130" s="157"/>
      <c r="S130" s="157" t="s">
        <v>98</v>
      </c>
      <c r="T130" s="157" t="s">
        <v>98</v>
      </c>
      <c r="U130" s="157">
        <v>1.1930000000000001</v>
      </c>
      <c r="V130" s="157">
        <f>ROUND(E130*U130,2)</f>
        <v>5.01</v>
      </c>
      <c r="W130" s="157"/>
      <c r="X130" s="157" t="s">
        <v>99</v>
      </c>
      <c r="Y130" s="148"/>
      <c r="Z130" s="148"/>
      <c r="AA130" s="148"/>
      <c r="AB130" s="148"/>
      <c r="AC130" s="148"/>
      <c r="AD130" s="148"/>
      <c r="AE130" s="148"/>
      <c r="AF130" s="148"/>
      <c r="AG130" s="148" t="s">
        <v>100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5">
      <c r="A131" s="155"/>
      <c r="B131" s="156"/>
      <c r="C131" s="187" t="s">
        <v>197</v>
      </c>
      <c r="D131" s="159"/>
      <c r="E131" s="160">
        <v>4.2</v>
      </c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102</v>
      </c>
      <c r="AH131" s="148">
        <v>0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5">
      <c r="A132" s="171">
        <v>19</v>
      </c>
      <c r="B132" s="172" t="s">
        <v>200</v>
      </c>
      <c r="C132" s="186" t="s">
        <v>201</v>
      </c>
      <c r="D132" s="173" t="s">
        <v>120</v>
      </c>
      <c r="E132" s="174">
        <v>4.41</v>
      </c>
      <c r="F132" s="175"/>
      <c r="G132" s="176">
        <f>ROUND(E132*F132,2)</f>
        <v>0</v>
      </c>
      <c r="H132" s="158"/>
      <c r="I132" s="157">
        <f>ROUND(E132*H132,2)</f>
        <v>0</v>
      </c>
      <c r="J132" s="158"/>
      <c r="K132" s="157">
        <f>ROUND(E132*J132,2)</f>
        <v>0</v>
      </c>
      <c r="L132" s="157">
        <v>21</v>
      </c>
      <c r="M132" s="157">
        <f>G132*(1+L132/100)</f>
        <v>0</v>
      </c>
      <c r="N132" s="157">
        <v>0.2</v>
      </c>
      <c r="O132" s="157">
        <f>ROUND(E132*N132,2)</f>
        <v>0.88</v>
      </c>
      <c r="P132" s="157">
        <v>0</v>
      </c>
      <c r="Q132" s="157">
        <f>ROUND(E132*P132,2)</f>
        <v>0</v>
      </c>
      <c r="R132" s="157" t="s">
        <v>202</v>
      </c>
      <c r="S132" s="157" t="s">
        <v>98</v>
      </c>
      <c r="T132" s="157" t="s">
        <v>98</v>
      </c>
      <c r="U132" s="157">
        <v>0</v>
      </c>
      <c r="V132" s="157">
        <f>ROUND(E132*U132,2)</f>
        <v>0</v>
      </c>
      <c r="W132" s="157"/>
      <c r="X132" s="157" t="s">
        <v>203</v>
      </c>
      <c r="Y132" s="148"/>
      <c r="Z132" s="148"/>
      <c r="AA132" s="148"/>
      <c r="AB132" s="148"/>
      <c r="AC132" s="148"/>
      <c r="AD132" s="148"/>
      <c r="AE132" s="148"/>
      <c r="AF132" s="148"/>
      <c r="AG132" s="148" t="s">
        <v>204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5">
      <c r="A133" s="155"/>
      <c r="B133" s="156"/>
      <c r="C133" s="187" t="s">
        <v>205</v>
      </c>
      <c r="D133" s="159"/>
      <c r="E133" s="160">
        <v>4.41</v>
      </c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102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x14ac:dyDescent="0.25">
      <c r="A134" s="165" t="s">
        <v>93</v>
      </c>
      <c r="B134" s="166" t="s">
        <v>62</v>
      </c>
      <c r="C134" s="185" t="s">
        <v>63</v>
      </c>
      <c r="D134" s="167"/>
      <c r="E134" s="168"/>
      <c r="F134" s="169"/>
      <c r="G134" s="170">
        <f>SUMIF(AG135:AG136,"&lt;&gt;NOR",G135:G136)</f>
        <v>0</v>
      </c>
      <c r="H134" s="164"/>
      <c r="I134" s="164">
        <f>SUM(I135:I136)</f>
        <v>0</v>
      </c>
      <c r="J134" s="164"/>
      <c r="K134" s="164">
        <f>SUM(K135:K136)</f>
        <v>0</v>
      </c>
      <c r="L134" s="164"/>
      <c r="M134" s="164">
        <f>SUM(M135:M136)</f>
        <v>0</v>
      </c>
      <c r="N134" s="164"/>
      <c r="O134" s="164">
        <f>SUM(O135:O136)</f>
        <v>2.02</v>
      </c>
      <c r="P134" s="164"/>
      <c r="Q134" s="164">
        <f>SUM(Q135:Q136)</f>
        <v>0</v>
      </c>
      <c r="R134" s="164"/>
      <c r="S134" s="164"/>
      <c r="T134" s="164"/>
      <c r="U134" s="164"/>
      <c r="V134" s="164">
        <f>SUM(V135:V136)</f>
        <v>1.93</v>
      </c>
      <c r="W134" s="164"/>
      <c r="X134" s="164"/>
      <c r="AG134" t="s">
        <v>94</v>
      </c>
    </row>
    <row r="135" spans="1:60" ht="20.399999999999999" outlineLevel="1" x14ac:dyDescent="0.25">
      <c r="A135" s="171">
        <v>20</v>
      </c>
      <c r="B135" s="172" t="s">
        <v>206</v>
      </c>
      <c r="C135" s="186" t="s">
        <v>207</v>
      </c>
      <c r="D135" s="173" t="s">
        <v>208</v>
      </c>
      <c r="E135" s="174">
        <v>16.2</v>
      </c>
      <c r="F135" s="175"/>
      <c r="G135" s="176">
        <f>ROUND(E135*F135,2)</f>
        <v>0</v>
      </c>
      <c r="H135" s="158"/>
      <c r="I135" s="157">
        <f>ROUND(E135*H135,2)</f>
        <v>0</v>
      </c>
      <c r="J135" s="158"/>
      <c r="K135" s="157">
        <f>ROUND(E135*J135,2)</f>
        <v>0</v>
      </c>
      <c r="L135" s="157">
        <v>21</v>
      </c>
      <c r="M135" s="157">
        <f>G135*(1+L135/100)</f>
        <v>0</v>
      </c>
      <c r="N135" s="157">
        <v>0.12471</v>
      </c>
      <c r="O135" s="157">
        <f>ROUND(E135*N135,2)</f>
        <v>2.02</v>
      </c>
      <c r="P135" s="157">
        <v>0</v>
      </c>
      <c r="Q135" s="157">
        <f>ROUND(E135*P135,2)</f>
        <v>0</v>
      </c>
      <c r="R135" s="157"/>
      <c r="S135" s="157" t="s">
        <v>98</v>
      </c>
      <c r="T135" s="157" t="s">
        <v>98</v>
      </c>
      <c r="U135" s="157">
        <v>0.11899999999999999</v>
      </c>
      <c r="V135" s="157">
        <f>ROUND(E135*U135,2)</f>
        <v>1.93</v>
      </c>
      <c r="W135" s="157"/>
      <c r="X135" s="157" t="s">
        <v>99</v>
      </c>
      <c r="Y135" s="148"/>
      <c r="Z135" s="148"/>
      <c r="AA135" s="148"/>
      <c r="AB135" s="148"/>
      <c r="AC135" s="148"/>
      <c r="AD135" s="148"/>
      <c r="AE135" s="148"/>
      <c r="AF135" s="148"/>
      <c r="AG135" s="148" t="s">
        <v>100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5">
      <c r="A136" s="155"/>
      <c r="B136" s="156"/>
      <c r="C136" s="187" t="s">
        <v>209</v>
      </c>
      <c r="D136" s="159"/>
      <c r="E136" s="160">
        <v>16.2</v>
      </c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102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x14ac:dyDescent="0.25">
      <c r="A137" s="165" t="s">
        <v>93</v>
      </c>
      <c r="B137" s="166" t="s">
        <v>64</v>
      </c>
      <c r="C137" s="185" t="s">
        <v>65</v>
      </c>
      <c r="D137" s="167"/>
      <c r="E137" s="168"/>
      <c r="F137" s="169"/>
      <c r="G137" s="170">
        <f>SUMIF(AG138:AG138,"&lt;&gt;NOR",G138:G138)</f>
        <v>0</v>
      </c>
      <c r="H137" s="164"/>
      <c r="I137" s="164">
        <f>SUM(I138:I138)</f>
        <v>0</v>
      </c>
      <c r="J137" s="164"/>
      <c r="K137" s="164">
        <f>SUM(K138:K138)</f>
        <v>0</v>
      </c>
      <c r="L137" s="164"/>
      <c r="M137" s="164">
        <f>SUM(M138:M138)</f>
        <v>0</v>
      </c>
      <c r="N137" s="164"/>
      <c r="O137" s="164">
        <f>SUM(O138:O138)</f>
        <v>0</v>
      </c>
      <c r="P137" s="164"/>
      <c r="Q137" s="164">
        <f>SUM(Q138:Q138)</f>
        <v>0</v>
      </c>
      <c r="R137" s="164"/>
      <c r="S137" s="164"/>
      <c r="T137" s="164"/>
      <c r="U137" s="164"/>
      <c r="V137" s="164">
        <f>SUM(V138:V138)</f>
        <v>26.3</v>
      </c>
      <c r="W137" s="164"/>
      <c r="X137" s="164"/>
      <c r="AG137" t="s">
        <v>94</v>
      </c>
    </row>
    <row r="138" spans="1:60" outlineLevel="1" x14ac:dyDescent="0.25">
      <c r="A138" s="171">
        <v>21</v>
      </c>
      <c r="B138" s="172" t="s">
        <v>210</v>
      </c>
      <c r="C138" s="186" t="s">
        <v>211</v>
      </c>
      <c r="D138" s="173" t="s">
        <v>212</v>
      </c>
      <c r="E138" s="174">
        <v>23.03295</v>
      </c>
      <c r="F138" s="175"/>
      <c r="G138" s="176">
        <f>ROUND(E138*F138,2)</f>
        <v>0</v>
      </c>
      <c r="H138" s="158"/>
      <c r="I138" s="157">
        <f>ROUND(E138*H138,2)</f>
        <v>0</v>
      </c>
      <c r="J138" s="158"/>
      <c r="K138" s="157">
        <f>ROUND(E138*J138,2)</f>
        <v>0</v>
      </c>
      <c r="L138" s="157">
        <v>21</v>
      </c>
      <c r="M138" s="157">
        <f>G138*(1+L138/100)</f>
        <v>0</v>
      </c>
      <c r="N138" s="157">
        <v>0</v>
      </c>
      <c r="O138" s="157">
        <f>ROUND(E138*N138,2)</f>
        <v>0</v>
      </c>
      <c r="P138" s="157">
        <v>0</v>
      </c>
      <c r="Q138" s="157">
        <f>ROUND(E138*P138,2)</f>
        <v>0</v>
      </c>
      <c r="R138" s="157"/>
      <c r="S138" s="157" t="s">
        <v>98</v>
      </c>
      <c r="T138" s="157" t="s">
        <v>98</v>
      </c>
      <c r="U138" s="157">
        <v>1.1419999999999999</v>
      </c>
      <c r="V138" s="157">
        <f>ROUND(E138*U138,2)</f>
        <v>26.3</v>
      </c>
      <c r="W138" s="157"/>
      <c r="X138" s="157" t="s">
        <v>211</v>
      </c>
      <c r="Y138" s="148"/>
      <c r="Z138" s="148"/>
      <c r="AA138" s="148"/>
      <c r="AB138" s="148"/>
      <c r="AC138" s="148"/>
      <c r="AD138" s="148"/>
      <c r="AE138" s="148"/>
      <c r="AF138" s="148"/>
      <c r="AG138" s="148" t="s">
        <v>213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x14ac:dyDescent="0.25">
      <c r="A139" s="3"/>
      <c r="B139" s="4"/>
      <c r="C139" s="190"/>
      <c r="D139" s="6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AE139">
        <v>15</v>
      </c>
      <c r="AF139">
        <v>21</v>
      </c>
      <c r="AG139" t="s">
        <v>80</v>
      </c>
    </row>
    <row r="140" spans="1:60" x14ac:dyDescent="0.25">
      <c r="A140" s="151"/>
      <c r="B140" s="152" t="s">
        <v>31</v>
      </c>
      <c r="C140" s="191"/>
      <c r="D140" s="153"/>
      <c r="E140" s="154"/>
      <c r="F140" s="154"/>
      <c r="G140" s="184">
        <f>G8+G22+G39+G127+G134+G137</f>
        <v>0</v>
      </c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AE140">
        <f>SUMIF(L7:L138,AE139,G7:G138)</f>
        <v>0</v>
      </c>
      <c r="AF140">
        <f>SUMIF(L7:L138,AF139,G7:G138)</f>
        <v>0</v>
      </c>
      <c r="AG140" t="s">
        <v>214</v>
      </c>
    </row>
    <row r="141" spans="1:60" x14ac:dyDescent="0.25">
      <c r="A141" s="3"/>
      <c r="B141" s="4"/>
      <c r="C141" s="190"/>
      <c r="D141" s="6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60" x14ac:dyDescent="0.25">
      <c r="A142" s="3"/>
      <c r="B142" s="4"/>
      <c r="C142" s="190"/>
      <c r="D142" s="6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60" x14ac:dyDescent="0.25">
      <c r="A143" s="261" t="s">
        <v>215</v>
      </c>
      <c r="B143" s="261"/>
      <c r="C143" s="262"/>
      <c r="D143" s="6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60" x14ac:dyDescent="0.25">
      <c r="A144" s="263"/>
      <c r="B144" s="264"/>
      <c r="C144" s="265"/>
      <c r="D144" s="264"/>
      <c r="E144" s="264"/>
      <c r="F144" s="264"/>
      <c r="G144" s="266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AG144" t="s">
        <v>216</v>
      </c>
    </row>
    <row r="145" spans="1:33" x14ac:dyDescent="0.25">
      <c r="A145" s="267"/>
      <c r="B145" s="268"/>
      <c r="C145" s="269"/>
      <c r="D145" s="268"/>
      <c r="E145" s="268"/>
      <c r="F145" s="268"/>
      <c r="G145" s="270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33" x14ac:dyDescent="0.25">
      <c r="A146" s="267"/>
      <c r="B146" s="268"/>
      <c r="C146" s="269"/>
      <c r="D146" s="268"/>
      <c r="E146" s="268"/>
      <c r="F146" s="268"/>
      <c r="G146" s="270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33" x14ac:dyDescent="0.25">
      <c r="A147" s="267"/>
      <c r="B147" s="268"/>
      <c r="C147" s="269"/>
      <c r="D147" s="268"/>
      <c r="E147" s="268"/>
      <c r="F147" s="268"/>
      <c r="G147" s="270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33" x14ac:dyDescent="0.25">
      <c r="A148" s="271"/>
      <c r="B148" s="272"/>
      <c r="C148" s="273"/>
      <c r="D148" s="272"/>
      <c r="E148" s="272"/>
      <c r="F148" s="272"/>
      <c r="G148" s="274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33" x14ac:dyDescent="0.25">
      <c r="A149" s="3"/>
      <c r="B149" s="4"/>
      <c r="C149" s="190"/>
      <c r="D149" s="6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33" x14ac:dyDescent="0.25">
      <c r="C150" s="192"/>
      <c r="D150" s="10"/>
      <c r="AG150" t="s">
        <v>226</v>
      </c>
    </row>
    <row r="151" spans="1:33" x14ac:dyDescent="0.25">
      <c r="D151" s="10"/>
    </row>
    <row r="152" spans="1:33" x14ac:dyDescent="0.25">
      <c r="D152" s="10"/>
    </row>
    <row r="153" spans="1:33" x14ac:dyDescent="0.25">
      <c r="D153" s="10"/>
    </row>
    <row r="154" spans="1:33" x14ac:dyDescent="0.25">
      <c r="D154" s="10"/>
    </row>
    <row r="155" spans="1:33" x14ac:dyDescent="0.25">
      <c r="D155" s="10"/>
    </row>
    <row r="156" spans="1:33" x14ac:dyDescent="0.25">
      <c r="D156" s="10"/>
    </row>
    <row r="157" spans="1:33" x14ac:dyDescent="0.25">
      <c r="D157" s="10"/>
    </row>
    <row r="158" spans="1:33" x14ac:dyDescent="0.25">
      <c r="D158" s="10"/>
    </row>
    <row r="159" spans="1:33" x14ac:dyDescent="0.25">
      <c r="D159" s="10"/>
    </row>
    <row r="160" spans="1:33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76">
    <mergeCell ref="A143:C143"/>
    <mergeCell ref="A144:G148"/>
    <mergeCell ref="C41:G41"/>
    <mergeCell ref="C43:G43"/>
    <mergeCell ref="C44:G44"/>
    <mergeCell ref="C45:G45"/>
    <mergeCell ref="C52:G52"/>
    <mergeCell ref="A1:G1"/>
    <mergeCell ref="C2:G2"/>
    <mergeCell ref="C3:G3"/>
    <mergeCell ref="C4:G4"/>
    <mergeCell ref="C46:G46"/>
    <mergeCell ref="C47:G47"/>
    <mergeCell ref="C48:G48"/>
    <mergeCell ref="C49:G49"/>
    <mergeCell ref="C50:G50"/>
    <mergeCell ref="C67:G67"/>
    <mergeCell ref="C54:G54"/>
    <mergeCell ref="C55:G55"/>
    <mergeCell ref="C56:G56"/>
    <mergeCell ref="C57:G57"/>
    <mergeCell ref="C58:G58"/>
    <mergeCell ref="C59:G59"/>
    <mergeCell ref="C60:G60"/>
    <mergeCell ref="C62:G62"/>
    <mergeCell ref="C64:G64"/>
    <mergeCell ref="C65:G65"/>
    <mergeCell ref="C66:G66"/>
    <mergeCell ref="C82:G82"/>
    <mergeCell ref="C68:G68"/>
    <mergeCell ref="C69:G69"/>
    <mergeCell ref="C70:G70"/>
    <mergeCell ref="C71:G71"/>
    <mergeCell ref="C72:G72"/>
    <mergeCell ref="C74:G74"/>
    <mergeCell ref="C76:G76"/>
    <mergeCell ref="C77:G77"/>
    <mergeCell ref="C78:G78"/>
    <mergeCell ref="C80:G80"/>
    <mergeCell ref="C81:G81"/>
    <mergeCell ref="C98:G98"/>
    <mergeCell ref="C83:G83"/>
    <mergeCell ref="C84:G84"/>
    <mergeCell ref="C85:G85"/>
    <mergeCell ref="C86:G86"/>
    <mergeCell ref="C87:G87"/>
    <mergeCell ref="C88:G88"/>
    <mergeCell ref="C90:G90"/>
    <mergeCell ref="C92:G92"/>
    <mergeCell ref="C93:G93"/>
    <mergeCell ref="C94:G94"/>
    <mergeCell ref="C96:G96"/>
    <mergeCell ref="C112:G112"/>
    <mergeCell ref="C99:G99"/>
    <mergeCell ref="C100:G100"/>
    <mergeCell ref="C102:G102"/>
    <mergeCell ref="C103:G103"/>
    <mergeCell ref="C104:G104"/>
    <mergeCell ref="C105:G105"/>
    <mergeCell ref="C106:G106"/>
    <mergeCell ref="C107:G107"/>
    <mergeCell ref="C108:G108"/>
    <mergeCell ref="C109:G109"/>
    <mergeCell ref="C110:G110"/>
    <mergeCell ref="C126:G126"/>
    <mergeCell ref="C114:G114"/>
    <mergeCell ref="C115:G115"/>
    <mergeCell ref="C116:G116"/>
    <mergeCell ref="C118:G118"/>
    <mergeCell ref="C119:G119"/>
    <mergeCell ref="C120:G120"/>
    <mergeCell ref="C121:G121"/>
    <mergeCell ref="C122:G122"/>
    <mergeCell ref="C123:G123"/>
    <mergeCell ref="C124:G124"/>
    <mergeCell ref="C125:G125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SO 06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SO 06 Pol'!Názvy_tisku</vt:lpstr>
      <vt:lpstr>oadresa</vt:lpstr>
      <vt:lpstr>Stavba!Objednatel</vt:lpstr>
      <vt:lpstr>Stavba!Objekt</vt:lpstr>
      <vt:lpstr>'01 SO 06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Dana</cp:lastModifiedBy>
  <cp:lastPrinted>2019-03-19T12:27:02Z</cp:lastPrinted>
  <dcterms:created xsi:type="dcterms:W3CDTF">2009-04-08T07:15:50Z</dcterms:created>
  <dcterms:modified xsi:type="dcterms:W3CDTF">2021-11-23T09:47:18Z</dcterms:modified>
</cp:coreProperties>
</file>