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9885" activeTab="0"/>
  </bookViews>
  <sheets>
    <sheet name="Rekapitulace stavby" sheetId="1" r:id="rId1"/>
    <sheet name="01 - SO O2 -Odvodnění" sheetId="2" r:id="rId2"/>
  </sheets>
  <definedNames>
    <definedName name="_xlnm.Print_Area" localSheetId="1">'01 - SO O2 -Odvodnění'!$C$4:$Q$70,'01 - SO O2 -Odvodnění'!$C$76:$Q$109,'01 - SO O2 -Odvodnění'!$C$115:$Q$221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SO O2 -Odvodnění'!$125:$125</definedName>
  </definedNames>
  <calcPr calcId="162913"/>
</workbook>
</file>

<file path=xl/sharedStrings.xml><?xml version="1.0" encoding="utf-8"?>
<sst xmlns="http://schemas.openxmlformats.org/spreadsheetml/2006/main" count="1346" uniqueCount="373">
  <si>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</si>
  <si>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</si>
  <si>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</si>
  <si>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</si>
  <si>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</si>
  <si>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</si>
  <si>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</si>
  <si>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</si>
  <si>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</si>
  <si>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</si>
  <si>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</si>
  <si>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</si>
  <si>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</si>
  <si>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</si>
  <si>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</si>
  <si>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</si>
  <si>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</si>
  <si>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20080011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</si>
  <si>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</si>
  <si>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</si>
  <si>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Komunikace vozidlová na p,č,2049/7</t>
  </si>
  <si>
    <t>JKSO:</t>
  </si>
  <si>
    <t/>
  </si>
  <si>
    <t>CC-CZ:</t>
  </si>
  <si>
    <t>Místo:</t>
  </si>
  <si>
    <t>Karviná -Město</t>
  </si>
  <si>
    <t>Datum:</t>
  </si>
  <si>
    <t>11.12.2020</t>
  </si>
  <si>
    <t>Objednatel:</t>
  </si>
  <si>
    <t>IČ:</t>
  </si>
  <si>
    <t>Magistrát města Karviné -Fryštátská 72/1-Karviná</t>
  </si>
  <si>
    <t>DIČ:</t>
  </si>
  <si>
    <t>Zhotovitel:</t>
  </si>
  <si>
    <t>Vyplň údaj</t>
  </si>
  <si>
    <t>Projektant:</t>
  </si>
  <si>
    <t>ing. Gavlas -Ostrava-Polanka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</si>
  <si>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</si>
  <si>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</si>
  <si>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</si>
  <si>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</si>
  <si>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</si>
  <si>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</si>
  <si>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</si>
  <si>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</si>
  <si>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</si>
  <si>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</si>
  <si>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</si>
  <si>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</si>
  <si>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</si>
  <si>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</si>
  <si>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</si>
  <si>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</si>
  <si>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</si>
  <si>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</si>
  <si>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</si>
  <si>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</si>
  <si>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</si>
  <si>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</si>
  <si>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</si>
  <si>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</si>
  <si>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</si>
  <si>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</si>
  <si>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</si>
  <si>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</si>
  <si>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</si>
  <si>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</si>
  <si>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</si>
  <si>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</si>
  <si>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</si>
  <si>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</si>
  <si>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</si>
  <si>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</si>
  <si>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</si>
  <si>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</si>
  <si>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</si>
  <si>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</si>
  <si>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</si>
  <si>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</si>
  <si>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</si>
  <si>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</si>
  <si>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</si>
  <si>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</si>
  <si>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{63a7c35e-bc63-4806-bb58-338172a87ed5}</t>
  </si>
  <si>
    <t>{00000000-0000-0000-0000-000000000000}</t>
  </si>
  <si>
    <t>/</t>
  </si>
  <si>
    <t>01</t>
  </si>
  <si>
    <t>SO O2 -Odvodnění</t>
  </si>
  <si>
    <t>{a1a0646d-5599-4dd0-a2be-9f059c1d69a1}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</si>
  <si>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</si>
  <si>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</si>
  <si>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</si>
  <si>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</si>
  <si>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</si>
  <si>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</si>
  <si>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</si>
  <si>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</si>
  <si>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</si>
  <si>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</si>
  <si>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</si>
  <si>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</si>
  <si>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</si>
  <si>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</si>
  <si>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</si>
  <si>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</si>
  <si>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</si>
  <si>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SO O2 -Odvodnění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</si>
  <si>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</si>
  <si>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</si>
  <si>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</si>
  <si>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</si>
  <si>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</si>
  <si>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</si>
  <si>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</si>
  <si>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</si>
  <si>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</si>
  <si>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</si>
  <si>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</si>
  <si>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</si>
  <si>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</si>
  <si>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</si>
  <si>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PSV - Práce a dodávky PSV</t>
  </si>
  <si>
    <t xml:space="preserve">    711 - Izolace proti vodě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</si>
  <si>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</si>
  <si>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</si>
  <si>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</si>
  <si>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</si>
  <si>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</si>
  <si>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</si>
  <si>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</si>
  <si>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</si>
  <si>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</si>
  <si>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</si>
  <si>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</si>
  <si>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</si>
  <si>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</si>
  <si>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</si>
  <si>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</si>
  <si>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</si>
  <si>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</si>
  <si>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</si>
  <si>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</si>
  <si>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</si>
  <si>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</si>
  <si>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</si>
  <si>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</si>
  <si>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</si>
  <si>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</si>
  <si>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</si>
  <si>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</si>
  <si>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120001101</t>
  </si>
  <si>
    <t>Příplatek za ztížení vykopávky v blízkosti podzemního vedení</t>
  </si>
  <si>
    <t>m3</t>
  </si>
  <si>
    <t>4</t>
  </si>
  <si>
    <t>-507854166</t>
  </si>
  <si>
    <t>(126,6*2)*0,2</t>
  </si>
  <si>
    <t>VV</t>
  </si>
  <si>
    <t>Součet</t>
  </si>
  <si>
    <t>131201201</t>
  </si>
  <si>
    <t>Hloubení jam zapažených v hornině tř. 3 objemu do 100 m3</t>
  </si>
  <si>
    <t>-893395008</t>
  </si>
  <si>
    <t>10*3*3/2</t>
  </si>
  <si>
    <t>3</t>
  </si>
  <si>
    <t>131201209</t>
  </si>
  <si>
    <t>Příplatek za lepivost u hloubení jam zapažených v hornině tř. 3</t>
  </si>
  <si>
    <t>2072122773</t>
  </si>
  <si>
    <t>131301201</t>
  </si>
  <si>
    <t>Hloubení jam zapažených v hornině tř. 4 objemu do 100 m3</t>
  </si>
  <si>
    <t>-1738831178</t>
  </si>
  <si>
    <t>5</t>
  </si>
  <si>
    <t>131301209</t>
  </si>
  <si>
    <t>Příplatek za lepivost u hloubení jam zapažených v hornině tř. 4</t>
  </si>
  <si>
    <t>1670012170</t>
  </si>
  <si>
    <t>6</t>
  </si>
  <si>
    <t>132201201</t>
  </si>
  <si>
    <t>Hloubení rýh š do 2000 mm v hornině tř. 3 objemu do 100 m3</t>
  </si>
  <si>
    <t>582238003</t>
  </si>
  <si>
    <t>10*0,8*0,7*0,5</t>
  </si>
  <si>
    <t>20*0,8*1,6*0,5</t>
  </si>
  <si>
    <t>60*0,8*2,75*0,5</t>
  </si>
  <si>
    <t>7</t>
  </si>
  <si>
    <t>132201209</t>
  </si>
  <si>
    <t>Příplatek za lepivost k hloubení rýh š do 2000 mm v hornině tř. 3</t>
  </si>
  <si>
    <t>-1231422973</t>
  </si>
  <si>
    <t>81,6*0,2</t>
  </si>
  <si>
    <t>8</t>
  </si>
  <si>
    <t>132301201</t>
  </si>
  <si>
    <t>Hloubení rýh š do 2000 mm v hornině tř. 4 objemu do 100 m3</t>
  </si>
  <si>
    <t>-963324434</t>
  </si>
  <si>
    <t>9</t>
  </si>
  <si>
    <t>132301209</t>
  </si>
  <si>
    <t>Příplatek za lepivost k hloubení rýh š do 2000 mm v hornině tř. 4</t>
  </si>
  <si>
    <t>-1713266418</t>
  </si>
  <si>
    <t>10</t>
  </si>
  <si>
    <t>151201201</t>
  </si>
  <si>
    <t>Zřízení zátažného pažení stěn výkopu hl do 4 m</t>
  </si>
  <si>
    <t>m2</t>
  </si>
  <si>
    <t>-943478663</t>
  </si>
  <si>
    <t>30*2,75*2</t>
  </si>
  <si>
    <t>20*1,6*2</t>
  </si>
  <si>
    <t>10*3*2</t>
  </si>
  <si>
    <t>11</t>
  </si>
  <si>
    <t>151201211</t>
  </si>
  <si>
    <t>Odstranění pažení stěn zátažného hl do 4 m</t>
  </si>
  <si>
    <t>445182996</t>
  </si>
  <si>
    <t>12</t>
  </si>
  <si>
    <t>161101101</t>
  </si>
  <si>
    <t>Svislé přemístění výkopku z horniny tř. 1 až 4 hl výkopu do 2,5 m</t>
  </si>
  <si>
    <t>-322306436</t>
  </si>
  <si>
    <t>13</t>
  </si>
  <si>
    <t>161101102</t>
  </si>
  <si>
    <t>Svislé přemístění výkopku z horniny tř. 1 až 4 hl výkopu do 4 m</t>
  </si>
  <si>
    <t>577748682</t>
  </si>
  <si>
    <t>253,20-31,2</t>
  </si>
  <si>
    <t>14</t>
  </si>
  <si>
    <t>167101101</t>
  </si>
  <si>
    <t>Nakládání výkopku z hornin tř. 1 až 4 do 100 m3</t>
  </si>
  <si>
    <t>-257904533</t>
  </si>
  <si>
    <t>162701105</t>
  </si>
  <si>
    <t>Vodorovné přemístění do 10000 m výkopku/sypaniny z horniny tř. 1 až 4</t>
  </si>
  <si>
    <t>-335915595</t>
  </si>
  <si>
    <t>16</t>
  </si>
  <si>
    <t>171201211</t>
  </si>
  <si>
    <t>Poplatek za uložení odpadu ze sypaniny na skládce (skládkovné)</t>
  </si>
  <si>
    <t>-279068995</t>
  </si>
  <si>
    <t>17</t>
  </si>
  <si>
    <t>174101101</t>
  </si>
  <si>
    <t>Zásyp jam, šachet rýh nebo kolem objektů sypaninou se zhutněním</t>
  </si>
  <si>
    <t>317445642</t>
  </si>
  <si>
    <t>(81,6+45)*2</t>
  </si>
  <si>
    <t>-16,8-44,3-17</t>
  </si>
  <si>
    <t>18</t>
  </si>
  <si>
    <t>175151101</t>
  </si>
  <si>
    <t>Obsypání potrubí strojně sypaninou bez prohození, uloženou do 3 m</t>
  </si>
  <si>
    <t>-1291867524</t>
  </si>
  <si>
    <t>60*0,6*0,5</t>
  </si>
  <si>
    <t>-60*3,14*0,1*0,1</t>
  </si>
  <si>
    <t>10*2*0,4</t>
  </si>
  <si>
    <t>24*0,4*2,1</t>
  </si>
  <si>
    <t>19</t>
  </si>
  <si>
    <t>M</t>
  </si>
  <si>
    <t>583500,01</t>
  </si>
  <si>
    <t>Dodávka štěrku pro obsyp</t>
  </si>
  <si>
    <t>430226043</t>
  </si>
  <si>
    <t>20</t>
  </si>
  <si>
    <t>182101101</t>
  </si>
  <si>
    <t>Svahování v zářezech v hornině tř. 1 až 4</t>
  </si>
  <si>
    <t>1577079122</t>
  </si>
  <si>
    <t>181411132</t>
  </si>
  <si>
    <t>Založení parkového trávníku výsevem plochy do 1000 m2 ve svahu do 1:2</t>
  </si>
  <si>
    <t>929575612</t>
  </si>
  <si>
    <t>22</t>
  </si>
  <si>
    <t>005724100</t>
  </si>
  <si>
    <t>osivo směs travní parková</t>
  </si>
  <si>
    <t>kg</t>
  </si>
  <si>
    <t>1401391646</t>
  </si>
  <si>
    <t>23</t>
  </si>
  <si>
    <t>212752212</t>
  </si>
  <si>
    <t>Trativod z drenážních trubek plastových flexibilních D do 100 mm včetně lože otevřený výkop</t>
  </si>
  <si>
    <t>m</t>
  </si>
  <si>
    <t>-109271102</t>
  </si>
  <si>
    <t>24</t>
  </si>
  <si>
    <t>212752214</t>
  </si>
  <si>
    <t>Trativod z drenážních trubek plastových flexibilních D do 200 mm včetně lože otevřený výkop</t>
  </si>
  <si>
    <t>-2121846167</t>
  </si>
  <si>
    <t>25</t>
  </si>
  <si>
    <t>212758001</t>
  </si>
  <si>
    <t>Obalení dren potrubí geotextilií</t>
  </si>
  <si>
    <t>-677322630</t>
  </si>
  <si>
    <t>60*0,65</t>
  </si>
  <si>
    <t>11*0,31</t>
  </si>
  <si>
    <t>26</t>
  </si>
  <si>
    <t>213141111</t>
  </si>
  <si>
    <t>Zřízení vrstvy z geotextilie v rovině nebo ve sklonu do 1:5 š do 3 m</t>
  </si>
  <si>
    <t>1430804450</t>
  </si>
  <si>
    <t>10*2*2</t>
  </si>
  <si>
    <t>24*2,1*2</t>
  </si>
  <si>
    <t>27</t>
  </si>
  <si>
    <t>693110030</t>
  </si>
  <si>
    <t>geotextilie tkaná (polypropylen) PK-TEX PP 40 200 g/m2</t>
  </si>
  <si>
    <t>1250254273</t>
  </si>
  <si>
    <t>140,8*1,15</t>
  </si>
  <si>
    <t>28</t>
  </si>
  <si>
    <t>359901111</t>
  </si>
  <si>
    <t>Vyčištění stok</t>
  </si>
  <si>
    <t>-1059869563</t>
  </si>
  <si>
    <t>29</t>
  </si>
  <si>
    <t>382413111</t>
  </si>
  <si>
    <t>Osazení  voštinových bloků</t>
  </si>
  <si>
    <t>kus</t>
  </si>
  <si>
    <t>72795805</t>
  </si>
  <si>
    <t>30</t>
  </si>
  <si>
    <t>583500,01N</t>
  </si>
  <si>
    <t>Dodávka voštinových bloků 1200/2400/520</t>
  </si>
  <si>
    <t>ks</t>
  </si>
  <si>
    <t>885264827</t>
  </si>
  <si>
    <t>31</t>
  </si>
  <si>
    <t>451572111</t>
  </si>
  <si>
    <t>Lože pod potrubí otevřený výkop z kameniva drobného těženého</t>
  </si>
  <si>
    <t>1926409928</t>
  </si>
  <si>
    <t>60*0,6*0,3</t>
  </si>
  <si>
    <t>10*2*0,3</t>
  </si>
  <si>
    <t>32</t>
  </si>
  <si>
    <t>721290112</t>
  </si>
  <si>
    <t>Zkouška těsnosti potrubí kanalizace vodou do DN 200</t>
  </si>
  <si>
    <t>-2054017620</t>
  </si>
  <si>
    <t>33</t>
  </si>
  <si>
    <t>894411311</t>
  </si>
  <si>
    <t>Osazení železobetonových dílců -výtokové čelo</t>
  </si>
  <si>
    <t>-158719319</t>
  </si>
  <si>
    <t>34</t>
  </si>
  <si>
    <t>592800,01</t>
  </si>
  <si>
    <t xml:space="preserve">Dodávka výtokového čela </t>
  </si>
  <si>
    <t>-1887113049</t>
  </si>
  <si>
    <t>35</t>
  </si>
  <si>
    <t>894812205</t>
  </si>
  <si>
    <t>Revizní a čistící šachta z PP šachtové dno DN 425/200 průtočné</t>
  </si>
  <si>
    <t>-1360087243</t>
  </si>
  <si>
    <t>36</t>
  </si>
  <si>
    <t>894812233</t>
  </si>
  <si>
    <t>Revizní a čistící šachta z PP DN 425 šachtová roura korugovaná bez hrdla světlé hloubky 3000 mm</t>
  </si>
  <si>
    <t>-818385583</t>
  </si>
  <si>
    <t>37</t>
  </si>
  <si>
    <t>894812249</t>
  </si>
  <si>
    <t>Příplatek k rourám revizní a čistící šachty z PP DN 425 za uříznutí šachtové roury</t>
  </si>
  <si>
    <t>-338300841</t>
  </si>
  <si>
    <t>38</t>
  </si>
  <si>
    <t>894812261</t>
  </si>
  <si>
    <t>Revizní a čistící šachta z PP DN 425 poklop litinový s teleskopickou rourou pro zatížení 3 t</t>
  </si>
  <si>
    <t>-1035852170</t>
  </si>
  <si>
    <t>39</t>
  </si>
  <si>
    <t>89588,01</t>
  </si>
  <si>
    <t>Dodávka a montáž výstražné folie</t>
  </si>
  <si>
    <t>1683088957</t>
  </si>
  <si>
    <t>40</t>
  </si>
  <si>
    <t>89950,02</t>
  </si>
  <si>
    <t xml:space="preserve">Dodávka a montáž škrtící šachty </t>
  </si>
  <si>
    <t>1875105190</t>
  </si>
  <si>
    <t>41</t>
  </si>
  <si>
    <t>89950,03</t>
  </si>
  <si>
    <t>Dodávka a montáž kalové šachty</t>
  </si>
  <si>
    <t>-1694504051</t>
  </si>
  <si>
    <t>42</t>
  </si>
  <si>
    <t>998276101</t>
  </si>
  <si>
    <t>Přesun hmot pro trubní vedení z trub z plastických hmot otevřený výkop</t>
  </si>
  <si>
    <t>t</t>
  </si>
  <si>
    <t>1015373618</t>
  </si>
  <si>
    <t>43</t>
  </si>
  <si>
    <t>711131101</t>
  </si>
  <si>
    <t>Provedení izolace proti zemní vlhkosti pásy na sucho vodorovné AIP nebo tkaninou</t>
  </si>
  <si>
    <t>-710314416</t>
  </si>
  <si>
    <t>44</t>
  </si>
  <si>
    <t>628322820</t>
  </si>
  <si>
    <t>pás těžký asfaltovaný HYDROBIT V 60 S 35</t>
  </si>
  <si>
    <t>-1385189746</t>
  </si>
  <si>
    <t>45</t>
  </si>
  <si>
    <t>998711201</t>
  </si>
  <si>
    <t>Přesun hmot procentní pro izolace proti vodě</t>
  </si>
  <si>
    <t>%</t>
  </si>
  <si>
    <t>-2143408076</t>
  </si>
  <si>
    <t>46</t>
  </si>
  <si>
    <t>012203000</t>
  </si>
  <si>
    <t>Geodetické práce při provádění stavby</t>
  </si>
  <si>
    <t>Kč</t>
  </si>
  <si>
    <t>1142023101</t>
  </si>
  <si>
    <t>47</t>
  </si>
  <si>
    <t>013254000</t>
  </si>
  <si>
    <t>Dokumentace skutečného provedení stavby</t>
  </si>
  <si>
    <t>-1990481568</t>
  </si>
  <si>
    <t>48</t>
  </si>
  <si>
    <t>030001000</t>
  </si>
  <si>
    <t>-1778114890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</si>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</sst>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4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7" t="s">
        <v>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R2" s="232" t="s">
        <v>8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99" t="s">
        <v>12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3" t="s">
        <v>17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7"/>
      <c r="AQ5" s="24"/>
      <c r="BE5" s="201" t="s">
        <v>18</v>
      </c>
      <c r="BS5" s="19" t="s">
        <v>9</v>
      </c>
    </row>
    <row r="6" spans="2:71" ht="36.95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05" t="s">
        <v>20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7"/>
      <c r="AQ6" s="24"/>
      <c r="BE6" s="202"/>
      <c r="BS6" s="19" t="s">
        <v>9</v>
      </c>
    </row>
    <row r="7" spans="2:71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02"/>
      <c r="BS7" s="19" t="s">
        <v>9</v>
      </c>
    </row>
    <row r="8" spans="2:71" ht="14.45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02"/>
      <c r="BS8" s="19" t="s">
        <v>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2"/>
      <c r="BS9" s="19" t="s">
        <v>9</v>
      </c>
    </row>
    <row r="10" spans="2:71" ht="14.45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02"/>
      <c r="BS10" s="19" t="s">
        <v>9</v>
      </c>
    </row>
    <row r="11" spans="2:71" ht="18.4" customHeight="1">
      <c r="B11" s="23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22</v>
      </c>
      <c r="AO11" s="27"/>
      <c r="AP11" s="27"/>
      <c r="AQ11" s="24"/>
      <c r="BE11" s="202"/>
      <c r="BS11" s="19" t="s">
        <v>9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2"/>
      <c r="BS12" s="19" t="s">
        <v>9</v>
      </c>
    </row>
    <row r="13" spans="2:71" ht="14.45" customHeight="1">
      <c r="B13" s="23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4"/>
      <c r="BE13" s="202"/>
      <c r="BS13" s="19" t="s">
        <v>9</v>
      </c>
    </row>
    <row r="14" spans="2:71" ht="15">
      <c r="B14" s="23"/>
      <c r="C14" s="27"/>
      <c r="D14" s="27"/>
      <c r="E14" s="206" t="s">
        <v>33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31" t="s">
        <v>31</v>
      </c>
      <c r="AL14" s="27"/>
      <c r="AM14" s="27"/>
      <c r="AN14" s="33" t="s">
        <v>33</v>
      </c>
      <c r="AO14" s="27"/>
      <c r="AP14" s="27"/>
      <c r="AQ14" s="24"/>
      <c r="BE14" s="202"/>
      <c r="BS14" s="19" t="s">
        <v>9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2"/>
      <c r="BS15" s="19" t="s">
        <v>6</v>
      </c>
    </row>
    <row r="16" spans="2:71" ht="14.45" customHeight="1">
      <c r="B16" s="23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02"/>
      <c r="BS16" s="19" t="s">
        <v>6</v>
      </c>
    </row>
    <row r="17" spans="2:71" ht="18.4" customHeight="1">
      <c r="B17" s="23"/>
      <c r="C17" s="27"/>
      <c r="D17" s="27"/>
      <c r="E17" s="29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22</v>
      </c>
      <c r="AO17" s="27"/>
      <c r="AP17" s="27"/>
      <c r="AQ17" s="24"/>
      <c r="BE17" s="202"/>
      <c r="BS17" s="19" t="s">
        <v>36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2"/>
      <c r="BS18" s="19" t="s">
        <v>9</v>
      </c>
    </row>
    <row r="19" spans="2:71" ht="14.45" customHeight="1">
      <c r="B19" s="23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02"/>
      <c r="BS19" s="19" t="s">
        <v>9</v>
      </c>
    </row>
    <row r="20" spans="2:57" ht="18.4" customHeight="1">
      <c r="B20" s="23"/>
      <c r="C20" s="27"/>
      <c r="D20" s="27"/>
      <c r="E20" s="29" t="s">
        <v>38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22</v>
      </c>
      <c r="AO20" s="27"/>
      <c r="AP20" s="27"/>
      <c r="AQ20" s="24"/>
      <c r="BE20" s="202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2"/>
    </row>
    <row r="22" spans="2:57" ht="15">
      <c r="B22" s="23"/>
      <c r="C22" s="27"/>
      <c r="D22" s="31" t="s">
        <v>39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2"/>
    </row>
    <row r="23" spans="2:57" ht="22.5" customHeight="1">
      <c r="B23" s="23"/>
      <c r="C23" s="27"/>
      <c r="D23" s="27"/>
      <c r="E23" s="208" t="s">
        <v>22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7"/>
      <c r="AP23" s="27"/>
      <c r="AQ23" s="24"/>
      <c r="BE23" s="202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2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2"/>
    </row>
    <row r="26" spans="2:57" ht="14.45" customHeight="1">
      <c r="B26" s="23"/>
      <c r="C26" s="27"/>
      <c r="D26" s="35" t="s">
        <v>40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9">
        <f>ROUND(AG87,0)</f>
        <v>0</v>
      </c>
      <c r="AL26" s="204"/>
      <c r="AM26" s="204"/>
      <c r="AN26" s="204"/>
      <c r="AO26" s="204"/>
      <c r="AP26" s="27"/>
      <c r="AQ26" s="24"/>
      <c r="BE26" s="202"/>
    </row>
    <row r="27" spans="2:57" ht="14.45" customHeight="1">
      <c r="B27" s="23"/>
      <c r="C27" s="27"/>
      <c r="D27" s="35" t="s">
        <v>41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9">
        <f>ROUND(AG90,0)</f>
        <v>0</v>
      </c>
      <c r="AL27" s="209"/>
      <c r="AM27" s="209"/>
      <c r="AN27" s="209"/>
      <c r="AO27" s="209"/>
      <c r="AP27" s="27"/>
      <c r="AQ27" s="24"/>
      <c r="BE27" s="202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2"/>
    </row>
    <row r="29" spans="2:57" s="1" customFormat="1" ht="25.9" customHeight="1"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0">
        <f>ROUND(AK26+AK27,0)</f>
        <v>0</v>
      </c>
      <c r="AL29" s="211"/>
      <c r="AM29" s="211"/>
      <c r="AN29" s="211"/>
      <c r="AO29" s="211"/>
      <c r="AP29" s="37"/>
      <c r="AQ29" s="38"/>
      <c r="BE29" s="202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2"/>
    </row>
    <row r="31" spans="2:57" s="2" customFormat="1" ht="14.45" customHeight="1">
      <c r="B31" s="41"/>
      <c r="C31" s="42"/>
      <c r="D31" s="43" t="s">
        <v>43</v>
      </c>
      <c r="E31" s="42"/>
      <c r="F31" s="43" t="s">
        <v>44</v>
      </c>
      <c r="G31" s="42"/>
      <c r="H31" s="42"/>
      <c r="I31" s="42"/>
      <c r="J31" s="42"/>
      <c r="K31" s="42"/>
      <c r="L31" s="212">
        <v>0.21</v>
      </c>
      <c r="M31" s="213"/>
      <c r="N31" s="213"/>
      <c r="O31" s="213"/>
      <c r="P31" s="42"/>
      <c r="Q31" s="42"/>
      <c r="R31" s="42"/>
      <c r="S31" s="42"/>
      <c r="T31" s="45" t="s">
        <v>45</v>
      </c>
      <c r="U31" s="42"/>
      <c r="V31" s="42"/>
      <c r="W31" s="214">
        <f>ROUND(AZ87+SUM(CD91:CD95),0)</f>
        <v>0</v>
      </c>
      <c r="X31" s="213"/>
      <c r="Y31" s="213"/>
      <c r="Z31" s="213"/>
      <c r="AA31" s="213"/>
      <c r="AB31" s="213"/>
      <c r="AC31" s="213"/>
      <c r="AD31" s="213"/>
      <c r="AE31" s="213"/>
      <c r="AF31" s="42"/>
      <c r="AG31" s="42"/>
      <c r="AH31" s="42"/>
      <c r="AI31" s="42"/>
      <c r="AJ31" s="42"/>
      <c r="AK31" s="214">
        <f>ROUND(AV87+SUM(BY91:BY95),0)</f>
        <v>0</v>
      </c>
      <c r="AL31" s="213"/>
      <c r="AM31" s="213"/>
      <c r="AN31" s="213"/>
      <c r="AO31" s="213"/>
      <c r="AP31" s="42"/>
      <c r="AQ31" s="46"/>
      <c r="BE31" s="202"/>
    </row>
    <row r="32" spans="2:57" s="2" customFormat="1" ht="14.45" customHeight="1">
      <c r="B32" s="41"/>
      <c r="C32" s="42"/>
      <c r="D32" s="42"/>
      <c r="E32" s="42"/>
      <c r="F32" s="43" t="s">
        <v>46</v>
      </c>
      <c r="G32" s="42"/>
      <c r="H32" s="42"/>
      <c r="I32" s="42"/>
      <c r="J32" s="42"/>
      <c r="K32" s="42"/>
      <c r="L32" s="212">
        <v>0.15</v>
      </c>
      <c r="M32" s="213"/>
      <c r="N32" s="213"/>
      <c r="O32" s="213"/>
      <c r="P32" s="42"/>
      <c r="Q32" s="42"/>
      <c r="R32" s="42"/>
      <c r="S32" s="42"/>
      <c r="T32" s="45" t="s">
        <v>45</v>
      </c>
      <c r="U32" s="42"/>
      <c r="V32" s="42"/>
      <c r="W32" s="214">
        <f>ROUND(BA87+SUM(CE91:CE95),0)</f>
        <v>0</v>
      </c>
      <c r="X32" s="213"/>
      <c r="Y32" s="213"/>
      <c r="Z32" s="213"/>
      <c r="AA32" s="213"/>
      <c r="AB32" s="213"/>
      <c r="AC32" s="213"/>
      <c r="AD32" s="213"/>
      <c r="AE32" s="213"/>
      <c r="AF32" s="42"/>
      <c r="AG32" s="42"/>
      <c r="AH32" s="42"/>
      <c r="AI32" s="42"/>
      <c r="AJ32" s="42"/>
      <c r="AK32" s="214">
        <f>ROUND(AW87+SUM(BZ91:BZ95),0)</f>
        <v>0</v>
      </c>
      <c r="AL32" s="213"/>
      <c r="AM32" s="213"/>
      <c r="AN32" s="213"/>
      <c r="AO32" s="213"/>
      <c r="AP32" s="42"/>
      <c r="AQ32" s="46"/>
      <c r="BE32" s="202"/>
    </row>
    <row r="33" spans="2:57" s="2" customFormat="1" ht="14.45" customHeight="1" hidden="1">
      <c r="B33" s="41"/>
      <c r="C33" s="42"/>
      <c r="D33" s="42"/>
      <c r="E33" s="42"/>
      <c r="F33" s="43" t="s">
        <v>47</v>
      </c>
      <c r="G33" s="42"/>
      <c r="H33" s="42"/>
      <c r="I33" s="42"/>
      <c r="J33" s="42"/>
      <c r="K33" s="42"/>
      <c r="L33" s="212">
        <v>0.21</v>
      </c>
      <c r="M33" s="213"/>
      <c r="N33" s="213"/>
      <c r="O33" s="213"/>
      <c r="P33" s="42"/>
      <c r="Q33" s="42"/>
      <c r="R33" s="42"/>
      <c r="S33" s="42"/>
      <c r="T33" s="45" t="s">
        <v>45</v>
      </c>
      <c r="U33" s="42"/>
      <c r="V33" s="42"/>
      <c r="W33" s="214">
        <f>ROUND(BB87+SUM(CF91:CF95),0)</f>
        <v>0</v>
      </c>
      <c r="X33" s="213"/>
      <c r="Y33" s="213"/>
      <c r="Z33" s="213"/>
      <c r="AA33" s="213"/>
      <c r="AB33" s="213"/>
      <c r="AC33" s="213"/>
      <c r="AD33" s="213"/>
      <c r="AE33" s="213"/>
      <c r="AF33" s="42"/>
      <c r="AG33" s="42"/>
      <c r="AH33" s="42"/>
      <c r="AI33" s="42"/>
      <c r="AJ33" s="42"/>
      <c r="AK33" s="214">
        <v>0</v>
      </c>
      <c r="AL33" s="213"/>
      <c r="AM33" s="213"/>
      <c r="AN33" s="213"/>
      <c r="AO33" s="213"/>
      <c r="AP33" s="42"/>
      <c r="AQ33" s="46"/>
      <c r="BE33" s="202"/>
    </row>
    <row r="34" spans="2:57" s="2" customFormat="1" ht="14.45" customHeight="1" hidden="1">
      <c r="B34" s="41"/>
      <c r="C34" s="42"/>
      <c r="D34" s="42"/>
      <c r="E34" s="42"/>
      <c r="F34" s="43" t="s">
        <v>48</v>
      </c>
      <c r="G34" s="42"/>
      <c r="H34" s="42"/>
      <c r="I34" s="42"/>
      <c r="J34" s="42"/>
      <c r="K34" s="42"/>
      <c r="L34" s="212">
        <v>0.15</v>
      </c>
      <c r="M34" s="213"/>
      <c r="N34" s="213"/>
      <c r="O34" s="213"/>
      <c r="P34" s="42"/>
      <c r="Q34" s="42"/>
      <c r="R34" s="42"/>
      <c r="S34" s="42"/>
      <c r="T34" s="45" t="s">
        <v>45</v>
      </c>
      <c r="U34" s="42"/>
      <c r="V34" s="42"/>
      <c r="W34" s="214">
        <f>ROUND(BC87+SUM(CG91:CG95),0)</f>
        <v>0</v>
      </c>
      <c r="X34" s="213"/>
      <c r="Y34" s="213"/>
      <c r="Z34" s="213"/>
      <c r="AA34" s="213"/>
      <c r="AB34" s="213"/>
      <c r="AC34" s="213"/>
      <c r="AD34" s="213"/>
      <c r="AE34" s="213"/>
      <c r="AF34" s="42"/>
      <c r="AG34" s="42"/>
      <c r="AH34" s="42"/>
      <c r="AI34" s="42"/>
      <c r="AJ34" s="42"/>
      <c r="AK34" s="214">
        <v>0</v>
      </c>
      <c r="AL34" s="213"/>
      <c r="AM34" s="213"/>
      <c r="AN34" s="213"/>
      <c r="AO34" s="213"/>
      <c r="AP34" s="42"/>
      <c r="AQ34" s="46"/>
      <c r="BE34" s="202"/>
    </row>
    <row r="35" spans="2:43" s="2" customFormat="1" ht="14.45" customHeight="1" hidden="1">
      <c r="B35" s="41"/>
      <c r="C35" s="42"/>
      <c r="D35" s="42"/>
      <c r="E35" s="42"/>
      <c r="F35" s="43" t="s">
        <v>49</v>
      </c>
      <c r="G35" s="42"/>
      <c r="H35" s="42"/>
      <c r="I35" s="42"/>
      <c r="J35" s="42"/>
      <c r="K35" s="42"/>
      <c r="L35" s="212">
        <v>0</v>
      </c>
      <c r="M35" s="213"/>
      <c r="N35" s="213"/>
      <c r="O35" s="213"/>
      <c r="P35" s="42"/>
      <c r="Q35" s="42"/>
      <c r="R35" s="42"/>
      <c r="S35" s="42"/>
      <c r="T35" s="45" t="s">
        <v>45</v>
      </c>
      <c r="U35" s="42"/>
      <c r="V35" s="42"/>
      <c r="W35" s="214">
        <f>ROUND(BD87+SUM(CH91:CH95),0)</f>
        <v>0</v>
      </c>
      <c r="X35" s="213"/>
      <c r="Y35" s="213"/>
      <c r="Z35" s="213"/>
      <c r="AA35" s="213"/>
      <c r="AB35" s="213"/>
      <c r="AC35" s="213"/>
      <c r="AD35" s="213"/>
      <c r="AE35" s="213"/>
      <c r="AF35" s="42"/>
      <c r="AG35" s="42"/>
      <c r="AH35" s="42"/>
      <c r="AI35" s="42"/>
      <c r="AJ35" s="42"/>
      <c r="AK35" s="214">
        <v>0</v>
      </c>
      <c r="AL35" s="213"/>
      <c r="AM35" s="213"/>
      <c r="AN35" s="213"/>
      <c r="AO35" s="213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51</v>
      </c>
      <c r="U37" s="49"/>
      <c r="V37" s="49"/>
      <c r="W37" s="49"/>
      <c r="X37" s="243" t="s">
        <v>52</v>
      </c>
      <c r="Y37" s="216"/>
      <c r="Z37" s="216"/>
      <c r="AA37" s="216"/>
      <c r="AB37" s="216"/>
      <c r="AC37" s="49"/>
      <c r="AD37" s="49"/>
      <c r="AE37" s="49"/>
      <c r="AF37" s="49"/>
      <c r="AG37" s="49"/>
      <c r="AH37" s="49"/>
      <c r="AI37" s="49"/>
      <c r="AJ37" s="49"/>
      <c r="AK37" s="215">
        <f>SUM(AK29:AK35)</f>
        <v>0</v>
      </c>
      <c r="AL37" s="216"/>
      <c r="AM37" s="216"/>
      <c r="AN37" s="216"/>
      <c r="AO37" s="217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56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55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56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56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55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56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9" t="s">
        <v>59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20080011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34" t="str">
        <f>K6</f>
        <v>Komunikace vozidlová na p,č,2049/7</v>
      </c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Karviná -Město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11.12.2020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Magistrát města Karviné -Fryštátská 72/1-Karviná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36" t="str">
        <f>IF(E17="","",E17)</f>
        <v>ing. Gavlas -Ostrava-Polanka</v>
      </c>
      <c r="AN82" s="236"/>
      <c r="AO82" s="236"/>
      <c r="AP82" s="236"/>
      <c r="AQ82" s="38"/>
      <c r="AS82" s="237" t="s">
        <v>60</v>
      </c>
      <c r="AT82" s="238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5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36" t="str">
        <f>IF(E20="","",E20)</f>
        <v xml:space="preserve"> </v>
      </c>
      <c r="AN83" s="236"/>
      <c r="AO83" s="236"/>
      <c r="AP83" s="236"/>
      <c r="AQ83" s="38"/>
      <c r="AS83" s="239"/>
      <c r="AT83" s="240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41"/>
      <c r="AT84" s="242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22" t="s">
        <v>61</v>
      </c>
      <c r="D85" s="223"/>
      <c r="E85" s="223"/>
      <c r="F85" s="223"/>
      <c r="G85" s="223"/>
      <c r="H85" s="80"/>
      <c r="I85" s="224" t="s">
        <v>62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63</v>
      </c>
      <c r="AH85" s="223"/>
      <c r="AI85" s="223"/>
      <c r="AJ85" s="223"/>
      <c r="AK85" s="223"/>
      <c r="AL85" s="223"/>
      <c r="AM85" s="223"/>
      <c r="AN85" s="224" t="s">
        <v>64</v>
      </c>
      <c r="AO85" s="223"/>
      <c r="AP85" s="225"/>
      <c r="AQ85" s="38"/>
      <c r="AS85" s="81" t="s">
        <v>65</v>
      </c>
      <c r="AT85" s="82" t="s">
        <v>66</v>
      </c>
      <c r="AU85" s="82" t="s">
        <v>67</v>
      </c>
      <c r="AV85" s="82" t="s">
        <v>68</v>
      </c>
      <c r="AW85" s="82" t="s">
        <v>69</v>
      </c>
      <c r="AX85" s="82" t="s">
        <v>70</v>
      </c>
      <c r="AY85" s="82" t="s">
        <v>71</v>
      </c>
      <c r="AZ85" s="82" t="s">
        <v>72</v>
      </c>
      <c r="BA85" s="82" t="s">
        <v>73</v>
      </c>
      <c r="BB85" s="82" t="s">
        <v>74</v>
      </c>
      <c r="BC85" s="82" t="s">
        <v>75</v>
      </c>
      <c r="BD85" s="83" t="s">
        <v>76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77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29">
        <f>ROUND(AG88,0)</f>
        <v>0</v>
      </c>
      <c r="AH87" s="229"/>
      <c r="AI87" s="229"/>
      <c r="AJ87" s="229"/>
      <c r="AK87" s="229"/>
      <c r="AL87" s="229"/>
      <c r="AM87" s="229"/>
      <c r="AN87" s="230">
        <f>SUM(AG87,AT87)</f>
        <v>0</v>
      </c>
      <c r="AO87" s="230"/>
      <c r="AP87" s="230"/>
      <c r="AQ87" s="72"/>
      <c r="AS87" s="87">
        <f>ROUND(AS88,0)</f>
        <v>0</v>
      </c>
      <c r="AT87" s="88">
        <f>ROUND(SUM(AV87:AW87),0)</f>
        <v>0</v>
      </c>
      <c r="AU87" s="89">
        <f>ROUND(AU88,5)</f>
        <v>0</v>
      </c>
      <c r="AV87" s="88">
        <f>ROUND(AZ87*L31,0)</f>
        <v>0</v>
      </c>
      <c r="AW87" s="88">
        <f>ROUND(BA87*L32,0)</f>
        <v>0</v>
      </c>
      <c r="AX87" s="88">
        <f>ROUND(BB87*L31,0)</f>
        <v>0</v>
      </c>
      <c r="AY87" s="88">
        <f>ROUND(BC87*L32,0)</f>
        <v>0</v>
      </c>
      <c r="AZ87" s="88">
        <f>ROUND(AZ88,0)</f>
        <v>0</v>
      </c>
      <c r="BA87" s="88">
        <f>ROUND(BA88,0)</f>
        <v>0</v>
      </c>
      <c r="BB87" s="88">
        <f>ROUND(BB88,0)</f>
        <v>0</v>
      </c>
      <c r="BC87" s="88">
        <f>ROUND(BC88,0)</f>
        <v>0</v>
      </c>
      <c r="BD87" s="90">
        <f>ROUND(BD88,0)</f>
        <v>0</v>
      </c>
      <c r="BS87" s="91" t="s">
        <v>78</v>
      </c>
      <c r="BT87" s="91" t="s">
        <v>79</v>
      </c>
      <c r="BU87" s="92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22.5" customHeight="1">
      <c r="A88" s="93" t="s">
        <v>84</v>
      </c>
      <c r="B88" s="94"/>
      <c r="C88" s="95"/>
      <c r="D88" s="228" t="s">
        <v>85</v>
      </c>
      <c r="E88" s="228"/>
      <c r="F88" s="228"/>
      <c r="G88" s="228"/>
      <c r="H88" s="228"/>
      <c r="I88" s="96"/>
      <c r="J88" s="228" t="s">
        <v>86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6">
        <f>'01 - SO O2 -Odvodnění'!M30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97"/>
      <c r="AS88" s="98">
        <f>'01 - SO O2 -Odvodnění'!M28</f>
        <v>0</v>
      </c>
      <c r="AT88" s="99">
        <f>ROUND(SUM(AV88:AW88),0)</f>
        <v>0</v>
      </c>
      <c r="AU88" s="100">
        <f>'01 - SO O2 -Odvodnění'!W126</f>
        <v>0</v>
      </c>
      <c r="AV88" s="99">
        <f>'01 - SO O2 -Odvodnění'!M32</f>
        <v>0</v>
      </c>
      <c r="AW88" s="99">
        <f>'01 - SO O2 -Odvodnění'!M33</f>
        <v>0</v>
      </c>
      <c r="AX88" s="99">
        <f>'01 - SO O2 -Odvodnění'!M34</f>
        <v>0</v>
      </c>
      <c r="AY88" s="99">
        <f>'01 - SO O2 -Odvodnění'!M35</f>
        <v>0</v>
      </c>
      <c r="AZ88" s="99">
        <f>'01 - SO O2 -Odvodnění'!H32</f>
        <v>0</v>
      </c>
      <c r="BA88" s="99">
        <f>'01 - SO O2 -Odvodnění'!H33</f>
        <v>0</v>
      </c>
      <c r="BB88" s="99">
        <f>'01 - SO O2 -Odvodnění'!H34</f>
        <v>0</v>
      </c>
      <c r="BC88" s="99">
        <f>'01 - SO O2 -Odvodnění'!H35</f>
        <v>0</v>
      </c>
      <c r="BD88" s="101">
        <f>'01 - SO O2 -Odvodnění'!H36</f>
        <v>0</v>
      </c>
      <c r="BT88" s="102" t="s">
        <v>9</v>
      </c>
      <c r="BV88" s="102" t="s">
        <v>81</v>
      </c>
      <c r="BW88" s="102" t="s">
        <v>87</v>
      </c>
      <c r="BX88" s="102" t="s">
        <v>82</v>
      </c>
    </row>
    <row r="89" spans="2:43" ht="13.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2:48" s="1" customFormat="1" ht="30" customHeight="1">
      <c r="B90" s="36"/>
      <c r="C90" s="85" t="s">
        <v>88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30">
        <f>ROUND(SUM(AG91:AG94),0)</f>
        <v>0</v>
      </c>
      <c r="AH90" s="230"/>
      <c r="AI90" s="230"/>
      <c r="AJ90" s="230"/>
      <c r="AK90" s="230"/>
      <c r="AL90" s="230"/>
      <c r="AM90" s="230"/>
      <c r="AN90" s="230">
        <f>ROUND(SUM(AN91:AN94),0)</f>
        <v>0</v>
      </c>
      <c r="AO90" s="230"/>
      <c r="AP90" s="230"/>
      <c r="AQ90" s="38"/>
      <c r="AS90" s="81" t="s">
        <v>89</v>
      </c>
      <c r="AT90" s="82" t="s">
        <v>90</v>
      </c>
      <c r="AU90" s="82" t="s">
        <v>43</v>
      </c>
      <c r="AV90" s="83" t="s">
        <v>66</v>
      </c>
    </row>
    <row r="91" spans="2:89" s="1" customFormat="1" ht="19.9" customHeight="1">
      <c r="B91" s="36"/>
      <c r="C91" s="37"/>
      <c r="D91" s="103" t="s">
        <v>91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0">
        <f>ROUND(AG87*AS91,0)</f>
        <v>0</v>
      </c>
      <c r="AH91" s="221"/>
      <c r="AI91" s="221"/>
      <c r="AJ91" s="221"/>
      <c r="AK91" s="221"/>
      <c r="AL91" s="221"/>
      <c r="AM91" s="221"/>
      <c r="AN91" s="221">
        <f>ROUND(AG91+AV91,0)</f>
        <v>0</v>
      </c>
      <c r="AO91" s="221"/>
      <c r="AP91" s="221"/>
      <c r="AQ91" s="38"/>
      <c r="AS91" s="104">
        <v>0</v>
      </c>
      <c r="AT91" s="105" t="s">
        <v>92</v>
      </c>
      <c r="AU91" s="105" t="s">
        <v>44</v>
      </c>
      <c r="AV91" s="106">
        <f>ROUND(IF(AU91="základní",AG91*L31,IF(AU91="snížená",AG91*L32,0)),0)</f>
        <v>0</v>
      </c>
      <c r="BV91" s="19" t="s">
        <v>93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2:89" s="1" customFormat="1" ht="19.9" customHeight="1">
      <c r="B92" s="36"/>
      <c r="C92" s="37"/>
      <c r="D92" s="218" t="s">
        <v>94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7"/>
      <c r="AD92" s="37"/>
      <c r="AE92" s="37"/>
      <c r="AF92" s="37"/>
      <c r="AG92" s="220">
        <f>AG87*AS92</f>
        <v>0</v>
      </c>
      <c r="AH92" s="221"/>
      <c r="AI92" s="221"/>
      <c r="AJ92" s="221"/>
      <c r="AK92" s="221"/>
      <c r="AL92" s="221"/>
      <c r="AM92" s="221"/>
      <c r="AN92" s="221">
        <f>AG92+AV92</f>
        <v>0</v>
      </c>
      <c r="AO92" s="221"/>
      <c r="AP92" s="221"/>
      <c r="AQ92" s="38"/>
      <c r="AS92" s="108">
        <v>0</v>
      </c>
      <c r="AT92" s="109" t="s">
        <v>92</v>
      </c>
      <c r="AU92" s="109" t="s">
        <v>44</v>
      </c>
      <c r="AV92" s="110">
        <f>ROUND(IF(AU92="nulová",0,IF(OR(AU92="základní",AU92="zákl. přenesená"),AG92*L31,AG92*L32)),0)</f>
        <v>0</v>
      </c>
      <c r="BV92" s="19" t="s">
        <v>95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2:89" s="1" customFormat="1" ht="19.9" customHeight="1">
      <c r="B93" s="36"/>
      <c r="C93" s="37"/>
      <c r="D93" s="218" t="s">
        <v>94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37"/>
      <c r="AD93" s="37"/>
      <c r="AE93" s="37"/>
      <c r="AF93" s="37"/>
      <c r="AG93" s="220">
        <f>AG87*AS93</f>
        <v>0</v>
      </c>
      <c r="AH93" s="221"/>
      <c r="AI93" s="221"/>
      <c r="AJ93" s="221"/>
      <c r="AK93" s="221"/>
      <c r="AL93" s="221"/>
      <c r="AM93" s="221"/>
      <c r="AN93" s="221">
        <f>AG93+AV93</f>
        <v>0</v>
      </c>
      <c r="AO93" s="221"/>
      <c r="AP93" s="221"/>
      <c r="AQ93" s="38"/>
      <c r="AS93" s="108">
        <v>0</v>
      </c>
      <c r="AT93" s="109" t="s">
        <v>92</v>
      </c>
      <c r="AU93" s="109" t="s">
        <v>44</v>
      </c>
      <c r="AV93" s="110">
        <f>ROUND(IF(AU93="nulová",0,IF(OR(AU93="základní",AU93="zákl. přenesená"),AG93*L31,AG93*L32)),0)</f>
        <v>0</v>
      </c>
      <c r="BV93" s="19" t="s">
        <v>95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6"/>
      <c r="C94" s="37"/>
      <c r="D94" s="218" t="s">
        <v>94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7"/>
      <c r="AD94" s="37"/>
      <c r="AE94" s="37"/>
      <c r="AF94" s="37"/>
      <c r="AG94" s="220">
        <f>AG87*AS94</f>
        <v>0</v>
      </c>
      <c r="AH94" s="221"/>
      <c r="AI94" s="221"/>
      <c r="AJ94" s="221"/>
      <c r="AK94" s="221"/>
      <c r="AL94" s="221"/>
      <c r="AM94" s="221"/>
      <c r="AN94" s="221">
        <f>AG94+AV94</f>
        <v>0</v>
      </c>
      <c r="AO94" s="221"/>
      <c r="AP94" s="221"/>
      <c r="AQ94" s="38"/>
      <c r="AS94" s="111">
        <v>0</v>
      </c>
      <c r="AT94" s="112" t="s">
        <v>92</v>
      </c>
      <c r="AU94" s="112" t="s">
        <v>44</v>
      </c>
      <c r="AV94" s="113">
        <f>ROUND(IF(AU94="nulová",0,IF(OR(AU94="základní",AU94="zákl. přenesená"),AG94*L31,AG94*L32)),0)</f>
        <v>0</v>
      </c>
      <c r="BV94" s="19" t="s">
        <v>95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14" t="s">
        <v>96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31">
        <f>ROUND(AG87+AG90,0)</f>
        <v>0</v>
      </c>
      <c r="AH96" s="231"/>
      <c r="AI96" s="231"/>
      <c r="AJ96" s="231"/>
      <c r="AK96" s="231"/>
      <c r="AL96" s="231"/>
      <c r="AM96" s="231"/>
      <c r="AN96" s="231">
        <f>AN87+AN90</f>
        <v>0</v>
      </c>
      <c r="AO96" s="231"/>
      <c r="AP96" s="231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algorithmName="SHA-512" hashValue="UQZ9c7Ns97s2Zg8DStmgn+2kYubtVlczm0IJh//J0aCZTxiG0SdP7d8zQXa10xCJnYjdO2UVwCAyqtpP415svw==" saltValue="zlPfBf255C9kdJh6oNDM8Q==" spinCount="100000" sheet="1" objects="1" scenarios="1" formatCells="0" formatColumns="0" formatRows="0" sort="0" autoFilter="0"/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O O2 -Odvodnění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97</v>
      </c>
      <c r="G1" s="15"/>
      <c r="H1" s="291" t="s">
        <v>98</v>
      </c>
      <c r="I1" s="291"/>
      <c r="J1" s="291"/>
      <c r="K1" s="291"/>
      <c r="L1" s="15" t="s">
        <v>99</v>
      </c>
      <c r="M1" s="13"/>
      <c r="N1" s="13"/>
      <c r="O1" s="14" t="s">
        <v>100</v>
      </c>
      <c r="P1" s="13"/>
      <c r="Q1" s="13"/>
      <c r="R1" s="13"/>
      <c r="S1" s="15" t="s">
        <v>101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7" t="s">
        <v>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102</v>
      </c>
    </row>
    <row r="4" spans="2:46" ht="36.95" customHeight="1">
      <c r="B4" s="23"/>
      <c r="C4" s="199" t="s">
        <v>103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4" t="str">
        <f>'Rekapitulace stavby'!K6</f>
        <v>Komunikace vozidlová na p,č,2049/7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7"/>
      <c r="R6" s="24"/>
    </row>
    <row r="7" spans="2:18" s="1" customFormat="1" ht="32.85" customHeight="1">
      <c r="B7" s="36"/>
      <c r="C7" s="37"/>
      <c r="D7" s="30" t="s">
        <v>104</v>
      </c>
      <c r="E7" s="37"/>
      <c r="F7" s="205" t="s">
        <v>105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47" t="str">
        <f>'Rekapitulace stavby'!AN8</f>
        <v>11.12.2020</v>
      </c>
      <c r="P9" s="248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03" t="s">
        <v>22</v>
      </c>
      <c r="P11" s="203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03" t="s">
        <v>22</v>
      </c>
      <c r="P12" s="203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49" t="s">
        <v>22</v>
      </c>
      <c r="P14" s="203"/>
      <c r="Q14" s="37"/>
      <c r="R14" s="38"/>
    </row>
    <row r="15" spans="2:18" s="1" customFormat="1" ht="18" customHeight="1">
      <c r="B15" s="36"/>
      <c r="C15" s="37"/>
      <c r="D15" s="37"/>
      <c r="E15" s="249" t="s">
        <v>106</v>
      </c>
      <c r="F15" s="250"/>
      <c r="G15" s="250"/>
      <c r="H15" s="250"/>
      <c r="I15" s="250"/>
      <c r="J15" s="250"/>
      <c r="K15" s="250"/>
      <c r="L15" s="250"/>
      <c r="M15" s="31" t="s">
        <v>31</v>
      </c>
      <c r="N15" s="37"/>
      <c r="O15" s="249" t="s">
        <v>22</v>
      </c>
      <c r="P15" s="203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03" t="s">
        <v>22</v>
      </c>
      <c r="P17" s="203"/>
      <c r="Q17" s="37"/>
      <c r="R17" s="38"/>
    </row>
    <row r="18" spans="2:18" s="1" customFormat="1" ht="18" customHeight="1">
      <c r="B18" s="36"/>
      <c r="C18" s="37"/>
      <c r="D18" s="37"/>
      <c r="E18" s="29" t="s">
        <v>35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03" t="s">
        <v>22</v>
      </c>
      <c r="P18" s="203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03" t="str">
        <f>IF('Rekapitulace stavby'!AN19="","",'Rekapitulace stavby'!AN19)</f>
        <v/>
      </c>
      <c r="P20" s="203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03" t="str">
        <f>IF('Rekapitulace stavby'!AN20="","",'Rekapitulace stavby'!AN20)</f>
        <v/>
      </c>
      <c r="P21" s="203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8" t="s">
        <v>22</v>
      </c>
      <c r="F24" s="208"/>
      <c r="G24" s="208"/>
      <c r="H24" s="208"/>
      <c r="I24" s="208"/>
      <c r="J24" s="208"/>
      <c r="K24" s="208"/>
      <c r="L24" s="208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107</v>
      </c>
      <c r="E27" s="37"/>
      <c r="F27" s="37"/>
      <c r="G27" s="37"/>
      <c r="H27" s="37"/>
      <c r="I27" s="37"/>
      <c r="J27" s="37"/>
      <c r="K27" s="37"/>
      <c r="L27" s="37"/>
      <c r="M27" s="209">
        <f>N88</f>
        <v>0</v>
      </c>
      <c r="N27" s="209"/>
      <c r="O27" s="209"/>
      <c r="P27" s="209"/>
      <c r="Q27" s="37"/>
      <c r="R27" s="38"/>
    </row>
    <row r="28" spans="2:18" s="1" customFormat="1" ht="14.45" customHeight="1">
      <c r="B28" s="36"/>
      <c r="C28" s="37"/>
      <c r="D28" s="35" t="s">
        <v>91</v>
      </c>
      <c r="E28" s="37"/>
      <c r="F28" s="37"/>
      <c r="G28" s="37"/>
      <c r="H28" s="37"/>
      <c r="I28" s="37"/>
      <c r="J28" s="37"/>
      <c r="K28" s="37"/>
      <c r="L28" s="37"/>
      <c r="M28" s="209">
        <f>N101</f>
        <v>0</v>
      </c>
      <c r="N28" s="209"/>
      <c r="O28" s="209"/>
      <c r="P28" s="209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42</v>
      </c>
      <c r="E30" s="37"/>
      <c r="F30" s="37"/>
      <c r="G30" s="37"/>
      <c r="H30" s="37"/>
      <c r="I30" s="37"/>
      <c r="J30" s="37"/>
      <c r="K30" s="37"/>
      <c r="L30" s="37"/>
      <c r="M30" s="251">
        <f>ROUND(M27+M28,0)</f>
        <v>0</v>
      </c>
      <c r="N30" s="246"/>
      <c r="O30" s="246"/>
      <c r="P30" s="246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43</v>
      </c>
      <c r="E32" s="43" t="s">
        <v>44</v>
      </c>
      <c r="F32" s="44">
        <v>0.21</v>
      </c>
      <c r="G32" s="119" t="s">
        <v>45</v>
      </c>
      <c r="H32" s="252">
        <f>ROUND((((SUM(BE101:BE108)+SUM(BE126:BE215))+SUM(BE217:BE221))),0)</f>
        <v>0</v>
      </c>
      <c r="I32" s="246"/>
      <c r="J32" s="246"/>
      <c r="K32" s="37"/>
      <c r="L32" s="37"/>
      <c r="M32" s="252">
        <f>ROUND(((ROUND((SUM(BE101:BE108)+SUM(BE126:BE215)),0)*F32)+SUM(BE217:BE221)*F32),0)</f>
        <v>0</v>
      </c>
      <c r="N32" s="246"/>
      <c r="O32" s="246"/>
      <c r="P32" s="246"/>
      <c r="Q32" s="37"/>
      <c r="R32" s="38"/>
    </row>
    <row r="33" spans="2:18" s="1" customFormat="1" ht="14.45" customHeight="1">
      <c r="B33" s="36"/>
      <c r="C33" s="37"/>
      <c r="D33" s="37"/>
      <c r="E33" s="43" t="s">
        <v>46</v>
      </c>
      <c r="F33" s="44">
        <v>0.15</v>
      </c>
      <c r="G33" s="119" t="s">
        <v>45</v>
      </c>
      <c r="H33" s="252">
        <f>ROUND((((SUM(BF101:BF108)+SUM(BF126:BF215))+SUM(BF217:BF221))),0)</f>
        <v>0</v>
      </c>
      <c r="I33" s="246"/>
      <c r="J33" s="246"/>
      <c r="K33" s="37"/>
      <c r="L33" s="37"/>
      <c r="M33" s="252">
        <f>ROUND(((ROUND((SUM(BF101:BF108)+SUM(BF126:BF215)),0)*F33)+SUM(BF217:BF221)*F33),0)</f>
        <v>0</v>
      </c>
      <c r="N33" s="246"/>
      <c r="O33" s="246"/>
      <c r="P33" s="246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47</v>
      </c>
      <c r="F34" s="44">
        <v>0.21</v>
      </c>
      <c r="G34" s="119" t="s">
        <v>45</v>
      </c>
      <c r="H34" s="252">
        <f>ROUND((((SUM(BG101:BG108)+SUM(BG126:BG215))+SUM(BG217:BG221))),0)</f>
        <v>0</v>
      </c>
      <c r="I34" s="246"/>
      <c r="J34" s="246"/>
      <c r="K34" s="37"/>
      <c r="L34" s="37"/>
      <c r="M34" s="252">
        <v>0</v>
      </c>
      <c r="N34" s="246"/>
      <c r="O34" s="246"/>
      <c r="P34" s="246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48</v>
      </c>
      <c r="F35" s="44">
        <v>0.15</v>
      </c>
      <c r="G35" s="119" t="s">
        <v>45</v>
      </c>
      <c r="H35" s="252">
        <f>ROUND((((SUM(BH101:BH108)+SUM(BH126:BH215))+SUM(BH217:BH221))),0)</f>
        <v>0</v>
      </c>
      <c r="I35" s="246"/>
      <c r="J35" s="246"/>
      <c r="K35" s="37"/>
      <c r="L35" s="37"/>
      <c r="M35" s="252">
        <v>0</v>
      </c>
      <c r="N35" s="246"/>
      <c r="O35" s="246"/>
      <c r="P35" s="246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49</v>
      </c>
      <c r="F36" s="44">
        <v>0</v>
      </c>
      <c r="G36" s="119" t="s">
        <v>45</v>
      </c>
      <c r="H36" s="252">
        <f>ROUND((((SUM(BI101:BI108)+SUM(BI126:BI215))+SUM(BI217:BI221))),0)</f>
        <v>0</v>
      </c>
      <c r="I36" s="246"/>
      <c r="J36" s="246"/>
      <c r="K36" s="37"/>
      <c r="L36" s="37"/>
      <c r="M36" s="252">
        <v>0</v>
      </c>
      <c r="N36" s="246"/>
      <c r="O36" s="246"/>
      <c r="P36" s="246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50</v>
      </c>
      <c r="E38" s="80"/>
      <c r="F38" s="80"/>
      <c r="G38" s="121" t="s">
        <v>51</v>
      </c>
      <c r="H38" s="122" t="s">
        <v>52</v>
      </c>
      <c r="I38" s="80"/>
      <c r="J38" s="80"/>
      <c r="K38" s="80"/>
      <c r="L38" s="253">
        <f>SUM(M30:M36)</f>
        <v>0</v>
      </c>
      <c r="M38" s="253"/>
      <c r="N38" s="253"/>
      <c r="O38" s="253"/>
      <c r="P38" s="254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6"/>
      <c r="C76" s="199" t="s">
        <v>108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8"/>
      <c r="T76" s="126"/>
      <c r="U76" s="126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6"/>
      <c r="U77" s="126"/>
    </row>
    <row r="78" spans="2:21" s="1" customFormat="1" ht="30" customHeight="1">
      <c r="B78" s="36"/>
      <c r="C78" s="31" t="s">
        <v>19</v>
      </c>
      <c r="D78" s="37"/>
      <c r="E78" s="37"/>
      <c r="F78" s="244" t="str">
        <f>F6</f>
        <v>Komunikace vozidlová na p,č,2049/7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7"/>
      <c r="R78" s="38"/>
      <c r="T78" s="126"/>
      <c r="U78" s="126"/>
    </row>
    <row r="79" spans="2:21" s="1" customFormat="1" ht="36.95" customHeight="1">
      <c r="B79" s="36"/>
      <c r="C79" s="70" t="s">
        <v>104</v>
      </c>
      <c r="D79" s="37"/>
      <c r="E79" s="37"/>
      <c r="F79" s="234" t="str">
        <f>F7</f>
        <v>01 - SO O2 -Odvodnění</v>
      </c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37"/>
      <c r="R79" s="38"/>
      <c r="T79" s="126"/>
      <c r="U79" s="126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26"/>
      <c r="U80" s="126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Karviná -Město</v>
      </c>
      <c r="G81" s="37"/>
      <c r="H81" s="37"/>
      <c r="I81" s="37"/>
      <c r="J81" s="37"/>
      <c r="K81" s="31" t="s">
        <v>26</v>
      </c>
      <c r="L81" s="37"/>
      <c r="M81" s="248" t="str">
        <f>IF(O9="","",O9)</f>
        <v>11.12.2020</v>
      </c>
      <c r="N81" s="248"/>
      <c r="O81" s="248"/>
      <c r="P81" s="248"/>
      <c r="Q81" s="37"/>
      <c r="R81" s="38"/>
      <c r="T81" s="126"/>
      <c r="U81" s="126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26"/>
      <c r="U82" s="126"/>
    </row>
    <row r="83" spans="2:21" s="1" customFormat="1" ht="15">
      <c r="B83" s="36"/>
      <c r="C83" s="31" t="s">
        <v>28</v>
      </c>
      <c r="D83" s="37"/>
      <c r="E83" s="37"/>
      <c r="F83" s="29" t="str">
        <f>E12</f>
        <v>Magistrát města Karviné -Fryštátská 72/1-Karviná</v>
      </c>
      <c r="G83" s="37"/>
      <c r="H83" s="37"/>
      <c r="I83" s="37"/>
      <c r="J83" s="37"/>
      <c r="K83" s="31" t="s">
        <v>34</v>
      </c>
      <c r="L83" s="37"/>
      <c r="M83" s="203" t="str">
        <f>E18</f>
        <v>ing. Gavlas -Ostrava-Polanka</v>
      </c>
      <c r="N83" s="203"/>
      <c r="O83" s="203"/>
      <c r="P83" s="203"/>
      <c r="Q83" s="203"/>
      <c r="R83" s="38"/>
      <c r="T83" s="126"/>
      <c r="U83" s="126"/>
    </row>
    <row r="84" spans="2:21" s="1" customFormat="1" ht="14.45" customHeight="1">
      <c r="B84" s="36"/>
      <c r="C84" s="31" t="s">
        <v>32</v>
      </c>
      <c r="D84" s="37"/>
      <c r="E84" s="37"/>
      <c r="F84" s="29" t="str">
        <f>IF(E15="","",E15)</f>
        <v>dle výběrového řízení</v>
      </c>
      <c r="G84" s="37"/>
      <c r="H84" s="37"/>
      <c r="I84" s="37"/>
      <c r="J84" s="37"/>
      <c r="K84" s="31" t="s">
        <v>37</v>
      </c>
      <c r="L84" s="37"/>
      <c r="M84" s="203" t="str">
        <f>E21</f>
        <v xml:space="preserve"> </v>
      </c>
      <c r="N84" s="203"/>
      <c r="O84" s="203"/>
      <c r="P84" s="203"/>
      <c r="Q84" s="203"/>
      <c r="R84" s="38"/>
      <c r="T84" s="126"/>
      <c r="U84" s="126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26"/>
      <c r="U85" s="126"/>
    </row>
    <row r="86" spans="2:21" s="1" customFormat="1" ht="29.25" customHeight="1">
      <c r="B86" s="36"/>
      <c r="C86" s="255" t="s">
        <v>109</v>
      </c>
      <c r="D86" s="256"/>
      <c r="E86" s="256"/>
      <c r="F86" s="256"/>
      <c r="G86" s="256"/>
      <c r="H86" s="115"/>
      <c r="I86" s="115"/>
      <c r="J86" s="115"/>
      <c r="K86" s="115"/>
      <c r="L86" s="115"/>
      <c r="M86" s="115"/>
      <c r="N86" s="255" t="s">
        <v>110</v>
      </c>
      <c r="O86" s="256"/>
      <c r="P86" s="256"/>
      <c r="Q86" s="256"/>
      <c r="R86" s="38"/>
      <c r="T86" s="126"/>
      <c r="U86" s="126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26"/>
      <c r="U87" s="126"/>
    </row>
    <row r="88" spans="2:47" s="1" customFormat="1" ht="29.25" customHeight="1">
      <c r="B88" s="36"/>
      <c r="C88" s="127" t="s">
        <v>111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0">
        <f>N126</f>
        <v>0</v>
      </c>
      <c r="O88" s="257"/>
      <c r="P88" s="257"/>
      <c r="Q88" s="257"/>
      <c r="R88" s="38"/>
      <c r="T88" s="126"/>
      <c r="U88" s="126"/>
      <c r="AU88" s="19" t="s">
        <v>112</v>
      </c>
    </row>
    <row r="89" spans="2:21" s="6" customFormat="1" ht="24.95" customHeight="1">
      <c r="B89" s="128"/>
      <c r="C89" s="129"/>
      <c r="D89" s="130" t="s">
        <v>113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58">
        <f>N127</f>
        <v>0</v>
      </c>
      <c r="O89" s="259"/>
      <c r="P89" s="259"/>
      <c r="Q89" s="259"/>
      <c r="R89" s="131"/>
      <c r="T89" s="132"/>
      <c r="U89" s="132"/>
    </row>
    <row r="90" spans="2:21" s="7" customFormat="1" ht="19.9" customHeight="1">
      <c r="B90" s="133"/>
      <c r="C90" s="134"/>
      <c r="D90" s="103" t="s">
        <v>114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21">
        <f>N128</f>
        <v>0</v>
      </c>
      <c r="O90" s="260"/>
      <c r="P90" s="260"/>
      <c r="Q90" s="260"/>
      <c r="R90" s="135"/>
      <c r="T90" s="136"/>
      <c r="U90" s="136"/>
    </row>
    <row r="91" spans="2:21" s="7" customFormat="1" ht="19.9" customHeight="1">
      <c r="B91" s="133"/>
      <c r="C91" s="134"/>
      <c r="D91" s="103" t="s">
        <v>115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21">
        <f>N172</f>
        <v>0</v>
      </c>
      <c r="O91" s="260"/>
      <c r="P91" s="260"/>
      <c r="Q91" s="260"/>
      <c r="R91" s="135"/>
      <c r="T91" s="136"/>
      <c r="U91" s="136"/>
    </row>
    <row r="92" spans="2:21" s="7" customFormat="1" ht="19.9" customHeight="1">
      <c r="B92" s="133"/>
      <c r="C92" s="134"/>
      <c r="D92" s="103" t="s">
        <v>116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21">
        <f>N185</f>
        <v>0</v>
      </c>
      <c r="O92" s="260"/>
      <c r="P92" s="260"/>
      <c r="Q92" s="260"/>
      <c r="R92" s="135"/>
      <c r="T92" s="136"/>
      <c r="U92" s="136"/>
    </row>
    <row r="93" spans="2:21" s="7" customFormat="1" ht="19.9" customHeight="1">
      <c r="B93" s="133"/>
      <c r="C93" s="134"/>
      <c r="D93" s="103" t="s">
        <v>117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21">
        <f>N189</f>
        <v>0</v>
      </c>
      <c r="O93" s="260"/>
      <c r="P93" s="260"/>
      <c r="Q93" s="260"/>
      <c r="R93" s="135"/>
      <c r="T93" s="136"/>
      <c r="U93" s="136"/>
    </row>
    <row r="94" spans="2:21" s="7" customFormat="1" ht="19.9" customHeight="1">
      <c r="B94" s="133"/>
      <c r="C94" s="134"/>
      <c r="D94" s="103" t="s">
        <v>118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21">
        <f>N194</f>
        <v>0</v>
      </c>
      <c r="O94" s="260"/>
      <c r="P94" s="260"/>
      <c r="Q94" s="260"/>
      <c r="R94" s="135"/>
      <c r="T94" s="136"/>
      <c r="U94" s="136"/>
    </row>
    <row r="95" spans="2:21" s="7" customFormat="1" ht="19.9" customHeight="1">
      <c r="B95" s="133"/>
      <c r="C95" s="134"/>
      <c r="D95" s="103" t="s">
        <v>119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21">
        <f>N205</f>
        <v>0</v>
      </c>
      <c r="O95" s="260"/>
      <c r="P95" s="260"/>
      <c r="Q95" s="260"/>
      <c r="R95" s="135"/>
      <c r="T95" s="136"/>
      <c r="U95" s="136"/>
    </row>
    <row r="96" spans="2:21" s="6" customFormat="1" ht="24.95" customHeight="1">
      <c r="B96" s="128"/>
      <c r="C96" s="129"/>
      <c r="D96" s="130" t="s">
        <v>120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58">
        <f>N207</f>
        <v>0</v>
      </c>
      <c r="O96" s="259"/>
      <c r="P96" s="259"/>
      <c r="Q96" s="259"/>
      <c r="R96" s="131"/>
      <c r="T96" s="132"/>
      <c r="U96" s="132"/>
    </row>
    <row r="97" spans="2:21" s="7" customFormat="1" ht="19.9" customHeight="1">
      <c r="B97" s="133"/>
      <c r="C97" s="134"/>
      <c r="D97" s="103" t="s">
        <v>121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21">
        <f>N208</f>
        <v>0</v>
      </c>
      <c r="O97" s="260"/>
      <c r="P97" s="260"/>
      <c r="Q97" s="260"/>
      <c r="R97" s="135"/>
      <c r="T97" s="136"/>
      <c r="U97" s="136"/>
    </row>
    <row r="98" spans="2:21" s="6" customFormat="1" ht="24.95" customHeight="1">
      <c r="B98" s="128"/>
      <c r="C98" s="129"/>
      <c r="D98" s="130" t="s">
        <v>122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58">
        <f>N212</f>
        <v>0</v>
      </c>
      <c r="O98" s="259"/>
      <c r="P98" s="259"/>
      <c r="Q98" s="259"/>
      <c r="R98" s="131"/>
      <c r="T98" s="132"/>
      <c r="U98" s="132"/>
    </row>
    <row r="99" spans="2:21" s="6" customFormat="1" ht="21.75" customHeight="1">
      <c r="B99" s="128"/>
      <c r="C99" s="129"/>
      <c r="D99" s="130" t="s">
        <v>123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61">
        <f>N216</f>
        <v>0</v>
      </c>
      <c r="O99" s="259"/>
      <c r="P99" s="259"/>
      <c r="Q99" s="259"/>
      <c r="R99" s="131"/>
      <c r="T99" s="132"/>
      <c r="U99" s="132"/>
    </row>
    <row r="100" spans="2:21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26"/>
      <c r="U100" s="126"/>
    </row>
    <row r="101" spans="2:21" s="1" customFormat="1" ht="29.25" customHeight="1">
      <c r="B101" s="36"/>
      <c r="C101" s="127" t="s">
        <v>124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57">
        <f>ROUND(N102+N103+N104+N105+N106+N107,0)</f>
        <v>0</v>
      </c>
      <c r="O101" s="262"/>
      <c r="P101" s="262"/>
      <c r="Q101" s="262"/>
      <c r="R101" s="38"/>
      <c r="T101" s="137"/>
      <c r="U101" s="138" t="s">
        <v>43</v>
      </c>
    </row>
    <row r="102" spans="2:65" s="1" customFormat="1" ht="18" customHeight="1">
      <c r="B102" s="36"/>
      <c r="C102" s="37"/>
      <c r="D102" s="218" t="s">
        <v>125</v>
      </c>
      <c r="E102" s="219"/>
      <c r="F102" s="219"/>
      <c r="G102" s="219"/>
      <c r="H102" s="219"/>
      <c r="I102" s="37"/>
      <c r="J102" s="37"/>
      <c r="K102" s="37"/>
      <c r="L102" s="37"/>
      <c r="M102" s="37"/>
      <c r="N102" s="220">
        <f>ROUND(N88*T102,0)</f>
        <v>0</v>
      </c>
      <c r="O102" s="221"/>
      <c r="P102" s="221"/>
      <c r="Q102" s="221"/>
      <c r="R102" s="38"/>
      <c r="S102" s="139"/>
      <c r="T102" s="140"/>
      <c r="U102" s="141" t="s">
        <v>44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126</v>
      </c>
      <c r="AZ102" s="142"/>
      <c r="BA102" s="142"/>
      <c r="BB102" s="142"/>
      <c r="BC102" s="142"/>
      <c r="BD102" s="142"/>
      <c r="BE102" s="144">
        <f aca="true" t="shared" si="0" ref="BE102:BE107">IF(U102="základní",N102,0)</f>
        <v>0</v>
      </c>
      <c r="BF102" s="144">
        <f aca="true" t="shared" si="1" ref="BF102:BF107">IF(U102="snížená",N102,0)</f>
        <v>0</v>
      </c>
      <c r="BG102" s="144">
        <f aca="true" t="shared" si="2" ref="BG102:BG107">IF(U102="zákl. přenesená",N102,0)</f>
        <v>0</v>
      </c>
      <c r="BH102" s="144">
        <f aca="true" t="shared" si="3" ref="BH102:BH107">IF(U102="sníž. přenesená",N102,0)</f>
        <v>0</v>
      </c>
      <c r="BI102" s="144">
        <f aca="true" t="shared" si="4" ref="BI102:BI107">IF(U102="nulová",N102,0)</f>
        <v>0</v>
      </c>
      <c r="BJ102" s="143" t="s">
        <v>9</v>
      </c>
      <c r="BK102" s="142"/>
      <c r="BL102" s="142"/>
      <c r="BM102" s="142"/>
    </row>
    <row r="103" spans="2:65" s="1" customFormat="1" ht="18" customHeight="1">
      <c r="B103" s="36"/>
      <c r="C103" s="37"/>
      <c r="D103" s="218" t="s">
        <v>127</v>
      </c>
      <c r="E103" s="219"/>
      <c r="F103" s="219"/>
      <c r="G103" s="219"/>
      <c r="H103" s="219"/>
      <c r="I103" s="37"/>
      <c r="J103" s="37"/>
      <c r="K103" s="37"/>
      <c r="L103" s="37"/>
      <c r="M103" s="37"/>
      <c r="N103" s="220">
        <f>ROUND(N88*T103,0)</f>
        <v>0</v>
      </c>
      <c r="O103" s="221"/>
      <c r="P103" s="221"/>
      <c r="Q103" s="221"/>
      <c r="R103" s="38"/>
      <c r="S103" s="139"/>
      <c r="T103" s="140"/>
      <c r="U103" s="141" t="s">
        <v>44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126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9</v>
      </c>
      <c r="BK103" s="142"/>
      <c r="BL103" s="142"/>
      <c r="BM103" s="142"/>
    </row>
    <row r="104" spans="2:65" s="1" customFormat="1" ht="18" customHeight="1">
      <c r="B104" s="36"/>
      <c r="C104" s="37"/>
      <c r="D104" s="218" t="s">
        <v>128</v>
      </c>
      <c r="E104" s="219"/>
      <c r="F104" s="219"/>
      <c r="G104" s="219"/>
      <c r="H104" s="219"/>
      <c r="I104" s="37"/>
      <c r="J104" s="37"/>
      <c r="K104" s="37"/>
      <c r="L104" s="37"/>
      <c r="M104" s="37"/>
      <c r="N104" s="220">
        <f>ROUND(N88*T104,0)</f>
        <v>0</v>
      </c>
      <c r="O104" s="221"/>
      <c r="P104" s="221"/>
      <c r="Q104" s="221"/>
      <c r="R104" s="38"/>
      <c r="S104" s="139"/>
      <c r="T104" s="140"/>
      <c r="U104" s="141" t="s">
        <v>44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126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9</v>
      </c>
      <c r="BK104" s="142"/>
      <c r="BL104" s="142"/>
      <c r="BM104" s="142"/>
    </row>
    <row r="105" spans="2:65" s="1" customFormat="1" ht="18" customHeight="1">
      <c r="B105" s="36"/>
      <c r="C105" s="37"/>
      <c r="D105" s="218" t="s">
        <v>129</v>
      </c>
      <c r="E105" s="219"/>
      <c r="F105" s="219"/>
      <c r="G105" s="219"/>
      <c r="H105" s="219"/>
      <c r="I105" s="37"/>
      <c r="J105" s="37"/>
      <c r="K105" s="37"/>
      <c r="L105" s="37"/>
      <c r="M105" s="37"/>
      <c r="N105" s="220">
        <f>ROUND(N88*T105,0)</f>
        <v>0</v>
      </c>
      <c r="O105" s="221"/>
      <c r="P105" s="221"/>
      <c r="Q105" s="221"/>
      <c r="R105" s="38"/>
      <c r="S105" s="139"/>
      <c r="T105" s="140"/>
      <c r="U105" s="141" t="s">
        <v>44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126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9</v>
      </c>
      <c r="BK105" s="142"/>
      <c r="BL105" s="142"/>
      <c r="BM105" s="142"/>
    </row>
    <row r="106" spans="2:65" s="1" customFormat="1" ht="18" customHeight="1">
      <c r="B106" s="36"/>
      <c r="C106" s="37"/>
      <c r="D106" s="218" t="s">
        <v>130</v>
      </c>
      <c r="E106" s="219"/>
      <c r="F106" s="219"/>
      <c r="G106" s="219"/>
      <c r="H106" s="219"/>
      <c r="I106" s="37"/>
      <c r="J106" s="37"/>
      <c r="K106" s="37"/>
      <c r="L106" s="37"/>
      <c r="M106" s="37"/>
      <c r="N106" s="220">
        <f>ROUND(N88*T106,0)</f>
        <v>0</v>
      </c>
      <c r="O106" s="221"/>
      <c r="P106" s="221"/>
      <c r="Q106" s="221"/>
      <c r="R106" s="38"/>
      <c r="S106" s="139"/>
      <c r="T106" s="140"/>
      <c r="U106" s="141" t="s">
        <v>44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126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9</v>
      </c>
      <c r="BK106" s="142"/>
      <c r="BL106" s="142"/>
      <c r="BM106" s="142"/>
    </row>
    <row r="107" spans="2:65" s="1" customFormat="1" ht="18" customHeight="1">
      <c r="B107" s="36"/>
      <c r="C107" s="37"/>
      <c r="D107" s="103" t="s">
        <v>131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220">
        <f>ROUND(N88*T107,0)</f>
        <v>0</v>
      </c>
      <c r="O107" s="221"/>
      <c r="P107" s="221"/>
      <c r="Q107" s="221"/>
      <c r="R107" s="38"/>
      <c r="S107" s="139"/>
      <c r="T107" s="145"/>
      <c r="U107" s="146" t="s">
        <v>44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132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9</v>
      </c>
      <c r="BK107" s="142"/>
      <c r="BL107" s="142"/>
      <c r="BM107" s="142"/>
    </row>
    <row r="108" spans="2:21" s="1" customFormat="1" ht="13.5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T108" s="126"/>
      <c r="U108" s="126"/>
    </row>
    <row r="109" spans="2:21" s="1" customFormat="1" ht="29.25" customHeight="1">
      <c r="B109" s="36"/>
      <c r="C109" s="114" t="s">
        <v>96</v>
      </c>
      <c r="D109" s="115"/>
      <c r="E109" s="115"/>
      <c r="F109" s="115"/>
      <c r="G109" s="115"/>
      <c r="H109" s="115"/>
      <c r="I109" s="115"/>
      <c r="J109" s="115"/>
      <c r="K109" s="115"/>
      <c r="L109" s="231">
        <f>ROUND(SUM(N88+N101),0)</f>
        <v>0</v>
      </c>
      <c r="M109" s="231"/>
      <c r="N109" s="231"/>
      <c r="O109" s="231"/>
      <c r="P109" s="231"/>
      <c r="Q109" s="231"/>
      <c r="R109" s="38"/>
      <c r="T109" s="126"/>
      <c r="U109" s="126"/>
    </row>
    <row r="110" spans="2:21" s="1" customFormat="1" ht="6.9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  <c r="T110" s="126"/>
      <c r="U110" s="126"/>
    </row>
    <row r="114" spans="2:18" s="1" customFormat="1" ht="6.95" customHeight="1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2:18" s="1" customFormat="1" ht="36.95" customHeight="1">
      <c r="B115" s="36"/>
      <c r="C115" s="199" t="s">
        <v>133</v>
      </c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30" customHeight="1">
      <c r="B117" s="36"/>
      <c r="C117" s="31" t="s">
        <v>19</v>
      </c>
      <c r="D117" s="37"/>
      <c r="E117" s="37"/>
      <c r="F117" s="244" t="str">
        <f>F6</f>
        <v>Komunikace vozidlová na p,č,2049/7</v>
      </c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37"/>
      <c r="R117" s="38"/>
    </row>
    <row r="118" spans="2:18" s="1" customFormat="1" ht="36.95" customHeight="1">
      <c r="B118" s="36"/>
      <c r="C118" s="70" t="s">
        <v>104</v>
      </c>
      <c r="D118" s="37"/>
      <c r="E118" s="37"/>
      <c r="F118" s="234" t="str">
        <f>F7</f>
        <v>01 - SO O2 -Odvodnění</v>
      </c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24</v>
      </c>
      <c r="D120" s="37"/>
      <c r="E120" s="37"/>
      <c r="F120" s="29" t="str">
        <f>F9</f>
        <v>Karviná -Město</v>
      </c>
      <c r="G120" s="37"/>
      <c r="H120" s="37"/>
      <c r="I120" s="37"/>
      <c r="J120" s="37"/>
      <c r="K120" s="31" t="s">
        <v>26</v>
      </c>
      <c r="L120" s="37"/>
      <c r="M120" s="248" t="str">
        <f>IF(O9="","",O9)</f>
        <v>11.12.2020</v>
      </c>
      <c r="N120" s="248"/>
      <c r="O120" s="248"/>
      <c r="P120" s="248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5">
      <c r="B122" s="36"/>
      <c r="C122" s="31" t="s">
        <v>28</v>
      </c>
      <c r="D122" s="37"/>
      <c r="E122" s="37"/>
      <c r="F122" s="29" t="str">
        <f>E12</f>
        <v>Magistrát města Karviné -Fryštátská 72/1-Karviná</v>
      </c>
      <c r="G122" s="37"/>
      <c r="H122" s="37"/>
      <c r="I122" s="37"/>
      <c r="J122" s="37"/>
      <c r="K122" s="31" t="s">
        <v>34</v>
      </c>
      <c r="L122" s="37"/>
      <c r="M122" s="203" t="str">
        <f>E18</f>
        <v>ing. Gavlas -Ostrava-Polanka</v>
      </c>
      <c r="N122" s="203"/>
      <c r="O122" s="203"/>
      <c r="P122" s="203"/>
      <c r="Q122" s="203"/>
      <c r="R122" s="38"/>
    </row>
    <row r="123" spans="2:18" s="1" customFormat="1" ht="14.45" customHeight="1">
      <c r="B123" s="36"/>
      <c r="C123" s="31" t="s">
        <v>32</v>
      </c>
      <c r="D123" s="37"/>
      <c r="E123" s="37"/>
      <c r="F123" s="29" t="str">
        <f>IF(E15="","",E15)</f>
        <v>dle výběrového řízení</v>
      </c>
      <c r="G123" s="37"/>
      <c r="H123" s="37"/>
      <c r="I123" s="37"/>
      <c r="J123" s="37"/>
      <c r="K123" s="31" t="s">
        <v>37</v>
      </c>
      <c r="L123" s="37"/>
      <c r="M123" s="203" t="str">
        <f>E21</f>
        <v xml:space="preserve"> </v>
      </c>
      <c r="N123" s="203"/>
      <c r="O123" s="203"/>
      <c r="P123" s="203"/>
      <c r="Q123" s="203"/>
      <c r="R123" s="38"/>
    </row>
    <row r="124" spans="2:18" s="1" customFormat="1" ht="10.3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8" customFormat="1" ht="29.25" customHeight="1">
      <c r="B125" s="147"/>
      <c r="C125" s="148" t="s">
        <v>134</v>
      </c>
      <c r="D125" s="149" t="s">
        <v>135</v>
      </c>
      <c r="E125" s="149" t="s">
        <v>61</v>
      </c>
      <c r="F125" s="263" t="s">
        <v>136</v>
      </c>
      <c r="G125" s="263"/>
      <c r="H125" s="263"/>
      <c r="I125" s="263"/>
      <c r="J125" s="149" t="s">
        <v>137</v>
      </c>
      <c r="K125" s="149" t="s">
        <v>138</v>
      </c>
      <c r="L125" s="264" t="s">
        <v>139</v>
      </c>
      <c r="M125" s="264"/>
      <c r="N125" s="263" t="s">
        <v>110</v>
      </c>
      <c r="O125" s="263"/>
      <c r="P125" s="263"/>
      <c r="Q125" s="265"/>
      <c r="R125" s="150"/>
      <c r="T125" s="81" t="s">
        <v>140</v>
      </c>
      <c r="U125" s="82" t="s">
        <v>43</v>
      </c>
      <c r="V125" s="82" t="s">
        <v>141</v>
      </c>
      <c r="W125" s="82" t="s">
        <v>142</v>
      </c>
      <c r="X125" s="82" t="s">
        <v>143</v>
      </c>
      <c r="Y125" s="82" t="s">
        <v>144</v>
      </c>
      <c r="Z125" s="82" t="s">
        <v>145</v>
      </c>
      <c r="AA125" s="83" t="s">
        <v>146</v>
      </c>
    </row>
    <row r="126" spans="2:63" s="1" customFormat="1" ht="29.25" customHeight="1">
      <c r="B126" s="36"/>
      <c r="C126" s="85" t="s">
        <v>107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70">
        <f>BK126</f>
        <v>0</v>
      </c>
      <c r="O126" s="271"/>
      <c r="P126" s="271"/>
      <c r="Q126" s="271"/>
      <c r="R126" s="38"/>
      <c r="T126" s="84"/>
      <c r="U126" s="52"/>
      <c r="V126" s="52"/>
      <c r="W126" s="151">
        <f>W127+W207+W212+W216</f>
        <v>0</v>
      </c>
      <c r="X126" s="52"/>
      <c r="Y126" s="151">
        <f>Y127+Y207+Y212+Y216</f>
        <v>17.695464</v>
      </c>
      <c r="Z126" s="52"/>
      <c r="AA126" s="152">
        <f>AA127+AA207+AA212+AA216</f>
        <v>0</v>
      </c>
      <c r="AT126" s="19" t="s">
        <v>78</v>
      </c>
      <c r="AU126" s="19" t="s">
        <v>112</v>
      </c>
      <c r="BK126" s="153">
        <f>BK127+BK207+BK212+BK216</f>
        <v>0</v>
      </c>
    </row>
    <row r="127" spans="2:63" s="9" customFormat="1" ht="37.35" customHeight="1">
      <c r="B127" s="154"/>
      <c r="C127" s="155"/>
      <c r="D127" s="156" t="s">
        <v>113</v>
      </c>
      <c r="E127" s="156"/>
      <c r="F127" s="156"/>
      <c r="G127" s="156"/>
      <c r="H127" s="156"/>
      <c r="I127" s="156"/>
      <c r="J127" s="156"/>
      <c r="K127" s="156"/>
      <c r="L127" s="156"/>
      <c r="M127" s="156"/>
      <c r="N127" s="261">
        <f>BK127</f>
        <v>0</v>
      </c>
      <c r="O127" s="258"/>
      <c r="P127" s="258"/>
      <c r="Q127" s="258"/>
      <c r="R127" s="157"/>
      <c r="T127" s="158"/>
      <c r="U127" s="155"/>
      <c r="V127" s="155"/>
      <c r="W127" s="159">
        <f>W128+W172+W185+W189+W194+W205</f>
        <v>0</v>
      </c>
      <c r="X127" s="155"/>
      <c r="Y127" s="159">
        <f>Y128+Y172+Y185+Y189+Y194+Y205</f>
        <v>17.516984</v>
      </c>
      <c r="Z127" s="155"/>
      <c r="AA127" s="160">
        <f>AA128+AA172+AA185+AA189+AA194+AA205</f>
        <v>0</v>
      </c>
      <c r="AR127" s="161" t="s">
        <v>9</v>
      </c>
      <c r="AT127" s="162" t="s">
        <v>78</v>
      </c>
      <c r="AU127" s="162" t="s">
        <v>79</v>
      </c>
      <c r="AY127" s="161" t="s">
        <v>147</v>
      </c>
      <c r="BK127" s="163">
        <f>BK128+BK172+BK185+BK189+BK194+BK205</f>
        <v>0</v>
      </c>
    </row>
    <row r="128" spans="2:63" s="9" customFormat="1" ht="19.9" customHeight="1">
      <c r="B128" s="154"/>
      <c r="C128" s="155"/>
      <c r="D128" s="164" t="s">
        <v>114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272">
        <f>BK128</f>
        <v>0</v>
      </c>
      <c r="O128" s="273"/>
      <c r="P128" s="273"/>
      <c r="Q128" s="273"/>
      <c r="R128" s="157"/>
      <c r="T128" s="158"/>
      <c r="U128" s="155"/>
      <c r="V128" s="155"/>
      <c r="W128" s="159">
        <f>SUM(W129:W171)</f>
        <v>0</v>
      </c>
      <c r="X128" s="155"/>
      <c r="Y128" s="159">
        <f>SUM(Y129:Y171)</f>
        <v>0.43331</v>
      </c>
      <c r="Z128" s="155"/>
      <c r="AA128" s="160">
        <f>SUM(AA129:AA171)</f>
        <v>0</v>
      </c>
      <c r="AR128" s="161" t="s">
        <v>9</v>
      </c>
      <c r="AT128" s="162" t="s">
        <v>78</v>
      </c>
      <c r="AU128" s="162" t="s">
        <v>9</v>
      </c>
      <c r="AY128" s="161" t="s">
        <v>147</v>
      </c>
      <c r="BK128" s="163">
        <f>SUM(BK129:BK171)</f>
        <v>0</v>
      </c>
    </row>
    <row r="129" spans="2:65" s="1" customFormat="1" ht="31.5" customHeight="1">
      <c r="B129" s="36"/>
      <c r="C129" s="165" t="s">
        <v>9</v>
      </c>
      <c r="D129" s="165" t="s">
        <v>148</v>
      </c>
      <c r="E129" s="166" t="s">
        <v>149</v>
      </c>
      <c r="F129" s="266" t="s">
        <v>150</v>
      </c>
      <c r="G129" s="266"/>
      <c r="H129" s="266"/>
      <c r="I129" s="266"/>
      <c r="J129" s="167" t="s">
        <v>151</v>
      </c>
      <c r="K129" s="168">
        <v>50.64</v>
      </c>
      <c r="L129" s="267">
        <v>0</v>
      </c>
      <c r="M129" s="268"/>
      <c r="N129" s="269">
        <f>ROUND(L129*K129,0)</f>
        <v>0</v>
      </c>
      <c r="O129" s="269"/>
      <c r="P129" s="269"/>
      <c r="Q129" s="269"/>
      <c r="R129" s="38"/>
      <c r="T129" s="169" t="s">
        <v>22</v>
      </c>
      <c r="U129" s="45" t="s">
        <v>44</v>
      </c>
      <c r="V129" s="37"/>
      <c r="W129" s="170">
        <f>V129*K129</f>
        <v>0</v>
      </c>
      <c r="X129" s="170">
        <v>0</v>
      </c>
      <c r="Y129" s="170">
        <f>X129*K129</f>
        <v>0</v>
      </c>
      <c r="Z129" s="170">
        <v>0</v>
      </c>
      <c r="AA129" s="171">
        <f>Z129*K129</f>
        <v>0</v>
      </c>
      <c r="AR129" s="19" t="s">
        <v>152</v>
      </c>
      <c r="AT129" s="19" t="s">
        <v>148</v>
      </c>
      <c r="AU129" s="19" t="s">
        <v>102</v>
      </c>
      <c r="AY129" s="19" t="s">
        <v>147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9</v>
      </c>
      <c r="BK129" s="107">
        <f>ROUND(L129*K129,0)</f>
        <v>0</v>
      </c>
      <c r="BL129" s="19" t="s">
        <v>152</v>
      </c>
      <c r="BM129" s="19" t="s">
        <v>153</v>
      </c>
    </row>
    <row r="130" spans="2:51" s="10" customFormat="1" ht="22.5" customHeight="1">
      <c r="B130" s="172"/>
      <c r="C130" s="173"/>
      <c r="D130" s="173"/>
      <c r="E130" s="174" t="s">
        <v>22</v>
      </c>
      <c r="F130" s="274" t="s">
        <v>154</v>
      </c>
      <c r="G130" s="275"/>
      <c r="H130" s="275"/>
      <c r="I130" s="275"/>
      <c r="J130" s="173"/>
      <c r="K130" s="175">
        <v>50.64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155</v>
      </c>
      <c r="AU130" s="179" t="s">
        <v>102</v>
      </c>
      <c r="AV130" s="10" t="s">
        <v>102</v>
      </c>
      <c r="AW130" s="10" t="s">
        <v>36</v>
      </c>
      <c r="AX130" s="10" t="s">
        <v>79</v>
      </c>
      <c r="AY130" s="179" t="s">
        <v>147</v>
      </c>
    </row>
    <row r="131" spans="2:51" s="11" customFormat="1" ht="22.5" customHeight="1">
      <c r="B131" s="180"/>
      <c r="C131" s="181"/>
      <c r="D131" s="181"/>
      <c r="E131" s="182" t="s">
        <v>22</v>
      </c>
      <c r="F131" s="276" t="s">
        <v>156</v>
      </c>
      <c r="G131" s="277"/>
      <c r="H131" s="277"/>
      <c r="I131" s="277"/>
      <c r="J131" s="181"/>
      <c r="K131" s="183">
        <v>50.64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155</v>
      </c>
      <c r="AU131" s="187" t="s">
        <v>102</v>
      </c>
      <c r="AV131" s="11" t="s">
        <v>152</v>
      </c>
      <c r="AW131" s="11" t="s">
        <v>36</v>
      </c>
      <c r="AX131" s="11" t="s">
        <v>9</v>
      </c>
      <c r="AY131" s="187" t="s">
        <v>147</v>
      </c>
    </row>
    <row r="132" spans="2:65" s="1" customFormat="1" ht="31.5" customHeight="1">
      <c r="B132" s="36"/>
      <c r="C132" s="165" t="s">
        <v>102</v>
      </c>
      <c r="D132" s="165" t="s">
        <v>148</v>
      </c>
      <c r="E132" s="166" t="s">
        <v>157</v>
      </c>
      <c r="F132" s="266" t="s">
        <v>158</v>
      </c>
      <c r="G132" s="266"/>
      <c r="H132" s="266"/>
      <c r="I132" s="266"/>
      <c r="J132" s="167" t="s">
        <v>151</v>
      </c>
      <c r="K132" s="168">
        <v>45</v>
      </c>
      <c r="L132" s="267">
        <v>0</v>
      </c>
      <c r="M132" s="268"/>
      <c r="N132" s="269">
        <f>ROUND(L132*K132,0)</f>
        <v>0</v>
      </c>
      <c r="O132" s="269"/>
      <c r="P132" s="269"/>
      <c r="Q132" s="269"/>
      <c r="R132" s="38"/>
      <c r="T132" s="169" t="s">
        <v>22</v>
      </c>
      <c r="U132" s="45" t="s">
        <v>44</v>
      </c>
      <c r="V132" s="37"/>
      <c r="W132" s="170">
        <f>V132*K132</f>
        <v>0</v>
      </c>
      <c r="X132" s="170">
        <v>0</v>
      </c>
      <c r="Y132" s="170">
        <f>X132*K132</f>
        <v>0</v>
      </c>
      <c r="Z132" s="170">
        <v>0</v>
      </c>
      <c r="AA132" s="171">
        <f>Z132*K132</f>
        <v>0</v>
      </c>
      <c r="AR132" s="19" t="s">
        <v>152</v>
      </c>
      <c r="AT132" s="19" t="s">
        <v>148</v>
      </c>
      <c r="AU132" s="19" t="s">
        <v>102</v>
      </c>
      <c r="AY132" s="19" t="s">
        <v>147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19" t="s">
        <v>9</v>
      </c>
      <c r="BK132" s="107">
        <f>ROUND(L132*K132,0)</f>
        <v>0</v>
      </c>
      <c r="BL132" s="19" t="s">
        <v>152</v>
      </c>
      <c r="BM132" s="19" t="s">
        <v>159</v>
      </c>
    </row>
    <row r="133" spans="2:51" s="10" customFormat="1" ht="22.5" customHeight="1">
      <c r="B133" s="172"/>
      <c r="C133" s="173"/>
      <c r="D133" s="173"/>
      <c r="E133" s="174" t="s">
        <v>22</v>
      </c>
      <c r="F133" s="274" t="s">
        <v>160</v>
      </c>
      <c r="G133" s="275"/>
      <c r="H133" s="275"/>
      <c r="I133" s="275"/>
      <c r="J133" s="173"/>
      <c r="K133" s="175">
        <v>45</v>
      </c>
      <c r="L133" s="173"/>
      <c r="M133" s="173"/>
      <c r="N133" s="173"/>
      <c r="O133" s="173"/>
      <c r="P133" s="173"/>
      <c r="Q133" s="173"/>
      <c r="R133" s="176"/>
      <c r="T133" s="177"/>
      <c r="U133" s="173"/>
      <c r="V133" s="173"/>
      <c r="W133" s="173"/>
      <c r="X133" s="173"/>
      <c r="Y133" s="173"/>
      <c r="Z133" s="173"/>
      <c r="AA133" s="178"/>
      <c r="AT133" s="179" t="s">
        <v>155</v>
      </c>
      <c r="AU133" s="179" t="s">
        <v>102</v>
      </c>
      <c r="AV133" s="10" t="s">
        <v>102</v>
      </c>
      <c r="AW133" s="10" t="s">
        <v>36</v>
      </c>
      <c r="AX133" s="10" t="s">
        <v>9</v>
      </c>
      <c r="AY133" s="179" t="s">
        <v>147</v>
      </c>
    </row>
    <row r="134" spans="2:65" s="1" customFormat="1" ht="31.5" customHeight="1">
      <c r="B134" s="36"/>
      <c r="C134" s="165" t="s">
        <v>161</v>
      </c>
      <c r="D134" s="165" t="s">
        <v>148</v>
      </c>
      <c r="E134" s="166" t="s">
        <v>162</v>
      </c>
      <c r="F134" s="266" t="s">
        <v>163</v>
      </c>
      <c r="G134" s="266"/>
      <c r="H134" s="266"/>
      <c r="I134" s="266"/>
      <c r="J134" s="167" t="s">
        <v>151</v>
      </c>
      <c r="K134" s="168">
        <v>9</v>
      </c>
      <c r="L134" s="267">
        <v>0</v>
      </c>
      <c r="M134" s="268"/>
      <c r="N134" s="269">
        <f>ROUND(L134*K134,0)</f>
        <v>0</v>
      </c>
      <c r="O134" s="269"/>
      <c r="P134" s="269"/>
      <c r="Q134" s="269"/>
      <c r="R134" s="38"/>
      <c r="T134" s="169" t="s">
        <v>22</v>
      </c>
      <c r="U134" s="45" t="s">
        <v>44</v>
      </c>
      <c r="V134" s="37"/>
      <c r="W134" s="170">
        <f>V134*K134</f>
        <v>0</v>
      </c>
      <c r="X134" s="170">
        <v>0</v>
      </c>
      <c r="Y134" s="170">
        <f>X134*K134</f>
        <v>0</v>
      </c>
      <c r="Z134" s="170">
        <v>0</v>
      </c>
      <c r="AA134" s="171">
        <f>Z134*K134</f>
        <v>0</v>
      </c>
      <c r="AR134" s="19" t="s">
        <v>152</v>
      </c>
      <c r="AT134" s="19" t="s">
        <v>148</v>
      </c>
      <c r="AU134" s="19" t="s">
        <v>102</v>
      </c>
      <c r="AY134" s="19" t="s">
        <v>147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9</v>
      </c>
      <c r="BK134" s="107">
        <f>ROUND(L134*K134,0)</f>
        <v>0</v>
      </c>
      <c r="BL134" s="19" t="s">
        <v>152</v>
      </c>
      <c r="BM134" s="19" t="s">
        <v>164</v>
      </c>
    </row>
    <row r="135" spans="2:65" s="1" customFormat="1" ht="31.5" customHeight="1">
      <c r="B135" s="36"/>
      <c r="C135" s="165" t="s">
        <v>152</v>
      </c>
      <c r="D135" s="165" t="s">
        <v>148</v>
      </c>
      <c r="E135" s="166" t="s">
        <v>165</v>
      </c>
      <c r="F135" s="266" t="s">
        <v>166</v>
      </c>
      <c r="G135" s="266"/>
      <c r="H135" s="266"/>
      <c r="I135" s="266"/>
      <c r="J135" s="167" t="s">
        <v>151</v>
      </c>
      <c r="K135" s="168">
        <v>45</v>
      </c>
      <c r="L135" s="267">
        <v>0</v>
      </c>
      <c r="M135" s="268"/>
      <c r="N135" s="269">
        <f>ROUND(L135*K135,0)</f>
        <v>0</v>
      </c>
      <c r="O135" s="269"/>
      <c r="P135" s="269"/>
      <c r="Q135" s="269"/>
      <c r="R135" s="38"/>
      <c r="T135" s="169" t="s">
        <v>22</v>
      </c>
      <c r="U135" s="45" t="s">
        <v>44</v>
      </c>
      <c r="V135" s="37"/>
      <c r="W135" s="170">
        <f>V135*K135</f>
        <v>0</v>
      </c>
      <c r="X135" s="170">
        <v>0</v>
      </c>
      <c r="Y135" s="170">
        <f>X135*K135</f>
        <v>0</v>
      </c>
      <c r="Z135" s="170">
        <v>0</v>
      </c>
      <c r="AA135" s="171">
        <f>Z135*K135</f>
        <v>0</v>
      </c>
      <c r="AR135" s="19" t="s">
        <v>152</v>
      </c>
      <c r="AT135" s="19" t="s">
        <v>148</v>
      </c>
      <c r="AU135" s="19" t="s">
        <v>102</v>
      </c>
      <c r="AY135" s="19" t="s">
        <v>147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9</v>
      </c>
      <c r="BK135" s="107">
        <f>ROUND(L135*K135,0)</f>
        <v>0</v>
      </c>
      <c r="BL135" s="19" t="s">
        <v>152</v>
      </c>
      <c r="BM135" s="19" t="s">
        <v>167</v>
      </c>
    </row>
    <row r="136" spans="2:65" s="1" customFormat="1" ht="31.5" customHeight="1">
      <c r="B136" s="36"/>
      <c r="C136" s="165" t="s">
        <v>168</v>
      </c>
      <c r="D136" s="165" t="s">
        <v>148</v>
      </c>
      <c r="E136" s="166" t="s">
        <v>169</v>
      </c>
      <c r="F136" s="266" t="s">
        <v>170</v>
      </c>
      <c r="G136" s="266"/>
      <c r="H136" s="266"/>
      <c r="I136" s="266"/>
      <c r="J136" s="167" t="s">
        <v>151</v>
      </c>
      <c r="K136" s="168">
        <v>9</v>
      </c>
      <c r="L136" s="267">
        <v>0</v>
      </c>
      <c r="M136" s="268"/>
      <c r="N136" s="269">
        <f>ROUND(L136*K136,0)</f>
        <v>0</v>
      </c>
      <c r="O136" s="269"/>
      <c r="P136" s="269"/>
      <c r="Q136" s="269"/>
      <c r="R136" s="38"/>
      <c r="T136" s="169" t="s">
        <v>22</v>
      </c>
      <c r="U136" s="45" t="s">
        <v>44</v>
      </c>
      <c r="V136" s="37"/>
      <c r="W136" s="170">
        <f>V136*K136</f>
        <v>0</v>
      </c>
      <c r="X136" s="170">
        <v>0</v>
      </c>
      <c r="Y136" s="170">
        <f>X136*K136</f>
        <v>0</v>
      </c>
      <c r="Z136" s="170">
        <v>0</v>
      </c>
      <c r="AA136" s="171">
        <f>Z136*K136</f>
        <v>0</v>
      </c>
      <c r="AR136" s="19" t="s">
        <v>152</v>
      </c>
      <c r="AT136" s="19" t="s">
        <v>148</v>
      </c>
      <c r="AU136" s="19" t="s">
        <v>102</v>
      </c>
      <c r="AY136" s="19" t="s">
        <v>147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9</v>
      </c>
      <c r="BK136" s="107">
        <f>ROUND(L136*K136,0)</f>
        <v>0</v>
      </c>
      <c r="BL136" s="19" t="s">
        <v>152</v>
      </c>
      <c r="BM136" s="19" t="s">
        <v>171</v>
      </c>
    </row>
    <row r="137" spans="2:65" s="1" customFormat="1" ht="31.5" customHeight="1">
      <c r="B137" s="36"/>
      <c r="C137" s="165" t="s">
        <v>172</v>
      </c>
      <c r="D137" s="165" t="s">
        <v>148</v>
      </c>
      <c r="E137" s="166" t="s">
        <v>173</v>
      </c>
      <c r="F137" s="266" t="s">
        <v>174</v>
      </c>
      <c r="G137" s="266"/>
      <c r="H137" s="266"/>
      <c r="I137" s="266"/>
      <c r="J137" s="167" t="s">
        <v>151</v>
      </c>
      <c r="K137" s="168">
        <v>81.6</v>
      </c>
      <c r="L137" s="267">
        <v>0</v>
      </c>
      <c r="M137" s="268"/>
      <c r="N137" s="269">
        <f>ROUND(L137*K137,0)</f>
        <v>0</v>
      </c>
      <c r="O137" s="269"/>
      <c r="P137" s="269"/>
      <c r="Q137" s="269"/>
      <c r="R137" s="38"/>
      <c r="T137" s="169" t="s">
        <v>22</v>
      </c>
      <c r="U137" s="45" t="s">
        <v>44</v>
      </c>
      <c r="V137" s="37"/>
      <c r="W137" s="170">
        <f>V137*K137</f>
        <v>0</v>
      </c>
      <c r="X137" s="170">
        <v>0</v>
      </c>
      <c r="Y137" s="170">
        <f>X137*K137</f>
        <v>0</v>
      </c>
      <c r="Z137" s="170">
        <v>0</v>
      </c>
      <c r="AA137" s="171">
        <f>Z137*K137</f>
        <v>0</v>
      </c>
      <c r="AR137" s="19" t="s">
        <v>152</v>
      </c>
      <c r="AT137" s="19" t="s">
        <v>148</v>
      </c>
      <c r="AU137" s="19" t="s">
        <v>102</v>
      </c>
      <c r="AY137" s="19" t="s">
        <v>147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9</v>
      </c>
      <c r="BK137" s="107">
        <f>ROUND(L137*K137,0)</f>
        <v>0</v>
      </c>
      <c r="BL137" s="19" t="s">
        <v>152</v>
      </c>
      <c r="BM137" s="19" t="s">
        <v>175</v>
      </c>
    </row>
    <row r="138" spans="2:51" s="10" customFormat="1" ht="22.5" customHeight="1">
      <c r="B138" s="172"/>
      <c r="C138" s="173"/>
      <c r="D138" s="173"/>
      <c r="E138" s="174" t="s">
        <v>22</v>
      </c>
      <c r="F138" s="274" t="s">
        <v>176</v>
      </c>
      <c r="G138" s="275"/>
      <c r="H138" s="275"/>
      <c r="I138" s="275"/>
      <c r="J138" s="173"/>
      <c r="K138" s="175">
        <v>2.8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155</v>
      </c>
      <c r="AU138" s="179" t="s">
        <v>102</v>
      </c>
      <c r="AV138" s="10" t="s">
        <v>102</v>
      </c>
      <c r="AW138" s="10" t="s">
        <v>36</v>
      </c>
      <c r="AX138" s="10" t="s">
        <v>79</v>
      </c>
      <c r="AY138" s="179" t="s">
        <v>147</v>
      </c>
    </row>
    <row r="139" spans="2:51" s="10" customFormat="1" ht="22.5" customHeight="1">
      <c r="B139" s="172"/>
      <c r="C139" s="173"/>
      <c r="D139" s="173"/>
      <c r="E139" s="174" t="s">
        <v>22</v>
      </c>
      <c r="F139" s="278" t="s">
        <v>177</v>
      </c>
      <c r="G139" s="279"/>
      <c r="H139" s="279"/>
      <c r="I139" s="279"/>
      <c r="J139" s="173"/>
      <c r="K139" s="175">
        <v>12.8</v>
      </c>
      <c r="L139" s="173"/>
      <c r="M139" s="173"/>
      <c r="N139" s="173"/>
      <c r="O139" s="173"/>
      <c r="P139" s="173"/>
      <c r="Q139" s="173"/>
      <c r="R139" s="176"/>
      <c r="T139" s="177"/>
      <c r="U139" s="173"/>
      <c r="V139" s="173"/>
      <c r="W139" s="173"/>
      <c r="X139" s="173"/>
      <c r="Y139" s="173"/>
      <c r="Z139" s="173"/>
      <c r="AA139" s="178"/>
      <c r="AT139" s="179" t="s">
        <v>155</v>
      </c>
      <c r="AU139" s="179" t="s">
        <v>102</v>
      </c>
      <c r="AV139" s="10" t="s">
        <v>102</v>
      </c>
      <c r="AW139" s="10" t="s">
        <v>36</v>
      </c>
      <c r="AX139" s="10" t="s">
        <v>79</v>
      </c>
      <c r="AY139" s="179" t="s">
        <v>147</v>
      </c>
    </row>
    <row r="140" spans="2:51" s="10" customFormat="1" ht="22.5" customHeight="1">
      <c r="B140" s="172"/>
      <c r="C140" s="173"/>
      <c r="D140" s="173"/>
      <c r="E140" s="174" t="s">
        <v>22</v>
      </c>
      <c r="F140" s="278" t="s">
        <v>178</v>
      </c>
      <c r="G140" s="279"/>
      <c r="H140" s="279"/>
      <c r="I140" s="279"/>
      <c r="J140" s="173"/>
      <c r="K140" s="175">
        <v>66</v>
      </c>
      <c r="L140" s="173"/>
      <c r="M140" s="173"/>
      <c r="N140" s="173"/>
      <c r="O140" s="173"/>
      <c r="P140" s="173"/>
      <c r="Q140" s="173"/>
      <c r="R140" s="176"/>
      <c r="T140" s="177"/>
      <c r="U140" s="173"/>
      <c r="V140" s="173"/>
      <c r="W140" s="173"/>
      <c r="X140" s="173"/>
      <c r="Y140" s="173"/>
      <c r="Z140" s="173"/>
      <c r="AA140" s="178"/>
      <c r="AT140" s="179" t="s">
        <v>155</v>
      </c>
      <c r="AU140" s="179" t="s">
        <v>102</v>
      </c>
      <c r="AV140" s="10" t="s">
        <v>102</v>
      </c>
      <c r="AW140" s="10" t="s">
        <v>36</v>
      </c>
      <c r="AX140" s="10" t="s">
        <v>79</v>
      </c>
      <c r="AY140" s="179" t="s">
        <v>147</v>
      </c>
    </row>
    <row r="141" spans="2:51" s="11" customFormat="1" ht="22.5" customHeight="1">
      <c r="B141" s="180"/>
      <c r="C141" s="181"/>
      <c r="D141" s="181"/>
      <c r="E141" s="182" t="s">
        <v>22</v>
      </c>
      <c r="F141" s="276" t="s">
        <v>156</v>
      </c>
      <c r="G141" s="277"/>
      <c r="H141" s="277"/>
      <c r="I141" s="277"/>
      <c r="J141" s="181"/>
      <c r="K141" s="183">
        <v>81.6</v>
      </c>
      <c r="L141" s="181"/>
      <c r="M141" s="181"/>
      <c r="N141" s="181"/>
      <c r="O141" s="181"/>
      <c r="P141" s="181"/>
      <c r="Q141" s="181"/>
      <c r="R141" s="184"/>
      <c r="T141" s="185"/>
      <c r="U141" s="181"/>
      <c r="V141" s="181"/>
      <c r="W141" s="181"/>
      <c r="X141" s="181"/>
      <c r="Y141" s="181"/>
      <c r="Z141" s="181"/>
      <c r="AA141" s="186"/>
      <c r="AT141" s="187" t="s">
        <v>155</v>
      </c>
      <c r="AU141" s="187" t="s">
        <v>102</v>
      </c>
      <c r="AV141" s="11" t="s">
        <v>152</v>
      </c>
      <c r="AW141" s="11" t="s">
        <v>36</v>
      </c>
      <c r="AX141" s="11" t="s">
        <v>9</v>
      </c>
      <c r="AY141" s="187" t="s">
        <v>147</v>
      </c>
    </row>
    <row r="142" spans="2:65" s="1" customFormat="1" ht="31.5" customHeight="1">
      <c r="B142" s="36"/>
      <c r="C142" s="165" t="s">
        <v>179</v>
      </c>
      <c r="D142" s="165" t="s">
        <v>148</v>
      </c>
      <c r="E142" s="166" t="s">
        <v>180</v>
      </c>
      <c r="F142" s="266" t="s">
        <v>181</v>
      </c>
      <c r="G142" s="266"/>
      <c r="H142" s="266"/>
      <c r="I142" s="266"/>
      <c r="J142" s="167" t="s">
        <v>151</v>
      </c>
      <c r="K142" s="168">
        <v>16.32</v>
      </c>
      <c r="L142" s="267">
        <v>0</v>
      </c>
      <c r="M142" s="268"/>
      <c r="N142" s="269">
        <f>ROUND(L142*K142,0)</f>
        <v>0</v>
      </c>
      <c r="O142" s="269"/>
      <c r="P142" s="269"/>
      <c r="Q142" s="269"/>
      <c r="R142" s="38"/>
      <c r="T142" s="169" t="s">
        <v>22</v>
      </c>
      <c r="U142" s="45" t="s">
        <v>44</v>
      </c>
      <c r="V142" s="37"/>
      <c r="W142" s="170">
        <f>V142*K142</f>
        <v>0</v>
      </c>
      <c r="X142" s="170">
        <v>0</v>
      </c>
      <c r="Y142" s="170">
        <f>X142*K142</f>
        <v>0</v>
      </c>
      <c r="Z142" s="170">
        <v>0</v>
      </c>
      <c r="AA142" s="171">
        <f>Z142*K142</f>
        <v>0</v>
      </c>
      <c r="AR142" s="19" t="s">
        <v>152</v>
      </c>
      <c r="AT142" s="19" t="s">
        <v>148</v>
      </c>
      <c r="AU142" s="19" t="s">
        <v>102</v>
      </c>
      <c r="AY142" s="19" t="s">
        <v>147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9</v>
      </c>
      <c r="BK142" s="107">
        <f>ROUND(L142*K142,0)</f>
        <v>0</v>
      </c>
      <c r="BL142" s="19" t="s">
        <v>152</v>
      </c>
      <c r="BM142" s="19" t="s">
        <v>182</v>
      </c>
    </row>
    <row r="143" spans="2:51" s="10" customFormat="1" ht="22.5" customHeight="1">
      <c r="B143" s="172"/>
      <c r="C143" s="173"/>
      <c r="D143" s="173"/>
      <c r="E143" s="174" t="s">
        <v>22</v>
      </c>
      <c r="F143" s="274" t="s">
        <v>183</v>
      </c>
      <c r="G143" s="275"/>
      <c r="H143" s="275"/>
      <c r="I143" s="275"/>
      <c r="J143" s="173"/>
      <c r="K143" s="175">
        <v>16.32</v>
      </c>
      <c r="L143" s="173"/>
      <c r="M143" s="173"/>
      <c r="N143" s="173"/>
      <c r="O143" s="173"/>
      <c r="P143" s="173"/>
      <c r="Q143" s="173"/>
      <c r="R143" s="176"/>
      <c r="T143" s="177"/>
      <c r="U143" s="173"/>
      <c r="V143" s="173"/>
      <c r="W143" s="173"/>
      <c r="X143" s="173"/>
      <c r="Y143" s="173"/>
      <c r="Z143" s="173"/>
      <c r="AA143" s="178"/>
      <c r="AT143" s="179" t="s">
        <v>155</v>
      </c>
      <c r="AU143" s="179" t="s">
        <v>102</v>
      </c>
      <c r="AV143" s="10" t="s">
        <v>102</v>
      </c>
      <c r="AW143" s="10" t="s">
        <v>36</v>
      </c>
      <c r="AX143" s="10" t="s">
        <v>9</v>
      </c>
      <c r="AY143" s="179" t="s">
        <v>147</v>
      </c>
    </row>
    <row r="144" spans="2:65" s="1" customFormat="1" ht="31.5" customHeight="1">
      <c r="B144" s="36"/>
      <c r="C144" s="165" t="s">
        <v>184</v>
      </c>
      <c r="D144" s="165" t="s">
        <v>148</v>
      </c>
      <c r="E144" s="166" t="s">
        <v>185</v>
      </c>
      <c r="F144" s="266" t="s">
        <v>186</v>
      </c>
      <c r="G144" s="266"/>
      <c r="H144" s="266"/>
      <c r="I144" s="266"/>
      <c r="J144" s="167" t="s">
        <v>151</v>
      </c>
      <c r="K144" s="168">
        <v>81.6</v>
      </c>
      <c r="L144" s="267">
        <v>0</v>
      </c>
      <c r="M144" s="268"/>
      <c r="N144" s="269">
        <f>ROUND(L144*K144,0)</f>
        <v>0</v>
      </c>
      <c r="O144" s="269"/>
      <c r="P144" s="269"/>
      <c r="Q144" s="269"/>
      <c r="R144" s="38"/>
      <c r="T144" s="169" t="s">
        <v>22</v>
      </c>
      <c r="U144" s="45" t="s">
        <v>44</v>
      </c>
      <c r="V144" s="37"/>
      <c r="W144" s="170">
        <f>V144*K144</f>
        <v>0</v>
      </c>
      <c r="X144" s="170">
        <v>0</v>
      </c>
      <c r="Y144" s="170">
        <f>X144*K144</f>
        <v>0</v>
      </c>
      <c r="Z144" s="170">
        <v>0</v>
      </c>
      <c r="AA144" s="171">
        <f>Z144*K144</f>
        <v>0</v>
      </c>
      <c r="AR144" s="19" t="s">
        <v>152</v>
      </c>
      <c r="AT144" s="19" t="s">
        <v>148</v>
      </c>
      <c r="AU144" s="19" t="s">
        <v>102</v>
      </c>
      <c r="AY144" s="19" t="s">
        <v>147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9" t="s">
        <v>9</v>
      </c>
      <c r="BK144" s="107">
        <f>ROUND(L144*K144,0)</f>
        <v>0</v>
      </c>
      <c r="BL144" s="19" t="s">
        <v>152</v>
      </c>
      <c r="BM144" s="19" t="s">
        <v>187</v>
      </c>
    </row>
    <row r="145" spans="2:65" s="1" customFormat="1" ht="31.5" customHeight="1">
      <c r="B145" s="36"/>
      <c r="C145" s="165" t="s">
        <v>188</v>
      </c>
      <c r="D145" s="165" t="s">
        <v>148</v>
      </c>
      <c r="E145" s="166" t="s">
        <v>189</v>
      </c>
      <c r="F145" s="266" t="s">
        <v>190</v>
      </c>
      <c r="G145" s="266"/>
      <c r="H145" s="266"/>
      <c r="I145" s="266"/>
      <c r="J145" s="167" t="s">
        <v>151</v>
      </c>
      <c r="K145" s="168">
        <v>16.32</v>
      </c>
      <c r="L145" s="267">
        <v>0</v>
      </c>
      <c r="M145" s="268"/>
      <c r="N145" s="269">
        <f>ROUND(L145*K145,0)</f>
        <v>0</v>
      </c>
      <c r="O145" s="269"/>
      <c r="P145" s="269"/>
      <c r="Q145" s="269"/>
      <c r="R145" s="38"/>
      <c r="T145" s="169" t="s">
        <v>22</v>
      </c>
      <c r="U145" s="45" t="s">
        <v>44</v>
      </c>
      <c r="V145" s="37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9" t="s">
        <v>152</v>
      </c>
      <c r="AT145" s="19" t="s">
        <v>148</v>
      </c>
      <c r="AU145" s="19" t="s">
        <v>102</v>
      </c>
      <c r="AY145" s="19" t="s">
        <v>147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9</v>
      </c>
      <c r="BK145" s="107">
        <f>ROUND(L145*K145,0)</f>
        <v>0</v>
      </c>
      <c r="BL145" s="19" t="s">
        <v>152</v>
      </c>
      <c r="BM145" s="19" t="s">
        <v>191</v>
      </c>
    </row>
    <row r="146" spans="2:65" s="1" customFormat="1" ht="22.5" customHeight="1">
      <c r="B146" s="36"/>
      <c r="C146" s="165" t="s">
        <v>192</v>
      </c>
      <c r="D146" s="165" t="s">
        <v>148</v>
      </c>
      <c r="E146" s="166" t="s">
        <v>193</v>
      </c>
      <c r="F146" s="266" t="s">
        <v>194</v>
      </c>
      <c r="G146" s="266"/>
      <c r="H146" s="266"/>
      <c r="I146" s="266"/>
      <c r="J146" s="167" t="s">
        <v>195</v>
      </c>
      <c r="K146" s="168">
        <v>289</v>
      </c>
      <c r="L146" s="267">
        <v>0</v>
      </c>
      <c r="M146" s="268"/>
      <c r="N146" s="269">
        <f>ROUND(L146*K146,0)</f>
        <v>0</v>
      </c>
      <c r="O146" s="269"/>
      <c r="P146" s="269"/>
      <c r="Q146" s="269"/>
      <c r="R146" s="38"/>
      <c r="T146" s="169" t="s">
        <v>22</v>
      </c>
      <c r="U146" s="45" t="s">
        <v>44</v>
      </c>
      <c r="V146" s="37"/>
      <c r="W146" s="170">
        <f>V146*K146</f>
        <v>0</v>
      </c>
      <c r="X146" s="170">
        <v>0.00149</v>
      </c>
      <c r="Y146" s="170">
        <f>X146*K146</f>
        <v>0.43061</v>
      </c>
      <c r="Z146" s="170">
        <v>0</v>
      </c>
      <c r="AA146" s="171">
        <f>Z146*K146</f>
        <v>0</v>
      </c>
      <c r="AR146" s="19" t="s">
        <v>152</v>
      </c>
      <c r="AT146" s="19" t="s">
        <v>148</v>
      </c>
      <c r="AU146" s="19" t="s">
        <v>102</v>
      </c>
      <c r="AY146" s="19" t="s">
        <v>147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9</v>
      </c>
      <c r="BK146" s="107">
        <f>ROUND(L146*K146,0)</f>
        <v>0</v>
      </c>
      <c r="BL146" s="19" t="s">
        <v>152</v>
      </c>
      <c r="BM146" s="19" t="s">
        <v>196</v>
      </c>
    </row>
    <row r="147" spans="2:51" s="10" customFormat="1" ht="22.5" customHeight="1">
      <c r="B147" s="172"/>
      <c r="C147" s="173"/>
      <c r="D147" s="173"/>
      <c r="E147" s="174" t="s">
        <v>22</v>
      </c>
      <c r="F147" s="274" t="s">
        <v>197</v>
      </c>
      <c r="G147" s="275"/>
      <c r="H147" s="275"/>
      <c r="I147" s="275"/>
      <c r="J147" s="173"/>
      <c r="K147" s="175">
        <v>165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155</v>
      </c>
      <c r="AU147" s="179" t="s">
        <v>102</v>
      </c>
      <c r="AV147" s="10" t="s">
        <v>102</v>
      </c>
      <c r="AW147" s="10" t="s">
        <v>36</v>
      </c>
      <c r="AX147" s="10" t="s">
        <v>79</v>
      </c>
      <c r="AY147" s="179" t="s">
        <v>147</v>
      </c>
    </row>
    <row r="148" spans="2:51" s="10" customFormat="1" ht="22.5" customHeight="1">
      <c r="B148" s="172"/>
      <c r="C148" s="173"/>
      <c r="D148" s="173"/>
      <c r="E148" s="174" t="s">
        <v>22</v>
      </c>
      <c r="F148" s="278" t="s">
        <v>198</v>
      </c>
      <c r="G148" s="279"/>
      <c r="H148" s="279"/>
      <c r="I148" s="279"/>
      <c r="J148" s="173"/>
      <c r="K148" s="175">
        <v>64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155</v>
      </c>
      <c r="AU148" s="179" t="s">
        <v>102</v>
      </c>
      <c r="AV148" s="10" t="s">
        <v>102</v>
      </c>
      <c r="AW148" s="10" t="s">
        <v>36</v>
      </c>
      <c r="AX148" s="10" t="s">
        <v>79</v>
      </c>
      <c r="AY148" s="179" t="s">
        <v>147</v>
      </c>
    </row>
    <row r="149" spans="2:51" s="10" customFormat="1" ht="22.5" customHeight="1">
      <c r="B149" s="172"/>
      <c r="C149" s="173"/>
      <c r="D149" s="173"/>
      <c r="E149" s="174" t="s">
        <v>22</v>
      </c>
      <c r="F149" s="278" t="s">
        <v>199</v>
      </c>
      <c r="G149" s="279"/>
      <c r="H149" s="279"/>
      <c r="I149" s="279"/>
      <c r="J149" s="173"/>
      <c r="K149" s="175">
        <v>60</v>
      </c>
      <c r="L149" s="173"/>
      <c r="M149" s="173"/>
      <c r="N149" s="173"/>
      <c r="O149" s="173"/>
      <c r="P149" s="173"/>
      <c r="Q149" s="173"/>
      <c r="R149" s="176"/>
      <c r="T149" s="177"/>
      <c r="U149" s="173"/>
      <c r="V149" s="173"/>
      <c r="W149" s="173"/>
      <c r="X149" s="173"/>
      <c r="Y149" s="173"/>
      <c r="Z149" s="173"/>
      <c r="AA149" s="178"/>
      <c r="AT149" s="179" t="s">
        <v>155</v>
      </c>
      <c r="AU149" s="179" t="s">
        <v>102</v>
      </c>
      <c r="AV149" s="10" t="s">
        <v>102</v>
      </c>
      <c r="AW149" s="10" t="s">
        <v>36</v>
      </c>
      <c r="AX149" s="10" t="s">
        <v>79</v>
      </c>
      <c r="AY149" s="179" t="s">
        <v>147</v>
      </c>
    </row>
    <row r="150" spans="2:51" s="11" customFormat="1" ht="22.5" customHeight="1">
      <c r="B150" s="180"/>
      <c r="C150" s="181"/>
      <c r="D150" s="181"/>
      <c r="E150" s="182" t="s">
        <v>22</v>
      </c>
      <c r="F150" s="276" t="s">
        <v>156</v>
      </c>
      <c r="G150" s="277"/>
      <c r="H150" s="277"/>
      <c r="I150" s="277"/>
      <c r="J150" s="181"/>
      <c r="K150" s="183">
        <v>289</v>
      </c>
      <c r="L150" s="181"/>
      <c r="M150" s="181"/>
      <c r="N150" s="181"/>
      <c r="O150" s="181"/>
      <c r="P150" s="181"/>
      <c r="Q150" s="181"/>
      <c r="R150" s="184"/>
      <c r="T150" s="185"/>
      <c r="U150" s="181"/>
      <c r="V150" s="181"/>
      <c r="W150" s="181"/>
      <c r="X150" s="181"/>
      <c r="Y150" s="181"/>
      <c r="Z150" s="181"/>
      <c r="AA150" s="186"/>
      <c r="AT150" s="187" t="s">
        <v>155</v>
      </c>
      <c r="AU150" s="187" t="s">
        <v>102</v>
      </c>
      <c r="AV150" s="11" t="s">
        <v>152</v>
      </c>
      <c r="AW150" s="11" t="s">
        <v>36</v>
      </c>
      <c r="AX150" s="11" t="s">
        <v>9</v>
      </c>
      <c r="AY150" s="187" t="s">
        <v>147</v>
      </c>
    </row>
    <row r="151" spans="2:65" s="1" customFormat="1" ht="22.5" customHeight="1">
      <c r="B151" s="36"/>
      <c r="C151" s="165" t="s">
        <v>200</v>
      </c>
      <c r="D151" s="165" t="s">
        <v>148</v>
      </c>
      <c r="E151" s="166" t="s">
        <v>201</v>
      </c>
      <c r="F151" s="266" t="s">
        <v>202</v>
      </c>
      <c r="G151" s="266"/>
      <c r="H151" s="266"/>
      <c r="I151" s="266"/>
      <c r="J151" s="167" t="s">
        <v>195</v>
      </c>
      <c r="K151" s="168">
        <v>289</v>
      </c>
      <c r="L151" s="267">
        <v>0</v>
      </c>
      <c r="M151" s="268"/>
      <c r="N151" s="269">
        <f>ROUND(L151*K151,0)</f>
        <v>0</v>
      </c>
      <c r="O151" s="269"/>
      <c r="P151" s="269"/>
      <c r="Q151" s="269"/>
      <c r="R151" s="38"/>
      <c r="T151" s="169" t="s">
        <v>22</v>
      </c>
      <c r="U151" s="45" t="s">
        <v>44</v>
      </c>
      <c r="V151" s="37"/>
      <c r="W151" s="170">
        <f>V151*K151</f>
        <v>0</v>
      </c>
      <c r="X151" s="170">
        <v>0</v>
      </c>
      <c r="Y151" s="170">
        <f>X151*K151</f>
        <v>0</v>
      </c>
      <c r="Z151" s="170">
        <v>0</v>
      </c>
      <c r="AA151" s="171">
        <f>Z151*K151</f>
        <v>0</v>
      </c>
      <c r="AR151" s="19" t="s">
        <v>152</v>
      </c>
      <c r="AT151" s="19" t="s">
        <v>148</v>
      </c>
      <c r="AU151" s="19" t="s">
        <v>102</v>
      </c>
      <c r="AY151" s="19" t="s">
        <v>147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9</v>
      </c>
      <c r="BK151" s="107">
        <f>ROUND(L151*K151,0)</f>
        <v>0</v>
      </c>
      <c r="BL151" s="19" t="s">
        <v>152</v>
      </c>
      <c r="BM151" s="19" t="s">
        <v>203</v>
      </c>
    </row>
    <row r="152" spans="2:65" s="1" customFormat="1" ht="31.5" customHeight="1">
      <c r="B152" s="36"/>
      <c r="C152" s="165" t="s">
        <v>204</v>
      </c>
      <c r="D152" s="165" t="s">
        <v>148</v>
      </c>
      <c r="E152" s="166" t="s">
        <v>205</v>
      </c>
      <c r="F152" s="266" t="s">
        <v>206</v>
      </c>
      <c r="G152" s="266"/>
      <c r="H152" s="266"/>
      <c r="I152" s="266"/>
      <c r="J152" s="167" t="s">
        <v>151</v>
      </c>
      <c r="K152" s="168">
        <v>31.2</v>
      </c>
      <c r="L152" s="267">
        <v>0</v>
      </c>
      <c r="M152" s="268"/>
      <c r="N152" s="269">
        <f>ROUND(L152*K152,0)</f>
        <v>0</v>
      </c>
      <c r="O152" s="269"/>
      <c r="P152" s="269"/>
      <c r="Q152" s="269"/>
      <c r="R152" s="38"/>
      <c r="T152" s="169" t="s">
        <v>22</v>
      </c>
      <c r="U152" s="45" t="s">
        <v>44</v>
      </c>
      <c r="V152" s="37"/>
      <c r="W152" s="170">
        <f>V152*K152</f>
        <v>0</v>
      </c>
      <c r="X152" s="170">
        <v>0</v>
      </c>
      <c r="Y152" s="170">
        <f>X152*K152</f>
        <v>0</v>
      </c>
      <c r="Z152" s="170">
        <v>0</v>
      </c>
      <c r="AA152" s="171">
        <f>Z152*K152</f>
        <v>0</v>
      </c>
      <c r="AR152" s="19" t="s">
        <v>152</v>
      </c>
      <c r="AT152" s="19" t="s">
        <v>148</v>
      </c>
      <c r="AU152" s="19" t="s">
        <v>102</v>
      </c>
      <c r="AY152" s="19" t="s">
        <v>147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19" t="s">
        <v>9</v>
      </c>
      <c r="BK152" s="107">
        <f>ROUND(L152*K152,0)</f>
        <v>0</v>
      </c>
      <c r="BL152" s="19" t="s">
        <v>152</v>
      </c>
      <c r="BM152" s="19" t="s">
        <v>207</v>
      </c>
    </row>
    <row r="153" spans="2:65" s="1" customFormat="1" ht="31.5" customHeight="1">
      <c r="B153" s="36"/>
      <c r="C153" s="165" t="s">
        <v>208</v>
      </c>
      <c r="D153" s="165" t="s">
        <v>148</v>
      </c>
      <c r="E153" s="166" t="s">
        <v>209</v>
      </c>
      <c r="F153" s="266" t="s">
        <v>210</v>
      </c>
      <c r="G153" s="266"/>
      <c r="H153" s="266"/>
      <c r="I153" s="266"/>
      <c r="J153" s="167" t="s">
        <v>151</v>
      </c>
      <c r="K153" s="168">
        <v>222</v>
      </c>
      <c r="L153" s="267">
        <v>0</v>
      </c>
      <c r="M153" s="268"/>
      <c r="N153" s="269">
        <f>ROUND(L153*K153,0)</f>
        <v>0</v>
      </c>
      <c r="O153" s="269"/>
      <c r="P153" s="269"/>
      <c r="Q153" s="269"/>
      <c r="R153" s="38"/>
      <c r="T153" s="169" t="s">
        <v>22</v>
      </c>
      <c r="U153" s="45" t="s">
        <v>44</v>
      </c>
      <c r="V153" s="37"/>
      <c r="W153" s="170">
        <f>V153*K153</f>
        <v>0</v>
      </c>
      <c r="X153" s="170">
        <v>0</v>
      </c>
      <c r="Y153" s="170">
        <f>X153*K153</f>
        <v>0</v>
      </c>
      <c r="Z153" s="170">
        <v>0</v>
      </c>
      <c r="AA153" s="171">
        <f>Z153*K153</f>
        <v>0</v>
      </c>
      <c r="AR153" s="19" t="s">
        <v>152</v>
      </c>
      <c r="AT153" s="19" t="s">
        <v>148</v>
      </c>
      <c r="AU153" s="19" t="s">
        <v>102</v>
      </c>
      <c r="AY153" s="19" t="s">
        <v>147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9</v>
      </c>
      <c r="BK153" s="107">
        <f>ROUND(L153*K153,0)</f>
        <v>0</v>
      </c>
      <c r="BL153" s="19" t="s">
        <v>152</v>
      </c>
      <c r="BM153" s="19" t="s">
        <v>211</v>
      </c>
    </row>
    <row r="154" spans="2:51" s="10" customFormat="1" ht="22.5" customHeight="1">
      <c r="B154" s="172"/>
      <c r="C154" s="173"/>
      <c r="D154" s="173"/>
      <c r="E154" s="174" t="s">
        <v>22</v>
      </c>
      <c r="F154" s="274" t="s">
        <v>212</v>
      </c>
      <c r="G154" s="275"/>
      <c r="H154" s="275"/>
      <c r="I154" s="275"/>
      <c r="J154" s="173"/>
      <c r="K154" s="175">
        <v>222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155</v>
      </c>
      <c r="AU154" s="179" t="s">
        <v>102</v>
      </c>
      <c r="AV154" s="10" t="s">
        <v>102</v>
      </c>
      <c r="AW154" s="10" t="s">
        <v>36</v>
      </c>
      <c r="AX154" s="10" t="s">
        <v>9</v>
      </c>
      <c r="AY154" s="179" t="s">
        <v>147</v>
      </c>
    </row>
    <row r="155" spans="2:65" s="1" customFormat="1" ht="22.5" customHeight="1">
      <c r="B155" s="36"/>
      <c r="C155" s="165" t="s">
        <v>213</v>
      </c>
      <c r="D155" s="165" t="s">
        <v>148</v>
      </c>
      <c r="E155" s="166" t="s">
        <v>214</v>
      </c>
      <c r="F155" s="266" t="s">
        <v>215</v>
      </c>
      <c r="G155" s="266"/>
      <c r="H155" s="266"/>
      <c r="I155" s="266"/>
      <c r="J155" s="167" t="s">
        <v>151</v>
      </c>
      <c r="K155" s="168">
        <v>78.1</v>
      </c>
      <c r="L155" s="267">
        <v>0</v>
      </c>
      <c r="M155" s="268"/>
      <c r="N155" s="269">
        <f>ROUND(L155*K155,0)</f>
        <v>0</v>
      </c>
      <c r="O155" s="269"/>
      <c r="P155" s="269"/>
      <c r="Q155" s="269"/>
      <c r="R155" s="38"/>
      <c r="T155" s="169" t="s">
        <v>22</v>
      </c>
      <c r="U155" s="45" t="s">
        <v>44</v>
      </c>
      <c r="V155" s="37"/>
      <c r="W155" s="170">
        <f>V155*K155</f>
        <v>0</v>
      </c>
      <c r="X155" s="170">
        <v>0</v>
      </c>
      <c r="Y155" s="170">
        <f>X155*K155</f>
        <v>0</v>
      </c>
      <c r="Z155" s="170">
        <v>0</v>
      </c>
      <c r="AA155" s="171">
        <f>Z155*K155</f>
        <v>0</v>
      </c>
      <c r="AR155" s="19" t="s">
        <v>152</v>
      </c>
      <c r="AT155" s="19" t="s">
        <v>148</v>
      </c>
      <c r="AU155" s="19" t="s">
        <v>102</v>
      </c>
      <c r="AY155" s="19" t="s">
        <v>147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9</v>
      </c>
      <c r="BK155" s="107">
        <f>ROUND(L155*K155,0)</f>
        <v>0</v>
      </c>
      <c r="BL155" s="19" t="s">
        <v>152</v>
      </c>
      <c r="BM155" s="19" t="s">
        <v>216</v>
      </c>
    </row>
    <row r="156" spans="2:65" s="1" customFormat="1" ht="31.5" customHeight="1">
      <c r="B156" s="36"/>
      <c r="C156" s="165" t="s">
        <v>11</v>
      </c>
      <c r="D156" s="165" t="s">
        <v>148</v>
      </c>
      <c r="E156" s="166" t="s">
        <v>217</v>
      </c>
      <c r="F156" s="266" t="s">
        <v>218</v>
      </c>
      <c r="G156" s="266"/>
      <c r="H156" s="266"/>
      <c r="I156" s="266"/>
      <c r="J156" s="167" t="s">
        <v>151</v>
      </c>
      <c r="K156" s="168">
        <v>78.1</v>
      </c>
      <c r="L156" s="267">
        <v>0</v>
      </c>
      <c r="M156" s="268"/>
      <c r="N156" s="269">
        <f>ROUND(L156*K156,0)</f>
        <v>0</v>
      </c>
      <c r="O156" s="269"/>
      <c r="P156" s="269"/>
      <c r="Q156" s="269"/>
      <c r="R156" s="38"/>
      <c r="T156" s="169" t="s">
        <v>22</v>
      </c>
      <c r="U156" s="45" t="s">
        <v>44</v>
      </c>
      <c r="V156" s="37"/>
      <c r="W156" s="170">
        <f>V156*K156</f>
        <v>0</v>
      </c>
      <c r="X156" s="170">
        <v>0</v>
      </c>
      <c r="Y156" s="170">
        <f>X156*K156</f>
        <v>0</v>
      </c>
      <c r="Z156" s="170">
        <v>0</v>
      </c>
      <c r="AA156" s="171">
        <f>Z156*K156</f>
        <v>0</v>
      </c>
      <c r="AR156" s="19" t="s">
        <v>152</v>
      </c>
      <c r="AT156" s="19" t="s">
        <v>148</v>
      </c>
      <c r="AU156" s="19" t="s">
        <v>102</v>
      </c>
      <c r="AY156" s="19" t="s">
        <v>147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9</v>
      </c>
      <c r="BK156" s="107">
        <f>ROUND(L156*K156,0)</f>
        <v>0</v>
      </c>
      <c r="BL156" s="19" t="s">
        <v>152</v>
      </c>
      <c r="BM156" s="19" t="s">
        <v>219</v>
      </c>
    </row>
    <row r="157" spans="2:65" s="1" customFormat="1" ht="31.5" customHeight="1">
      <c r="B157" s="36"/>
      <c r="C157" s="165" t="s">
        <v>220</v>
      </c>
      <c r="D157" s="165" t="s">
        <v>148</v>
      </c>
      <c r="E157" s="166" t="s">
        <v>221</v>
      </c>
      <c r="F157" s="266" t="s">
        <v>222</v>
      </c>
      <c r="G157" s="266"/>
      <c r="H157" s="266"/>
      <c r="I157" s="266"/>
      <c r="J157" s="167" t="s">
        <v>151</v>
      </c>
      <c r="K157" s="168">
        <v>78.1</v>
      </c>
      <c r="L157" s="267">
        <v>0</v>
      </c>
      <c r="M157" s="268"/>
      <c r="N157" s="269">
        <f>ROUND(L157*K157,0)</f>
        <v>0</v>
      </c>
      <c r="O157" s="269"/>
      <c r="P157" s="269"/>
      <c r="Q157" s="269"/>
      <c r="R157" s="38"/>
      <c r="T157" s="169" t="s">
        <v>22</v>
      </c>
      <c r="U157" s="45" t="s">
        <v>44</v>
      </c>
      <c r="V157" s="37"/>
      <c r="W157" s="170">
        <f>V157*K157</f>
        <v>0</v>
      </c>
      <c r="X157" s="170">
        <v>0</v>
      </c>
      <c r="Y157" s="170">
        <f>X157*K157</f>
        <v>0</v>
      </c>
      <c r="Z157" s="170">
        <v>0</v>
      </c>
      <c r="AA157" s="171">
        <f>Z157*K157</f>
        <v>0</v>
      </c>
      <c r="AR157" s="19" t="s">
        <v>152</v>
      </c>
      <c r="AT157" s="19" t="s">
        <v>148</v>
      </c>
      <c r="AU157" s="19" t="s">
        <v>102</v>
      </c>
      <c r="AY157" s="19" t="s">
        <v>147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9</v>
      </c>
      <c r="BK157" s="107">
        <f>ROUND(L157*K157,0)</f>
        <v>0</v>
      </c>
      <c r="BL157" s="19" t="s">
        <v>152</v>
      </c>
      <c r="BM157" s="19" t="s">
        <v>223</v>
      </c>
    </row>
    <row r="158" spans="2:65" s="1" customFormat="1" ht="31.5" customHeight="1">
      <c r="B158" s="36"/>
      <c r="C158" s="165" t="s">
        <v>224</v>
      </c>
      <c r="D158" s="165" t="s">
        <v>148</v>
      </c>
      <c r="E158" s="166" t="s">
        <v>225</v>
      </c>
      <c r="F158" s="266" t="s">
        <v>226</v>
      </c>
      <c r="G158" s="266"/>
      <c r="H158" s="266"/>
      <c r="I158" s="266"/>
      <c r="J158" s="167" t="s">
        <v>151</v>
      </c>
      <c r="K158" s="168">
        <v>175.1</v>
      </c>
      <c r="L158" s="267">
        <v>0</v>
      </c>
      <c r="M158" s="268"/>
      <c r="N158" s="269">
        <f>ROUND(L158*K158,0)</f>
        <v>0</v>
      </c>
      <c r="O158" s="269"/>
      <c r="P158" s="269"/>
      <c r="Q158" s="269"/>
      <c r="R158" s="38"/>
      <c r="T158" s="169" t="s">
        <v>22</v>
      </c>
      <c r="U158" s="45" t="s">
        <v>44</v>
      </c>
      <c r="V158" s="37"/>
      <c r="W158" s="170">
        <f>V158*K158</f>
        <v>0</v>
      </c>
      <c r="X158" s="170">
        <v>0</v>
      </c>
      <c r="Y158" s="170">
        <f>X158*K158</f>
        <v>0</v>
      </c>
      <c r="Z158" s="170">
        <v>0</v>
      </c>
      <c r="AA158" s="171">
        <f>Z158*K158</f>
        <v>0</v>
      </c>
      <c r="AR158" s="19" t="s">
        <v>152</v>
      </c>
      <c r="AT158" s="19" t="s">
        <v>148</v>
      </c>
      <c r="AU158" s="19" t="s">
        <v>102</v>
      </c>
      <c r="AY158" s="19" t="s">
        <v>147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19" t="s">
        <v>9</v>
      </c>
      <c r="BK158" s="107">
        <f>ROUND(L158*K158,0)</f>
        <v>0</v>
      </c>
      <c r="BL158" s="19" t="s">
        <v>152</v>
      </c>
      <c r="BM158" s="19" t="s">
        <v>227</v>
      </c>
    </row>
    <row r="159" spans="2:51" s="10" customFormat="1" ht="22.5" customHeight="1">
      <c r="B159" s="172"/>
      <c r="C159" s="173"/>
      <c r="D159" s="173"/>
      <c r="E159" s="174" t="s">
        <v>22</v>
      </c>
      <c r="F159" s="274" t="s">
        <v>228</v>
      </c>
      <c r="G159" s="275"/>
      <c r="H159" s="275"/>
      <c r="I159" s="275"/>
      <c r="J159" s="173"/>
      <c r="K159" s="175">
        <v>253.2</v>
      </c>
      <c r="L159" s="173"/>
      <c r="M159" s="173"/>
      <c r="N159" s="173"/>
      <c r="O159" s="173"/>
      <c r="P159" s="173"/>
      <c r="Q159" s="173"/>
      <c r="R159" s="176"/>
      <c r="T159" s="177"/>
      <c r="U159" s="173"/>
      <c r="V159" s="173"/>
      <c r="W159" s="173"/>
      <c r="X159" s="173"/>
      <c r="Y159" s="173"/>
      <c r="Z159" s="173"/>
      <c r="AA159" s="178"/>
      <c r="AT159" s="179" t="s">
        <v>155</v>
      </c>
      <c r="AU159" s="179" t="s">
        <v>102</v>
      </c>
      <c r="AV159" s="10" t="s">
        <v>102</v>
      </c>
      <c r="AW159" s="10" t="s">
        <v>36</v>
      </c>
      <c r="AX159" s="10" t="s">
        <v>79</v>
      </c>
      <c r="AY159" s="179" t="s">
        <v>147</v>
      </c>
    </row>
    <row r="160" spans="2:51" s="10" customFormat="1" ht="22.5" customHeight="1">
      <c r="B160" s="172"/>
      <c r="C160" s="173"/>
      <c r="D160" s="173"/>
      <c r="E160" s="174" t="s">
        <v>22</v>
      </c>
      <c r="F160" s="278" t="s">
        <v>229</v>
      </c>
      <c r="G160" s="279"/>
      <c r="H160" s="279"/>
      <c r="I160" s="279"/>
      <c r="J160" s="173"/>
      <c r="K160" s="175">
        <v>-78.1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155</v>
      </c>
      <c r="AU160" s="179" t="s">
        <v>102</v>
      </c>
      <c r="AV160" s="10" t="s">
        <v>102</v>
      </c>
      <c r="AW160" s="10" t="s">
        <v>36</v>
      </c>
      <c r="AX160" s="10" t="s">
        <v>79</v>
      </c>
      <c r="AY160" s="179" t="s">
        <v>147</v>
      </c>
    </row>
    <row r="161" spans="2:51" s="11" customFormat="1" ht="22.5" customHeight="1">
      <c r="B161" s="180"/>
      <c r="C161" s="181"/>
      <c r="D161" s="181"/>
      <c r="E161" s="182" t="s">
        <v>22</v>
      </c>
      <c r="F161" s="276" t="s">
        <v>156</v>
      </c>
      <c r="G161" s="277"/>
      <c r="H161" s="277"/>
      <c r="I161" s="277"/>
      <c r="J161" s="181"/>
      <c r="K161" s="183">
        <v>175.1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155</v>
      </c>
      <c r="AU161" s="187" t="s">
        <v>102</v>
      </c>
      <c r="AV161" s="11" t="s">
        <v>152</v>
      </c>
      <c r="AW161" s="11" t="s">
        <v>36</v>
      </c>
      <c r="AX161" s="11" t="s">
        <v>9</v>
      </c>
      <c r="AY161" s="187" t="s">
        <v>147</v>
      </c>
    </row>
    <row r="162" spans="2:65" s="1" customFormat="1" ht="31.5" customHeight="1">
      <c r="B162" s="36"/>
      <c r="C162" s="165" t="s">
        <v>230</v>
      </c>
      <c r="D162" s="165" t="s">
        <v>148</v>
      </c>
      <c r="E162" s="166" t="s">
        <v>231</v>
      </c>
      <c r="F162" s="266" t="s">
        <v>232</v>
      </c>
      <c r="G162" s="266"/>
      <c r="H162" s="266"/>
      <c r="I162" s="266"/>
      <c r="J162" s="167" t="s">
        <v>151</v>
      </c>
      <c r="K162" s="168">
        <v>44.276</v>
      </c>
      <c r="L162" s="267">
        <v>0</v>
      </c>
      <c r="M162" s="268"/>
      <c r="N162" s="269">
        <f>ROUND(L162*K162,0)</f>
        <v>0</v>
      </c>
      <c r="O162" s="269"/>
      <c r="P162" s="269"/>
      <c r="Q162" s="269"/>
      <c r="R162" s="38"/>
      <c r="T162" s="169" t="s">
        <v>22</v>
      </c>
      <c r="U162" s="45" t="s">
        <v>44</v>
      </c>
      <c r="V162" s="37"/>
      <c r="W162" s="170">
        <f>V162*K162</f>
        <v>0</v>
      </c>
      <c r="X162" s="170">
        <v>0</v>
      </c>
      <c r="Y162" s="170">
        <f>X162*K162</f>
        <v>0</v>
      </c>
      <c r="Z162" s="170">
        <v>0</v>
      </c>
      <c r="AA162" s="171">
        <f>Z162*K162</f>
        <v>0</v>
      </c>
      <c r="AR162" s="19" t="s">
        <v>152</v>
      </c>
      <c r="AT162" s="19" t="s">
        <v>148</v>
      </c>
      <c r="AU162" s="19" t="s">
        <v>102</v>
      </c>
      <c r="AY162" s="19" t="s">
        <v>147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9</v>
      </c>
      <c r="BK162" s="107">
        <f>ROUND(L162*K162,0)</f>
        <v>0</v>
      </c>
      <c r="BL162" s="19" t="s">
        <v>152</v>
      </c>
      <c r="BM162" s="19" t="s">
        <v>233</v>
      </c>
    </row>
    <row r="163" spans="2:51" s="10" customFormat="1" ht="22.5" customHeight="1">
      <c r="B163" s="172"/>
      <c r="C163" s="173"/>
      <c r="D163" s="173"/>
      <c r="E163" s="174" t="s">
        <v>22</v>
      </c>
      <c r="F163" s="274" t="s">
        <v>234</v>
      </c>
      <c r="G163" s="275"/>
      <c r="H163" s="275"/>
      <c r="I163" s="275"/>
      <c r="J163" s="173"/>
      <c r="K163" s="175">
        <v>18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155</v>
      </c>
      <c r="AU163" s="179" t="s">
        <v>102</v>
      </c>
      <c r="AV163" s="10" t="s">
        <v>102</v>
      </c>
      <c r="AW163" s="10" t="s">
        <v>36</v>
      </c>
      <c r="AX163" s="10" t="s">
        <v>79</v>
      </c>
      <c r="AY163" s="179" t="s">
        <v>147</v>
      </c>
    </row>
    <row r="164" spans="2:51" s="10" customFormat="1" ht="22.5" customHeight="1">
      <c r="B164" s="172"/>
      <c r="C164" s="173"/>
      <c r="D164" s="173"/>
      <c r="E164" s="174" t="s">
        <v>22</v>
      </c>
      <c r="F164" s="278" t="s">
        <v>235</v>
      </c>
      <c r="G164" s="279"/>
      <c r="H164" s="279"/>
      <c r="I164" s="279"/>
      <c r="J164" s="173"/>
      <c r="K164" s="175">
        <v>-1.884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155</v>
      </c>
      <c r="AU164" s="179" t="s">
        <v>102</v>
      </c>
      <c r="AV164" s="10" t="s">
        <v>102</v>
      </c>
      <c r="AW164" s="10" t="s">
        <v>36</v>
      </c>
      <c r="AX164" s="10" t="s">
        <v>79</v>
      </c>
      <c r="AY164" s="179" t="s">
        <v>147</v>
      </c>
    </row>
    <row r="165" spans="2:51" s="10" customFormat="1" ht="22.5" customHeight="1">
      <c r="B165" s="172"/>
      <c r="C165" s="173"/>
      <c r="D165" s="173"/>
      <c r="E165" s="174" t="s">
        <v>22</v>
      </c>
      <c r="F165" s="278" t="s">
        <v>236</v>
      </c>
      <c r="G165" s="279"/>
      <c r="H165" s="279"/>
      <c r="I165" s="279"/>
      <c r="J165" s="173"/>
      <c r="K165" s="175">
        <v>8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155</v>
      </c>
      <c r="AU165" s="179" t="s">
        <v>102</v>
      </c>
      <c r="AV165" s="10" t="s">
        <v>102</v>
      </c>
      <c r="AW165" s="10" t="s">
        <v>36</v>
      </c>
      <c r="AX165" s="10" t="s">
        <v>79</v>
      </c>
      <c r="AY165" s="179" t="s">
        <v>147</v>
      </c>
    </row>
    <row r="166" spans="2:51" s="10" customFormat="1" ht="22.5" customHeight="1">
      <c r="B166" s="172"/>
      <c r="C166" s="173"/>
      <c r="D166" s="173"/>
      <c r="E166" s="174" t="s">
        <v>22</v>
      </c>
      <c r="F166" s="278" t="s">
        <v>237</v>
      </c>
      <c r="G166" s="279"/>
      <c r="H166" s="279"/>
      <c r="I166" s="279"/>
      <c r="J166" s="173"/>
      <c r="K166" s="175">
        <v>20.16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155</v>
      </c>
      <c r="AU166" s="179" t="s">
        <v>102</v>
      </c>
      <c r="AV166" s="10" t="s">
        <v>102</v>
      </c>
      <c r="AW166" s="10" t="s">
        <v>36</v>
      </c>
      <c r="AX166" s="10" t="s">
        <v>79</v>
      </c>
      <c r="AY166" s="179" t="s">
        <v>147</v>
      </c>
    </row>
    <row r="167" spans="2:51" s="11" customFormat="1" ht="22.5" customHeight="1">
      <c r="B167" s="180"/>
      <c r="C167" s="181"/>
      <c r="D167" s="181"/>
      <c r="E167" s="182" t="s">
        <v>22</v>
      </c>
      <c r="F167" s="276" t="s">
        <v>156</v>
      </c>
      <c r="G167" s="277"/>
      <c r="H167" s="277"/>
      <c r="I167" s="277"/>
      <c r="J167" s="181"/>
      <c r="K167" s="183">
        <v>44.276</v>
      </c>
      <c r="L167" s="181"/>
      <c r="M167" s="181"/>
      <c r="N167" s="181"/>
      <c r="O167" s="181"/>
      <c r="P167" s="181"/>
      <c r="Q167" s="181"/>
      <c r="R167" s="184"/>
      <c r="T167" s="185"/>
      <c r="U167" s="181"/>
      <c r="V167" s="181"/>
      <c r="W167" s="181"/>
      <c r="X167" s="181"/>
      <c r="Y167" s="181"/>
      <c r="Z167" s="181"/>
      <c r="AA167" s="186"/>
      <c r="AT167" s="187" t="s">
        <v>155</v>
      </c>
      <c r="AU167" s="187" t="s">
        <v>102</v>
      </c>
      <c r="AV167" s="11" t="s">
        <v>152</v>
      </c>
      <c r="AW167" s="11" t="s">
        <v>36</v>
      </c>
      <c r="AX167" s="11" t="s">
        <v>9</v>
      </c>
      <c r="AY167" s="187" t="s">
        <v>147</v>
      </c>
    </row>
    <row r="168" spans="2:65" s="1" customFormat="1" ht="22.5" customHeight="1">
      <c r="B168" s="36"/>
      <c r="C168" s="188" t="s">
        <v>238</v>
      </c>
      <c r="D168" s="188" t="s">
        <v>239</v>
      </c>
      <c r="E168" s="189" t="s">
        <v>240</v>
      </c>
      <c r="F168" s="280" t="s">
        <v>241</v>
      </c>
      <c r="G168" s="280"/>
      <c r="H168" s="280"/>
      <c r="I168" s="280"/>
      <c r="J168" s="190" t="s">
        <v>151</v>
      </c>
      <c r="K168" s="191">
        <v>44.276</v>
      </c>
      <c r="L168" s="281">
        <v>0</v>
      </c>
      <c r="M168" s="282"/>
      <c r="N168" s="283">
        <f>ROUND(L168*K168,0)</f>
        <v>0</v>
      </c>
      <c r="O168" s="269"/>
      <c r="P168" s="269"/>
      <c r="Q168" s="269"/>
      <c r="R168" s="38"/>
      <c r="T168" s="169" t="s">
        <v>22</v>
      </c>
      <c r="U168" s="45" t="s">
        <v>44</v>
      </c>
      <c r="V168" s="37"/>
      <c r="W168" s="170">
        <f>V168*K168</f>
        <v>0</v>
      </c>
      <c r="X168" s="170">
        <v>0</v>
      </c>
      <c r="Y168" s="170">
        <f>X168*K168</f>
        <v>0</v>
      </c>
      <c r="Z168" s="170">
        <v>0</v>
      </c>
      <c r="AA168" s="171">
        <f>Z168*K168</f>
        <v>0</v>
      </c>
      <c r="AR168" s="19" t="s">
        <v>184</v>
      </c>
      <c r="AT168" s="19" t="s">
        <v>239</v>
      </c>
      <c r="AU168" s="19" t="s">
        <v>102</v>
      </c>
      <c r="AY168" s="19" t="s">
        <v>147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9" t="s">
        <v>9</v>
      </c>
      <c r="BK168" s="107">
        <f>ROUND(L168*K168,0)</f>
        <v>0</v>
      </c>
      <c r="BL168" s="19" t="s">
        <v>152</v>
      </c>
      <c r="BM168" s="19" t="s">
        <v>242</v>
      </c>
    </row>
    <row r="169" spans="2:65" s="1" customFormat="1" ht="22.5" customHeight="1">
      <c r="B169" s="36"/>
      <c r="C169" s="165" t="s">
        <v>243</v>
      </c>
      <c r="D169" s="165" t="s">
        <v>148</v>
      </c>
      <c r="E169" s="166" t="s">
        <v>244</v>
      </c>
      <c r="F169" s="266" t="s">
        <v>245</v>
      </c>
      <c r="G169" s="266"/>
      <c r="H169" s="266"/>
      <c r="I169" s="266"/>
      <c r="J169" s="167" t="s">
        <v>195</v>
      </c>
      <c r="K169" s="168">
        <v>20</v>
      </c>
      <c r="L169" s="267">
        <v>0</v>
      </c>
      <c r="M169" s="268"/>
      <c r="N169" s="269">
        <f>ROUND(L169*K169,0)</f>
        <v>0</v>
      </c>
      <c r="O169" s="269"/>
      <c r="P169" s="269"/>
      <c r="Q169" s="269"/>
      <c r="R169" s="38"/>
      <c r="T169" s="169" t="s">
        <v>22</v>
      </c>
      <c r="U169" s="45" t="s">
        <v>44</v>
      </c>
      <c r="V169" s="37"/>
      <c r="W169" s="170">
        <f>V169*K169</f>
        <v>0</v>
      </c>
      <c r="X169" s="170">
        <v>0</v>
      </c>
      <c r="Y169" s="170">
        <f>X169*K169</f>
        <v>0</v>
      </c>
      <c r="Z169" s="170">
        <v>0</v>
      </c>
      <c r="AA169" s="171">
        <f>Z169*K169</f>
        <v>0</v>
      </c>
      <c r="AR169" s="19" t="s">
        <v>152</v>
      </c>
      <c r="AT169" s="19" t="s">
        <v>148</v>
      </c>
      <c r="AU169" s="19" t="s">
        <v>102</v>
      </c>
      <c r="AY169" s="19" t="s">
        <v>147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9</v>
      </c>
      <c r="BK169" s="107">
        <f>ROUND(L169*K169,0)</f>
        <v>0</v>
      </c>
      <c r="BL169" s="19" t="s">
        <v>152</v>
      </c>
      <c r="BM169" s="19" t="s">
        <v>246</v>
      </c>
    </row>
    <row r="170" spans="2:65" s="1" customFormat="1" ht="31.5" customHeight="1">
      <c r="B170" s="36"/>
      <c r="C170" s="165" t="s">
        <v>10</v>
      </c>
      <c r="D170" s="165" t="s">
        <v>148</v>
      </c>
      <c r="E170" s="166" t="s">
        <v>247</v>
      </c>
      <c r="F170" s="266" t="s">
        <v>248</v>
      </c>
      <c r="G170" s="266"/>
      <c r="H170" s="266"/>
      <c r="I170" s="266"/>
      <c r="J170" s="167" t="s">
        <v>195</v>
      </c>
      <c r="K170" s="168">
        <v>90</v>
      </c>
      <c r="L170" s="267">
        <v>0</v>
      </c>
      <c r="M170" s="268"/>
      <c r="N170" s="269">
        <f>ROUND(L170*K170,0)</f>
        <v>0</v>
      </c>
      <c r="O170" s="269"/>
      <c r="P170" s="269"/>
      <c r="Q170" s="269"/>
      <c r="R170" s="38"/>
      <c r="T170" s="169" t="s">
        <v>22</v>
      </c>
      <c r="U170" s="45" t="s">
        <v>44</v>
      </c>
      <c r="V170" s="37"/>
      <c r="W170" s="170">
        <f>V170*K170</f>
        <v>0</v>
      </c>
      <c r="X170" s="170">
        <v>0</v>
      </c>
      <c r="Y170" s="170">
        <f>X170*K170</f>
        <v>0</v>
      </c>
      <c r="Z170" s="170">
        <v>0</v>
      </c>
      <c r="AA170" s="171">
        <f>Z170*K170</f>
        <v>0</v>
      </c>
      <c r="AR170" s="19" t="s">
        <v>152</v>
      </c>
      <c r="AT170" s="19" t="s">
        <v>148</v>
      </c>
      <c r="AU170" s="19" t="s">
        <v>102</v>
      </c>
      <c r="AY170" s="19" t="s">
        <v>147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19" t="s">
        <v>9</v>
      </c>
      <c r="BK170" s="107">
        <f>ROUND(L170*K170,0)</f>
        <v>0</v>
      </c>
      <c r="BL170" s="19" t="s">
        <v>152</v>
      </c>
      <c r="BM170" s="19" t="s">
        <v>249</v>
      </c>
    </row>
    <row r="171" spans="2:65" s="1" customFormat="1" ht="22.5" customHeight="1">
      <c r="B171" s="36"/>
      <c r="C171" s="188" t="s">
        <v>250</v>
      </c>
      <c r="D171" s="188" t="s">
        <v>239</v>
      </c>
      <c r="E171" s="189" t="s">
        <v>251</v>
      </c>
      <c r="F171" s="280" t="s">
        <v>252</v>
      </c>
      <c r="G171" s="280"/>
      <c r="H171" s="280"/>
      <c r="I171" s="280"/>
      <c r="J171" s="190" t="s">
        <v>253</v>
      </c>
      <c r="K171" s="191">
        <v>2.7</v>
      </c>
      <c r="L171" s="281">
        <v>0</v>
      </c>
      <c r="M171" s="282"/>
      <c r="N171" s="283">
        <f>ROUND(L171*K171,0)</f>
        <v>0</v>
      </c>
      <c r="O171" s="269"/>
      <c r="P171" s="269"/>
      <c r="Q171" s="269"/>
      <c r="R171" s="38"/>
      <c r="T171" s="169" t="s">
        <v>22</v>
      </c>
      <c r="U171" s="45" t="s">
        <v>44</v>
      </c>
      <c r="V171" s="37"/>
      <c r="W171" s="170">
        <f>V171*K171</f>
        <v>0</v>
      </c>
      <c r="X171" s="170">
        <v>0.001</v>
      </c>
      <c r="Y171" s="170">
        <f>X171*K171</f>
        <v>0.0027</v>
      </c>
      <c r="Z171" s="170">
        <v>0</v>
      </c>
      <c r="AA171" s="171">
        <f>Z171*K171</f>
        <v>0</v>
      </c>
      <c r="AR171" s="19" t="s">
        <v>184</v>
      </c>
      <c r="AT171" s="19" t="s">
        <v>239</v>
      </c>
      <c r="AU171" s="19" t="s">
        <v>102</v>
      </c>
      <c r="AY171" s="19" t="s">
        <v>147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9</v>
      </c>
      <c r="BK171" s="107">
        <f>ROUND(L171*K171,0)</f>
        <v>0</v>
      </c>
      <c r="BL171" s="19" t="s">
        <v>152</v>
      </c>
      <c r="BM171" s="19" t="s">
        <v>254</v>
      </c>
    </row>
    <row r="172" spans="2:63" s="9" customFormat="1" ht="29.85" customHeight="1">
      <c r="B172" s="154"/>
      <c r="C172" s="155"/>
      <c r="D172" s="164" t="s">
        <v>115</v>
      </c>
      <c r="E172" s="164"/>
      <c r="F172" s="164"/>
      <c r="G172" s="164"/>
      <c r="H172" s="164"/>
      <c r="I172" s="164"/>
      <c r="J172" s="164"/>
      <c r="K172" s="164"/>
      <c r="L172" s="164"/>
      <c r="M172" s="164"/>
      <c r="N172" s="284">
        <f>BK172</f>
        <v>0</v>
      </c>
      <c r="O172" s="285"/>
      <c r="P172" s="285"/>
      <c r="Q172" s="285"/>
      <c r="R172" s="157"/>
      <c r="T172" s="158"/>
      <c r="U172" s="155"/>
      <c r="V172" s="155"/>
      <c r="W172" s="159">
        <f>SUM(W173:W184)</f>
        <v>0</v>
      </c>
      <c r="X172" s="155"/>
      <c r="Y172" s="159">
        <f>SUM(Y173:Y184)</f>
        <v>16.819334</v>
      </c>
      <c r="Z172" s="155"/>
      <c r="AA172" s="160">
        <f>SUM(AA173:AA184)</f>
        <v>0</v>
      </c>
      <c r="AR172" s="161" t="s">
        <v>9</v>
      </c>
      <c r="AT172" s="162" t="s">
        <v>78</v>
      </c>
      <c r="AU172" s="162" t="s">
        <v>9</v>
      </c>
      <c r="AY172" s="161" t="s">
        <v>147</v>
      </c>
      <c r="BK172" s="163">
        <f>SUM(BK173:BK184)</f>
        <v>0</v>
      </c>
    </row>
    <row r="173" spans="2:65" s="1" customFormat="1" ht="44.25" customHeight="1">
      <c r="B173" s="36"/>
      <c r="C173" s="165" t="s">
        <v>255</v>
      </c>
      <c r="D173" s="165" t="s">
        <v>148</v>
      </c>
      <c r="E173" s="166" t="s">
        <v>256</v>
      </c>
      <c r="F173" s="266" t="s">
        <v>257</v>
      </c>
      <c r="G173" s="266"/>
      <c r="H173" s="266"/>
      <c r="I173" s="266"/>
      <c r="J173" s="167" t="s">
        <v>258</v>
      </c>
      <c r="K173" s="168">
        <v>11</v>
      </c>
      <c r="L173" s="267">
        <v>0</v>
      </c>
      <c r="M173" s="268"/>
      <c r="N173" s="269">
        <f>ROUND(L173*K173,0)</f>
        <v>0</v>
      </c>
      <c r="O173" s="269"/>
      <c r="P173" s="269"/>
      <c r="Q173" s="269"/>
      <c r="R173" s="38"/>
      <c r="T173" s="169" t="s">
        <v>22</v>
      </c>
      <c r="U173" s="45" t="s">
        <v>44</v>
      </c>
      <c r="V173" s="37"/>
      <c r="W173" s="170">
        <f>V173*K173</f>
        <v>0</v>
      </c>
      <c r="X173" s="170">
        <v>0.22657</v>
      </c>
      <c r="Y173" s="170">
        <f>X173*K173</f>
        <v>2.49227</v>
      </c>
      <c r="Z173" s="170">
        <v>0</v>
      </c>
      <c r="AA173" s="171">
        <f>Z173*K173</f>
        <v>0</v>
      </c>
      <c r="AR173" s="19" t="s">
        <v>152</v>
      </c>
      <c r="AT173" s="19" t="s">
        <v>148</v>
      </c>
      <c r="AU173" s="19" t="s">
        <v>102</v>
      </c>
      <c r="AY173" s="19" t="s">
        <v>147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9" t="s">
        <v>9</v>
      </c>
      <c r="BK173" s="107">
        <f>ROUND(L173*K173,0)</f>
        <v>0</v>
      </c>
      <c r="BL173" s="19" t="s">
        <v>152</v>
      </c>
      <c r="BM173" s="19" t="s">
        <v>259</v>
      </c>
    </row>
    <row r="174" spans="2:65" s="1" customFormat="1" ht="44.25" customHeight="1">
      <c r="B174" s="36"/>
      <c r="C174" s="165" t="s">
        <v>260</v>
      </c>
      <c r="D174" s="165" t="s">
        <v>148</v>
      </c>
      <c r="E174" s="166" t="s">
        <v>261</v>
      </c>
      <c r="F174" s="266" t="s">
        <v>262</v>
      </c>
      <c r="G174" s="266"/>
      <c r="H174" s="266"/>
      <c r="I174" s="266"/>
      <c r="J174" s="167" t="s">
        <v>258</v>
      </c>
      <c r="K174" s="168">
        <v>60</v>
      </c>
      <c r="L174" s="267">
        <v>0</v>
      </c>
      <c r="M174" s="268"/>
      <c r="N174" s="269">
        <f>ROUND(L174*K174,0)</f>
        <v>0</v>
      </c>
      <c r="O174" s="269"/>
      <c r="P174" s="269"/>
      <c r="Q174" s="269"/>
      <c r="R174" s="38"/>
      <c r="T174" s="169" t="s">
        <v>22</v>
      </c>
      <c r="U174" s="45" t="s">
        <v>44</v>
      </c>
      <c r="V174" s="37"/>
      <c r="W174" s="170">
        <f>V174*K174</f>
        <v>0</v>
      </c>
      <c r="X174" s="170">
        <v>0.23801</v>
      </c>
      <c r="Y174" s="170">
        <f>X174*K174</f>
        <v>14.2806</v>
      </c>
      <c r="Z174" s="170">
        <v>0</v>
      </c>
      <c r="AA174" s="171">
        <f>Z174*K174</f>
        <v>0</v>
      </c>
      <c r="AR174" s="19" t="s">
        <v>152</v>
      </c>
      <c r="AT174" s="19" t="s">
        <v>148</v>
      </c>
      <c r="AU174" s="19" t="s">
        <v>102</v>
      </c>
      <c r="AY174" s="19" t="s">
        <v>147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9" t="s">
        <v>9</v>
      </c>
      <c r="BK174" s="107">
        <f>ROUND(L174*K174,0)</f>
        <v>0</v>
      </c>
      <c r="BL174" s="19" t="s">
        <v>152</v>
      </c>
      <c r="BM174" s="19" t="s">
        <v>263</v>
      </c>
    </row>
    <row r="175" spans="2:65" s="1" customFormat="1" ht="22.5" customHeight="1">
      <c r="B175" s="36"/>
      <c r="C175" s="165" t="s">
        <v>264</v>
      </c>
      <c r="D175" s="165" t="s">
        <v>148</v>
      </c>
      <c r="E175" s="166" t="s">
        <v>265</v>
      </c>
      <c r="F175" s="266" t="s">
        <v>266</v>
      </c>
      <c r="G175" s="266"/>
      <c r="H175" s="266"/>
      <c r="I175" s="266"/>
      <c r="J175" s="167" t="s">
        <v>258</v>
      </c>
      <c r="K175" s="168">
        <v>42.41</v>
      </c>
      <c r="L175" s="267">
        <v>0</v>
      </c>
      <c r="M175" s="268"/>
      <c r="N175" s="269">
        <f>ROUND(L175*K175,0)</f>
        <v>0</v>
      </c>
      <c r="O175" s="269"/>
      <c r="P175" s="269"/>
      <c r="Q175" s="269"/>
      <c r="R175" s="38"/>
      <c r="T175" s="169" t="s">
        <v>22</v>
      </c>
      <c r="U175" s="45" t="s">
        <v>44</v>
      </c>
      <c r="V175" s="37"/>
      <c r="W175" s="170">
        <f>V175*K175</f>
        <v>0</v>
      </c>
      <c r="X175" s="170">
        <v>0</v>
      </c>
      <c r="Y175" s="170">
        <f>X175*K175</f>
        <v>0</v>
      </c>
      <c r="Z175" s="170">
        <v>0</v>
      </c>
      <c r="AA175" s="171">
        <f>Z175*K175</f>
        <v>0</v>
      </c>
      <c r="AR175" s="19" t="s">
        <v>152</v>
      </c>
      <c r="AT175" s="19" t="s">
        <v>148</v>
      </c>
      <c r="AU175" s="19" t="s">
        <v>102</v>
      </c>
      <c r="AY175" s="19" t="s">
        <v>147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19" t="s">
        <v>9</v>
      </c>
      <c r="BK175" s="107">
        <f>ROUND(L175*K175,0)</f>
        <v>0</v>
      </c>
      <c r="BL175" s="19" t="s">
        <v>152</v>
      </c>
      <c r="BM175" s="19" t="s">
        <v>267</v>
      </c>
    </row>
    <row r="176" spans="2:51" s="10" customFormat="1" ht="22.5" customHeight="1">
      <c r="B176" s="172"/>
      <c r="C176" s="173"/>
      <c r="D176" s="173"/>
      <c r="E176" s="174" t="s">
        <v>22</v>
      </c>
      <c r="F176" s="274" t="s">
        <v>268</v>
      </c>
      <c r="G176" s="275"/>
      <c r="H176" s="275"/>
      <c r="I176" s="275"/>
      <c r="J176" s="173"/>
      <c r="K176" s="175">
        <v>39</v>
      </c>
      <c r="L176" s="173"/>
      <c r="M176" s="173"/>
      <c r="N176" s="173"/>
      <c r="O176" s="173"/>
      <c r="P176" s="173"/>
      <c r="Q176" s="173"/>
      <c r="R176" s="176"/>
      <c r="T176" s="177"/>
      <c r="U176" s="173"/>
      <c r="V176" s="173"/>
      <c r="W176" s="173"/>
      <c r="X176" s="173"/>
      <c r="Y176" s="173"/>
      <c r="Z176" s="173"/>
      <c r="AA176" s="178"/>
      <c r="AT176" s="179" t="s">
        <v>155</v>
      </c>
      <c r="AU176" s="179" t="s">
        <v>102</v>
      </c>
      <c r="AV176" s="10" t="s">
        <v>102</v>
      </c>
      <c r="AW176" s="10" t="s">
        <v>36</v>
      </c>
      <c r="AX176" s="10" t="s">
        <v>79</v>
      </c>
      <c r="AY176" s="179" t="s">
        <v>147</v>
      </c>
    </row>
    <row r="177" spans="2:51" s="10" customFormat="1" ht="22.5" customHeight="1">
      <c r="B177" s="172"/>
      <c r="C177" s="173"/>
      <c r="D177" s="173"/>
      <c r="E177" s="174" t="s">
        <v>22</v>
      </c>
      <c r="F177" s="278" t="s">
        <v>269</v>
      </c>
      <c r="G177" s="279"/>
      <c r="H177" s="279"/>
      <c r="I177" s="279"/>
      <c r="J177" s="173"/>
      <c r="K177" s="175">
        <v>3.41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155</v>
      </c>
      <c r="AU177" s="179" t="s">
        <v>102</v>
      </c>
      <c r="AV177" s="10" t="s">
        <v>102</v>
      </c>
      <c r="AW177" s="10" t="s">
        <v>36</v>
      </c>
      <c r="AX177" s="10" t="s">
        <v>79</v>
      </c>
      <c r="AY177" s="179" t="s">
        <v>147</v>
      </c>
    </row>
    <row r="178" spans="2:51" s="11" customFormat="1" ht="22.5" customHeight="1">
      <c r="B178" s="180"/>
      <c r="C178" s="181"/>
      <c r="D178" s="181"/>
      <c r="E178" s="182" t="s">
        <v>22</v>
      </c>
      <c r="F178" s="276" t="s">
        <v>156</v>
      </c>
      <c r="G178" s="277"/>
      <c r="H178" s="277"/>
      <c r="I178" s="277"/>
      <c r="J178" s="181"/>
      <c r="K178" s="183">
        <v>42.41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155</v>
      </c>
      <c r="AU178" s="187" t="s">
        <v>102</v>
      </c>
      <c r="AV178" s="11" t="s">
        <v>152</v>
      </c>
      <c r="AW178" s="11" t="s">
        <v>36</v>
      </c>
      <c r="AX178" s="11" t="s">
        <v>9</v>
      </c>
      <c r="AY178" s="187" t="s">
        <v>147</v>
      </c>
    </row>
    <row r="179" spans="2:65" s="1" customFormat="1" ht="31.5" customHeight="1">
      <c r="B179" s="36"/>
      <c r="C179" s="165" t="s">
        <v>270</v>
      </c>
      <c r="D179" s="165" t="s">
        <v>148</v>
      </c>
      <c r="E179" s="166" t="s">
        <v>271</v>
      </c>
      <c r="F179" s="266" t="s">
        <v>272</v>
      </c>
      <c r="G179" s="266"/>
      <c r="H179" s="266"/>
      <c r="I179" s="266"/>
      <c r="J179" s="167" t="s">
        <v>195</v>
      </c>
      <c r="K179" s="168">
        <v>140.8</v>
      </c>
      <c r="L179" s="267">
        <v>0</v>
      </c>
      <c r="M179" s="268"/>
      <c r="N179" s="269">
        <f>ROUND(L179*K179,0)</f>
        <v>0</v>
      </c>
      <c r="O179" s="269"/>
      <c r="P179" s="269"/>
      <c r="Q179" s="269"/>
      <c r="R179" s="38"/>
      <c r="T179" s="169" t="s">
        <v>22</v>
      </c>
      <c r="U179" s="45" t="s">
        <v>44</v>
      </c>
      <c r="V179" s="37"/>
      <c r="W179" s="170">
        <f>V179*K179</f>
        <v>0</v>
      </c>
      <c r="X179" s="170">
        <v>0.0001</v>
      </c>
      <c r="Y179" s="170">
        <f>X179*K179</f>
        <v>0.014080000000000002</v>
      </c>
      <c r="Z179" s="170">
        <v>0</v>
      </c>
      <c r="AA179" s="171">
        <f>Z179*K179</f>
        <v>0</v>
      </c>
      <c r="AR179" s="19" t="s">
        <v>152</v>
      </c>
      <c r="AT179" s="19" t="s">
        <v>148</v>
      </c>
      <c r="AU179" s="19" t="s">
        <v>102</v>
      </c>
      <c r="AY179" s="19" t="s">
        <v>147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9</v>
      </c>
      <c r="BK179" s="107">
        <f>ROUND(L179*K179,0)</f>
        <v>0</v>
      </c>
      <c r="BL179" s="19" t="s">
        <v>152</v>
      </c>
      <c r="BM179" s="19" t="s">
        <v>273</v>
      </c>
    </row>
    <row r="180" spans="2:51" s="10" customFormat="1" ht="22.5" customHeight="1">
      <c r="B180" s="172"/>
      <c r="C180" s="173"/>
      <c r="D180" s="173"/>
      <c r="E180" s="174" t="s">
        <v>22</v>
      </c>
      <c r="F180" s="274" t="s">
        <v>274</v>
      </c>
      <c r="G180" s="275"/>
      <c r="H180" s="275"/>
      <c r="I180" s="275"/>
      <c r="J180" s="173"/>
      <c r="K180" s="175">
        <v>40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155</v>
      </c>
      <c r="AU180" s="179" t="s">
        <v>102</v>
      </c>
      <c r="AV180" s="10" t="s">
        <v>102</v>
      </c>
      <c r="AW180" s="10" t="s">
        <v>36</v>
      </c>
      <c r="AX180" s="10" t="s">
        <v>79</v>
      </c>
      <c r="AY180" s="179" t="s">
        <v>147</v>
      </c>
    </row>
    <row r="181" spans="2:51" s="10" customFormat="1" ht="22.5" customHeight="1">
      <c r="B181" s="172"/>
      <c r="C181" s="173"/>
      <c r="D181" s="173"/>
      <c r="E181" s="174" t="s">
        <v>22</v>
      </c>
      <c r="F181" s="278" t="s">
        <v>275</v>
      </c>
      <c r="G181" s="279"/>
      <c r="H181" s="279"/>
      <c r="I181" s="279"/>
      <c r="J181" s="173"/>
      <c r="K181" s="175">
        <v>100.8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155</v>
      </c>
      <c r="AU181" s="179" t="s">
        <v>102</v>
      </c>
      <c r="AV181" s="10" t="s">
        <v>102</v>
      </c>
      <c r="AW181" s="10" t="s">
        <v>36</v>
      </c>
      <c r="AX181" s="10" t="s">
        <v>79</v>
      </c>
      <c r="AY181" s="179" t="s">
        <v>147</v>
      </c>
    </row>
    <row r="182" spans="2:51" s="11" customFormat="1" ht="22.5" customHeight="1">
      <c r="B182" s="180"/>
      <c r="C182" s="181"/>
      <c r="D182" s="181"/>
      <c r="E182" s="182" t="s">
        <v>22</v>
      </c>
      <c r="F182" s="276" t="s">
        <v>156</v>
      </c>
      <c r="G182" s="277"/>
      <c r="H182" s="277"/>
      <c r="I182" s="277"/>
      <c r="J182" s="181"/>
      <c r="K182" s="183">
        <v>140.8</v>
      </c>
      <c r="L182" s="181"/>
      <c r="M182" s="181"/>
      <c r="N182" s="181"/>
      <c r="O182" s="181"/>
      <c r="P182" s="181"/>
      <c r="Q182" s="181"/>
      <c r="R182" s="184"/>
      <c r="T182" s="185"/>
      <c r="U182" s="181"/>
      <c r="V182" s="181"/>
      <c r="W182" s="181"/>
      <c r="X182" s="181"/>
      <c r="Y182" s="181"/>
      <c r="Z182" s="181"/>
      <c r="AA182" s="186"/>
      <c r="AT182" s="187" t="s">
        <v>155</v>
      </c>
      <c r="AU182" s="187" t="s">
        <v>102</v>
      </c>
      <c r="AV182" s="11" t="s">
        <v>152</v>
      </c>
      <c r="AW182" s="11" t="s">
        <v>36</v>
      </c>
      <c r="AX182" s="11" t="s">
        <v>9</v>
      </c>
      <c r="AY182" s="187" t="s">
        <v>147</v>
      </c>
    </row>
    <row r="183" spans="2:65" s="1" customFormat="1" ht="31.5" customHeight="1">
      <c r="B183" s="36"/>
      <c r="C183" s="188" t="s">
        <v>276</v>
      </c>
      <c r="D183" s="188" t="s">
        <v>239</v>
      </c>
      <c r="E183" s="189" t="s">
        <v>277</v>
      </c>
      <c r="F183" s="280" t="s">
        <v>278</v>
      </c>
      <c r="G183" s="280"/>
      <c r="H183" s="280"/>
      <c r="I183" s="280"/>
      <c r="J183" s="190" t="s">
        <v>195</v>
      </c>
      <c r="K183" s="191">
        <v>161.92</v>
      </c>
      <c r="L183" s="281">
        <v>0</v>
      </c>
      <c r="M183" s="282"/>
      <c r="N183" s="283">
        <f>ROUND(L183*K183,0)</f>
        <v>0</v>
      </c>
      <c r="O183" s="269"/>
      <c r="P183" s="269"/>
      <c r="Q183" s="269"/>
      <c r="R183" s="38"/>
      <c r="T183" s="169" t="s">
        <v>22</v>
      </c>
      <c r="U183" s="45" t="s">
        <v>44</v>
      </c>
      <c r="V183" s="37"/>
      <c r="W183" s="170">
        <f>V183*K183</f>
        <v>0</v>
      </c>
      <c r="X183" s="170">
        <v>0.0002</v>
      </c>
      <c r="Y183" s="170">
        <f>X183*K183</f>
        <v>0.032383999999999996</v>
      </c>
      <c r="Z183" s="170">
        <v>0</v>
      </c>
      <c r="AA183" s="171">
        <f>Z183*K183</f>
        <v>0</v>
      </c>
      <c r="AR183" s="19" t="s">
        <v>184</v>
      </c>
      <c r="AT183" s="19" t="s">
        <v>239</v>
      </c>
      <c r="AU183" s="19" t="s">
        <v>102</v>
      </c>
      <c r="AY183" s="19" t="s">
        <v>147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9</v>
      </c>
      <c r="BK183" s="107">
        <f>ROUND(L183*K183,0)</f>
        <v>0</v>
      </c>
      <c r="BL183" s="19" t="s">
        <v>152</v>
      </c>
      <c r="BM183" s="19" t="s">
        <v>279</v>
      </c>
    </row>
    <row r="184" spans="2:51" s="10" customFormat="1" ht="22.5" customHeight="1">
      <c r="B184" s="172"/>
      <c r="C184" s="173"/>
      <c r="D184" s="173"/>
      <c r="E184" s="174" t="s">
        <v>22</v>
      </c>
      <c r="F184" s="274" t="s">
        <v>280</v>
      </c>
      <c r="G184" s="275"/>
      <c r="H184" s="275"/>
      <c r="I184" s="275"/>
      <c r="J184" s="173"/>
      <c r="K184" s="175">
        <v>161.92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155</v>
      </c>
      <c r="AU184" s="179" t="s">
        <v>102</v>
      </c>
      <c r="AV184" s="10" t="s">
        <v>102</v>
      </c>
      <c r="AW184" s="10" t="s">
        <v>36</v>
      </c>
      <c r="AX184" s="10" t="s">
        <v>9</v>
      </c>
      <c r="AY184" s="179" t="s">
        <v>147</v>
      </c>
    </row>
    <row r="185" spans="2:63" s="9" customFormat="1" ht="29.85" customHeight="1">
      <c r="B185" s="154"/>
      <c r="C185" s="155"/>
      <c r="D185" s="164" t="s">
        <v>116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272">
        <f>BK185</f>
        <v>0</v>
      </c>
      <c r="O185" s="273"/>
      <c r="P185" s="273"/>
      <c r="Q185" s="273"/>
      <c r="R185" s="157"/>
      <c r="T185" s="158"/>
      <c r="U185" s="155"/>
      <c r="V185" s="155"/>
      <c r="W185" s="159">
        <f>SUM(W186:W188)</f>
        <v>0</v>
      </c>
      <c r="X185" s="155"/>
      <c r="Y185" s="159">
        <f>SUM(Y186:Y188)</f>
        <v>0</v>
      </c>
      <c r="Z185" s="155"/>
      <c r="AA185" s="160">
        <f>SUM(AA186:AA188)</f>
        <v>0</v>
      </c>
      <c r="AR185" s="161" t="s">
        <v>9</v>
      </c>
      <c r="AT185" s="162" t="s">
        <v>78</v>
      </c>
      <c r="AU185" s="162" t="s">
        <v>9</v>
      </c>
      <c r="AY185" s="161" t="s">
        <v>147</v>
      </c>
      <c r="BK185" s="163">
        <f>SUM(BK186:BK188)</f>
        <v>0</v>
      </c>
    </row>
    <row r="186" spans="2:65" s="1" customFormat="1" ht="22.5" customHeight="1">
      <c r="B186" s="36"/>
      <c r="C186" s="165" t="s">
        <v>281</v>
      </c>
      <c r="D186" s="165" t="s">
        <v>148</v>
      </c>
      <c r="E186" s="166" t="s">
        <v>282</v>
      </c>
      <c r="F186" s="266" t="s">
        <v>283</v>
      </c>
      <c r="G186" s="266"/>
      <c r="H186" s="266"/>
      <c r="I186" s="266"/>
      <c r="J186" s="167" t="s">
        <v>258</v>
      </c>
      <c r="K186" s="168">
        <v>10</v>
      </c>
      <c r="L186" s="267">
        <v>0</v>
      </c>
      <c r="M186" s="268"/>
      <c r="N186" s="269">
        <f>ROUND(L186*K186,0)</f>
        <v>0</v>
      </c>
      <c r="O186" s="269"/>
      <c r="P186" s="269"/>
      <c r="Q186" s="269"/>
      <c r="R186" s="38"/>
      <c r="T186" s="169" t="s">
        <v>22</v>
      </c>
      <c r="U186" s="45" t="s">
        <v>44</v>
      </c>
      <c r="V186" s="37"/>
      <c r="W186" s="170">
        <f>V186*K186</f>
        <v>0</v>
      </c>
      <c r="X186" s="170">
        <v>0</v>
      </c>
      <c r="Y186" s="170">
        <f>X186*K186</f>
        <v>0</v>
      </c>
      <c r="Z186" s="170">
        <v>0</v>
      </c>
      <c r="AA186" s="171">
        <f>Z186*K186</f>
        <v>0</v>
      </c>
      <c r="AR186" s="19" t="s">
        <v>152</v>
      </c>
      <c r="AT186" s="19" t="s">
        <v>148</v>
      </c>
      <c r="AU186" s="19" t="s">
        <v>102</v>
      </c>
      <c r="AY186" s="19" t="s">
        <v>147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19" t="s">
        <v>9</v>
      </c>
      <c r="BK186" s="107">
        <f>ROUND(L186*K186,0)</f>
        <v>0</v>
      </c>
      <c r="BL186" s="19" t="s">
        <v>152</v>
      </c>
      <c r="BM186" s="19" t="s">
        <v>284</v>
      </c>
    </row>
    <row r="187" spans="2:65" s="1" customFormat="1" ht="22.5" customHeight="1">
      <c r="B187" s="36"/>
      <c r="C187" s="165" t="s">
        <v>285</v>
      </c>
      <c r="D187" s="165" t="s">
        <v>148</v>
      </c>
      <c r="E187" s="166" t="s">
        <v>286</v>
      </c>
      <c r="F187" s="266" t="s">
        <v>287</v>
      </c>
      <c r="G187" s="266"/>
      <c r="H187" s="266"/>
      <c r="I187" s="266"/>
      <c r="J187" s="167" t="s">
        <v>288</v>
      </c>
      <c r="K187" s="168">
        <v>12</v>
      </c>
      <c r="L187" s="267">
        <v>0</v>
      </c>
      <c r="M187" s="268"/>
      <c r="N187" s="269">
        <f>ROUND(L187*K187,0)</f>
        <v>0</v>
      </c>
      <c r="O187" s="269"/>
      <c r="P187" s="269"/>
      <c r="Q187" s="269"/>
      <c r="R187" s="38"/>
      <c r="T187" s="169" t="s">
        <v>22</v>
      </c>
      <c r="U187" s="45" t="s">
        <v>44</v>
      </c>
      <c r="V187" s="37"/>
      <c r="W187" s="170">
        <f>V187*K187</f>
        <v>0</v>
      </c>
      <c r="X187" s="170">
        <v>0</v>
      </c>
      <c r="Y187" s="170">
        <f>X187*K187</f>
        <v>0</v>
      </c>
      <c r="Z187" s="170">
        <v>0</v>
      </c>
      <c r="AA187" s="171">
        <f>Z187*K187</f>
        <v>0</v>
      </c>
      <c r="AR187" s="19" t="s">
        <v>152</v>
      </c>
      <c r="AT187" s="19" t="s">
        <v>148</v>
      </c>
      <c r="AU187" s="19" t="s">
        <v>102</v>
      </c>
      <c r="AY187" s="19" t="s">
        <v>147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19" t="s">
        <v>9</v>
      </c>
      <c r="BK187" s="107">
        <f>ROUND(L187*K187,0)</f>
        <v>0</v>
      </c>
      <c r="BL187" s="19" t="s">
        <v>152</v>
      </c>
      <c r="BM187" s="19" t="s">
        <v>289</v>
      </c>
    </row>
    <row r="188" spans="2:65" s="1" customFormat="1" ht="22.5" customHeight="1">
      <c r="B188" s="36"/>
      <c r="C188" s="188" t="s">
        <v>290</v>
      </c>
      <c r="D188" s="188" t="s">
        <v>239</v>
      </c>
      <c r="E188" s="189" t="s">
        <v>291</v>
      </c>
      <c r="F188" s="280" t="s">
        <v>292</v>
      </c>
      <c r="G188" s="280"/>
      <c r="H188" s="280"/>
      <c r="I188" s="280"/>
      <c r="J188" s="190" t="s">
        <v>293</v>
      </c>
      <c r="K188" s="191">
        <v>12</v>
      </c>
      <c r="L188" s="281">
        <v>0</v>
      </c>
      <c r="M188" s="282"/>
      <c r="N188" s="283">
        <f>ROUND(L188*K188,0)</f>
        <v>0</v>
      </c>
      <c r="O188" s="269"/>
      <c r="P188" s="269"/>
      <c r="Q188" s="269"/>
      <c r="R188" s="38"/>
      <c r="T188" s="169" t="s">
        <v>22</v>
      </c>
      <c r="U188" s="45" t="s">
        <v>44</v>
      </c>
      <c r="V188" s="37"/>
      <c r="W188" s="170">
        <f>V188*K188</f>
        <v>0</v>
      </c>
      <c r="X188" s="170">
        <v>0</v>
      </c>
      <c r="Y188" s="170">
        <f>X188*K188</f>
        <v>0</v>
      </c>
      <c r="Z188" s="170">
        <v>0</v>
      </c>
      <c r="AA188" s="171">
        <f>Z188*K188</f>
        <v>0</v>
      </c>
      <c r="AR188" s="19" t="s">
        <v>184</v>
      </c>
      <c r="AT188" s="19" t="s">
        <v>239</v>
      </c>
      <c r="AU188" s="19" t="s">
        <v>102</v>
      </c>
      <c r="AY188" s="19" t="s">
        <v>147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9</v>
      </c>
      <c r="BK188" s="107">
        <f>ROUND(L188*K188,0)</f>
        <v>0</v>
      </c>
      <c r="BL188" s="19" t="s">
        <v>152</v>
      </c>
      <c r="BM188" s="19" t="s">
        <v>294</v>
      </c>
    </row>
    <row r="189" spans="2:63" s="9" customFormat="1" ht="29.85" customHeight="1">
      <c r="B189" s="154"/>
      <c r="C189" s="155"/>
      <c r="D189" s="164" t="s">
        <v>117</v>
      </c>
      <c r="E189" s="164"/>
      <c r="F189" s="164"/>
      <c r="G189" s="164"/>
      <c r="H189" s="164"/>
      <c r="I189" s="164"/>
      <c r="J189" s="164"/>
      <c r="K189" s="164"/>
      <c r="L189" s="164"/>
      <c r="M189" s="164"/>
      <c r="N189" s="284">
        <f>BK189</f>
        <v>0</v>
      </c>
      <c r="O189" s="285"/>
      <c r="P189" s="285"/>
      <c r="Q189" s="285"/>
      <c r="R189" s="157"/>
      <c r="T189" s="158"/>
      <c r="U189" s="155"/>
      <c r="V189" s="155"/>
      <c r="W189" s="159">
        <f>SUM(W190:W193)</f>
        <v>0</v>
      </c>
      <c r="X189" s="155"/>
      <c r="Y189" s="159">
        <f>SUM(Y190:Y193)</f>
        <v>0</v>
      </c>
      <c r="Z189" s="155"/>
      <c r="AA189" s="160">
        <f>SUM(AA190:AA193)</f>
        <v>0</v>
      </c>
      <c r="AR189" s="161" t="s">
        <v>9</v>
      </c>
      <c r="AT189" s="162" t="s">
        <v>78</v>
      </c>
      <c r="AU189" s="162" t="s">
        <v>9</v>
      </c>
      <c r="AY189" s="161" t="s">
        <v>147</v>
      </c>
      <c r="BK189" s="163">
        <f>SUM(BK190:BK193)</f>
        <v>0</v>
      </c>
    </row>
    <row r="190" spans="2:65" s="1" customFormat="1" ht="31.5" customHeight="1">
      <c r="B190" s="36"/>
      <c r="C190" s="165" t="s">
        <v>295</v>
      </c>
      <c r="D190" s="165" t="s">
        <v>148</v>
      </c>
      <c r="E190" s="166" t="s">
        <v>296</v>
      </c>
      <c r="F190" s="266" t="s">
        <v>297</v>
      </c>
      <c r="G190" s="266"/>
      <c r="H190" s="266"/>
      <c r="I190" s="266"/>
      <c r="J190" s="167" t="s">
        <v>151</v>
      </c>
      <c r="K190" s="168">
        <v>16.8</v>
      </c>
      <c r="L190" s="267">
        <v>0</v>
      </c>
      <c r="M190" s="268"/>
      <c r="N190" s="269">
        <f>ROUND(L190*K190,0)</f>
        <v>0</v>
      </c>
      <c r="O190" s="269"/>
      <c r="P190" s="269"/>
      <c r="Q190" s="269"/>
      <c r="R190" s="38"/>
      <c r="T190" s="169" t="s">
        <v>22</v>
      </c>
      <c r="U190" s="45" t="s">
        <v>44</v>
      </c>
      <c r="V190" s="37"/>
      <c r="W190" s="170">
        <f>V190*K190</f>
        <v>0</v>
      </c>
      <c r="X190" s="170">
        <v>0</v>
      </c>
      <c r="Y190" s="170">
        <f>X190*K190</f>
        <v>0</v>
      </c>
      <c r="Z190" s="170">
        <v>0</v>
      </c>
      <c r="AA190" s="171">
        <f>Z190*K190</f>
        <v>0</v>
      </c>
      <c r="AR190" s="19" t="s">
        <v>152</v>
      </c>
      <c r="AT190" s="19" t="s">
        <v>148</v>
      </c>
      <c r="AU190" s="19" t="s">
        <v>102</v>
      </c>
      <c r="AY190" s="19" t="s">
        <v>147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9</v>
      </c>
      <c r="BK190" s="107">
        <f>ROUND(L190*K190,0)</f>
        <v>0</v>
      </c>
      <c r="BL190" s="19" t="s">
        <v>152</v>
      </c>
      <c r="BM190" s="19" t="s">
        <v>298</v>
      </c>
    </row>
    <row r="191" spans="2:51" s="10" customFormat="1" ht="22.5" customHeight="1">
      <c r="B191" s="172"/>
      <c r="C191" s="173"/>
      <c r="D191" s="173"/>
      <c r="E191" s="174" t="s">
        <v>22</v>
      </c>
      <c r="F191" s="274" t="s">
        <v>299</v>
      </c>
      <c r="G191" s="275"/>
      <c r="H191" s="275"/>
      <c r="I191" s="275"/>
      <c r="J191" s="173"/>
      <c r="K191" s="175">
        <v>10.8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155</v>
      </c>
      <c r="AU191" s="179" t="s">
        <v>102</v>
      </c>
      <c r="AV191" s="10" t="s">
        <v>102</v>
      </c>
      <c r="AW191" s="10" t="s">
        <v>36</v>
      </c>
      <c r="AX191" s="10" t="s">
        <v>79</v>
      </c>
      <c r="AY191" s="179" t="s">
        <v>147</v>
      </c>
    </row>
    <row r="192" spans="2:51" s="10" customFormat="1" ht="22.5" customHeight="1">
      <c r="B192" s="172"/>
      <c r="C192" s="173"/>
      <c r="D192" s="173"/>
      <c r="E192" s="174" t="s">
        <v>22</v>
      </c>
      <c r="F192" s="278" t="s">
        <v>300</v>
      </c>
      <c r="G192" s="279"/>
      <c r="H192" s="279"/>
      <c r="I192" s="279"/>
      <c r="J192" s="173"/>
      <c r="K192" s="175">
        <v>6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155</v>
      </c>
      <c r="AU192" s="179" t="s">
        <v>102</v>
      </c>
      <c r="AV192" s="10" t="s">
        <v>102</v>
      </c>
      <c r="AW192" s="10" t="s">
        <v>36</v>
      </c>
      <c r="AX192" s="10" t="s">
        <v>79</v>
      </c>
      <c r="AY192" s="179" t="s">
        <v>147</v>
      </c>
    </row>
    <row r="193" spans="2:51" s="11" customFormat="1" ht="22.5" customHeight="1">
      <c r="B193" s="180"/>
      <c r="C193" s="181"/>
      <c r="D193" s="181"/>
      <c r="E193" s="182" t="s">
        <v>22</v>
      </c>
      <c r="F193" s="276" t="s">
        <v>156</v>
      </c>
      <c r="G193" s="277"/>
      <c r="H193" s="277"/>
      <c r="I193" s="277"/>
      <c r="J193" s="181"/>
      <c r="K193" s="183">
        <v>16.8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155</v>
      </c>
      <c r="AU193" s="187" t="s">
        <v>102</v>
      </c>
      <c r="AV193" s="11" t="s">
        <v>152</v>
      </c>
      <c r="AW193" s="11" t="s">
        <v>36</v>
      </c>
      <c r="AX193" s="11" t="s">
        <v>9</v>
      </c>
      <c r="AY193" s="187" t="s">
        <v>147</v>
      </c>
    </row>
    <row r="194" spans="2:63" s="9" customFormat="1" ht="29.85" customHeight="1">
      <c r="B194" s="154"/>
      <c r="C194" s="155"/>
      <c r="D194" s="164" t="s">
        <v>118</v>
      </c>
      <c r="E194" s="164"/>
      <c r="F194" s="164"/>
      <c r="G194" s="164"/>
      <c r="H194" s="164"/>
      <c r="I194" s="164"/>
      <c r="J194" s="164"/>
      <c r="K194" s="164"/>
      <c r="L194" s="164"/>
      <c r="M194" s="164"/>
      <c r="N194" s="272">
        <f>BK194</f>
        <v>0</v>
      </c>
      <c r="O194" s="273"/>
      <c r="P194" s="273"/>
      <c r="Q194" s="273"/>
      <c r="R194" s="157"/>
      <c r="T194" s="158"/>
      <c r="U194" s="155"/>
      <c r="V194" s="155"/>
      <c r="W194" s="159">
        <f>SUM(W195:W204)</f>
        <v>0</v>
      </c>
      <c r="X194" s="155"/>
      <c r="Y194" s="159">
        <f>SUM(Y195:Y204)</f>
        <v>0.26434</v>
      </c>
      <c r="Z194" s="155"/>
      <c r="AA194" s="160">
        <f>SUM(AA195:AA204)</f>
        <v>0</v>
      </c>
      <c r="AR194" s="161" t="s">
        <v>9</v>
      </c>
      <c r="AT194" s="162" t="s">
        <v>78</v>
      </c>
      <c r="AU194" s="162" t="s">
        <v>9</v>
      </c>
      <c r="AY194" s="161" t="s">
        <v>147</v>
      </c>
      <c r="BK194" s="163">
        <f>SUM(BK195:BK204)</f>
        <v>0</v>
      </c>
    </row>
    <row r="195" spans="2:65" s="1" customFormat="1" ht="31.5" customHeight="1">
      <c r="B195" s="36"/>
      <c r="C195" s="165" t="s">
        <v>301</v>
      </c>
      <c r="D195" s="165" t="s">
        <v>148</v>
      </c>
      <c r="E195" s="166" t="s">
        <v>302</v>
      </c>
      <c r="F195" s="266" t="s">
        <v>303</v>
      </c>
      <c r="G195" s="266"/>
      <c r="H195" s="266"/>
      <c r="I195" s="266"/>
      <c r="J195" s="167" t="s">
        <v>258</v>
      </c>
      <c r="K195" s="168">
        <v>60</v>
      </c>
      <c r="L195" s="267">
        <v>0</v>
      </c>
      <c r="M195" s="268"/>
      <c r="N195" s="269">
        <f aca="true" t="shared" si="5" ref="N195:N204">ROUND(L195*K195,0)</f>
        <v>0</v>
      </c>
      <c r="O195" s="269"/>
      <c r="P195" s="269"/>
      <c r="Q195" s="269"/>
      <c r="R195" s="38"/>
      <c r="T195" s="169" t="s">
        <v>22</v>
      </c>
      <c r="U195" s="45" t="s">
        <v>44</v>
      </c>
      <c r="V195" s="37"/>
      <c r="W195" s="170">
        <f aca="true" t="shared" si="6" ref="W195:W204">V195*K195</f>
        <v>0</v>
      </c>
      <c r="X195" s="170">
        <v>0</v>
      </c>
      <c r="Y195" s="170">
        <f aca="true" t="shared" si="7" ref="Y195:Y204">X195*K195</f>
        <v>0</v>
      </c>
      <c r="Z195" s="170">
        <v>0</v>
      </c>
      <c r="AA195" s="171">
        <f aca="true" t="shared" si="8" ref="AA195:AA204">Z195*K195</f>
        <v>0</v>
      </c>
      <c r="AR195" s="19" t="s">
        <v>220</v>
      </c>
      <c r="AT195" s="19" t="s">
        <v>148</v>
      </c>
      <c r="AU195" s="19" t="s">
        <v>102</v>
      </c>
      <c r="AY195" s="19" t="s">
        <v>147</v>
      </c>
      <c r="BE195" s="107">
        <f aca="true" t="shared" si="9" ref="BE195:BE204">IF(U195="základní",N195,0)</f>
        <v>0</v>
      </c>
      <c r="BF195" s="107">
        <f aca="true" t="shared" si="10" ref="BF195:BF204">IF(U195="snížená",N195,0)</f>
        <v>0</v>
      </c>
      <c r="BG195" s="107">
        <f aca="true" t="shared" si="11" ref="BG195:BG204">IF(U195="zákl. přenesená",N195,0)</f>
        <v>0</v>
      </c>
      <c r="BH195" s="107">
        <f aca="true" t="shared" si="12" ref="BH195:BH204">IF(U195="sníž. přenesená",N195,0)</f>
        <v>0</v>
      </c>
      <c r="BI195" s="107">
        <f aca="true" t="shared" si="13" ref="BI195:BI204">IF(U195="nulová",N195,0)</f>
        <v>0</v>
      </c>
      <c r="BJ195" s="19" t="s">
        <v>9</v>
      </c>
      <c r="BK195" s="107">
        <f aca="true" t="shared" si="14" ref="BK195:BK204">ROUND(L195*K195,0)</f>
        <v>0</v>
      </c>
      <c r="BL195" s="19" t="s">
        <v>220</v>
      </c>
      <c r="BM195" s="19" t="s">
        <v>304</v>
      </c>
    </row>
    <row r="196" spans="2:65" s="1" customFormat="1" ht="22.5" customHeight="1">
      <c r="B196" s="36"/>
      <c r="C196" s="165" t="s">
        <v>305</v>
      </c>
      <c r="D196" s="165" t="s">
        <v>148</v>
      </c>
      <c r="E196" s="166" t="s">
        <v>306</v>
      </c>
      <c r="F196" s="266" t="s">
        <v>307</v>
      </c>
      <c r="G196" s="266"/>
      <c r="H196" s="266"/>
      <c r="I196" s="266"/>
      <c r="J196" s="167" t="s">
        <v>288</v>
      </c>
      <c r="K196" s="168">
        <v>1</v>
      </c>
      <c r="L196" s="267">
        <v>0</v>
      </c>
      <c r="M196" s="268"/>
      <c r="N196" s="269">
        <f t="shared" si="5"/>
        <v>0</v>
      </c>
      <c r="O196" s="269"/>
      <c r="P196" s="269"/>
      <c r="Q196" s="269"/>
      <c r="R196" s="38"/>
      <c r="T196" s="169" t="s">
        <v>22</v>
      </c>
      <c r="U196" s="45" t="s">
        <v>44</v>
      </c>
      <c r="V196" s="37"/>
      <c r="W196" s="170">
        <f t="shared" si="6"/>
        <v>0</v>
      </c>
      <c r="X196" s="170">
        <v>0.00918</v>
      </c>
      <c r="Y196" s="170">
        <f t="shared" si="7"/>
        <v>0.00918</v>
      </c>
      <c r="Z196" s="170">
        <v>0</v>
      </c>
      <c r="AA196" s="171">
        <f t="shared" si="8"/>
        <v>0</v>
      </c>
      <c r="AR196" s="19" t="s">
        <v>152</v>
      </c>
      <c r="AT196" s="19" t="s">
        <v>148</v>
      </c>
      <c r="AU196" s="19" t="s">
        <v>102</v>
      </c>
      <c r="AY196" s="19" t="s">
        <v>147</v>
      </c>
      <c r="BE196" s="107">
        <f t="shared" si="9"/>
        <v>0</v>
      </c>
      <c r="BF196" s="107">
        <f t="shared" si="10"/>
        <v>0</v>
      </c>
      <c r="BG196" s="107">
        <f t="shared" si="11"/>
        <v>0</v>
      </c>
      <c r="BH196" s="107">
        <f t="shared" si="12"/>
        <v>0</v>
      </c>
      <c r="BI196" s="107">
        <f t="shared" si="13"/>
        <v>0</v>
      </c>
      <c r="BJ196" s="19" t="s">
        <v>9</v>
      </c>
      <c r="BK196" s="107">
        <f t="shared" si="14"/>
        <v>0</v>
      </c>
      <c r="BL196" s="19" t="s">
        <v>152</v>
      </c>
      <c r="BM196" s="19" t="s">
        <v>308</v>
      </c>
    </row>
    <row r="197" spans="2:65" s="1" customFormat="1" ht="22.5" customHeight="1">
      <c r="B197" s="36"/>
      <c r="C197" s="188" t="s">
        <v>309</v>
      </c>
      <c r="D197" s="188" t="s">
        <v>239</v>
      </c>
      <c r="E197" s="189" t="s">
        <v>310</v>
      </c>
      <c r="F197" s="280" t="s">
        <v>311</v>
      </c>
      <c r="G197" s="280"/>
      <c r="H197" s="280"/>
      <c r="I197" s="280"/>
      <c r="J197" s="190" t="s">
        <v>293</v>
      </c>
      <c r="K197" s="191">
        <v>1</v>
      </c>
      <c r="L197" s="281">
        <v>0</v>
      </c>
      <c r="M197" s="282"/>
      <c r="N197" s="283">
        <f t="shared" si="5"/>
        <v>0</v>
      </c>
      <c r="O197" s="269"/>
      <c r="P197" s="269"/>
      <c r="Q197" s="269"/>
      <c r="R197" s="38"/>
      <c r="T197" s="169" t="s">
        <v>22</v>
      </c>
      <c r="U197" s="45" t="s">
        <v>44</v>
      </c>
      <c r="V197" s="37"/>
      <c r="W197" s="170">
        <f t="shared" si="6"/>
        <v>0</v>
      </c>
      <c r="X197" s="170">
        <v>0</v>
      </c>
      <c r="Y197" s="170">
        <f t="shared" si="7"/>
        <v>0</v>
      </c>
      <c r="Z197" s="170">
        <v>0</v>
      </c>
      <c r="AA197" s="171">
        <f t="shared" si="8"/>
        <v>0</v>
      </c>
      <c r="AR197" s="19" t="s">
        <v>184</v>
      </c>
      <c r="AT197" s="19" t="s">
        <v>239</v>
      </c>
      <c r="AU197" s="19" t="s">
        <v>102</v>
      </c>
      <c r="AY197" s="19" t="s">
        <v>147</v>
      </c>
      <c r="BE197" s="107">
        <f t="shared" si="9"/>
        <v>0</v>
      </c>
      <c r="BF197" s="107">
        <f t="shared" si="10"/>
        <v>0</v>
      </c>
      <c r="BG197" s="107">
        <f t="shared" si="11"/>
        <v>0</v>
      </c>
      <c r="BH197" s="107">
        <f t="shared" si="12"/>
        <v>0</v>
      </c>
      <c r="BI197" s="107">
        <f t="shared" si="13"/>
        <v>0</v>
      </c>
      <c r="BJ197" s="19" t="s">
        <v>9</v>
      </c>
      <c r="BK197" s="107">
        <f t="shared" si="14"/>
        <v>0</v>
      </c>
      <c r="BL197" s="19" t="s">
        <v>152</v>
      </c>
      <c r="BM197" s="19" t="s">
        <v>312</v>
      </c>
    </row>
    <row r="198" spans="2:65" s="1" customFormat="1" ht="31.5" customHeight="1">
      <c r="B198" s="36"/>
      <c r="C198" s="165" t="s">
        <v>313</v>
      </c>
      <c r="D198" s="165" t="s">
        <v>148</v>
      </c>
      <c r="E198" s="166" t="s">
        <v>314</v>
      </c>
      <c r="F198" s="266" t="s">
        <v>315</v>
      </c>
      <c r="G198" s="266"/>
      <c r="H198" s="266"/>
      <c r="I198" s="266"/>
      <c r="J198" s="167" t="s">
        <v>288</v>
      </c>
      <c r="K198" s="168">
        <v>2</v>
      </c>
      <c r="L198" s="267">
        <v>0</v>
      </c>
      <c r="M198" s="268"/>
      <c r="N198" s="269">
        <f t="shared" si="5"/>
        <v>0</v>
      </c>
      <c r="O198" s="269"/>
      <c r="P198" s="269"/>
      <c r="Q198" s="269"/>
      <c r="R198" s="38"/>
      <c r="T198" s="169" t="s">
        <v>22</v>
      </c>
      <c r="U198" s="45" t="s">
        <v>44</v>
      </c>
      <c r="V198" s="37"/>
      <c r="W198" s="170">
        <f t="shared" si="6"/>
        <v>0</v>
      </c>
      <c r="X198" s="170">
        <v>0.06451</v>
      </c>
      <c r="Y198" s="170">
        <f t="shared" si="7"/>
        <v>0.12902</v>
      </c>
      <c r="Z198" s="170">
        <v>0</v>
      </c>
      <c r="AA198" s="171">
        <f t="shared" si="8"/>
        <v>0</v>
      </c>
      <c r="AR198" s="19" t="s">
        <v>152</v>
      </c>
      <c r="AT198" s="19" t="s">
        <v>148</v>
      </c>
      <c r="AU198" s="19" t="s">
        <v>102</v>
      </c>
      <c r="AY198" s="19" t="s">
        <v>147</v>
      </c>
      <c r="BE198" s="107">
        <f t="shared" si="9"/>
        <v>0</v>
      </c>
      <c r="BF198" s="107">
        <f t="shared" si="10"/>
        <v>0</v>
      </c>
      <c r="BG198" s="107">
        <f t="shared" si="11"/>
        <v>0</v>
      </c>
      <c r="BH198" s="107">
        <f t="shared" si="12"/>
        <v>0</v>
      </c>
      <c r="BI198" s="107">
        <f t="shared" si="13"/>
        <v>0</v>
      </c>
      <c r="BJ198" s="19" t="s">
        <v>9</v>
      </c>
      <c r="BK198" s="107">
        <f t="shared" si="14"/>
        <v>0</v>
      </c>
      <c r="BL198" s="19" t="s">
        <v>152</v>
      </c>
      <c r="BM198" s="19" t="s">
        <v>316</v>
      </c>
    </row>
    <row r="199" spans="2:65" s="1" customFormat="1" ht="44.25" customHeight="1">
      <c r="B199" s="36"/>
      <c r="C199" s="165" t="s">
        <v>317</v>
      </c>
      <c r="D199" s="165" t="s">
        <v>148</v>
      </c>
      <c r="E199" s="166" t="s">
        <v>318</v>
      </c>
      <c r="F199" s="266" t="s">
        <v>319</v>
      </c>
      <c r="G199" s="266"/>
      <c r="H199" s="266"/>
      <c r="I199" s="266"/>
      <c r="J199" s="167" t="s">
        <v>288</v>
      </c>
      <c r="K199" s="168">
        <v>2</v>
      </c>
      <c r="L199" s="267">
        <v>0</v>
      </c>
      <c r="M199" s="268"/>
      <c r="N199" s="269">
        <f t="shared" si="5"/>
        <v>0</v>
      </c>
      <c r="O199" s="269"/>
      <c r="P199" s="269"/>
      <c r="Q199" s="269"/>
      <c r="R199" s="38"/>
      <c r="T199" s="169" t="s">
        <v>22</v>
      </c>
      <c r="U199" s="45" t="s">
        <v>44</v>
      </c>
      <c r="V199" s="37"/>
      <c r="W199" s="170">
        <f t="shared" si="6"/>
        <v>0</v>
      </c>
      <c r="X199" s="170">
        <v>0.02671</v>
      </c>
      <c r="Y199" s="170">
        <f t="shared" si="7"/>
        <v>0.05342</v>
      </c>
      <c r="Z199" s="170">
        <v>0</v>
      </c>
      <c r="AA199" s="171">
        <f t="shared" si="8"/>
        <v>0</v>
      </c>
      <c r="AR199" s="19" t="s">
        <v>152</v>
      </c>
      <c r="AT199" s="19" t="s">
        <v>148</v>
      </c>
      <c r="AU199" s="19" t="s">
        <v>102</v>
      </c>
      <c r="AY199" s="19" t="s">
        <v>147</v>
      </c>
      <c r="BE199" s="107">
        <f t="shared" si="9"/>
        <v>0</v>
      </c>
      <c r="BF199" s="107">
        <f t="shared" si="10"/>
        <v>0</v>
      </c>
      <c r="BG199" s="107">
        <f t="shared" si="11"/>
        <v>0</v>
      </c>
      <c r="BH199" s="107">
        <f t="shared" si="12"/>
        <v>0</v>
      </c>
      <c r="BI199" s="107">
        <f t="shared" si="13"/>
        <v>0</v>
      </c>
      <c r="BJ199" s="19" t="s">
        <v>9</v>
      </c>
      <c r="BK199" s="107">
        <f t="shared" si="14"/>
        <v>0</v>
      </c>
      <c r="BL199" s="19" t="s">
        <v>152</v>
      </c>
      <c r="BM199" s="19" t="s">
        <v>320</v>
      </c>
    </row>
    <row r="200" spans="2:65" s="1" customFormat="1" ht="31.5" customHeight="1">
      <c r="B200" s="36"/>
      <c r="C200" s="165" t="s">
        <v>321</v>
      </c>
      <c r="D200" s="165" t="s">
        <v>148</v>
      </c>
      <c r="E200" s="166" t="s">
        <v>322</v>
      </c>
      <c r="F200" s="266" t="s">
        <v>323</v>
      </c>
      <c r="G200" s="266"/>
      <c r="H200" s="266"/>
      <c r="I200" s="266"/>
      <c r="J200" s="167" t="s">
        <v>288</v>
      </c>
      <c r="K200" s="168">
        <v>2</v>
      </c>
      <c r="L200" s="267">
        <v>0</v>
      </c>
      <c r="M200" s="268"/>
      <c r="N200" s="269">
        <f t="shared" si="5"/>
        <v>0</v>
      </c>
      <c r="O200" s="269"/>
      <c r="P200" s="269"/>
      <c r="Q200" s="269"/>
      <c r="R200" s="38"/>
      <c r="T200" s="169" t="s">
        <v>22</v>
      </c>
      <c r="U200" s="45" t="s">
        <v>44</v>
      </c>
      <c r="V200" s="37"/>
      <c r="W200" s="170">
        <f t="shared" si="6"/>
        <v>0</v>
      </c>
      <c r="X200" s="170">
        <v>0</v>
      </c>
      <c r="Y200" s="170">
        <f t="shared" si="7"/>
        <v>0</v>
      </c>
      <c r="Z200" s="170">
        <v>0</v>
      </c>
      <c r="AA200" s="171">
        <f t="shared" si="8"/>
        <v>0</v>
      </c>
      <c r="AR200" s="19" t="s">
        <v>152</v>
      </c>
      <c r="AT200" s="19" t="s">
        <v>148</v>
      </c>
      <c r="AU200" s="19" t="s">
        <v>102</v>
      </c>
      <c r="AY200" s="19" t="s">
        <v>147</v>
      </c>
      <c r="BE200" s="107">
        <f t="shared" si="9"/>
        <v>0</v>
      </c>
      <c r="BF200" s="107">
        <f t="shared" si="10"/>
        <v>0</v>
      </c>
      <c r="BG200" s="107">
        <f t="shared" si="11"/>
        <v>0</v>
      </c>
      <c r="BH200" s="107">
        <f t="shared" si="12"/>
        <v>0</v>
      </c>
      <c r="BI200" s="107">
        <f t="shared" si="13"/>
        <v>0</v>
      </c>
      <c r="BJ200" s="19" t="s">
        <v>9</v>
      </c>
      <c r="BK200" s="107">
        <f t="shared" si="14"/>
        <v>0</v>
      </c>
      <c r="BL200" s="19" t="s">
        <v>152</v>
      </c>
      <c r="BM200" s="19" t="s">
        <v>324</v>
      </c>
    </row>
    <row r="201" spans="2:65" s="1" customFormat="1" ht="31.5" customHeight="1">
      <c r="B201" s="36"/>
      <c r="C201" s="165" t="s">
        <v>325</v>
      </c>
      <c r="D201" s="165" t="s">
        <v>148</v>
      </c>
      <c r="E201" s="166" t="s">
        <v>326</v>
      </c>
      <c r="F201" s="266" t="s">
        <v>327</v>
      </c>
      <c r="G201" s="266"/>
      <c r="H201" s="266"/>
      <c r="I201" s="266"/>
      <c r="J201" s="167" t="s">
        <v>288</v>
      </c>
      <c r="K201" s="168">
        <v>2</v>
      </c>
      <c r="L201" s="267">
        <v>0</v>
      </c>
      <c r="M201" s="268"/>
      <c r="N201" s="269">
        <f t="shared" si="5"/>
        <v>0</v>
      </c>
      <c r="O201" s="269"/>
      <c r="P201" s="269"/>
      <c r="Q201" s="269"/>
      <c r="R201" s="38"/>
      <c r="T201" s="169" t="s">
        <v>22</v>
      </c>
      <c r="U201" s="45" t="s">
        <v>44</v>
      </c>
      <c r="V201" s="37"/>
      <c r="W201" s="170">
        <f t="shared" si="6"/>
        <v>0</v>
      </c>
      <c r="X201" s="170">
        <v>0.03636</v>
      </c>
      <c r="Y201" s="170">
        <f t="shared" si="7"/>
        <v>0.07272</v>
      </c>
      <c r="Z201" s="170">
        <v>0</v>
      </c>
      <c r="AA201" s="171">
        <f t="shared" si="8"/>
        <v>0</v>
      </c>
      <c r="AR201" s="19" t="s">
        <v>152</v>
      </c>
      <c r="AT201" s="19" t="s">
        <v>148</v>
      </c>
      <c r="AU201" s="19" t="s">
        <v>102</v>
      </c>
      <c r="AY201" s="19" t="s">
        <v>147</v>
      </c>
      <c r="BE201" s="107">
        <f t="shared" si="9"/>
        <v>0</v>
      </c>
      <c r="BF201" s="107">
        <f t="shared" si="10"/>
        <v>0</v>
      </c>
      <c r="BG201" s="107">
        <f t="shared" si="11"/>
        <v>0</v>
      </c>
      <c r="BH201" s="107">
        <f t="shared" si="12"/>
        <v>0</v>
      </c>
      <c r="BI201" s="107">
        <f t="shared" si="13"/>
        <v>0</v>
      </c>
      <c r="BJ201" s="19" t="s">
        <v>9</v>
      </c>
      <c r="BK201" s="107">
        <f t="shared" si="14"/>
        <v>0</v>
      </c>
      <c r="BL201" s="19" t="s">
        <v>152</v>
      </c>
      <c r="BM201" s="19" t="s">
        <v>328</v>
      </c>
    </row>
    <row r="202" spans="2:65" s="1" customFormat="1" ht="22.5" customHeight="1">
      <c r="B202" s="36"/>
      <c r="C202" s="165" t="s">
        <v>329</v>
      </c>
      <c r="D202" s="165" t="s">
        <v>148</v>
      </c>
      <c r="E202" s="166" t="s">
        <v>330</v>
      </c>
      <c r="F202" s="266" t="s">
        <v>331</v>
      </c>
      <c r="G202" s="266"/>
      <c r="H202" s="266"/>
      <c r="I202" s="266"/>
      <c r="J202" s="167" t="s">
        <v>258</v>
      </c>
      <c r="K202" s="168">
        <v>60</v>
      </c>
      <c r="L202" s="267">
        <v>0</v>
      </c>
      <c r="M202" s="268"/>
      <c r="N202" s="269">
        <f t="shared" si="5"/>
        <v>0</v>
      </c>
      <c r="O202" s="269"/>
      <c r="P202" s="269"/>
      <c r="Q202" s="269"/>
      <c r="R202" s="38"/>
      <c r="T202" s="169" t="s">
        <v>22</v>
      </c>
      <c r="U202" s="45" t="s">
        <v>44</v>
      </c>
      <c r="V202" s="37"/>
      <c r="W202" s="170">
        <f t="shared" si="6"/>
        <v>0</v>
      </c>
      <c r="X202" s="170">
        <v>0</v>
      </c>
      <c r="Y202" s="170">
        <f t="shared" si="7"/>
        <v>0</v>
      </c>
      <c r="Z202" s="170">
        <v>0</v>
      </c>
      <c r="AA202" s="171">
        <f t="shared" si="8"/>
        <v>0</v>
      </c>
      <c r="AR202" s="19" t="s">
        <v>152</v>
      </c>
      <c r="AT202" s="19" t="s">
        <v>148</v>
      </c>
      <c r="AU202" s="19" t="s">
        <v>102</v>
      </c>
      <c r="AY202" s="19" t="s">
        <v>147</v>
      </c>
      <c r="BE202" s="107">
        <f t="shared" si="9"/>
        <v>0</v>
      </c>
      <c r="BF202" s="107">
        <f t="shared" si="10"/>
        <v>0</v>
      </c>
      <c r="BG202" s="107">
        <f t="shared" si="11"/>
        <v>0</v>
      </c>
      <c r="BH202" s="107">
        <f t="shared" si="12"/>
        <v>0</v>
      </c>
      <c r="BI202" s="107">
        <f t="shared" si="13"/>
        <v>0</v>
      </c>
      <c r="BJ202" s="19" t="s">
        <v>9</v>
      </c>
      <c r="BK202" s="107">
        <f t="shared" si="14"/>
        <v>0</v>
      </c>
      <c r="BL202" s="19" t="s">
        <v>152</v>
      </c>
      <c r="BM202" s="19" t="s">
        <v>332</v>
      </c>
    </row>
    <row r="203" spans="2:65" s="1" customFormat="1" ht="22.5" customHeight="1">
      <c r="B203" s="36"/>
      <c r="C203" s="165" t="s">
        <v>333</v>
      </c>
      <c r="D203" s="165" t="s">
        <v>148</v>
      </c>
      <c r="E203" s="166" t="s">
        <v>334</v>
      </c>
      <c r="F203" s="266" t="s">
        <v>335</v>
      </c>
      <c r="G203" s="266"/>
      <c r="H203" s="266"/>
      <c r="I203" s="266"/>
      <c r="J203" s="167" t="s">
        <v>293</v>
      </c>
      <c r="K203" s="168">
        <v>1</v>
      </c>
      <c r="L203" s="267">
        <v>0</v>
      </c>
      <c r="M203" s="268"/>
      <c r="N203" s="269">
        <f t="shared" si="5"/>
        <v>0</v>
      </c>
      <c r="O203" s="269"/>
      <c r="P203" s="269"/>
      <c r="Q203" s="269"/>
      <c r="R203" s="38"/>
      <c r="T203" s="169" t="s">
        <v>22</v>
      </c>
      <c r="U203" s="45" t="s">
        <v>44</v>
      </c>
      <c r="V203" s="37"/>
      <c r="W203" s="170">
        <f t="shared" si="6"/>
        <v>0</v>
      </c>
      <c r="X203" s="170">
        <v>0</v>
      </c>
      <c r="Y203" s="170">
        <f t="shared" si="7"/>
        <v>0</v>
      </c>
      <c r="Z203" s="170">
        <v>0</v>
      </c>
      <c r="AA203" s="171">
        <f t="shared" si="8"/>
        <v>0</v>
      </c>
      <c r="AR203" s="19" t="s">
        <v>152</v>
      </c>
      <c r="AT203" s="19" t="s">
        <v>148</v>
      </c>
      <c r="AU203" s="19" t="s">
        <v>102</v>
      </c>
      <c r="AY203" s="19" t="s">
        <v>147</v>
      </c>
      <c r="BE203" s="107">
        <f t="shared" si="9"/>
        <v>0</v>
      </c>
      <c r="BF203" s="107">
        <f t="shared" si="10"/>
        <v>0</v>
      </c>
      <c r="BG203" s="107">
        <f t="shared" si="11"/>
        <v>0</v>
      </c>
      <c r="BH203" s="107">
        <f t="shared" si="12"/>
        <v>0</v>
      </c>
      <c r="BI203" s="107">
        <f t="shared" si="13"/>
        <v>0</v>
      </c>
      <c r="BJ203" s="19" t="s">
        <v>9</v>
      </c>
      <c r="BK203" s="107">
        <f t="shared" si="14"/>
        <v>0</v>
      </c>
      <c r="BL203" s="19" t="s">
        <v>152</v>
      </c>
      <c r="BM203" s="19" t="s">
        <v>336</v>
      </c>
    </row>
    <row r="204" spans="2:65" s="1" customFormat="1" ht="22.5" customHeight="1">
      <c r="B204" s="36"/>
      <c r="C204" s="165" t="s">
        <v>337</v>
      </c>
      <c r="D204" s="165" t="s">
        <v>148</v>
      </c>
      <c r="E204" s="166" t="s">
        <v>338</v>
      </c>
      <c r="F204" s="266" t="s">
        <v>339</v>
      </c>
      <c r="G204" s="266"/>
      <c r="H204" s="266"/>
      <c r="I204" s="266"/>
      <c r="J204" s="167" t="s">
        <v>293</v>
      </c>
      <c r="K204" s="168">
        <v>1</v>
      </c>
      <c r="L204" s="267">
        <v>0</v>
      </c>
      <c r="M204" s="268"/>
      <c r="N204" s="269">
        <f t="shared" si="5"/>
        <v>0</v>
      </c>
      <c r="O204" s="269"/>
      <c r="P204" s="269"/>
      <c r="Q204" s="269"/>
      <c r="R204" s="38"/>
      <c r="T204" s="169" t="s">
        <v>22</v>
      </c>
      <c r="U204" s="45" t="s">
        <v>44</v>
      </c>
      <c r="V204" s="37"/>
      <c r="W204" s="170">
        <f t="shared" si="6"/>
        <v>0</v>
      </c>
      <c r="X204" s="170">
        <v>0</v>
      </c>
      <c r="Y204" s="170">
        <f t="shared" si="7"/>
        <v>0</v>
      </c>
      <c r="Z204" s="170">
        <v>0</v>
      </c>
      <c r="AA204" s="171">
        <f t="shared" si="8"/>
        <v>0</v>
      </c>
      <c r="AR204" s="19" t="s">
        <v>152</v>
      </c>
      <c r="AT204" s="19" t="s">
        <v>148</v>
      </c>
      <c r="AU204" s="19" t="s">
        <v>102</v>
      </c>
      <c r="AY204" s="19" t="s">
        <v>147</v>
      </c>
      <c r="BE204" s="107">
        <f t="shared" si="9"/>
        <v>0</v>
      </c>
      <c r="BF204" s="107">
        <f t="shared" si="10"/>
        <v>0</v>
      </c>
      <c r="BG204" s="107">
        <f t="shared" si="11"/>
        <v>0</v>
      </c>
      <c r="BH204" s="107">
        <f t="shared" si="12"/>
        <v>0</v>
      </c>
      <c r="BI204" s="107">
        <f t="shared" si="13"/>
        <v>0</v>
      </c>
      <c r="BJ204" s="19" t="s">
        <v>9</v>
      </c>
      <c r="BK204" s="107">
        <f t="shared" si="14"/>
        <v>0</v>
      </c>
      <c r="BL204" s="19" t="s">
        <v>152</v>
      </c>
      <c r="BM204" s="19" t="s">
        <v>340</v>
      </c>
    </row>
    <row r="205" spans="2:63" s="9" customFormat="1" ht="29.85" customHeight="1">
      <c r="B205" s="154"/>
      <c r="C205" s="155"/>
      <c r="D205" s="164" t="s">
        <v>119</v>
      </c>
      <c r="E205" s="164"/>
      <c r="F205" s="164"/>
      <c r="G205" s="164"/>
      <c r="H205" s="164"/>
      <c r="I205" s="164"/>
      <c r="J205" s="164"/>
      <c r="K205" s="164"/>
      <c r="L205" s="164"/>
      <c r="M205" s="164"/>
      <c r="N205" s="284">
        <f>BK205</f>
        <v>0</v>
      </c>
      <c r="O205" s="285"/>
      <c r="P205" s="285"/>
      <c r="Q205" s="285"/>
      <c r="R205" s="157"/>
      <c r="T205" s="158"/>
      <c r="U205" s="155"/>
      <c r="V205" s="155"/>
      <c r="W205" s="159">
        <f>W206</f>
        <v>0</v>
      </c>
      <c r="X205" s="155"/>
      <c r="Y205" s="159">
        <f>Y206</f>
        <v>0</v>
      </c>
      <c r="Z205" s="155"/>
      <c r="AA205" s="160">
        <f>AA206</f>
        <v>0</v>
      </c>
      <c r="AR205" s="161" t="s">
        <v>9</v>
      </c>
      <c r="AT205" s="162" t="s">
        <v>78</v>
      </c>
      <c r="AU205" s="162" t="s">
        <v>9</v>
      </c>
      <c r="AY205" s="161" t="s">
        <v>147</v>
      </c>
      <c r="BK205" s="163">
        <f>BK206</f>
        <v>0</v>
      </c>
    </row>
    <row r="206" spans="2:65" s="1" customFormat="1" ht="31.5" customHeight="1">
      <c r="B206" s="36"/>
      <c r="C206" s="165" t="s">
        <v>341</v>
      </c>
      <c r="D206" s="165" t="s">
        <v>148</v>
      </c>
      <c r="E206" s="166" t="s">
        <v>342</v>
      </c>
      <c r="F206" s="266" t="s">
        <v>343</v>
      </c>
      <c r="G206" s="266"/>
      <c r="H206" s="266"/>
      <c r="I206" s="266"/>
      <c r="J206" s="167" t="s">
        <v>344</v>
      </c>
      <c r="K206" s="168">
        <v>17.517</v>
      </c>
      <c r="L206" s="267">
        <v>0</v>
      </c>
      <c r="M206" s="268"/>
      <c r="N206" s="269">
        <f>ROUND(L206*K206,0)</f>
        <v>0</v>
      </c>
      <c r="O206" s="269"/>
      <c r="P206" s="269"/>
      <c r="Q206" s="269"/>
      <c r="R206" s="38"/>
      <c r="T206" s="169" t="s">
        <v>22</v>
      </c>
      <c r="U206" s="45" t="s">
        <v>44</v>
      </c>
      <c r="V206" s="37"/>
      <c r="W206" s="170">
        <f>V206*K206</f>
        <v>0</v>
      </c>
      <c r="X206" s="170">
        <v>0</v>
      </c>
      <c r="Y206" s="170">
        <f>X206*K206</f>
        <v>0</v>
      </c>
      <c r="Z206" s="170">
        <v>0</v>
      </c>
      <c r="AA206" s="171">
        <f>Z206*K206</f>
        <v>0</v>
      </c>
      <c r="AR206" s="19" t="s">
        <v>152</v>
      </c>
      <c r="AT206" s="19" t="s">
        <v>148</v>
      </c>
      <c r="AU206" s="19" t="s">
        <v>102</v>
      </c>
      <c r="AY206" s="19" t="s">
        <v>147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19" t="s">
        <v>9</v>
      </c>
      <c r="BK206" s="107">
        <f>ROUND(L206*K206,0)</f>
        <v>0</v>
      </c>
      <c r="BL206" s="19" t="s">
        <v>152</v>
      </c>
      <c r="BM206" s="19" t="s">
        <v>345</v>
      </c>
    </row>
    <row r="207" spans="2:63" s="9" customFormat="1" ht="37.35" customHeight="1">
      <c r="B207" s="154"/>
      <c r="C207" s="155"/>
      <c r="D207" s="156" t="s">
        <v>120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287">
        <f>BK207</f>
        <v>0</v>
      </c>
      <c r="O207" s="288"/>
      <c r="P207" s="288"/>
      <c r="Q207" s="288"/>
      <c r="R207" s="157"/>
      <c r="T207" s="158"/>
      <c r="U207" s="155"/>
      <c r="V207" s="155"/>
      <c r="W207" s="159">
        <f>W208</f>
        <v>0</v>
      </c>
      <c r="X207" s="155"/>
      <c r="Y207" s="159">
        <f>Y208</f>
        <v>0.17848</v>
      </c>
      <c r="Z207" s="155"/>
      <c r="AA207" s="160">
        <f>AA208</f>
        <v>0</v>
      </c>
      <c r="AR207" s="161" t="s">
        <v>102</v>
      </c>
      <c r="AT207" s="162" t="s">
        <v>78</v>
      </c>
      <c r="AU207" s="162" t="s">
        <v>79</v>
      </c>
      <c r="AY207" s="161" t="s">
        <v>147</v>
      </c>
      <c r="BK207" s="163">
        <f>BK208</f>
        <v>0</v>
      </c>
    </row>
    <row r="208" spans="2:63" s="9" customFormat="1" ht="19.9" customHeight="1">
      <c r="B208" s="154"/>
      <c r="C208" s="155"/>
      <c r="D208" s="164" t="s">
        <v>121</v>
      </c>
      <c r="E208" s="164"/>
      <c r="F208" s="164"/>
      <c r="G208" s="164"/>
      <c r="H208" s="164"/>
      <c r="I208" s="164"/>
      <c r="J208" s="164"/>
      <c r="K208" s="164"/>
      <c r="L208" s="164"/>
      <c r="M208" s="164"/>
      <c r="N208" s="272">
        <f>BK208</f>
        <v>0</v>
      </c>
      <c r="O208" s="273"/>
      <c r="P208" s="273"/>
      <c r="Q208" s="273"/>
      <c r="R208" s="157"/>
      <c r="T208" s="158"/>
      <c r="U208" s="155"/>
      <c r="V208" s="155"/>
      <c r="W208" s="159">
        <f>SUM(W209:W211)</f>
        <v>0</v>
      </c>
      <c r="X208" s="155"/>
      <c r="Y208" s="159">
        <f>SUM(Y209:Y211)</f>
        <v>0.17848</v>
      </c>
      <c r="Z208" s="155"/>
      <c r="AA208" s="160">
        <f>SUM(AA209:AA211)</f>
        <v>0</v>
      </c>
      <c r="AR208" s="161" t="s">
        <v>102</v>
      </c>
      <c r="AT208" s="162" t="s">
        <v>78</v>
      </c>
      <c r="AU208" s="162" t="s">
        <v>9</v>
      </c>
      <c r="AY208" s="161" t="s">
        <v>147</v>
      </c>
      <c r="BK208" s="163">
        <f>SUM(BK209:BK211)</f>
        <v>0</v>
      </c>
    </row>
    <row r="209" spans="2:65" s="1" customFormat="1" ht="31.5" customHeight="1">
      <c r="B209" s="36"/>
      <c r="C209" s="165" t="s">
        <v>346</v>
      </c>
      <c r="D209" s="165" t="s">
        <v>148</v>
      </c>
      <c r="E209" s="166" t="s">
        <v>347</v>
      </c>
      <c r="F209" s="266" t="s">
        <v>348</v>
      </c>
      <c r="G209" s="266"/>
      <c r="H209" s="266"/>
      <c r="I209" s="266"/>
      <c r="J209" s="167" t="s">
        <v>195</v>
      </c>
      <c r="K209" s="168">
        <v>40</v>
      </c>
      <c r="L209" s="267">
        <v>0</v>
      </c>
      <c r="M209" s="268"/>
      <c r="N209" s="269">
        <f>ROUND(L209*K209,0)</f>
        <v>0</v>
      </c>
      <c r="O209" s="269"/>
      <c r="P209" s="269"/>
      <c r="Q209" s="269"/>
      <c r="R209" s="38"/>
      <c r="T209" s="169" t="s">
        <v>22</v>
      </c>
      <c r="U209" s="45" t="s">
        <v>44</v>
      </c>
      <c r="V209" s="37"/>
      <c r="W209" s="170">
        <f>V209*K209</f>
        <v>0</v>
      </c>
      <c r="X209" s="170">
        <v>0</v>
      </c>
      <c r="Y209" s="170">
        <f>X209*K209</f>
        <v>0</v>
      </c>
      <c r="Z209" s="170">
        <v>0</v>
      </c>
      <c r="AA209" s="171">
        <f>Z209*K209</f>
        <v>0</v>
      </c>
      <c r="AR209" s="19" t="s">
        <v>220</v>
      </c>
      <c r="AT209" s="19" t="s">
        <v>148</v>
      </c>
      <c r="AU209" s="19" t="s">
        <v>102</v>
      </c>
      <c r="AY209" s="19" t="s">
        <v>147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19" t="s">
        <v>9</v>
      </c>
      <c r="BK209" s="107">
        <f>ROUND(L209*K209,0)</f>
        <v>0</v>
      </c>
      <c r="BL209" s="19" t="s">
        <v>220</v>
      </c>
      <c r="BM209" s="19" t="s">
        <v>349</v>
      </c>
    </row>
    <row r="210" spans="2:65" s="1" customFormat="1" ht="22.5" customHeight="1">
      <c r="B210" s="36"/>
      <c r="C210" s="188" t="s">
        <v>350</v>
      </c>
      <c r="D210" s="188" t="s">
        <v>239</v>
      </c>
      <c r="E210" s="189" t="s">
        <v>351</v>
      </c>
      <c r="F210" s="280" t="s">
        <v>352</v>
      </c>
      <c r="G210" s="280"/>
      <c r="H210" s="280"/>
      <c r="I210" s="280"/>
      <c r="J210" s="190" t="s">
        <v>195</v>
      </c>
      <c r="K210" s="191">
        <v>46</v>
      </c>
      <c r="L210" s="281">
        <v>0</v>
      </c>
      <c r="M210" s="282"/>
      <c r="N210" s="283">
        <f>ROUND(L210*K210,0)</f>
        <v>0</v>
      </c>
      <c r="O210" s="269"/>
      <c r="P210" s="269"/>
      <c r="Q210" s="269"/>
      <c r="R210" s="38"/>
      <c r="T210" s="169" t="s">
        <v>22</v>
      </c>
      <c r="U210" s="45" t="s">
        <v>44</v>
      </c>
      <c r="V210" s="37"/>
      <c r="W210" s="170">
        <f>V210*K210</f>
        <v>0</v>
      </c>
      <c r="X210" s="170">
        <v>0.00388</v>
      </c>
      <c r="Y210" s="170">
        <f>X210*K210</f>
        <v>0.17848</v>
      </c>
      <c r="Z210" s="170">
        <v>0</v>
      </c>
      <c r="AA210" s="171">
        <f>Z210*K210</f>
        <v>0</v>
      </c>
      <c r="AR210" s="19" t="s">
        <v>301</v>
      </c>
      <c r="AT210" s="19" t="s">
        <v>239</v>
      </c>
      <c r="AU210" s="19" t="s">
        <v>102</v>
      </c>
      <c r="AY210" s="19" t="s">
        <v>147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19" t="s">
        <v>9</v>
      </c>
      <c r="BK210" s="107">
        <f>ROUND(L210*K210,0)</f>
        <v>0</v>
      </c>
      <c r="BL210" s="19" t="s">
        <v>220</v>
      </c>
      <c r="BM210" s="19" t="s">
        <v>353</v>
      </c>
    </row>
    <row r="211" spans="2:65" s="1" customFormat="1" ht="22.5" customHeight="1">
      <c r="B211" s="36"/>
      <c r="C211" s="165" t="s">
        <v>354</v>
      </c>
      <c r="D211" s="165" t="s">
        <v>148</v>
      </c>
      <c r="E211" s="166" t="s">
        <v>355</v>
      </c>
      <c r="F211" s="266" t="s">
        <v>356</v>
      </c>
      <c r="G211" s="266"/>
      <c r="H211" s="266"/>
      <c r="I211" s="266"/>
      <c r="J211" s="167" t="s">
        <v>357</v>
      </c>
      <c r="K211" s="192">
        <v>0</v>
      </c>
      <c r="L211" s="267">
        <v>0</v>
      </c>
      <c r="M211" s="268"/>
      <c r="N211" s="269">
        <f>ROUND(L211*K211,0)</f>
        <v>0</v>
      </c>
      <c r="O211" s="269"/>
      <c r="P211" s="269"/>
      <c r="Q211" s="269"/>
      <c r="R211" s="38"/>
      <c r="T211" s="169" t="s">
        <v>22</v>
      </c>
      <c r="U211" s="45" t="s">
        <v>44</v>
      </c>
      <c r="V211" s="37"/>
      <c r="W211" s="170">
        <f>V211*K211</f>
        <v>0</v>
      </c>
      <c r="X211" s="170">
        <v>0</v>
      </c>
      <c r="Y211" s="170">
        <f>X211*K211</f>
        <v>0</v>
      </c>
      <c r="Z211" s="170">
        <v>0</v>
      </c>
      <c r="AA211" s="171">
        <f>Z211*K211</f>
        <v>0</v>
      </c>
      <c r="AR211" s="19" t="s">
        <v>220</v>
      </c>
      <c r="AT211" s="19" t="s">
        <v>148</v>
      </c>
      <c r="AU211" s="19" t="s">
        <v>102</v>
      </c>
      <c r="AY211" s="19" t="s">
        <v>147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19" t="s">
        <v>9</v>
      </c>
      <c r="BK211" s="107">
        <f>ROUND(L211*K211,0)</f>
        <v>0</v>
      </c>
      <c r="BL211" s="19" t="s">
        <v>220</v>
      </c>
      <c r="BM211" s="19" t="s">
        <v>358</v>
      </c>
    </row>
    <row r="212" spans="2:63" s="9" customFormat="1" ht="37.35" customHeight="1">
      <c r="B212" s="154"/>
      <c r="C212" s="155"/>
      <c r="D212" s="156" t="s">
        <v>122</v>
      </c>
      <c r="E212" s="156"/>
      <c r="F212" s="156"/>
      <c r="G212" s="156"/>
      <c r="H212" s="156"/>
      <c r="I212" s="156"/>
      <c r="J212" s="156"/>
      <c r="K212" s="156"/>
      <c r="L212" s="156"/>
      <c r="M212" s="156"/>
      <c r="N212" s="289">
        <f>BK212</f>
        <v>0</v>
      </c>
      <c r="O212" s="290"/>
      <c r="P212" s="290"/>
      <c r="Q212" s="290"/>
      <c r="R212" s="157"/>
      <c r="T212" s="158"/>
      <c r="U212" s="155"/>
      <c r="V212" s="155"/>
      <c r="W212" s="159">
        <f>SUM(W213:W215)</f>
        <v>0</v>
      </c>
      <c r="X212" s="155"/>
      <c r="Y212" s="159">
        <f>SUM(Y213:Y215)</f>
        <v>0</v>
      </c>
      <c r="Z212" s="155"/>
      <c r="AA212" s="160">
        <f>SUM(AA213:AA215)</f>
        <v>0</v>
      </c>
      <c r="AR212" s="161" t="s">
        <v>168</v>
      </c>
      <c r="AT212" s="162" t="s">
        <v>78</v>
      </c>
      <c r="AU212" s="162" t="s">
        <v>79</v>
      </c>
      <c r="AY212" s="161" t="s">
        <v>147</v>
      </c>
      <c r="BK212" s="163">
        <f>SUM(BK213:BK215)</f>
        <v>0</v>
      </c>
    </row>
    <row r="213" spans="2:65" s="1" customFormat="1" ht="22.5" customHeight="1">
      <c r="B213" s="36"/>
      <c r="C213" s="165" t="s">
        <v>359</v>
      </c>
      <c r="D213" s="165" t="s">
        <v>148</v>
      </c>
      <c r="E213" s="166" t="s">
        <v>360</v>
      </c>
      <c r="F213" s="266" t="s">
        <v>361</v>
      </c>
      <c r="G213" s="266"/>
      <c r="H213" s="266"/>
      <c r="I213" s="266"/>
      <c r="J213" s="167" t="s">
        <v>362</v>
      </c>
      <c r="K213" s="168">
        <v>1</v>
      </c>
      <c r="L213" s="267">
        <v>0</v>
      </c>
      <c r="M213" s="268"/>
      <c r="N213" s="269">
        <f>ROUND(L213*K213,0)</f>
        <v>0</v>
      </c>
      <c r="O213" s="269"/>
      <c r="P213" s="269"/>
      <c r="Q213" s="269"/>
      <c r="R213" s="38"/>
      <c r="T213" s="169" t="s">
        <v>22</v>
      </c>
      <c r="U213" s="45" t="s">
        <v>44</v>
      </c>
      <c r="V213" s="37"/>
      <c r="W213" s="170">
        <f>V213*K213</f>
        <v>0</v>
      </c>
      <c r="X213" s="170">
        <v>0</v>
      </c>
      <c r="Y213" s="170">
        <f>X213*K213</f>
        <v>0</v>
      </c>
      <c r="Z213" s="170">
        <v>0</v>
      </c>
      <c r="AA213" s="171">
        <f>Z213*K213</f>
        <v>0</v>
      </c>
      <c r="AR213" s="19" t="s">
        <v>152</v>
      </c>
      <c r="AT213" s="19" t="s">
        <v>148</v>
      </c>
      <c r="AU213" s="19" t="s">
        <v>9</v>
      </c>
      <c r="AY213" s="19" t="s">
        <v>147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19" t="s">
        <v>9</v>
      </c>
      <c r="BK213" s="107">
        <f>ROUND(L213*K213,0)</f>
        <v>0</v>
      </c>
      <c r="BL213" s="19" t="s">
        <v>152</v>
      </c>
      <c r="BM213" s="19" t="s">
        <v>363</v>
      </c>
    </row>
    <row r="214" spans="2:65" s="1" customFormat="1" ht="22.5" customHeight="1">
      <c r="B214" s="36"/>
      <c r="C214" s="165" t="s">
        <v>364</v>
      </c>
      <c r="D214" s="165" t="s">
        <v>148</v>
      </c>
      <c r="E214" s="166" t="s">
        <v>365</v>
      </c>
      <c r="F214" s="266" t="s">
        <v>366</v>
      </c>
      <c r="G214" s="266"/>
      <c r="H214" s="266"/>
      <c r="I214" s="266"/>
      <c r="J214" s="167" t="s">
        <v>362</v>
      </c>
      <c r="K214" s="168">
        <v>1</v>
      </c>
      <c r="L214" s="267">
        <v>0</v>
      </c>
      <c r="M214" s="268"/>
      <c r="N214" s="269">
        <f>ROUND(L214*K214,0)</f>
        <v>0</v>
      </c>
      <c r="O214" s="269"/>
      <c r="P214" s="269"/>
      <c r="Q214" s="269"/>
      <c r="R214" s="38"/>
      <c r="T214" s="169" t="s">
        <v>22</v>
      </c>
      <c r="U214" s="45" t="s">
        <v>44</v>
      </c>
      <c r="V214" s="37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19" t="s">
        <v>152</v>
      </c>
      <c r="AT214" s="19" t="s">
        <v>148</v>
      </c>
      <c r="AU214" s="19" t="s">
        <v>9</v>
      </c>
      <c r="AY214" s="19" t="s">
        <v>147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19" t="s">
        <v>9</v>
      </c>
      <c r="BK214" s="107">
        <f>ROUND(L214*K214,0)</f>
        <v>0</v>
      </c>
      <c r="BL214" s="19" t="s">
        <v>152</v>
      </c>
      <c r="BM214" s="19" t="s">
        <v>367</v>
      </c>
    </row>
    <row r="215" spans="2:65" s="1" customFormat="1" ht="22.5" customHeight="1">
      <c r="B215" s="36"/>
      <c r="C215" s="165" t="s">
        <v>368</v>
      </c>
      <c r="D215" s="165" t="s">
        <v>148</v>
      </c>
      <c r="E215" s="166" t="s">
        <v>369</v>
      </c>
      <c r="F215" s="266" t="s">
        <v>125</v>
      </c>
      <c r="G215" s="266"/>
      <c r="H215" s="266"/>
      <c r="I215" s="266"/>
      <c r="J215" s="167" t="s">
        <v>362</v>
      </c>
      <c r="K215" s="168">
        <v>1</v>
      </c>
      <c r="L215" s="267">
        <v>0</v>
      </c>
      <c r="M215" s="268"/>
      <c r="N215" s="269">
        <f>ROUND(L215*K215,0)</f>
        <v>0</v>
      </c>
      <c r="O215" s="269"/>
      <c r="P215" s="269"/>
      <c r="Q215" s="269"/>
      <c r="R215" s="38"/>
      <c r="T215" s="169" t="s">
        <v>22</v>
      </c>
      <c r="U215" s="45" t="s">
        <v>44</v>
      </c>
      <c r="V215" s="37"/>
      <c r="W215" s="170">
        <f>V215*K215</f>
        <v>0</v>
      </c>
      <c r="X215" s="170">
        <v>0</v>
      </c>
      <c r="Y215" s="170">
        <f>X215*K215</f>
        <v>0</v>
      </c>
      <c r="Z215" s="170">
        <v>0</v>
      </c>
      <c r="AA215" s="171">
        <f>Z215*K215</f>
        <v>0</v>
      </c>
      <c r="AR215" s="19" t="s">
        <v>152</v>
      </c>
      <c r="AT215" s="19" t="s">
        <v>148</v>
      </c>
      <c r="AU215" s="19" t="s">
        <v>9</v>
      </c>
      <c r="AY215" s="19" t="s">
        <v>147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19" t="s">
        <v>9</v>
      </c>
      <c r="BK215" s="107">
        <f>ROUND(L215*K215,0)</f>
        <v>0</v>
      </c>
      <c r="BL215" s="19" t="s">
        <v>152</v>
      </c>
      <c r="BM215" s="19" t="s">
        <v>370</v>
      </c>
    </row>
    <row r="216" spans="2:63" s="1" customFormat="1" ht="49.9" customHeight="1">
      <c r="B216" s="36"/>
      <c r="C216" s="37"/>
      <c r="D216" s="156" t="s">
        <v>371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289">
        <f aca="true" t="shared" si="15" ref="N216:N221">BK216</f>
        <v>0</v>
      </c>
      <c r="O216" s="290"/>
      <c r="P216" s="290"/>
      <c r="Q216" s="290"/>
      <c r="R216" s="38"/>
      <c r="T216" s="140"/>
      <c r="U216" s="37"/>
      <c r="V216" s="37"/>
      <c r="W216" s="37"/>
      <c r="X216" s="37"/>
      <c r="Y216" s="37"/>
      <c r="Z216" s="37"/>
      <c r="AA216" s="79"/>
      <c r="AT216" s="19" t="s">
        <v>78</v>
      </c>
      <c r="AU216" s="19" t="s">
        <v>79</v>
      </c>
      <c r="AY216" s="19" t="s">
        <v>372</v>
      </c>
      <c r="BK216" s="107">
        <f>SUM(BK217:BK221)</f>
        <v>0</v>
      </c>
    </row>
    <row r="217" spans="2:63" s="1" customFormat="1" ht="22.35" customHeight="1">
      <c r="B217" s="36"/>
      <c r="C217" s="193" t="s">
        <v>22</v>
      </c>
      <c r="D217" s="193" t="s">
        <v>148</v>
      </c>
      <c r="E217" s="194" t="s">
        <v>22</v>
      </c>
      <c r="F217" s="286" t="s">
        <v>22</v>
      </c>
      <c r="G217" s="286"/>
      <c r="H217" s="286"/>
      <c r="I217" s="286"/>
      <c r="J217" s="195" t="s">
        <v>22</v>
      </c>
      <c r="K217" s="192"/>
      <c r="L217" s="267"/>
      <c r="M217" s="269"/>
      <c r="N217" s="269">
        <f t="shared" si="15"/>
        <v>0</v>
      </c>
      <c r="O217" s="269"/>
      <c r="P217" s="269"/>
      <c r="Q217" s="269"/>
      <c r="R217" s="38"/>
      <c r="T217" s="169" t="s">
        <v>22</v>
      </c>
      <c r="U217" s="196" t="s">
        <v>44</v>
      </c>
      <c r="V217" s="37"/>
      <c r="W217" s="37"/>
      <c r="X217" s="37"/>
      <c r="Y217" s="37"/>
      <c r="Z217" s="37"/>
      <c r="AA217" s="79"/>
      <c r="AT217" s="19" t="s">
        <v>372</v>
      </c>
      <c r="AU217" s="19" t="s">
        <v>9</v>
      </c>
      <c r="AY217" s="19" t="s">
        <v>372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19" t="s">
        <v>9</v>
      </c>
      <c r="BK217" s="107">
        <f>L217*K217</f>
        <v>0</v>
      </c>
    </row>
    <row r="218" spans="2:63" s="1" customFormat="1" ht="22.35" customHeight="1">
      <c r="B218" s="36"/>
      <c r="C218" s="193" t="s">
        <v>22</v>
      </c>
      <c r="D218" s="193" t="s">
        <v>148</v>
      </c>
      <c r="E218" s="194" t="s">
        <v>22</v>
      </c>
      <c r="F218" s="286" t="s">
        <v>22</v>
      </c>
      <c r="G218" s="286"/>
      <c r="H218" s="286"/>
      <c r="I218" s="286"/>
      <c r="J218" s="195" t="s">
        <v>22</v>
      </c>
      <c r="K218" s="192"/>
      <c r="L218" s="267"/>
      <c r="M218" s="269"/>
      <c r="N218" s="269">
        <f t="shared" si="15"/>
        <v>0</v>
      </c>
      <c r="O218" s="269"/>
      <c r="P218" s="269"/>
      <c r="Q218" s="269"/>
      <c r="R218" s="38"/>
      <c r="T218" s="169" t="s">
        <v>22</v>
      </c>
      <c r="U218" s="196" t="s">
        <v>44</v>
      </c>
      <c r="V218" s="37"/>
      <c r="W218" s="37"/>
      <c r="X218" s="37"/>
      <c r="Y218" s="37"/>
      <c r="Z218" s="37"/>
      <c r="AA218" s="79"/>
      <c r="AT218" s="19" t="s">
        <v>372</v>
      </c>
      <c r="AU218" s="19" t="s">
        <v>9</v>
      </c>
      <c r="AY218" s="19" t="s">
        <v>372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9" t="s">
        <v>9</v>
      </c>
      <c r="BK218" s="107">
        <f>L218*K218</f>
        <v>0</v>
      </c>
    </row>
    <row r="219" spans="2:63" s="1" customFormat="1" ht="22.35" customHeight="1">
      <c r="B219" s="36"/>
      <c r="C219" s="193" t="s">
        <v>22</v>
      </c>
      <c r="D219" s="193" t="s">
        <v>148</v>
      </c>
      <c r="E219" s="194" t="s">
        <v>22</v>
      </c>
      <c r="F219" s="286" t="s">
        <v>22</v>
      </c>
      <c r="G219" s="286"/>
      <c r="H219" s="286"/>
      <c r="I219" s="286"/>
      <c r="J219" s="195" t="s">
        <v>22</v>
      </c>
      <c r="K219" s="192"/>
      <c r="L219" s="267"/>
      <c r="M219" s="269"/>
      <c r="N219" s="269">
        <f t="shared" si="15"/>
        <v>0</v>
      </c>
      <c r="O219" s="269"/>
      <c r="P219" s="269"/>
      <c r="Q219" s="269"/>
      <c r="R219" s="38"/>
      <c r="T219" s="169" t="s">
        <v>22</v>
      </c>
      <c r="U219" s="196" t="s">
        <v>44</v>
      </c>
      <c r="V219" s="37"/>
      <c r="W219" s="37"/>
      <c r="X219" s="37"/>
      <c r="Y219" s="37"/>
      <c r="Z219" s="37"/>
      <c r="AA219" s="79"/>
      <c r="AT219" s="19" t="s">
        <v>372</v>
      </c>
      <c r="AU219" s="19" t="s">
        <v>9</v>
      </c>
      <c r="AY219" s="19" t="s">
        <v>372</v>
      </c>
      <c r="BE219" s="107">
        <f>IF(U219="základní",N219,0)</f>
        <v>0</v>
      </c>
      <c r="BF219" s="107">
        <f>IF(U219="snížená",N219,0)</f>
        <v>0</v>
      </c>
      <c r="BG219" s="107">
        <f>IF(U219="zákl. přenesená",N219,0)</f>
        <v>0</v>
      </c>
      <c r="BH219" s="107">
        <f>IF(U219="sníž. přenesená",N219,0)</f>
        <v>0</v>
      </c>
      <c r="BI219" s="107">
        <f>IF(U219="nulová",N219,0)</f>
        <v>0</v>
      </c>
      <c r="BJ219" s="19" t="s">
        <v>9</v>
      </c>
      <c r="BK219" s="107">
        <f>L219*K219</f>
        <v>0</v>
      </c>
    </row>
    <row r="220" spans="2:63" s="1" customFormat="1" ht="22.35" customHeight="1">
      <c r="B220" s="36"/>
      <c r="C220" s="193" t="s">
        <v>22</v>
      </c>
      <c r="D220" s="193" t="s">
        <v>148</v>
      </c>
      <c r="E220" s="194" t="s">
        <v>22</v>
      </c>
      <c r="F220" s="286" t="s">
        <v>22</v>
      </c>
      <c r="G220" s="286"/>
      <c r="H220" s="286"/>
      <c r="I220" s="286"/>
      <c r="J220" s="195" t="s">
        <v>22</v>
      </c>
      <c r="K220" s="192"/>
      <c r="L220" s="267"/>
      <c r="M220" s="269"/>
      <c r="N220" s="269">
        <f t="shared" si="15"/>
        <v>0</v>
      </c>
      <c r="O220" s="269"/>
      <c r="P220" s="269"/>
      <c r="Q220" s="269"/>
      <c r="R220" s="38"/>
      <c r="T220" s="169" t="s">
        <v>22</v>
      </c>
      <c r="U220" s="196" t="s">
        <v>44</v>
      </c>
      <c r="V220" s="37"/>
      <c r="W220" s="37"/>
      <c r="X220" s="37"/>
      <c r="Y220" s="37"/>
      <c r="Z220" s="37"/>
      <c r="AA220" s="79"/>
      <c r="AT220" s="19" t="s">
        <v>372</v>
      </c>
      <c r="AU220" s="19" t="s">
        <v>9</v>
      </c>
      <c r="AY220" s="19" t="s">
        <v>372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9" t="s">
        <v>9</v>
      </c>
      <c r="BK220" s="107">
        <f>L220*K220</f>
        <v>0</v>
      </c>
    </row>
    <row r="221" spans="2:63" s="1" customFormat="1" ht="22.35" customHeight="1">
      <c r="B221" s="36"/>
      <c r="C221" s="193" t="s">
        <v>22</v>
      </c>
      <c r="D221" s="193" t="s">
        <v>148</v>
      </c>
      <c r="E221" s="194" t="s">
        <v>22</v>
      </c>
      <c r="F221" s="286" t="s">
        <v>22</v>
      </c>
      <c r="G221" s="286"/>
      <c r="H221" s="286"/>
      <c r="I221" s="286"/>
      <c r="J221" s="195" t="s">
        <v>22</v>
      </c>
      <c r="K221" s="192"/>
      <c r="L221" s="267"/>
      <c r="M221" s="269"/>
      <c r="N221" s="269">
        <f t="shared" si="15"/>
        <v>0</v>
      </c>
      <c r="O221" s="269"/>
      <c r="P221" s="269"/>
      <c r="Q221" s="269"/>
      <c r="R221" s="38"/>
      <c r="T221" s="169" t="s">
        <v>22</v>
      </c>
      <c r="U221" s="196" t="s">
        <v>44</v>
      </c>
      <c r="V221" s="57"/>
      <c r="W221" s="57"/>
      <c r="X221" s="57"/>
      <c r="Y221" s="57"/>
      <c r="Z221" s="57"/>
      <c r="AA221" s="59"/>
      <c r="AT221" s="19" t="s">
        <v>372</v>
      </c>
      <c r="AU221" s="19" t="s">
        <v>9</v>
      </c>
      <c r="AY221" s="19" t="s">
        <v>372</v>
      </c>
      <c r="BE221" s="107">
        <f>IF(U221="základní",N221,0)</f>
        <v>0</v>
      </c>
      <c r="BF221" s="107">
        <f>IF(U221="snížená",N221,0)</f>
        <v>0</v>
      </c>
      <c r="BG221" s="107">
        <f>IF(U221="zákl. přenesená",N221,0)</f>
        <v>0</v>
      </c>
      <c r="BH221" s="107">
        <f>IF(U221="sníž. přenesená",N221,0)</f>
        <v>0</v>
      </c>
      <c r="BI221" s="107">
        <f>IF(U221="nulová",N221,0)</f>
        <v>0</v>
      </c>
      <c r="BJ221" s="19" t="s">
        <v>9</v>
      </c>
      <c r="BK221" s="107">
        <f>L221*K221</f>
        <v>0</v>
      </c>
    </row>
    <row r="222" spans="2:18" s="1" customFormat="1" ht="6.95" customHeight="1">
      <c r="B222" s="60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</sheetData>
  <sheetProtection algorithmName="SHA-512" hashValue="5jJ5Vs/mHBAjnJFoeQHzfsM/XsUsM6wOBTXM0WtxoaFqEi5PCJ8j4KnYumDaJh7O6Ub8ML1lmtwC22phkLkXmg==" saltValue="sx3s+JPLGPSnobT6f9w6yQ==" spinCount="100000" sheet="1" objects="1" scenarios="1" formatCells="0" formatColumns="0" formatRows="0" sort="0" autoFilter="0"/>
  <mergeCells count="275">
    <mergeCell ref="N189:Q189"/>
    <mergeCell ref="N194:Q194"/>
    <mergeCell ref="N205:Q205"/>
    <mergeCell ref="N207:Q207"/>
    <mergeCell ref="N208:Q208"/>
    <mergeCell ref="N212:Q212"/>
    <mergeCell ref="N216:Q216"/>
    <mergeCell ref="H1:K1"/>
    <mergeCell ref="S2:AC2"/>
    <mergeCell ref="F215:I215"/>
    <mergeCell ref="L215:M215"/>
    <mergeCell ref="N215:Q215"/>
    <mergeCell ref="F206:I206"/>
    <mergeCell ref="L206:M206"/>
    <mergeCell ref="N206:Q206"/>
    <mergeCell ref="F209:I209"/>
    <mergeCell ref="L209:M209"/>
    <mergeCell ref="N209:Q209"/>
    <mergeCell ref="F210:I210"/>
    <mergeCell ref="L210:M210"/>
    <mergeCell ref="N210:Q210"/>
    <mergeCell ref="F202:I202"/>
    <mergeCell ref="L202:M202"/>
    <mergeCell ref="N202:Q202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7:I217"/>
    <mergeCell ref="L217:M217"/>
    <mergeCell ref="N217:Q217"/>
    <mergeCell ref="F218:I218"/>
    <mergeCell ref="L218:M218"/>
    <mergeCell ref="N218:Q218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0:I190"/>
    <mergeCell ref="L190:M190"/>
    <mergeCell ref="N190:Q190"/>
    <mergeCell ref="F191:I191"/>
    <mergeCell ref="F192:I192"/>
    <mergeCell ref="F193:I193"/>
    <mergeCell ref="F195:I195"/>
    <mergeCell ref="L195:M195"/>
    <mergeCell ref="N195:Q195"/>
    <mergeCell ref="F184:I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85:Q185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N172:Q17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0:I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17:D222">
      <formula1>"K, M"</formula1>
    </dataValidation>
    <dataValidation type="list" allowBlank="1" showInputMessage="1" showErrorMessage="1" error="Povoleny jsou hodnoty základní, snížená, zákl. přenesená, sníž. přenesená, nulová." sqref="U217:U22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Wolf_PC\wolf</dc:creator>
  <cp:keywords/>
  <dc:description/>
  <cp:lastModifiedBy>Friedlová Radmila</cp:lastModifiedBy>
  <dcterms:created xsi:type="dcterms:W3CDTF">2020-12-13T12:24:26Z</dcterms:created>
  <dcterms:modified xsi:type="dcterms:W3CDTF">2021-09-01T06:24:29Z</dcterms:modified>
  <cp:category/>
  <cp:version/>
  <cp:contentType/>
  <cp:contentStatus/>
</cp:coreProperties>
</file>