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Radmila.Friedlova\KUCHAŘKA\VZ ukázaka s mailem\VZ - Zpevněné plochy u bývalé budovy č.p. 1799 (KOSMOS)\"/>
    </mc:Choice>
  </mc:AlternateContent>
  <bookViews>
    <workbookView xWindow="-105" yWindow="-105" windowWidth="38625" windowHeight="21825" activeTab="1"/>
  </bookViews>
  <sheets>
    <sheet name="Rekapitulace stavby" sheetId="1" r:id="rId1"/>
    <sheet name="210520-1 - Výměna silničn..." sheetId="2" r:id="rId2"/>
    <sheet name="210520-2 - oprava chodníku" sheetId="3" r:id="rId3"/>
    <sheet name="210520-3 - VDZ - vodorovn..." sheetId="4" r:id="rId4"/>
    <sheet name="Pokyny pro vyplnění" sheetId="5" r:id="rId5"/>
  </sheets>
  <definedNames>
    <definedName name="_xlnm._FilterDatabase" localSheetId="1" hidden="1">'210520-1 - Výměna silničn...'!$C$83:$K$145</definedName>
    <definedName name="_xlnm._FilterDatabase" localSheetId="2" hidden="1">'210520-2 - oprava chodníku'!$C$81:$K$158</definedName>
    <definedName name="_xlnm._FilterDatabase" localSheetId="3" hidden="1">'210520-3 - VDZ - vodorovn...'!$C$76:$K$88</definedName>
    <definedName name="_xlnm.Print_Titles" localSheetId="1">'210520-1 - Výměna silničn...'!$83:$83</definedName>
    <definedName name="_xlnm.Print_Titles" localSheetId="2">'210520-2 - oprava chodníku'!$81:$81</definedName>
    <definedName name="_xlnm.Print_Titles" localSheetId="3">'210520-3 - VDZ - vodorovn...'!$76:$76</definedName>
    <definedName name="_xlnm.Print_Titles" localSheetId="0">'Rekapitulace stavby'!$49:$49</definedName>
    <definedName name="_xlnm.Print_Area" localSheetId="1">'210520-1 - Výměna silničn...'!$C$4:$J$36,'210520-1 - Výměna silničn...'!$C$42:$J$65,'210520-1 - Výměna silničn...'!$C$71:$K$145</definedName>
    <definedName name="_xlnm.Print_Area" localSheetId="2">'210520-2 - oprava chodníku'!$C$4:$J$36,'210520-2 - oprava chodníku'!$C$42:$J$63,'210520-2 - oprava chodníku'!$C$69:$K$158</definedName>
    <definedName name="_xlnm.Print_Area" localSheetId="3">'210520-3 - VDZ - vodorovn...'!$C$4:$J$36,'210520-3 - VDZ - vodorovn...'!$C$42:$J$58,'210520-3 - VDZ - vodorovn...'!$C$64:$K$88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4" i="1" l="1"/>
  <c r="AX54" i="1"/>
  <c r="BI88" i="4"/>
  <c r="BH88" i="4"/>
  <c r="BG88" i="4"/>
  <c r="BF88" i="4"/>
  <c r="T88" i="4"/>
  <c r="R88" i="4"/>
  <c r="P88" i="4"/>
  <c r="BK88" i="4"/>
  <c r="J88" i="4"/>
  <c r="BE88" i="4"/>
  <c r="BI86" i="4"/>
  <c r="BH86" i="4"/>
  <c r="BG86" i="4"/>
  <c r="BF86" i="4"/>
  <c r="T86" i="4"/>
  <c r="R86" i="4"/>
  <c r="P86" i="4"/>
  <c r="BK86" i="4"/>
  <c r="J86" i="4"/>
  <c r="BE86" i="4"/>
  <c r="BI85" i="4"/>
  <c r="BH85" i="4"/>
  <c r="BG85" i="4"/>
  <c r="BF85" i="4"/>
  <c r="T85" i="4"/>
  <c r="R85" i="4"/>
  <c r="P85" i="4"/>
  <c r="BK85" i="4"/>
  <c r="J85" i="4"/>
  <c r="BE85" i="4"/>
  <c r="BI84" i="4"/>
  <c r="BH84" i="4"/>
  <c r="BG84" i="4"/>
  <c r="BF84" i="4"/>
  <c r="T84" i="4"/>
  <c r="R84" i="4"/>
  <c r="P84" i="4"/>
  <c r="BK84" i="4"/>
  <c r="J84" i="4"/>
  <c r="BE84" i="4"/>
  <c r="BI83" i="4"/>
  <c r="BH83" i="4"/>
  <c r="BG83" i="4"/>
  <c r="BF83" i="4"/>
  <c r="T83" i="4"/>
  <c r="R83" i="4"/>
  <c r="P83" i="4"/>
  <c r="BK83" i="4"/>
  <c r="J83" i="4"/>
  <c r="BE83" i="4"/>
  <c r="BI82" i="4"/>
  <c r="BH82" i="4"/>
  <c r="BG82" i="4"/>
  <c r="BF82" i="4"/>
  <c r="T82" i="4"/>
  <c r="R82" i="4"/>
  <c r="P82" i="4"/>
  <c r="BK82" i="4"/>
  <c r="J82" i="4"/>
  <c r="BE82" i="4"/>
  <c r="BI81" i="4"/>
  <c r="BH81" i="4"/>
  <c r="BG81" i="4"/>
  <c r="BF81" i="4"/>
  <c r="T81" i="4"/>
  <c r="R81" i="4"/>
  <c r="P81" i="4"/>
  <c r="BK81" i="4"/>
  <c r="J81" i="4"/>
  <c r="BE81" i="4"/>
  <c r="BI80" i="4"/>
  <c r="BH80" i="4"/>
  <c r="BG80" i="4"/>
  <c r="BF80" i="4"/>
  <c r="T80" i="4"/>
  <c r="R80" i="4"/>
  <c r="P80" i="4"/>
  <c r="BK80" i="4"/>
  <c r="J80" i="4"/>
  <c r="BE80" i="4"/>
  <c r="BI79" i="4"/>
  <c r="F34" i="4"/>
  <c r="BD54" i="1" s="1"/>
  <c r="BH79" i="4"/>
  <c r="F33" i="4" s="1"/>
  <c r="BC54" i="1" s="1"/>
  <c r="BG79" i="4"/>
  <c r="F32" i="4"/>
  <c r="BB54" i="1" s="1"/>
  <c r="BF79" i="4"/>
  <c r="J31" i="4" s="1"/>
  <c r="AW54" i="1" s="1"/>
  <c r="T79" i="4"/>
  <c r="T78" i="4"/>
  <c r="T77" i="4" s="1"/>
  <c r="R79" i="4"/>
  <c r="R78" i="4" s="1"/>
  <c r="R77" i="4" s="1"/>
  <c r="P79" i="4"/>
  <c r="P78" i="4"/>
  <c r="P77" i="4" s="1"/>
  <c r="AU54" i="1" s="1"/>
  <c r="BK79" i="4"/>
  <c r="BK78" i="4"/>
  <c r="J78" i="4" s="1"/>
  <c r="J57" i="4" s="1"/>
  <c r="J79" i="4"/>
  <c r="BE79" i="4"/>
  <c r="J30" i="4" s="1"/>
  <c r="AV54" i="1" s="1"/>
  <c r="AT54" i="1" s="1"/>
  <c r="F73" i="4"/>
  <c r="F71" i="4"/>
  <c r="E69" i="4"/>
  <c r="F51" i="4"/>
  <c r="F49" i="4"/>
  <c r="E47" i="4"/>
  <c r="J21" i="4"/>
  <c r="E21" i="4"/>
  <c r="J73" i="4" s="1"/>
  <c r="J20" i="4"/>
  <c r="J18" i="4"/>
  <c r="E18" i="4"/>
  <c r="F74" i="4" s="1"/>
  <c r="F52" i="4"/>
  <c r="J17" i="4"/>
  <c r="J12" i="4"/>
  <c r="J71" i="4" s="1"/>
  <c r="J49" i="4"/>
  <c r="E7" i="4"/>
  <c r="E67" i="4" s="1"/>
  <c r="AY53" i="1"/>
  <c r="AX53" i="1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T154" i="3"/>
  <c r="R155" i="3"/>
  <c r="R154" i="3" s="1"/>
  <c r="P155" i="3"/>
  <c r="P154" i="3"/>
  <c r="BK155" i="3"/>
  <c r="BK154" i="3" s="1"/>
  <c r="J154" i="3" s="1"/>
  <c r="J62" i="3" s="1"/>
  <c r="J155" i="3"/>
  <c r="BE155" i="3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P142" i="3" s="1"/>
  <c r="P83" i="3" s="1"/>
  <c r="P82" i="3" s="1"/>
  <c r="AU53" i="1" s="1"/>
  <c r="BK145" i="3"/>
  <c r="J145" i="3"/>
  <c r="BE145" i="3"/>
  <c r="BI144" i="3"/>
  <c r="BH144" i="3"/>
  <c r="BG144" i="3"/>
  <c r="BF144" i="3"/>
  <c r="T144" i="3"/>
  <c r="T142" i="3" s="1"/>
  <c r="R144" i="3"/>
  <c r="P144" i="3"/>
  <c r="BK144" i="3"/>
  <c r="J144" i="3"/>
  <c r="BE144" i="3"/>
  <c r="BI143" i="3"/>
  <c r="BH143" i="3"/>
  <c r="BG143" i="3"/>
  <c r="BF143" i="3"/>
  <c r="T143" i="3"/>
  <c r="R143" i="3"/>
  <c r="R142" i="3"/>
  <c r="P143" i="3"/>
  <c r="BK143" i="3"/>
  <c r="BK142" i="3"/>
  <c r="J142" i="3" s="1"/>
  <c r="J61" i="3" s="1"/>
  <c r="J143" i="3"/>
  <c r="BE143" i="3"/>
  <c r="BI141" i="3"/>
  <c r="BH141" i="3"/>
  <c r="BG141" i="3"/>
  <c r="BF141" i="3"/>
  <c r="T141" i="3"/>
  <c r="T140" i="3"/>
  <c r="R141" i="3"/>
  <c r="R140" i="3"/>
  <c r="P141" i="3"/>
  <c r="P140" i="3"/>
  <c r="BK141" i="3"/>
  <c r="BK140" i="3"/>
  <c r="J140" i="3" s="1"/>
  <c r="J60" i="3" s="1"/>
  <c r="J141" i="3"/>
  <c r="BE141" i="3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R132" i="3" s="1"/>
  <c r="R83" i="3" s="1"/>
  <c r="R82" i="3" s="1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BK132" i="3" s="1"/>
  <c r="J132" i="3" s="1"/>
  <c r="J59" i="3" s="1"/>
  <c r="J134" i="3"/>
  <c r="BE134" i="3"/>
  <c r="BI133" i="3"/>
  <c r="BH133" i="3"/>
  <c r="BG133" i="3"/>
  <c r="BF133" i="3"/>
  <c r="T133" i="3"/>
  <c r="T132" i="3"/>
  <c r="R133" i="3"/>
  <c r="P133" i="3"/>
  <c r="P132" i="3"/>
  <c r="BK133" i="3"/>
  <c r="J133" i="3"/>
  <c r="BE133" i="3" s="1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BG127" i="3"/>
  <c r="BF127" i="3"/>
  <c r="T127" i="3"/>
  <c r="R127" i="3"/>
  <c r="P127" i="3"/>
  <c r="BK127" i="3"/>
  <c r="J127" i="3"/>
  <c r="BE127" i="3"/>
  <c r="BI125" i="3"/>
  <c r="BH125" i="3"/>
  <c r="BG125" i="3"/>
  <c r="BF125" i="3"/>
  <c r="T125" i="3"/>
  <c r="R125" i="3"/>
  <c r="P125" i="3"/>
  <c r="BK125" i="3"/>
  <c r="J125" i="3"/>
  <c r="BE125" i="3"/>
  <c r="BI123" i="3"/>
  <c r="BH123" i="3"/>
  <c r="BG123" i="3"/>
  <c r="BF123" i="3"/>
  <c r="T123" i="3"/>
  <c r="R123" i="3"/>
  <c r="P123" i="3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/>
  <c r="BI119" i="3"/>
  <c r="BH119" i="3"/>
  <c r="BG119" i="3"/>
  <c r="BF119" i="3"/>
  <c r="T119" i="3"/>
  <c r="R119" i="3"/>
  <c r="P119" i="3"/>
  <c r="BK119" i="3"/>
  <c r="J119" i="3"/>
  <c r="BE119" i="3"/>
  <c r="BI117" i="3"/>
  <c r="BH117" i="3"/>
  <c r="BG117" i="3"/>
  <c r="BF117" i="3"/>
  <c r="T117" i="3"/>
  <c r="R117" i="3"/>
  <c r="P117" i="3"/>
  <c r="BK117" i="3"/>
  <c r="J117" i="3"/>
  <c r="BE117" i="3"/>
  <c r="BI115" i="3"/>
  <c r="BH115" i="3"/>
  <c r="BG115" i="3"/>
  <c r="BF115" i="3"/>
  <c r="T115" i="3"/>
  <c r="R115" i="3"/>
  <c r="P115" i="3"/>
  <c r="BK115" i="3"/>
  <c r="J115" i="3"/>
  <c r="BE115" i="3"/>
  <c r="BI113" i="3"/>
  <c r="BH113" i="3"/>
  <c r="BG113" i="3"/>
  <c r="BF113" i="3"/>
  <c r="T113" i="3"/>
  <c r="R113" i="3"/>
  <c r="P113" i="3"/>
  <c r="BK113" i="3"/>
  <c r="J113" i="3"/>
  <c r="BE113" i="3"/>
  <c r="BI111" i="3"/>
  <c r="BH111" i="3"/>
  <c r="BG111" i="3"/>
  <c r="BF111" i="3"/>
  <c r="T111" i="3"/>
  <c r="R111" i="3"/>
  <c r="P111" i="3"/>
  <c r="BK111" i="3"/>
  <c r="J111" i="3"/>
  <c r="BE111" i="3"/>
  <c r="BI109" i="3"/>
  <c r="BH109" i="3"/>
  <c r="BG109" i="3"/>
  <c r="BF109" i="3"/>
  <c r="T109" i="3"/>
  <c r="R109" i="3"/>
  <c r="P109" i="3"/>
  <c r="BK109" i="3"/>
  <c r="J109" i="3"/>
  <c r="BE109" i="3"/>
  <c r="BI107" i="3"/>
  <c r="BH107" i="3"/>
  <c r="BG107" i="3"/>
  <c r="BF107" i="3"/>
  <c r="T107" i="3"/>
  <c r="R107" i="3"/>
  <c r="P107" i="3"/>
  <c r="BK107" i="3"/>
  <c r="J107" i="3"/>
  <c r="BE107" i="3"/>
  <c r="BI105" i="3"/>
  <c r="BH105" i="3"/>
  <c r="BG105" i="3"/>
  <c r="BF105" i="3"/>
  <c r="T105" i="3"/>
  <c r="R105" i="3"/>
  <c r="P105" i="3"/>
  <c r="BK105" i="3"/>
  <c r="J105" i="3"/>
  <c r="BE105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P96" i="3"/>
  <c r="BK96" i="3"/>
  <c r="J96" i="3"/>
  <c r="BE96" i="3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/>
  <c r="BI87" i="3"/>
  <c r="BH87" i="3"/>
  <c r="BG87" i="3"/>
  <c r="BF87" i="3"/>
  <c r="T87" i="3"/>
  <c r="T86" i="3"/>
  <c r="R87" i="3"/>
  <c r="R86" i="3"/>
  <c r="P87" i="3"/>
  <c r="P86" i="3"/>
  <c r="BK87" i="3"/>
  <c r="BK86" i="3"/>
  <c r="J86" i="3" s="1"/>
  <c r="J58" i="3" s="1"/>
  <c r="J87" i="3"/>
  <c r="BE87" i="3" s="1"/>
  <c r="J30" i="3" s="1"/>
  <c r="AV53" i="1" s="1"/>
  <c r="AT53" i="1" s="1"/>
  <c r="BI84" i="3"/>
  <c r="F34" i="3"/>
  <c r="BD53" i="1" s="1"/>
  <c r="BH84" i="3"/>
  <c r="F33" i="3" s="1"/>
  <c r="BC53" i="1" s="1"/>
  <c r="BG84" i="3"/>
  <c r="F32" i="3"/>
  <c r="BB53" i="1" s="1"/>
  <c r="BF84" i="3"/>
  <c r="F31" i="3" s="1"/>
  <c r="BA53" i="1" s="1"/>
  <c r="J31" i="3"/>
  <c r="AW53" i="1" s="1"/>
  <c r="T84" i="3"/>
  <c r="T83" i="3" s="1"/>
  <c r="T82" i="3" s="1"/>
  <c r="R84" i="3"/>
  <c r="P84" i="3"/>
  <c r="BK84" i="3"/>
  <c r="J84" i="3"/>
  <c r="BE84" i="3"/>
  <c r="F30" i="3" s="1"/>
  <c r="AZ53" i="1" s="1"/>
  <c r="F78" i="3"/>
  <c r="F76" i="3"/>
  <c r="E74" i="3"/>
  <c r="F51" i="3"/>
  <c r="F49" i="3"/>
  <c r="E47" i="3"/>
  <c r="J21" i="3"/>
  <c r="E21" i="3"/>
  <c r="J78" i="3" s="1"/>
  <c r="J20" i="3"/>
  <c r="J18" i="3"/>
  <c r="E18" i="3"/>
  <c r="F79" i="3"/>
  <c r="F52" i="3"/>
  <c r="J17" i="3"/>
  <c r="J12" i="3"/>
  <c r="J76" i="3"/>
  <c r="J49" i="3"/>
  <c r="E7" i="3"/>
  <c r="E72" i="3" s="1"/>
  <c r="J106" i="2"/>
  <c r="AY52" i="1"/>
  <c r="AX52" i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T143" i="2" s="1"/>
  <c r="R144" i="2"/>
  <c r="R143" i="2"/>
  <c r="P144" i="2"/>
  <c r="P143" i="2" s="1"/>
  <c r="BK144" i="2"/>
  <c r="BK143" i="2"/>
  <c r="J143" i="2" s="1"/>
  <c r="J64" i="2" s="1"/>
  <c r="J144" i="2"/>
  <c r="BE144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R135" i="2" s="1"/>
  <c r="P138" i="2"/>
  <c r="BK138" i="2"/>
  <c r="J138" i="2"/>
  <c r="BE138" i="2"/>
  <c r="BI136" i="2"/>
  <c r="BH136" i="2"/>
  <c r="BG136" i="2"/>
  <c r="BF136" i="2"/>
  <c r="T136" i="2"/>
  <c r="T135" i="2" s="1"/>
  <c r="R136" i="2"/>
  <c r="P136" i="2"/>
  <c r="P135" i="2" s="1"/>
  <c r="BK136" i="2"/>
  <c r="BK135" i="2"/>
  <c r="J135" i="2" s="1"/>
  <c r="J63" i="2" s="1"/>
  <c r="J136" i="2"/>
  <c r="BE136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T107" i="2" s="1"/>
  <c r="T105" i="2" s="1"/>
  <c r="R108" i="2"/>
  <c r="R107" i="2" s="1"/>
  <c r="R105" i="2" s="1"/>
  <c r="P108" i="2"/>
  <c r="P107" i="2"/>
  <c r="P105" i="2" s="1"/>
  <c r="BK108" i="2"/>
  <c r="BK107" i="2" s="1"/>
  <c r="J108" i="2"/>
  <c r="BE108" i="2"/>
  <c r="J61" i="2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T95" i="2" s="1"/>
  <c r="R96" i="2"/>
  <c r="R95" i="2" s="1"/>
  <c r="P96" i="2"/>
  <c r="P95" i="2" s="1"/>
  <c r="BK96" i="2"/>
  <c r="BK95" i="2" s="1"/>
  <c r="J95" i="2" s="1"/>
  <c r="J59" i="2" s="1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 s="1"/>
  <c r="BI90" i="2"/>
  <c r="BH90" i="2"/>
  <c r="BG90" i="2"/>
  <c r="BF90" i="2"/>
  <c r="T90" i="2"/>
  <c r="R90" i="2"/>
  <c r="P90" i="2"/>
  <c r="BK90" i="2"/>
  <c r="J90" i="2"/>
  <c r="BE90" i="2" s="1"/>
  <c r="BI88" i="2"/>
  <c r="BH88" i="2"/>
  <c r="BG88" i="2"/>
  <c r="BF88" i="2"/>
  <c r="F31" i="2" s="1"/>
  <c r="BA52" i="1" s="1"/>
  <c r="T88" i="2"/>
  <c r="T87" i="2" s="1"/>
  <c r="R88" i="2"/>
  <c r="R87" i="2" s="1"/>
  <c r="P88" i="2"/>
  <c r="P87" i="2" s="1"/>
  <c r="BK88" i="2"/>
  <c r="BK87" i="2" s="1"/>
  <c r="J87" i="2" s="1"/>
  <c r="J58" i="2" s="1"/>
  <c r="J88" i="2"/>
  <c r="BE88" i="2"/>
  <c r="BI86" i="2"/>
  <c r="F34" i="2" s="1"/>
  <c r="BD52" i="1" s="1"/>
  <c r="BD51" i="1" s="1"/>
  <c r="W30" i="1" s="1"/>
  <c r="BH86" i="2"/>
  <c r="F33" i="2" s="1"/>
  <c r="BC52" i="1" s="1"/>
  <c r="BC51" i="1" s="1"/>
  <c r="BG86" i="2"/>
  <c r="F32" i="2" s="1"/>
  <c r="BB52" i="1" s="1"/>
  <c r="BB51" i="1" s="1"/>
  <c r="BF86" i="2"/>
  <c r="J31" i="2"/>
  <c r="AW52" i="1" s="1"/>
  <c r="T86" i="2"/>
  <c r="R86" i="2"/>
  <c r="P86" i="2"/>
  <c r="BK86" i="2"/>
  <c r="J86" i="2"/>
  <c r="BE86" i="2" s="1"/>
  <c r="F80" i="2"/>
  <c r="F78" i="2"/>
  <c r="E76" i="2"/>
  <c r="F51" i="2"/>
  <c r="F49" i="2"/>
  <c r="E47" i="2"/>
  <c r="J21" i="2"/>
  <c r="E21" i="2"/>
  <c r="J80" i="2" s="1"/>
  <c r="J20" i="2"/>
  <c r="J18" i="2"/>
  <c r="E18" i="2"/>
  <c r="F81" i="2" s="1"/>
  <c r="F52" i="2"/>
  <c r="J17" i="2"/>
  <c r="J12" i="2"/>
  <c r="J78" i="2" s="1"/>
  <c r="J49" i="2"/>
  <c r="E7" i="2"/>
  <c r="E74" i="2" s="1"/>
  <c r="AS51" i="1"/>
  <c r="L47" i="1"/>
  <c r="AM46" i="1"/>
  <c r="L46" i="1"/>
  <c r="AM44" i="1"/>
  <c r="L44" i="1"/>
  <c r="L42" i="1"/>
  <c r="L41" i="1"/>
  <c r="F30" i="2" l="1"/>
  <c r="AZ52" i="1" s="1"/>
  <c r="J30" i="2"/>
  <c r="AV52" i="1" s="1"/>
  <c r="AT52" i="1" s="1"/>
  <c r="T85" i="2"/>
  <c r="T84" i="2" s="1"/>
  <c r="AY51" i="1"/>
  <c r="W29" i="1"/>
  <c r="BK105" i="2"/>
  <c r="J105" i="2" s="1"/>
  <c r="J60" i="2" s="1"/>
  <c r="J107" i="2"/>
  <c r="J62" i="2" s="1"/>
  <c r="P85" i="2"/>
  <c r="P84" i="2" s="1"/>
  <c r="AU52" i="1" s="1"/>
  <c r="AU51" i="1" s="1"/>
  <c r="R85" i="2"/>
  <c r="R84" i="2" s="1"/>
  <c r="W28" i="1"/>
  <c r="AX51" i="1"/>
  <c r="E45" i="2"/>
  <c r="J51" i="2"/>
  <c r="E45" i="3"/>
  <c r="J51" i="3"/>
  <c r="BK83" i="3"/>
  <c r="E45" i="4"/>
  <c r="J51" i="4"/>
  <c r="F30" i="4"/>
  <c r="AZ54" i="1" s="1"/>
  <c r="F31" i="4"/>
  <c r="BA54" i="1" s="1"/>
  <c r="BA51" i="1" s="1"/>
  <c r="BK77" i="4"/>
  <c r="J77" i="4" s="1"/>
  <c r="AW51" i="1" l="1"/>
  <c r="AK27" i="1" s="1"/>
  <c r="W27" i="1"/>
  <c r="J27" i="4"/>
  <c r="J56" i="4"/>
  <c r="J83" i="3"/>
  <c r="J57" i="3" s="1"/>
  <c r="BK82" i="3"/>
  <c r="J82" i="3" s="1"/>
  <c r="BK85" i="2"/>
  <c r="AZ51" i="1"/>
  <c r="BK84" i="2" l="1"/>
  <c r="J84" i="2" s="1"/>
  <c r="J85" i="2"/>
  <c r="J57" i="2" s="1"/>
  <c r="J27" i="3"/>
  <c r="J56" i="3"/>
  <c r="W26" i="1"/>
  <c r="AV51" i="1"/>
  <c r="AG54" i="1"/>
  <c r="AN54" i="1" s="1"/>
  <c r="J36" i="4"/>
  <c r="AT51" i="1" l="1"/>
  <c r="AK26" i="1"/>
  <c r="AG53" i="1"/>
  <c r="AN53" i="1" s="1"/>
  <c r="J36" i="3"/>
  <c r="J27" i="2"/>
  <c r="J56" i="2"/>
  <c r="AG52" i="1" l="1"/>
  <c r="J36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<sst xmlns="http://schemas.openxmlformats.org/spreadsheetml/2006/main" count="2762" uniqueCount="654">
  <si>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</si>
  <si>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</si>
  <si>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</si>
  <si>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</si>
  <si>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</si>
  <si>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</si>
  <si>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</si>
  <si>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{7480988a-e72f-4442-a1a5-eb7dc5417e8e}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</si>
  <si>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</si>
  <si>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</si>
  <si>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</si>
  <si>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</si>
  <si>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</si>
  <si>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</si>
  <si>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</si>
  <si>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</si>
  <si>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</si>
  <si>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210520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</si>
  <si>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</si>
  <si>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</si>
  <si>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Zpevněné plochy v bývalé budovy čp. 1799 (KOSMOS)</t>
  </si>
  <si>
    <t>KSO:</t>
  </si>
  <si>
    <t>CC-CZ:</t>
  </si>
  <si>
    <t>Místo:</t>
  </si>
  <si>
    <t>Karviná</t>
  </si>
  <si>
    <t>Datum:</t>
  </si>
  <si>
    <t>18. 5. 2021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</si>
  <si>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</si>
  <si>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</si>
  <si>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</si>
  <si>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</si>
  <si>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</si>
  <si>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</si>
  <si>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</si>
  <si>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</si>
  <si>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</si>
  <si>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</si>
  <si>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</si>
  <si>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</si>
  <si>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</si>
  <si>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</si>
  <si>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</si>
  <si>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</si>
  <si>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</si>
  <si>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</si>
  <si>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</si>
  <si>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</si>
  <si>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</si>
  <si>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</si>
  <si>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</si>
  <si>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</si>
  <si>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</si>
  <si>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</si>
  <si>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</si>
  <si>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</si>
  <si>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</si>
  <si>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</si>
  <si>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</si>
  <si>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</si>
  <si>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</si>
  <si>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</si>
  <si>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</si>
  <si>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</si>
  <si>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</si>
  <si>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</si>
  <si>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</si>
  <si>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</si>
  <si>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</si>
  <si>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</si>
  <si>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</si>
  <si>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</si>
  <si>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</si>
  <si>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</si>
  <si>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</si>
  <si>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</si>
  <si>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</si>
  <si>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210520-1</t>
  </si>
  <si>
    <t>Výměna silničních obrub</t>
  </si>
  <si>
    <t>STA</t>
  </si>
  <si>
    <t>1</t>
  </si>
  <si>
    <t>{bae07cc2-06bb-4e90-8267-b8fddca0280e}</t>
  </si>
  <si>
    <t>2</t>
  </si>
  <si>
    <t>210520-2</t>
  </si>
  <si>
    <t>oprava chodníku</t>
  </si>
  <si>
    <t>{922f1a49-4a7a-4042-b1db-2b77a7dc9f24}</t>
  </si>
  <si>
    <t>210520-3</t>
  </si>
  <si>
    <t>VDZ - vodorovné dopravní značení</t>
  </si>
  <si>
    <t>{8cde0375-f57a-4a4f-b5e8-aebcaf0fd032}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</si>
  <si>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</si>
  <si>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</si>
  <si>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</si>
  <si>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</si>
  <si>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</si>
  <si>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</si>
  <si>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</si>
  <si>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210520-1 - Výměna silničních obrub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</si>
  <si>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</si>
  <si>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</si>
  <si>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</si>
  <si>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</si>
  <si>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</si>
  <si>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</si>
  <si>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11 - Zemní práce - přípravné a přidružené práce</t>
  </si>
  <si>
    <t xml:space="preserve">      13 - Zemní práce - hloubené vykopávky</t>
  </si>
  <si>
    <t xml:space="preserve">    5 - Komunikace pozemní</t>
  </si>
  <si>
    <t xml:space="preserve">      1 - Zemní práce</t>
  </si>
  <si>
    <t xml:space="preserve">      18 - Zemní práce - povrchové úpravy terénu</t>
  </si>
  <si>
    <t xml:space="preserve">      998 - Přesun hmot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</si>
  <si>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</si>
  <si>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</si>
  <si>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</si>
  <si>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</si>
  <si>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</si>
  <si>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</si>
  <si>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</si>
  <si>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</si>
  <si>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</si>
  <si>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</si>
  <si>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</si>
  <si>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</si>
  <si>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</si>
  <si>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</si>
  <si>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</si>
  <si>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</si>
  <si>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</si>
  <si>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</si>
  <si>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K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</si>
  <si>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</si>
  <si>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</si>
  <si>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</si>
  <si>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CS ÚRS 2018 01</t>
  </si>
  <si>
    <t>4</t>
  </si>
  <si>
    <t>1250374570</t>
  </si>
  <si>
    <t>11</t>
  </si>
  <si>
    <t>Zemní práce - přípravné a přidružené práce</t>
  </si>
  <si>
    <t>37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</si>
  <si>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</si>
  <si>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</si>
  <si>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m2</t>
  </si>
  <si>
    <t>-1464244066</t>
  </si>
  <si>
    <t>VV</t>
  </si>
  <si>
    <t>105*0,2</t>
  </si>
  <si>
    <t>39</t>
  </si>
  <si>
    <t>113154222</t>
  </si>
  <si>
    <t>Frézování živičného podkladu nebo krytu  s naložením na dopravní prostředek plochy přes 500 do 1 000 m2 bez překážek v trase pruhu šířky do 1 m, tloušťky vrstvy 40 mm</t>
  </si>
  <si>
    <t>2039646926</t>
  </si>
  <si>
    <t>125*0,5</t>
  </si>
  <si>
    <t>40</t>
  </si>
  <si>
    <t>130901121</t>
  </si>
  <si>
    <t>Bourání konstrukcí v hloubených vykopávkách - ručně z betonu prostého neprokládaného</t>
  </si>
  <si>
    <t>m3</t>
  </si>
  <si>
    <t>1318905209</t>
  </si>
  <si>
    <t>105*0,3*0,3</t>
  </si>
  <si>
    <t>919735112</t>
  </si>
  <si>
    <t>Řezání stávajícího živičného krytu nebo podkladu  hloubky přes 50 do 100 mm</t>
  </si>
  <si>
    <t>-1856409536</t>
  </si>
  <si>
    <t>13</t>
  </si>
  <si>
    <t>Zemní práce - hloubené vykopávky</t>
  </si>
  <si>
    <t>3</t>
  </si>
  <si>
    <t>121101103</t>
  </si>
  <si>
    <t>Sejmutí ornice nebo lesní půdy  s vodorovným přemístěním na hromady v místě upotřebení nebo na dočasné či trvalé skládky se složením, na vzdálenost přes 100 do 250 m</t>
  </si>
  <si>
    <t>771228215</t>
  </si>
  <si>
    <t>0,5*0,2*125</t>
  </si>
  <si>
    <t>35</t>
  </si>
  <si>
    <t>122201101</t>
  </si>
  <si>
    <t>Odkopávky a prokopávky nezapažené  s přehozením výkopku na vzdálenost do 3 m nebo s naložením na dopravní prostředek v hornině tř. 3 do 100 m3</t>
  </si>
  <si>
    <t>1367059475</t>
  </si>
  <si>
    <t>0,5*0,3*125</t>
  </si>
  <si>
    <t>5</t>
  </si>
  <si>
    <t>130001101</t>
  </si>
  <si>
    <t>Příplatek k cenám hloubených vykopávek za ztížení vykopávky  v blízkosti podzemního vedení nebo výbušnin pro jakoukoliv třídu horniny</t>
  </si>
  <si>
    <t>-947741471</t>
  </si>
  <si>
    <t>7</t>
  </si>
  <si>
    <t>171201201</t>
  </si>
  <si>
    <t>Uložení sypaniny  na skládky</t>
  </si>
  <si>
    <t>1884924640</t>
  </si>
  <si>
    <t>9</t>
  </si>
  <si>
    <t>181951102</t>
  </si>
  <si>
    <t>Úprava pláně vyrovnáním výškových rozdílů  v hornině tř. 1 až 4 se zhutněním</t>
  </si>
  <si>
    <t>449738837</t>
  </si>
  <si>
    <t>0,5*125</t>
  </si>
  <si>
    <t>Komunikace pozemní</t>
  </si>
  <si>
    <t>Zemní práce</t>
  </si>
  <si>
    <t>18</t>
  </si>
  <si>
    <t>Zemní práce - povrchové úpravy terénu</t>
  </si>
  <si>
    <t>10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</si>
  <si>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</si>
  <si>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</si>
  <si>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-536033571</t>
  </si>
  <si>
    <t>181411131</t>
  </si>
  <si>
    <t>Založení trávníku na půdě předem připravené plochy do 1000 m2 výsevem včetně utažení parkového v rovině nebo na svahu do 1:5</t>
  </si>
  <si>
    <t>1311426061</t>
  </si>
  <si>
    <t>125</t>
  </si>
  <si>
    <t>12</t>
  </si>
  <si>
    <t>M</t>
  </si>
  <si>
    <t>00572410</t>
  </si>
  <si>
    <t>osivo směs travní parková</t>
  </si>
  <si>
    <t>kg</t>
  </si>
  <si>
    <t>8</t>
  </si>
  <si>
    <t>1484886021</t>
  </si>
  <si>
    <t>182301123</t>
  </si>
  <si>
    <t>Rozprostření a urovnání ornice ve svahu sklonu přes 1:5 při souvislé ploše do 500 m2, tl. vrstvy přes 150 do 200 mm</t>
  </si>
  <si>
    <t>-1926779644</t>
  </si>
  <si>
    <t>14</t>
  </si>
  <si>
    <t>183403111</t>
  </si>
  <si>
    <t>Obdělání půdy  nakopáním hl. přes 50 do 100 mm v rovině nebo na svahu do 1:5</t>
  </si>
  <si>
    <t>1073325145</t>
  </si>
  <si>
    <t>183403153</t>
  </si>
  <si>
    <t>Obdělání půdy  hrabáním v rovině nebo na svahu do 1:5</t>
  </si>
  <si>
    <t>-960679162</t>
  </si>
  <si>
    <t>16</t>
  </si>
  <si>
    <t>184802111</t>
  </si>
  <si>
    <t>Chemické odplevelení půdy před založením kultury, trávníku nebo zpevněných ploch  o výměře jednotlivě přes 20 m2 v rovině nebo na svahu do 1:5 postřikem na široko</t>
  </si>
  <si>
    <t>1949757490</t>
  </si>
  <si>
    <t>17</t>
  </si>
  <si>
    <t>564851111</t>
  </si>
  <si>
    <t>Podklad ze štěrkodrti ŠD  s rozprostřením a zhutněním, po zhutnění tl. 150 mm</t>
  </si>
  <si>
    <t>-1999264642</t>
  </si>
  <si>
    <t>0,4*125</t>
  </si>
  <si>
    <t>41</t>
  </si>
  <si>
    <t>573231111</t>
  </si>
  <si>
    <t>Postřik spojovací PS bez posypu kamenivem ze silniční emulze, v množství 0,70 kg/m2</t>
  </si>
  <si>
    <t>908303167</t>
  </si>
  <si>
    <t>42</t>
  </si>
  <si>
    <t>577134121</t>
  </si>
  <si>
    <t>Asfaltový beton vrstva obrusná ACO 11 (ABS)  s rozprostřením a se zhutněním z nemodifikovaného asfaltu v pruhu šířky přes 3 m tř. I, po zhutnění tl. 40 mm</t>
  </si>
  <si>
    <t>188989282</t>
  </si>
  <si>
    <t>43</t>
  </si>
  <si>
    <t>899331111</t>
  </si>
  <si>
    <t>Výšková úprava uličního vstupu nebo vpusti do 200 mm  zvýšením poklopu</t>
  </si>
  <si>
    <t>kus</t>
  </si>
  <si>
    <t>314281815</t>
  </si>
  <si>
    <t>44</t>
  </si>
  <si>
    <t>916111123</t>
  </si>
  <si>
    <t>Osazení silniční obruby z dlažebních kostek v jedné řadě  s ložem tl. přes 50 do 100 mm, s vyplněním a zatřením spár cementovou maltou z drobných kostek s boční opěrou z betonu prostého tř. C 12/15, do lože z betonu prostého téže značky</t>
  </si>
  <si>
    <t>-236142224</t>
  </si>
  <si>
    <t>45</t>
  </si>
  <si>
    <t>58380124</t>
  </si>
  <si>
    <t>kostka dlažební žula drobná</t>
  </si>
  <si>
    <t>t</t>
  </si>
  <si>
    <t>1904105486</t>
  </si>
  <si>
    <t>0,1*0,1*125*2,8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</si>
  <si>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</si>
  <si>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</si>
  <si>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-1747040973</t>
  </si>
  <si>
    <t>19</t>
  </si>
  <si>
    <t>59217023</t>
  </si>
  <si>
    <t>obrubník betonový chodníkový 100x15x25cm</t>
  </si>
  <si>
    <t>1253609037</t>
  </si>
  <si>
    <t>125*1,05</t>
  </si>
  <si>
    <t>916991121</t>
  </si>
  <si>
    <t>Lože pod obrubníky, krajníky nebo obruby z dlažebních kostek  z betonu prostého tř. C 16/20</t>
  </si>
  <si>
    <t>-1741495118</t>
  </si>
  <si>
    <t>125*0,3*0,3</t>
  </si>
  <si>
    <t>46</t>
  </si>
  <si>
    <t>919112212</t>
  </si>
  <si>
    <t>Řezání dilatačních spár v živičném krytu  vytvoření komůrky pro těsnící zálivku šířky 10 mm, hloubky 20 mm</t>
  </si>
  <si>
    <t>1194522538</t>
  </si>
  <si>
    <t>47</t>
  </si>
  <si>
    <t>919122111</t>
  </si>
  <si>
    <t>Utěsnění dilatačních spár zálivkou za tepla  v cementobetonovém nebo živičném krytu včetně adhezního nátěru s těsnicím profilem pod zálivkou, pro komůrky šířky 10 mm, hloubky 20 mm</t>
  </si>
  <si>
    <t>-1820072651</t>
  </si>
  <si>
    <t>22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</si>
  <si>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</si>
  <si>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</si>
  <si>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-1507187450</t>
  </si>
  <si>
    <t>125*3</t>
  </si>
  <si>
    <t>998</t>
  </si>
  <si>
    <t>Přesun hmot</t>
  </si>
  <si>
    <t>27</t>
  </si>
  <si>
    <t>997013831</t>
  </si>
  <si>
    <t>Poplatek za uložení stavebního odpadu na skládce (skládkovné) směsného stavebního a demoličního zatříděného do Katalogu odpadů pod kódem 170 904</t>
  </si>
  <si>
    <t>-308815533</t>
  </si>
  <si>
    <t>37,521</t>
  </si>
  <si>
    <t>23</t>
  </si>
  <si>
    <t>997211511</t>
  </si>
  <si>
    <t>Vodorovná doprava suti nebo vybouraných hmot  suti se složením a hrubým urovnáním, na vzdálenost do 1 km</t>
  </si>
  <si>
    <t>-1852953574</t>
  </si>
  <si>
    <t>24</t>
  </si>
  <si>
    <t>997211519</t>
  </si>
  <si>
    <t>Vodorovná doprava suti nebo vybouraných hmot  suti se složením a hrubým urovnáním, na vzdálenost Příplatek k ceně za každý další i započatý 1 km přes 1 km</t>
  </si>
  <si>
    <t>862236547</t>
  </si>
  <si>
    <t>40,608*9</t>
  </si>
  <si>
    <t>25</t>
  </si>
  <si>
    <t>997211611</t>
  </si>
  <si>
    <t>Nakládání suti nebo vybouraných hmot  na dopravní prostředky pro vodorovnou dopravu suti</t>
  </si>
  <si>
    <t>719477085</t>
  </si>
  <si>
    <t>28</t>
  </si>
  <si>
    <t>998223011</t>
  </si>
  <si>
    <t>Přesun hmot pro pozemní komunikace s krytem dlážděným  dopravní vzdálenost do 200 m jakékoliv délky objektu</t>
  </si>
  <si>
    <t>-2133123638</t>
  </si>
  <si>
    <t>VRN</t>
  </si>
  <si>
    <t>Vedlejší rozpočtové náklady</t>
  </si>
  <si>
    <t>30</t>
  </si>
  <si>
    <t>034303000</t>
  </si>
  <si>
    <t>Dopravní značení na staveništi</t>
  </si>
  <si>
    <t>kpl</t>
  </si>
  <si>
    <t>1024</t>
  </si>
  <si>
    <t>280720975</t>
  </si>
  <si>
    <t>32</t>
  </si>
  <si>
    <t>460010025</t>
  </si>
  <si>
    <t>Vytyčení trasy  inženýrských sítí v zastavěném prostoru</t>
  </si>
  <si>
    <t>km</t>
  </si>
  <si>
    <t>-29567542</t>
  </si>
  <si>
    <t>210520-2 - oprava chodníku</t>
  </si>
  <si>
    <t xml:space="preserve">    1 - Zemní práce</t>
  </si>
  <si>
    <t xml:space="preserve">    8 - Trubní vedení</t>
  </si>
  <si>
    <t xml:space="preserve">    9 - Ostatní konstrukce a práce, bourání</t>
  </si>
  <si>
    <t>1104371541</t>
  </si>
  <si>
    <t>(85+77)*0,5</t>
  </si>
  <si>
    <t>184818241</t>
  </si>
  <si>
    <t>Ochrana kmene bedněním před poškozením stavebním provozem zřízení včetně odstranění výšky bednění přes 2 do 3 m průměru kmene do 300 mm</t>
  </si>
  <si>
    <t>177728091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</si>
  <si>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</si>
  <si>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</si>
  <si>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-104698921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</si>
  <si>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</si>
  <si>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</si>
  <si>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1847103071</t>
  </si>
  <si>
    <t>29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</si>
  <si>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</si>
  <si>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</si>
  <si>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565495626</t>
  </si>
  <si>
    <t>(54+30+4+13,3+112)*3+4*5,5+15+20+5</t>
  </si>
  <si>
    <t>-427967169</t>
  </si>
  <si>
    <t>115*2+2*5,2+19,5+7+4+5,5+30+13,3+54+77+8+85</t>
  </si>
  <si>
    <t>122201102</t>
  </si>
  <si>
    <t>Odkopávky a prokopávky nezapažené  s přehozením výkopku na vzdálenost do 3 m nebo s naložením na dopravní prostředek v hornině tř. 3 přes 100 do 1 000 m3</t>
  </si>
  <si>
    <t>1024547531</t>
  </si>
  <si>
    <t>701,9*0,1</t>
  </si>
  <si>
    <t>6</t>
  </si>
  <si>
    <t>-378050155</t>
  </si>
  <si>
    <t>115*2+25+19,5+7+13,3+30+20</t>
  </si>
  <si>
    <t>10371500</t>
  </si>
  <si>
    <t>substrát pro trávníky VL</t>
  </si>
  <si>
    <t>919490645</t>
  </si>
  <si>
    <t>344,8*0,1+(115+14+23)*0,5</t>
  </si>
  <si>
    <t>876910445</t>
  </si>
  <si>
    <t>31</t>
  </si>
  <si>
    <t>-1233979734</t>
  </si>
  <si>
    <t>-318072306</t>
  </si>
  <si>
    <t>564831111</t>
  </si>
  <si>
    <t>Podklad ze štěrkodrti ŠD  s rozprostřením a zhutněním, po zhutnění tl. 100 mm</t>
  </si>
  <si>
    <t>-2019076489</t>
  </si>
  <si>
    <t>373*0,3</t>
  </si>
  <si>
    <t>564861111</t>
  </si>
  <si>
    <t>Podklad ze štěrkodrti ŠD  s rozprostřením a zhutněním, po zhutnění tl. 200 mm</t>
  </si>
  <si>
    <t>1651075178</t>
  </si>
  <si>
    <t>(54+30+4+13,3+112)*2,5+15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</si>
  <si>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</si>
  <si>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</si>
  <si>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1554171568</t>
  </si>
  <si>
    <t>548,25</t>
  </si>
  <si>
    <t>59245021</t>
  </si>
  <si>
    <t>dlažba skladebná betonová 20x20x6 cm přírodní</t>
  </si>
  <si>
    <t>-680019593</t>
  </si>
  <si>
    <t>(548,25-21,8)*1,05</t>
  </si>
  <si>
    <t>59245263</t>
  </si>
  <si>
    <t>dlažba skladebná betonová 20x20x6 cm barevná</t>
  </si>
  <si>
    <t>-41847798</t>
  </si>
  <si>
    <t>8,5*0,4+4*0,4+25*0,4+3*0,4+4*0,4+5*0,8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</si>
  <si>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</si>
  <si>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</si>
  <si>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-827825159</t>
  </si>
  <si>
    <t>115*2+13,5+30+19,5+7+54+4+15</t>
  </si>
  <si>
    <t>59217017</t>
  </si>
  <si>
    <t>obrubník betonový chodníkový 100x10x25 cm</t>
  </si>
  <si>
    <t>1156661995</t>
  </si>
  <si>
    <t>(115*2+13,5+30+19,5+7+54+4+15)*1,05</t>
  </si>
  <si>
    <t>58932571</t>
  </si>
  <si>
    <t>beton C 16/20 X0,XC1 kamenivo frakce 0/16</t>
  </si>
  <si>
    <t>-1918696069</t>
  </si>
  <si>
    <t>(373+85+77)*0,3*0,3</t>
  </si>
  <si>
    <t>465283098</t>
  </si>
  <si>
    <t>85+77+10</t>
  </si>
  <si>
    <t>20</t>
  </si>
  <si>
    <t>997221551</t>
  </si>
  <si>
    <t>Vodorovná doprava suti  bez naložení, ale se složením a s hrubým urovnáním ze sypkých materiálů, na vzdálenost do 1 km</t>
  </si>
  <si>
    <t>-2088891972</t>
  </si>
  <si>
    <t>337,55+49,13+308,8</t>
  </si>
  <si>
    <t>997221559</t>
  </si>
  <si>
    <t>Vodorovná doprava suti  bez naložení, ale se složením a s hrubým urovnáním Příplatek k ceně za každý další i započatý 1 km přes 1 km</t>
  </si>
  <si>
    <t>635461174</t>
  </si>
  <si>
    <t>695,48*9</t>
  </si>
  <si>
    <t>997221815</t>
  </si>
  <si>
    <t>Poplatek za uložení stavebního odpadu na skládce (skládkovné) z prostého betonu zatříděného do Katalogu odpadů pod kódem 170 101</t>
  </si>
  <si>
    <t>911015965</t>
  </si>
  <si>
    <t>48,15*2,2+701,9*0,15*2,2</t>
  </si>
  <si>
    <t>997221845</t>
  </si>
  <si>
    <t>Poplatek za uložení stavebního odpadu na skládce (skládkovné) asfaltového bez obsahu dehtu zatříděného do Katalogu odpadů pod kódem 170 302</t>
  </si>
  <si>
    <t>-88803821</t>
  </si>
  <si>
    <t>701,9*0,05*1,4</t>
  </si>
  <si>
    <t>997221855</t>
  </si>
  <si>
    <t>Poplatek za uložení stavebního odpadu na skládce (skládkovné) zeminy a kameniva zatříděného do Katalogu odpadů pod kódem 170 504</t>
  </si>
  <si>
    <t>-124190515</t>
  </si>
  <si>
    <t>701,9*0,2*2,2</t>
  </si>
  <si>
    <t>-1101237475</t>
  </si>
  <si>
    <t>33</t>
  </si>
  <si>
    <t>1220242767</t>
  </si>
  <si>
    <t>34</t>
  </si>
  <si>
    <t>2132445027</t>
  </si>
  <si>
    <t>585983503</t>
  </si>
  <si>
    <t>36</t>
  </si>
  <si>
    <t>-1140698689</t>
  </si>
  <si>
    <t>-1983194889</t>
  </si>
  <si>
    <t>998225111</t>
  </si>
  <si>
    <t>Přesun hmot pro komunikace s krytem z kameniva, monolitickým betonovým nebo živičným  dopravní vzdálenost do 200 m jakékoliv délky objektu</t>
  </si>
  <si>
    <t>397339009</t>
  </si>
  <si>
    <t>81*0,05*2</t>
  </si>
  <si>
    <t>Trubní vedení</t>
  </si>
  <si>
    <t>38</t>
  </si>
  <si>
    <t>1901885907</t>
  </si>
  <si>
    <t>Ostatní konstrukce a práce, bourání</t>
  </si>
  <si>
    <t>914111111R1</t>
  </si>
  <si>
    <t>Montáž svislé dopravní značky základní  velikosti do 1 m2 objímkami na sloupky nebo konzoly</t>
  </si>
  <si>
    <t>-879168925</t>
  </si>
  <si>
    <t>48</t>
  </si>
  <si>
    <t>914111111R2</t>
  </si>
  <si>
    <t>Demontáž a zpětná montáž označníku autobusové zastávky včetně základu</t>
  </si>
  <si>
    <t>1508379716</t>
  </si>
  <si>
    <t>1257347738</t>
  </si>
  <si>
    <t>1762705964</t>
  </si>
  <si>
    <t>0,1*0,1*172*2,8</t>
  </si>
  <si>
    <t>967722537</t>
  </si>
  <si>
    <t>-1824728300</t>
  </si>
  <si>
    <t>85*1,1</t>
  </si>
  <si>
    <t>916241213</t>
  </si>
  <si>
    <t>Osazení obrubníku kamenného se zřízením lože, s vyplněním a zatřením spár cementovou maltou stojatého s boční opěrou z betonu prostého, do lože z betonu prostého</t>
  </si>
  <si>
    <t>-1342940717</t>
  </si>
  <si>
    <t>1787099813</t>
  </si>
  <si>
    <t>172*0,3*0,3</t>
  </si>
  <si>
    <t>26</t>
  </si>
  <si>
    <t>010001000</t>
  </si>
  <si>
    <t>…</t>
  </si>
  <si>
    <t>1989316357</t>
  </si>
  <si>
    <t>030001000</t>
  </si>
  <si>
    <t>Zařízení staveniště</t>
  </si>
  <si>
    <t>1082303758</t>
  </si>
  <si>
    <t>070001000</t>
  </si>
  <si>
    <t>1973986736</t>
  </si>
  <si>
    <t>090001000</t>
  </si>
  <si>
    <t>Ostatní náklady</t>
  </si>
  <si>
    <t>309523253</t>
  </si>
  <si>
    <t>210520-3 - VDZ - vodorovné dopravní značení</t>
  </si>
  <si>
    <t>914111111</t>
  </si>
  <si>
    <t>1071497676</t>
  </si>
  <si>
    <t>914511112</t>
  </si>
  <si>
    <t>Montáž sloupku dopravních značek  délky do 3,5 m do hliníkové patky</t>
  </si>
  <si>
    <t>-1876273922</t>
  </si>
  <si>
    <t>40445225</t>
  </si>
  <si>
    <t>sloupek Zn pro dopravní značku D 60mm v 350mm</t>
  </si>
  <si>
    <t>1891842353</t>
  </si>
  <si>
    <t>40445240</t>
  </si>
  <si>
    <t>patka hliníková pro sloupek D 60 mm</t>
  </si>
  <si>
    <t>-1328215638</t>
  </si>
  <si>
    <t>40445253</t>
  </si>
  <si>
    <t>víčko plastové na sloupek D 60mm</t>
  </si>
  <si>
    <t>391925990</t>
  </si>
  <si>
    <t>40445256</t>
  </si>
  <si>
    <t>svorka upínací na sloupek dopravní značky D 60mm</t>
  </si>
  <si>
    <t>-1194742287</t>
  </si>
  <si>
    <t>40444236</t>
  </si>
  <si>
    <t>-1555830824</t>
  </si>
  <si>
    <t>915111116</t>
  </si>
  <si>
    <t>Vodorovné dopravní značení stříkané barvou  dělící čára šířky 125 mm souvislá žlutá retroreflexní</t>
  </si>
  <si>
    <t>-1518040124</t>
  </si>
  <si>
    <t>85+125+50</t>
  </si>
  <si>
    <t>-1179504134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</si>
  <si>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</si>
  <si>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</si>
  <si>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</si>
  <si>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</si>
  <si>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</si>
  <si>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</si>
  <si>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</si>
  <si>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</si>
  <si>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</si>
  <si>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</si>
  <si>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</si>
  <si>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</si>
  <si>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</si>
  <si>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</si>
  <si>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</si>
  <si>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</si>
  <si>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</si>
  <si>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</si>
  <si>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</si>
  <si>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</si>
  <si>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</si>
  <si>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</si>
  <si>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</si>
  <si>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</si>
  <si>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</si>
  <si>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</si>
  <si>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</si>
  <si>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</si>
  <si>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</si>
  <si>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</si>
  <si>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</si>
  <si>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</si>
  <si>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</si>
  <si>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</si>
  <si>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</si>
  <si>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</si>
  <si>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</si>
  <si>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</si>
  <si>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</si>
  <si>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</si>
  <si>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</si>
  <si>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</si>
  <si>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</si>
  <si>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</si>
  <si>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</si>
  <si>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</si>
  <si>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</si>
  <si>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</si>
  <si>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</si>
  <si>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</si>
  <si>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</si>
  <si>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</si>
  <si>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</si>
  <si>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</si>
  <si>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</si>
  <si>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</si>
  <si>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</si>
  <si>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</si>
  <si>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</si>
  <si>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</si>
  <si>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</si>
  <si>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</si>
  <si>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</si>
  <si>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</si>
  <si>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</si>
  <si>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</si>
  <si>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</si>
  <si>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</si>
  <si>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</si>
  <si>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</si>
  <si>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</si>
  <si>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</si>
  <si>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</si>
  <si>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</si>
  <si>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</si>
  <si>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</si>
  <si>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</si>
  <si>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</si>
  <si>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</si>
  <si>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</si>
  <si>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</si>
  <si>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</si>
  <si>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</si>
  <si>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</si>
  <si>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</si>
  <si>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</si>
  <si>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</si>
  <si>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</si>
  <si>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</si>
  <si>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</si>
  <si>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</si>
  <si>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</si>
  <si>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</si>
  <si>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</si>
  <si>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</si>
  <si>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</si>
  <si>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</si>
  <si>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</si>
  <si>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</si>
  <si>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</si>
  <si>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</si>
  <si>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</si>
  <si>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</si>
  <si>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</si>
  <si>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</si>
  <si>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</si>
  <si>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</si>
  <si>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</si>
  <si>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</si>
  <si>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</si>
  <si>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</si>
  <si>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</si>
  <si>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</si>
  <si>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</si>
  <si>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</si>
  <si>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</si>
  <si>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</si>
  <si>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</si>
  <si>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</si>
  <si>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</si>
  <si>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</si>
  <si>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</si>
  <si>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</si>
  <si>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</si>
  <si>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</si>
  <si>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</si>
  <si>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</si>
  <si>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</si>
  <si>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</si>
  <si>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</si>
  <si>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</si>
  <si>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</si>
  <si>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</si>
  <si>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</si>
  <si>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</si>
  <si>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</si>
  <si>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</si>
  <si>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</si>
  <si>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</si>
  <si>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</si>
  <si>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</si>
  <si>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</si>
  <si>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</si>
  <si>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</si>
  <si>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</si>
  <si>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</si>
  <si>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</si>
  <si>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</si>
  <si>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</si>
  <si>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</si>
  <si>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</si>
  <si>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</si>
  <si>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</si>
  <si>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</si>
  <si>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</si>
  <si>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</si>
  <si>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</si>
  <si>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</si>
  <si>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</si>
  <si>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</si>
  <si>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</si>
  <si>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</si>
  <si>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</si>
  <si>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</si>
  <si>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</si>
  <si>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</si>
  <si>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</si>
  <si>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</si>
  <si>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</si>
  <si>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</si>
  <si>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</si>
  <si>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</si>
  <si>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</si>
  <si>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</si>
  <si>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</si>
  <si>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</si>
  <si>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</si>
  <si>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</si>
  <si>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</si>
  <si>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</si>
  <si>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</si>
  <si>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</si>
  <si>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Vytýčení inženýrských sítí</t>
  </si>
  <si>
    <t>geodetické zaměření skutečného stavu</t>
  </si>
  <si>
    <t>dočasné dopravní značení</t>
  </si>
  <si>
    <t xml:space="preserve">značka dopravní svislá FeZn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</si>
</sst>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3" fillId="0" borderId="28" xfId="0" applyFont="1" applyBorder="1" applyAlignment="1" applyProtection="1">
      <alignment horizontal="center" vertical="center"/>
      <protection locked="0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167" fontId="33" fillId="0" borderId="28" xfId="0" applyNumberFormat="1" applyFont="1" applyBorder="1" applyAlignment="1" applyProtection="1">
      <alignment vertical="center"/>
      <protection locked="0"/>
    </xf>
    <xf numFmtId="4" fontId="33" fillId="4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4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1" applyFont="1" applyFill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284" t="s">
        <v>8</v>
      </c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21" t="s">
        <v>9</v>
      </c>
      <c r="BT2" s="21" t="s">
        <v>10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50000000000003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E4" s="30" t="s">
        <v>14</v>
      </c>
      <c r="BS4" s="21" t="s">
        <v>15</v>
      </c>
    </row>
    <row r="5" spans="1:74" ht="14.45" customHeight="1">
      <c r="B5" s="25"/>
      <c r="C5" s="26"/>
      <c r="D5" s="31" t="s">
        <v>16</v>
      </c>
      <c r="E5" s="26"/>
      <c r="F5" s="26"/>
      <c r="G5" s="26"/>
      <c r="H5" s="26"/>
      <c r="I5" s="26"/>
      <c r="J5" s="26"/>
      <c r="K5" s="312" t="s">
        <v>17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6"/>
      <c r="AQ5" s="28"/>
      <c r="BE5" s="310" t="s">
        <v>18</v>
      </c>
      <c r="BS5" s="21" t="s">
        <v>9</v>
      </c>
    </row>
    <row r="6" spans="1:74" ht="36.950000000000003" customHeight="1">
      <c r="B6" s="25"/>
      <c r="C6" s="26"/>
      <c r="D6" s="33" t="s">
        <v>19</v>
      </c>
      <c r="E6" s="26"/>
      <c r="F6" s="26"/>
      <c r="G6" s="26"/>
      <c r="H6" s="26"/>
      <c r="I6" s="26"/>
      <c r="J6" s="26"/>
      <c r="K6" s="314" t="s">
        <v>20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6"/>
      <c r="AQ6" s="28"/>
      <c r="BE6" s="311"/>
      <c r="BS6" s="21" t="s">
        <v>9</v>
      </c>
    </row>
    <row r="7" spans="1:74" ht="14.45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5</v>
      </c>
      <c r="AO7" s="26"/>
      <c r="AP7" s="26"/>
      <c r="AQ7" s="28"/>
      <c r="BE7" s="311"/>
      <c r="BS7" s="21" t="s">
        <v>9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11"/>
      <c r="BS8" s="21" t="s">
        <v>9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1"/>
      <c r="BS9" s="21" t="s">
        <v>9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5</v>
      </c>
      <c r="AO10" s="26"/>
      <c r="AP10" s="26"/>
      <c r="AQ10" s="28"/>
      <c r="BE10" s="311"/>
      <c r="BS10" s="21" t="s">
        <v>9</v>
      </c>
    </row>
    <row r="11" spans="1:74" ht="18.600000000000001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5</v>
      </c>
      <c r="AO11" s="26"/>
      <c r="AP11" s="26"/>
      <c r="AQ11" s="28"/>
      <c r="BE11" s="311"/>
      <c r="BS11" s="21" t="s">
        <v>9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1"/>
      <c r="BS12" s="21" t="s">
        <v>9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11"/>
      <c r="BS13" s="21" t="s">
        <v>9</v>
      </c>
    </row>
    <row r="14" spans="1:74" ht="15">
      <c r="B14" s="25"/>
      <c r="C14" s="26"/>
      <c r="D14" s="26"/>
      <c r="E14" s="315" t="s">
        <v>32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11"/>
      <c r="BS14" s="21" t="s">
        <v>9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1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5</v>
      </c>
      <c r="AO16" s="26"/>
      <c r="AP16" s="26"/>
      <c r="AQ16" s="28"/>
      <c r="BE16" s="311"/>
      <c r="BS16" s="21" t="s">
        <v>6</v>
      </c>
    </row>
    <row r="17" spans="2:71" ht="18.600000000000001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5</v>
      </c>
      <c r="AO17" s="26"/>
      <c r="AP17" s="26"/>
      <c r="AQ17" s="28"/>
      <c r="BE17" s="311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1"/>
      <c r="BS18" s="21" t="s">
        <v>9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1"/>
      <c r="BS19" s="21" t="s">
        <v>9</v>
      </c>
    </row>
    <row r="20" spans="2:71" ht="16.5" customHeight="1">
      <c r="B20" s="25"/>
      <c r="C20" s="26"/>
      <c r="D20" s="26"/>
      <c r="E20" s="317" t="s">
        <v>5</v>
      </c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26"/>
      <c r="AP20" s="26"/>
      <c r="AQ20" s="28"/>
      <c r="BE20" s="311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1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1"/>
    </row>
    <row r="23" spans="2:71" s="1" customFormat="1" ht="25.9" customHeight="1">
      <c r="B23" s="38"/>
      <c r="C23" s="39"/>
      <c r="D23" s="40" t="s">
        <v>37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8">
        <f>ROUND(AG51,2)</f>
        <v>0</v>
      </c>
      <c r="AL23" s="319"/>
      <c r="AM23" s="319"/>
      <c r="AN23" s="319"/>
      <c r="AO23" s="319"/>
      <c r="AP23" s="39"/>
      <c r="AQ23" s="42"/>
      <c r="BE23" s="311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1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0" t="s">
        <v>38</v>
      </c>
      <c r="M25" s="320"/>
      <c r="N25" s="320"/>
      <c r="O25" s="320"/>
      <c r="P25" s="39"/>
      <c r="Q25" s="39"/>
      <c r="R25" s="39"/>
      <c r="S25" s="39"/>
      <c r="T25" s="39"/>
      <c r="U25" s="39"/>
      <c r="V25" s="39"/>
      <c r="W25" s="320" t="s">
        <v>39</v>
      </c>
      <c r="X25" s="320"/>
      <c r="Y25" s="320"/>
      <c r="Z25" s="320"/>
      <c r="AA25" s="320"/>
      <c r="AB25" s="320"/>
      <c r="AC25" s="320"/>
      <c r="AD25" s="320"/>
      <c r="AE25" s="320"/>
      <c r="AF25" s="39"/>
      <c r="AG25" s="39"/>
      <c r="AH25" s="39"/>
      <c r="AI25" s="39"/>
      <c r="AJ25" s="39"/>
      <c r="AK25" s="320" t="s">
        <v>40</v>
      </c>
      <c r="AL25" s="320"/>
      <c r="AM25" s="320"/>
      <c r="AN25" s="320"/>
      <c r="AO25" s="320"/>
      <c r="AP25" s="39"/>
      <c r="AQ25" s="42"/>
      <c r="BE25" s="311"/>
    </row>
    <row r="26" spans="2:71" s="2" customFormat="1" ht="14.45" customHeight="1">
      <c r="B26" s="44"/>
      <c r="C26" s="45"/>
      <c r="D26" s="46" t="s">
        <v>41</v>
      </c>
      <c r="E26" s="45"/>
      <c r="F26" s="46" t="s">
        <v>42</v>
      </c>
      <c r="G26" s="45"/>
      <c r="H26" s="45"/>
      <c r="I26" s="45"/>
      <c r="J26" s="45"/>
      <c r="K26" s="45"/>
      <c r="L26" s="303">
        <v>0.21</v>
      </c>
      <c r="M26" s="304"/>
      <c r="N26" s="304"/>
      <c r="O26" s="304"/>
      <c r="P26" s="45"/>
      <c r="Q26" s="45"/>
      <c r="R26" s="45"/>
      <c r="S26" s="45"/>
      <c r="T26" s="45"/>
      <c r="U26" s="45"/>
      <c r="V26" s="45"/>
      <c r="W26" s="305">
        <f>ROUND(AZ51,2)</f>
        <v>0</v>
      </c>
      <c r="X26" s="304"/>
      <c r="Y26" s="304"/>
      <c r="Z26" s="304"/>
      <c r="AA26" s="304"/>
      <c r="AB26" s="304"/>
      <c r="AC26" s="304"/>
      <c r="AD26" s="304"/>
      <c r="AE26" s="304"/>
      <c r="AF26" s="45"/>
      <c r="AG26" s="45"/>
      <c r="AH26" s="45"/>
      <c r="AI26" s="45"/>
      <c r="AJ26" s="45"/>
      <c r="AK26" s="305">
        <f>ROUND(AV51,2)</f>
        <v>0</v>
      </c>
      <c r="AL26" s="304"/>
      <c r="AM26" s="304"/>
      <c r="AN26" s="304"/>
      <c r="AO26" s="304"/>
      <c r="AP26" s="45"/>
      <c r="AQ26" s="47"/>
      <c r="BE26" s="311"/>
    </row>
    <row r="27" spans="2:71" s="2" customFormat="1" ht="14.45" customHeight="1">
      <c r="B27" s="44"/>
      <c r="C27" s="45"/>
      <c r="D27" s="45"/>
      <c r="E27" s="45"/>
      <c r="F27" s="46" t="s">
        <v>43</v>
      </c>
      <c r="G27" s="45"/>
      <c r="H27" s="45"/>
      <c r="I27" s="45"/>
      <c r="J27" s="45"/>
      <c r="K27" s="45"/>
      <c r="L27" s="303">
        <v>0.15</v>
      </c>
      <c r="M27" s="304"/>
      <c r="N27" s="304"/>
      <c r="O27" s="304"/>
      <c r="P27" s="45"/>
      <c r="Q27" s="45"/>
      <c r="R27" s="45"/>
      <c r="S27" s="45"/>
      <c r="T27" s="45"/>
      <c r="U27" s="45"/>
      <c r="V27" s="45"/>
      <c r="W27" s="305">
        <f>ROUND(BA51,2)</f>
        <v>0</v>
      </c>
      <c r="X27" s="304"/>
      <c r="Y27" s="304"/>
      <c r="Z27" s="304"/>
      <c r="AA27" s="304"/>
      <c r="AB27" s="304"/>
      <c r="AC27" s="304"/>
      <c r="AD27" s="304"/>
      <c r="AE27" s="304"/>
      <c r="AF27" s="45"/>
      <c r="AG27" s="45"/>
      <c r="AH27" s="45"/>
      <c r="AI27" s="45"/>
      <c r="AJ27" s="45"/>
      <c r="AK27" s="305">
        <f>ROUND(AW51,2)</f>
        <v>0</v>
      </c>
      <c r="AL27" s="304"/>
      <c r="AM27" s="304"/>
      <c r="AN27" s="304"/>
      <c r="AO27" s="304"/>
      <c r="AP27" s="45"/>
      <c r="AQ27" s="47"/>
      <c r="BE27" s="311"/>
    </row>
    <row r="28" spans="2:71" s="2" customFormat="1" ht="14.45" hidden="1" customHeight="1">
      <c r="B28" s="44"/>
      <c r="C28" s="45"/>
      <c r="D28" s="45"/>
      <c r="E28" s="45"/>
      <c r="F28" s="46" t="s">
        <v>44</v>
      </c>
      <c r="G28" s="45"/>
      <c r="H28" s="45"/>
      <c r="I28" s="45"/>
      <c r="J28" s="45"/>
      <c r="K28" s="45"/>
      <c r="L28" s="303">
        <v>0.21</v>
      </c>
      <c r="M28" s="304"/>
      <c r="N28" s="304"/>
      <c r="O28" s="304"/>
      <c r="P28" s="45"/>
      <c r="Q28" s="45"/>
      <c r="R28" s="45"/>
      <c r="S28" s="45"/>
      <c r="T28" s="45"/>
      <c r="U28" s="45"/>
      <c r="V28" s="45"/>
      <c r="W28" s="305">
        <f>ROUND(BB51,2)</f>
        <v>0</v>
      </c>
      <c r="X28" s="304"/>
      <c r="Y28" s="304"/>
      <c r="Z28" s="304"/>
      <c r="AA28" s="304"/>
      <c r="AB28" s="304"/>
      <c r="AC28" s="304"/>
      <c r="AD28" s="304"/>
      <c r="AE28" s="304"/>
      <c r="AF28" s="45"/>
      <c r="AG28" s="45"/>
      <c r="AH28" s="45"/>
      <c r="AI28" s="45"/>
      <c r="AJ28" s="45"/>
      <c r="AK28" s="305">
        <v>0</v>
      </c>
      <c r="AL28" s="304"/>
      <c r="AM28" s="304"/>
      <c r="AN28" s="304"/>
      <c r="AO28" s="304"/>
      <c r="AP28" s="45"/>
      <c r="AQ28" s="47"/>
      <c r="BE28" s="311"/>
    </row>
    <row r="29" spans="2:71" s="2" customFormat="1" ht="14.45" hidden="1" customHeight="1">
      <c r="B29" s="44"/>
      <c r="C29" s="45"/>
      <c r="D29" s="45"/>
      <c r="E29" s="45"/>
      <c r="F29" s="46" t="s">
        <v>45</v>
      </c>
      <c r="G29" s="45"/>
      <c r="H29" s="45"/>
      <c r="I29" s="45"/>
      <c r="J29" s="45"/>
      <c r="K29" s="45"/>
      <c r="L29" s="303">
        <v>0.15</v>
      </c>
      <c r="M29" s="304"/>
      <c r="N29" s="304"/>
      <c r="O29" s="304"/>
      <c r="P29" s="45"/>
      <c r="Q29" s="45"/>
      <c r="R29" s="45"/>
      <c r="S29" s="45"/>
      <c r="T29" s="45"/>
      <c r="U29" s="45"/>
      <c r="V29" s="45"/>
      <c r="W29" s="305">
        <f>ROUND(BC51,2)</f>
        <v>0</v>
      </c>
      <c r="X29" s="304"/>
      <c r="Y29" s="304"/>
      <c r="Z29" s="304"/>
      <c r="AA29" s="304"/>
      <c r="AB29" s="304"/>
      <c r="AC29" s="304"/>
      <c r="AD29" s="304"/>
      <c r="AE29" s="304"/>
      <c r="AF29" s="45"/>
      <c r="AG29" s="45"/>
      <c r="AH29" s="45"/>
      <c r="AI29" s="45"/>
      <c r="AJ29" s="45"/>
      <c r="AK29" s="305">
        <v>0</v>
      </c>
      <c r="AL29" s="304"/>
      <c r="AM29" s="304"/>
      <c r="AN29" s="304"/>
      <c r="AO29" s="304"/>
      <c r="AP29" s="45"/>
      <c r="AQ29" s="47"/>
      <c r="BE29" s="311"/>
    </row>
    <row r="30" spans="2:71" s="2" customFormat="1" ht="14.45" hidden="1" customHeight="1">
      <c r="B30" s="44"/>
      <c r="C30" s="45"/>
      <c r="D30" s="45"/>
      <c r="E30" s="45"/>
      <c r="F30" s="46" t="s">
        <v>46</v>
      </c>
      <c r="G30" s="45"/>
      <c r="H30" s="45"/>
      <c r="I30" s="45"/>
      <c r="J30" s="45"/>
      <c r="K30" s="45"/>
      <c r="L30" s="303">
        <v>0</v>
      </c>
      <c r="M30" s="304"/>
      <c r="N30" s="304"/>
      <c r="O30" s="304"/>
      <c r="P30" s="45"/>
      <c r="Q30" s="45"/>
      <c r="R30" s="45"/>
      <c r="S30" s="45"/>
      <c r="T30" s="45"/>
      <c r="U30" s="45"/>
      <c r="V30" s="45"/>
      <c r="W30" s="305">
        <f>ROUND(BD51,2)</f>
        <v>0</v>
      </c>
      <c r="X30" s="304"/>
      <c r="Y30" s="304"/>
      <c r="Z30" s="304"/>
      <c r="AA30" s="304"/>
      <c r="AB30" s="304"/>
      <c r="AC30" s="304"/>
      <c r="AD30" s="304"/>
      <c r="AE30" s="304"/>
      <c r="AF30" s="45"/>
      <c r="AG30" s="45"/>
      <c r="AH30" s="45"/>
      <c r="AI30" s="45"/>
      <c r="AJ30" s="45"/>
      <c r="AK30" s="305">
        <v>0</v>
      </c>
      <c r="AL30" s="304"/>
      <c r="AM30" s="304"/>
      <c r="AN30" s="304"/>
      <c r="AO30" s="304"/>
      <c r="AP30" s="45"/>
      <c r="AQ30" s="47"/>
      <c r="BE30" s="311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1"/>
    </row>
    <row r="32" spans="2:71" s="1" customFormat="1" ht="25.9" customHeight="1">
      <c r="B32" s="38"/>
      <c r="C32" s="48"/>
      <c r="D32" s="49" t="s">
        <v>47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48</v>
      </c>
      <c r="U32" s="50"/>
      <c r="V32" s="50"/>
      <c r="W32" s="50"/>
      <c r="X32" s="306" t="s">
        <v>49</v>
      </c>
      <c r="Y32" s="307"/>
      <c r="Z32" s="307"/>
      <c r="AA32" s="307"/>
      <c r="AB32" s="307"/>
      <c r="AC32" s="50"/>
      <c r="AD32" s="50"/>
      <c r="AE32" s="50"/>
      <c r="AF32" s="50"/>
      <c r="AG32" s="50"/>
      <c r="AH32" s="50"/>
      <c r="AI32" s="50"/>
      <c r="AJ32" s="50"/>
      <c r="AK32" s="308">
        <f>SUM(AK23:AK30)</f>
        <v>0</v>
      </c>
      <c r="AL32" s="307"/>
      <c r="AM32" s="307"/>
      <c r="AN32" s="307"/>
      <c r="AO32" s="309"/>
      <c r="AP32" s="48"/>
      <c r="AQ32" s="52"/>
      <c r="BE32" s="311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38"/>
    </row>
    <row r="39" spans="2:56" s="1" customFormat="1" ht="36.950000000000003" customHeight="1">
      <c r="B39" s="38"/>
      <c r="C39" s="58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9"/>
      <c r="C41" s="60" t="s">
        <v>16</v>
      </c>
      <c r="L41" s="3" t="str">
        <f>K5</f>
        <v>210520</v>
      </c>
      <c r="AR41" s="59"/>
    </row>
    <row r="42" spans="2:56" s="4" customFormat="1" ht="36.950000000000003" customHeight="1">
      <c r="B42" s="61"/>
      <c r="C42" s="62" t="s">
        <v>19</v>
      </c>
      <c r="L42" s="291" t="str">
        <f>K6</f>
        <v>Zpevněné plochy v bývalé budovy čp. 1799 (KOSMOS)</v>
      </c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R42" s="61"/>
    </row>
    <row r="43" spans="2:56" s="1" customFormat="1" ht="6.95" customHeight="1">
      <c r="B43" s="38"/>
      <c r="AR43" s="38"/>
    </row>
    <row r="44" spans="2:56" s="1" customFormat="1" ht="15">
      <c r="B44" s="38"/>
      <c r="C44" s="60" t="s">
        <v>23</v>
      </c>
      <c r="L44" s="63" t="str">
        <f>IF(K8="","",K8)</f>
        <v>Karviná</v>
      </c>
      <c r="AI44" s="60" t="s">
        <v>25</v>
      </c>
      <c r="AM44" s="293" t="str">
        <f>IF(AN8= "","",AN8)</f>
        <v>18. 5. 2021</v>
      </c>
      <c r="AN44" s="293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60" t="s">
        <v>27</v>
      </c>
      <c r="L46" s="3" t="str">
        <f>IF(E11= "","",E11)</f>
        <v>Statutární město Karviná</v>
      </c>
      <c r="AI46" s="60" t="s">
        <v>33</v>
      </c>
      <c r="AM46" s="294" t="str">
        <f>IF(E17="","",E17)</f>
        <v xml:space="preserve"> </v>
      </c>
      <c r="AN46" s="294"/>
      <c r="AO46" s="294"/>
      <c r="AP46" s="294"/>
      <c r="AR46" s="38"/>
      <c r="AS46" s="295" t="s">
        <v>51</v>
      </c>
      <c r="AT46" s="296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5">
      <c r="B47" s="38"/>
      <c r="C47" s="60" t="s">
        <v>31</v>
      </c>
      <c r="L47" s="3" t="str">
        <f>IF(E14= "Vyplň údaj","",E14)</f>
        <v/>
      </c>
      <c r="AR47" s="38"/>
      <c r="AS47" s="297"/>
      <c r="AT47" s="298"/>
      <c r="AU47" s="39"/>
      <c r="AV47" s="39"/>
      <c r="AW47" s="39"/>
      <c r="AX47" s="39"/>
      <c r="AY47" s="39"/>
      <c r="AZ47" s="39"/>
      <c r="BA47" s="39"/>
      <c r="BB47" s="39"/>
      <c r="BC47" s="39"/>
      <c r="BD47" s="67"/>
    </row>
    <row r="48" spans="2:56" s="1" customFormat="1" ht="10.7" customHeight="1">
      <c r="B48" s="38"/>
      <c r="AR48" s="38"/>
      <c r="AS48" s="297"/>
      <c r="AT48" s="298"/>
      <c r="AU48" s="39"/>
      <c r="AV48" s="39"/>
      <c r="AW48" s="39"/>
      <c r="AX48" s="39"/>
      <c r="AY48" s="39"/>
      <c r="AZ48" s="39"/>
      <c r="BA48" s="39"/>
      <c r="BB48" s="39"/>
      <c r="BC48" s="39"/>
      <c r="BD48" s="67"/>
    </row>
    <row r="49" spans="1:91" s="1" customFormat="1" ht="29.25" customHeight="1">
      <c r="B49" s="38"/>
      <c r="C49" s="299" t="s">
        <v>52</v>
      </c>
      <c r="D49" s="300"/>
      <c r="E49" s="300"/>
      <c r="F49" s="300"/>
      <c r="G49" s="300"/>
      <c r="H49" s="68"/>
      <c r="I49" s="301" t="s">
        <v>53</v>
      </c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2" t="s">
        <v>54</v>
      </c>
      <c r="AH49" s="300"/>
      <c r="AI49" s="300"/>
      <c r="AJ49" s="300"/>
      <c r="AK49" s="300"/>
      <c r="AL49" s="300"/>
      <c r="AM49" s="300"/>
      <c r="AN49" s="301" t="s">
        <v>55</v>
      </c>
      <c r="AO49" s="300"/>
      <c r="AP49" s="300"/>
      <c r="AQ49" s="69" t="s">
        <v>56</v>
      </c>
      <c r="AR49" s="38"/>
      <c r="AS49" s="70" t="s">
        <v>57</v>
      </c>
      <c r="AT49" s="71" t="s">
        <v>58</v>
      </c>
      <c r="AU49" s="71" t="s">
        <v>59</v>
      </c>
      <c r="AV49" s="71" t="s">
        <v>60</v>
      </c>
      <c r="AW49" s="71" t="s">
        <v>61</v>
      </c>
      <c r="AX49" s="71" t="s">
        <v>62</v>
      </c>
      <c r="AY49" s="71" t="s">
        <v>63</v>
      </c>
      <c r="AZ49" s="71" t="s">
        <v>64</v>
      </c>
      <c r="BA49" s="71" t="s">
        <v>65</v>
      </c>
      <c r="BB49" s="71" t="s">
        <v>66</v>
      </c>
      <c r="BC49" s="71" t="s">
        <v>67</v>
      </c>
      <c r="BD49" s="72" t="s">
        <v>68</v>
      </c>
    </row>
    <row r="50" spans="1:91" s="1" customFormat="1" ht="10.7" customHeight="1">
      <c r="B50" s="38"/>
      <c r="AR50" s="38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1" s="4" customFormat="1" ht="32.450000000000003" customHeight="1">
      <c r="B51" s="61"/>
      <c r="C51" s="74" t="s">
        <v>69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289">
        <f>ROUND(SUM(AG52:AG54),2)</f>
        <v>0</v>
      </c>
      <c r="AH51" s="289"/>
      <c r="AI51" s="289"/>
      <c r="AJ51" s="289"/>
      <c r="AK51" s="289"/>
      <c r="AL51" s="289"/>
      <c r="AM51" s="289"/>
      <c r="AN51" s="290">
        <f>SUM(AG51,AT51)</f>
        <v>0</v>
      </c>
      <c r="AO51" s="290"/>
      <c r="AP51" s="290"/>
      <c r="AQ51" s="76" t="s">
        <v>5</v>
      </c>
      <c r="AR51" s="61"/>
      <c r="AS51" s="77">
        <f>ROUND(SUM(AS52:AS54),2)</f>
        <v>0</v>
      </c>
      <c r="AT51" s="78">
        <f>ROUND(SUM(AV51:AW51),2)</f>
        <v>0</v>
      </c>
      <c r="AU51" s="79">
        <f>ROUND(SUM(AU52:AU54),5)</f>
        <v>0</v>
      </c>
      <c r="AV51" s="78">
        <f>ROUND(AZ51*L26,2)</f>
        <v>0</v>
      </c>
      <c r="AW51" s="78">
        <f>ROUND(BA51*L27,2)</f>
        <v>0</v>
      </c>
      <c r="AX51" s="78">
        <f>ROUND(BB51*L26,2)</f>
        <v>0</v>
      </c>
      <c r="AY51" s="78">
        <f>ROUND(BC51*L27,2)</f>
        <v>0</v>
      </c>
      <c r="AZ51" s="78">
        <f>ROUND(SUM(AZ52:AZ54),2)</f>
        <v>0</v>
      </c>
      <c r="BA51" s="78">
        <f>ROUND(SUM(BA52:BA54),2)</f>
        <v>0</v>
      </c>
      <c r="BB51" s="78">
        <f>ROUND(SUM(BB52:BB54),2)</f>
        <v>0</v>
      </c>
      <c r="BC51" s="78">
        <f>ROUND(SUM(BC52:BC54),2)</f>
        <v>0</v>
      </c>
      <c r="BD51" s="80">
        <f>ROUND(SUM(BD52:BD54),2)</f>
        <v>0</v>
      </c>
      <c r="BS51" s="62" t="s">
        <v>70</v>
      </c>
      <c r="BT51" s="62" t="s">
        <v>71</v>
      </c>
      <c r="BU51" s="81" t="s">
        <v>72</v>
      </c>
      <c r="BV51" s="62" t="s">
        <v>73</v>
      </c>
      <c r="BW51" s="62" t="s">
        <v>7</v>
      </c>
      <c r="BX51" s="62" t="s">
        <v>74</v>
      </c>
      <c r="CL51" s="62" t="s">
        <v>5</v>
      </c>
    </row>
    <row r="52" spans="1:91" s="5" customFormat="1" ht="31.5" customHeight="1">
      <c r="A52" s="82" t="s">
        <v>75</v>
      </c>
      <c r="B52" s="83"/>
      <c r="C52" s="84"/>
      <c r="D52" s="288" t="s">
        <v>76</v>
      </c>
      <c r="E52" s="288"/>
      <c r="F52" s="288"/>
      <c r="G52" s="288"/>
      <c r="H52" s="288"/>
      <c r="I52" s="85"/>
      <c r="J52" s="288" t="s">
        <v>77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6">
        <f>'210520-1 - Výměna silničn...'!J27</f>
        <v>0</v>
      </c>
      <c r="AH52" s="287"/>
      <c r="AI52" s="287"/>
      <c r="AJ52" s="287"/>
      <c r="AK52" s="287"/>
      <c r="AL52" s="287"/>
      <c r="AM52" s="287"/>
      <c r="AN52" s="286">
        <f>SUM(AG52,AT52)</f>
        <v>0</v>
      </c>
      <c r="AO52" s="287"/>
      <c r="AP52" s="287"/>
      <c r="AQ52" s="86" t="s">
        <v>78</v>
      </c>
      <c r="AR52" s="83"/>
      <c r="AS52" s="87">
        <v>0</v>
      </c>
      <c r="AT52" s="88">
        <f>ROUND(SUM(AV52:AW52),2)</f>
        <v>0</v>
      </c>
      <c r="AU52" s="89">
        <f>'210520-1 - Výměna silničn...'!P84</f>
        <v>0</v>
      </c>
      <c r="AV52" s="88">
        <f>'210520-1 - Výměna silničn...'!J30</f>
        <v>0</v>
      </c>
      <c r="AW52" s="88">
        <f>'210520-1 - Výměna silničn...'!J31</f>
        <v>0</v>
      </c>
      <c r="AX52" s="88">
        <f>'210520-1 - Výměna silničn...'!J32</f>
        <v>0</v>
      </c>
      <c r="AY52" s="88">
        <f>'210520-1 - Výměna silničn...'!J33</f>
        <v>0</v>
      </c>
      <c r="AZ52" s="88">
        <f>'210520-1 - Výměna silničn...'!F30</f>
        <v>0</v>
      </c>
      <c r="BA52" s="88">
        <f>'210520-1 - Výměna silničn...'!F31</f>
        <v>0</v>
      </c>
      <c r="BB52" s="88">
        <f>'210520-1 - Výměna silničn...'!F32</f>
        <v>0</v>
      </c>
      <c r="BC52" s="88">
        <f>'210520-1 - Výměna silničn...'!F33</f>
        <v>0</v>
      </c>
      <c r="BD52" s="90">
        <f>'210520-1 - Výměna silničn...'!F34</f>
        <v>0</v>
      </c>
      <c r="BT52" s="91" t="s">
        <v>79</v>
      </c>
      <c r="BV52" s="91" t="s">
        <v>73</v>
      </c>
      <c r="BW52" s="91" t="s">
        <v>80</v>
      </c>
      <c r="BX52" s="91" t="s">
        <v>7</v>
      </c>
      <c r="CL52" s="91" t="s">
        <v>5</v>
      </c>
      <c r="CM52" s="91" t="s">
        <v>81</v>
      </c>
    </row>
    <row r="53" spans="1:91" s="5" customFormat="1" ht="31.5" customHeight="1">
      <c r="A53" s="82" t="s">
        <v>75</v>
      </c>
      <c r="B53" s="83"/>
      <c r="C53" s="84"/>
      <c r="D53" s="288" t="s">
        <v>82</v>
      </c>
      <c r="E53" s="288"/>
      <c r="F53" s="288"/>
      <c r="G53" s="288"/>
      <c r="H53" s="288"/>
      <c r="I53" s="85"/>
      <c r="J53" s="288" t="s">
        <v>83</v>
      </c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6">
        <f>'210520-2 - oprava chodníku'!J27</f>
        <v>0</v>
      </c>
      <c r="AH53" s="287"/>
      <c r="AI53" s="287"/>
      <c r="AJ53" s="287"/>
      <c r="AK53" s="287"/>
      <c r="AL53" s="287"/>
      <c r="AM53" s="287"/>
      <c r="AN53" s="286">
        <f>SUM(AG53,AT53)</f>
        <v>0</v>
      </c>
      <c r="AO53" s="287"/>
      <c r="AP53" s="287"/>
      <c r="AQ53" s="86" t="s">
        <v>78</v>
      </c>
      <c r="AR53" s="83"/>
      <c r="AS53" s="87">
        <v>0</v>
      </c>
      <c r="AT53" s="88">
        <f>ROUND(SUM(AV53:AW53),2)</f>
        <v>0</v>
      </c>
      <c r="AU53" s="89">
        <f>'210520-2 - oprava chodníku'!P82</f>
        <v>0</v>
      </c>
      <c r="AV53" s="88">
        <f>'210520-2 - oprava chodníku'!J30</f>
        <v>0</v>
      </c>
      <c r="AW53" s="88">
        <f>'210520-2 - oprava chodníku'!J31</f>
        <v>0</v>
      </c>
      <c r="AX53" s="88">
        <f>'210520-2 - oprava chodníku'!J32</f>
        <v>0</v>
      </c>
      <c r="AY53" s="88">
        <f>'210520-2 - oprava chodníku'!J33</f>
        <v>0</v>
      </c>
      <c r="AZ53" s="88">
        <f>'210520-2 - oprava chodníku'!F30</f>
        <v>0</v>
      </c>
      <c r="BA53" s="88">
        <f>'210520-2 - oprava chodníku'!F31</f>
        <v>0</v>
      </c>
      <c r="BB53" s="88">
        <f>'210520-2 - oprava chodníku'!F32</f>
        <v>0</v>
      </c>
      <c r="BC53" s="88">
        <f>'210520-2 - oprava chodníku'!F33</f>
        <v>0</v>
      </c>
      <c r="BD53" s="90">
        <f>'210520-2 - oprava chodníku'!F34</f>
        <v>0</v>
      </c>
      <c r="BT53" s="91" t="s">
        <v>79</v>
      </c>
      <c r="BV53" s="91" t="s">
        <v>73</v>
      </c>
      <c r="BW53" s="91" t="s">
        <v>84</v>
      </c>
      <c r="BX53" s="91" t="s">
        <v>7</v>
      </c>
      <c r="CL53" s="91" t="s">
        <v>5</v>
      </c>
      <c r="CM53" s="91" t="s">
        <v>81</v>
      </c>
    </row>
    <row r="54" spans="1:91" s="5" customFormat="1" ht="31.5" customHeight="1">
      <c r="A54" s="82" t="s">
        <v>75</v>
      </c>
      <c r="B54" s="83"/>
      <c r="C54" s="84"/>
      <c r="D54" s="288" t="s">
        <v>85</v>
      </c>
      <c r="E54" s="288"/>
      <c r="F54" s="288"/>
      <c r="G54" s="288"/>
      <c r="H54" s="288"/>
      <c r="I54" s="85"/>
      <c r="J54" s="288" t="s">
        <v>86</v>
      </c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6">
        <f>'210520-3 - VDZ - vodorovn...'!J27</f>
        <v>0</v>
      </c>
      <c r="AH54" s="287"/>
      <c r="AI54" s="287"/>
      <c r="AJ54" s="287"/>
      <c r="AK54" s="287"/>
      <c r="AL54" s="287"/>
      <c r="AM54" s="287"/>
      <c r="AN54" s="286">
        <f>SUM(AG54,AT54)</f>
        <v>0</v>
      </c>
      <c r="AO54" s="287"/>
      <c r="AP54" s="287"/>
      <c r="AQ54" s="86" t="s">
        <v>78</v>
      </c>
      <c r="AR54" s="83"/>
      <c r="AS54" s="92">
        <v>0</v>
      </c>
      <c r="AT54" s="93">
        <f>ROUND(SUM(AV54:AW54),2)</f>
        <v>0</v>
      </c>
      <c r="AU54" s="94">
        <f>'210520-3 - VDZ - vodorovn...'!P77</f>
        <v>0</v>
      </c>
      <c r="AV54" s="93">
        <f>'210520-3 - VDZ - vodorovn...'!J30</f>
        <v>0</v>
      </c>
      <c r="AW54" s="93">
        <f>'210520-3 - VDZ - vodorovn...'!J31</f>
        <v>0</v>
      </c>
      <c r="AX54" s="93">
        <f>'210520-3 - VDZ - vodorovn...'!J32</f>
        <v>0</v>
      </c>
      <c r="AY54" s="93">
        <f>'210520-3 - VDZ - vodorovn...'!J33</f>
        <v>0</v>
      </c>
      <c r="AZ54" s="93">
        <f>'210520-3 - VDZ - vodorovn...'!F30</f>
        <v>0</v>
      </c>
      <c r="BA54" s="93">
        <f>'210520-3 - VDZ - vodorovn...'!F31</f>
        <v>0</v>
      </c>
      <c r="BB54" s="93">
        <f>'210520-3 - VDZ - vodorovn...'!F32</f>
        <v>0</v>
      </c>
      <c r="BC54" s="93">
        <f>'210520-3 - VDZ - vodorovn...'!F33</f>
        <v>0</v>
      </c>
      <c r="BD54" s="95">
        <f>'210520-3 - VDZ - vodorovn...'!F34</f>
        <v>0</v>
      </c>
      <c r="BT54" s="91" t="s">
        <v>79</v>
      </c>
      <c r="BV54" s="91" t="s">
        <v>73</v>
      </c>
      <c r="BW54" s="91" t="s">
        <v>87</v>
      </c>
      <c r="BX54" s="91" t="s">
        <v>7</v>
      </c>
      <c r="CL54" s="91" t="s">
        <v>5</v>
      </c>
      <c r="CM54" s="91" t="s">
        <v>81</v>
      </c>
    </row>
    <row r="55" spans="1:91" s="1" customFormat="1" ht="30" customHeight="1">
      <c r="B55" s="38"/>
      <c r="AR55" s="38"/>
    </row>
    <row r="56" spans="1:91" s="1" customFormat="1" ht="6.95" customHeight="1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38"/>
    </row>
  </sheetData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210520-1 - Výměna silničn...'!C2" display="/"/>
    <hyperlink ref="A53" location="'210520-2 - oprava chodníku'!C2" display="/"/>
    <hyperlink ref="A54" location="'210520-3 - VDZ - vodorov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tabSelected="1" workbookViewId="0">
      <pane ySplit="1" topLeftCell="A11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97"/>
      <c r="C1" s="97"/>
      <c r="D1" s="98" t="s">
        <v>1</v>
      </c>
      <c r="E1" s="97"/>
      <c r="F1" s="99" t="s">
        <v>88</v>
      </c>
      <c r="G1" s="325" t="s">
        <v>89</v>
      </c>
      <c r="H1" s="325"/>
      <c r="I1" s="100"/>
      <c r="J1" s="99" t="s">
        <v>90</v>
      </c>
      <c r="K1" s="98" t="s">
        <v>91</v>
      </c>
      <c r="L1" s="99" t="s">
        <v>92</v>
      </c>
      <c r="M1" s="99"/>
      <c r="N1" s="99"/>
      <c r="O1" s="99"/>
      <c r="P1" s="99"/>
      <c r="Q1" s="99"/>
      <c r="R1" s="99"/>
      <c r="S1" s="99"/>
      <c r="T1" s="99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84" t="s">
        <v>8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21" t="s">
        <v>80</v>
      </c>
    </row>
    <row r="3" spans="1:70" ht="6.95" customHeight="1">
      <c r="B3" s="22"/>
      <c r="C3" s="23"/>
      <c r="D3" s="23"/>
      <c r="E3" s="23"/>
      <c r="F3" s="23"/>
      <c r="G3" s="23"/>
      <c r="H3" s="23"/>
      <c r="I3" s="101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93</v>
      </c>
      <c r="E4" s="26"/>
      <c r="F4" s="26"/>
      <c r="G4" s="26"/>
      <c r="H4" s="26"/>
      <c r="I4" s="102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2"/>
      <c r="J5" s="26"/>
      <c r="K5" s="28"/>
    </row>
    <row r="6" spans="1:70" ht="15">
      <c r="B6" s="25"/>
      <c r="C6" s="26"/>
      <c r="D6" s="34" t="s">
        <v>19</v>
      </c>
      <c r="E6" s="26"/>
      <c r="F6" s="26"/>
      <c r="G6" s="26"/>
      <c r="H6" s="26"/>
      <c r="I6" s="102"/>
      <c r="J6" s="26"/>
      <c r="K6" s="28"/>
    </row>
    <row r="7" spans="1:70" ht="16.5" customHeight="1">
      <c r="B7" s="25"/>
      <c r="C7" s="26"/>
      <c r="D7" s="26"/>
      <c r="E7" s="326" t="str">
        <f>'Rekapitulace stavby'!K6</f>
        <v>Zpevněné plochy v bývalé budovy čp. 1799 (KOSMOS)</v>
      </c>
      <c r="F7" s="327"/>
      <c r="G7" s="327"/>
      <c r="H7" s="327"/>
      <c r="I7" s="102"/>
      <c r="J7" s="26"/>
      <c r="K7" s="28"/>
    </row>
    <row r="8" spans="1:70" s="1" customFormat="1" ht="15">
      <c r="B8" s="38"/>
      <c r="C8" s="39"/>
      <c r="D8" s="34" t="s">
        <v>94</v>
      </c>
      <c r="E8" s="39"/>
      <c r="F8" s="39"/>
      <c r="G8" s="39"/>
      <c r="H8" s="39"/>
      <c r="I8" s="103"/>
      <c r="J8" s="39"/>
      <c r="K8" s="42"/>
    </row>
    <row r="9" spans="1:70" s="1" customFormat="1" ht="36.950000000000003" customHeight="1">
      <c r="B9" s="38"/>
      <c r="C9" s="39"/>
      <c r="D9" s="39"/>
      <c r="E9" s="328" t="s">
        <v>95</v>
      </c>
      <c r="F9" s="329"/>
      <c r="G9" s="329"/>
      <c r="H9" s="329"/>
      <c r="I9" s="103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03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5</v>
      </c>
      <c r="G11" s="39"/>
      <c r="H11" s="39"/>
      <c r="I11" s="104" t="s">
        <v>22</v>
      </c>
      <c r="J11" s="32" t="s">
        <v>5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04" t="s">
        <v>25</v>
      </c>
      <c r="J12" s="105" t="str">
        <f>'Rekapitulace stavby'!AN8</f>
        <v>18. 5. 2021</v>
      </c>
      <c r="K12" s="42"/>
    </row>
    <row r="13" spans="1:70" s="1" customFormat="1" ht="10.7" customHeight="1">
      <c r="B13" s="38"/>
      <c r="C13" s="39"/>
      <c r="D13" s="39"/>
      <c r="E13" s="39"/>
      <c r="F13" s="39"/>
      <c r="G13" s="39"/>
      <c r="H13" s="39"/>
      <c r="I13" s="103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04" t="s">
        <v>28</v>
      </c>
      <c r="J14" s="32" t="s">
        <v>5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04" t="s">
        <v>30</v>
      </c>
      <c r="J15" s="32" t="s">
        <v>5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03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04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04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03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04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04" t="s">
        <v>30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03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03"/>
      <c r="J23" s="39"/>
      <c r="K23" s="42"/>
    </row>
    <row r="24" spans="2:11" s="6" customFormat="1" ht="16.5" customHeight="1">
      <c r="B24" s="106"/>
      <c r="C24" s="107"/>
      <c r="D24" s="107"/>
      <c r="E24" s="317" t="s">
        <v>5</v>
      </c>
      <c r="F24" s="317"/>
      <c r="G24" s="317"/>
      <c r="H24" s="317"/>
      <c r="I24" s="108"/>
      <c r="J24" s="107"/>
      <c r="K24" s="109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03"/>
      <c r="J25" s="39"/>
      <c r="K25" s="42"/>
    </row>
    <row r="26" spans="2:11" s="1" customFormat="1" ht="6.95" customHeight="1">
      <c r="B26" s="38"/>
      <c r="C26" s="39"/>
      <c r="D26" s="65"/>
      <c r="E26" s="65"/>
      <c r="F26" s="65"/>
      <c r="G26" s="65"/>
      <c r="H26" s="65"/>
      <c r="I26" s="110"/>
      <c r="J26" s="65"/>
      <c r="K26" s="111"/>
    </row>
    <row r="27" spans="2:11" s="1" customFormat="1" ht="25.35" customHeight="1">
      <c r="B27" s="38"/>
      <c r="C27" s="39"/>
      <c r="D27" s="112" t="s">
        <v>37</v>
      </c>
      <c r="E27" s="39"/>
      <c r="F27" s="39"/>
      <c r="G27" s="39"/>
      <c r="H27" s="39"/>
      <c r="I27" s="103"/>
      <c r="J27" s="113">
        <f>ROUND(J84,2)</f>
        <v>0</v>
      </c>
      <c r="K27" s="42"/>
    </row>
    <row r="28" spans="2:11" s="1" customFormat="1" ht="6.95" customHeight="1">
      <c r="B28" s="38"/>
      <c r="C28" s="39"/>
      <c r="D28" s="65"/>
      <c r="E28" s="65"/>
      <c r="F28" s="65"/>
      <c r="G28" s="65"/>
      <c r="H28" s="65"/>
      <c r="I28" s="110"/>
      <c r="J28" s="65"/>
      <c r="K28" s="111"/>
    </row>
    <row r="29" spans="2:11" s="1" customFormat="1" ht="14.45" customHeight="1">
      <c r="B29" s="38"/>
      <c r="C29" s="39"/>
      <c r="D29" s="39"/>
      <c r="E29" s="39"/>
      <c r="F29" s="43" t="s">
        <v>39</v>
      </c>
      <c r="G29" s="39"/>
      <c r="H29" s="39"/>
      <c r="I29" s="114" t="s">
        <v>38</v>
      </c>
      <c r="J29" s="43" t="s">
        <v>40</v>
      </c>
      <c r="K29" s="42"/>
    </row>
    <row r="30" spans="2:11" s="1" customFormat="1" ht="14.45" customHeight="1">
      <c r="B30" s="38"/>
      <c r="C30" s="39"/>
      <c r="D30" s="46" t="s">
        <v>41</v>
      </c>
      <c r="E30" s="46" t="s">
        <v>42</v>
      </c>
      <c r="F30" s="115">
        <f>ROUND(SUM(BE84:BE145), 2)</f>
        <v>0</v>
      </c>
      <c r="G30" s="39"/>
      <c r="H30" s="39"/>
      <c r="I30" s="116">
        <v>0.21</v>
      </c>
      <c r="J30" s="115">
        <f>ROUND(ROUND((SUM(BE84:BE145)),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43</v>
      </c>
      <c r="F31" s="115">
        <f>ROUND(SUM(BF84:BF145), 2)</f>
        <v>0</v>
      </c>
      <c r="G31" s="39"/>
      <c r="H31" s="39"/>
      <c r="I31" s="116">
        <v>0.15</v>
      </c>
      <c r="J31" s="115">
        <f>ROUND(ROUND((SUM(BF84:BF145)),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44</v>
      </c>
      <c r="F32" s="115">
        <f>ROUND(SUM(BG84:BG145), 2)</f>
        <v>0</v>
      </c>
      <c r="G32" s="39"/>
      <c r="H32" s="39"/>
      <c r="I32" s="116">
        <v>0.21</v>
      </c>
      <c r="J32" s="115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45</v>
      </c>
      <c r="F33" s="115">
        <f>ROUND(SUM(BH84:BH145), 2)</f>
        <v>0</v>
      </c>
      <c r="G33" s="39"/>
      <c r="H33" s="39"/>
      <c r="I33" s="116">
        <v>0.15</v>
      </c>
      <c r="J33" s="115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46</v>
      </c>
      <c r="F34" s="115">
        <f>ROUND(SUM(BI84:BI145), 2)</f>
        <v>0</v>
      </c>
      <c r="G34" s="39"/>
      <c r="H34" s="39"/>
      <c r="I34" s="116">
        <v>0</v>
      </c>
      <c r="J34" s="115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03"/>
      <c r="J35" s="39"/>
      <c r="K35" s="42"/>
    </row>
    <row r="36" spans="2:11" s="1" customFormat="1" ht="25.35" customHeight="1">
      <c r="B36" s="38"/>
      <c r="C36" s="117"/>
      <c r="D36" s="118" t="s">
        <v>47</v>
      </c>
      <c r="E36" s="68"/>
      <c r="F36" s="68"/>
      <c r="G36" s="119" t="s">
        <v>48</v>
      </c>
      <c r="H36" s="120" t="s">
        <v>49</v>
      </c>
      <c r="I36" s="121"/>
      <c r="J36" s="122">
        <f>SUM(J27:J34)</f>
        <v>0</v>
      </c>
      <c r="K36" s="123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24"/>
      <c r="J37" s="54"/>
      <c r="K37" s="55"/>
    </row>
    <row r="41" spans="2:11" s="1" customFormat="1" ht="6.95" customHeight="1">
      <c r="B41" s="56"/>
      <c r="C41" s="57"/>
      <c r="D41" s="57"/>
      <c r="E41" s="57"/>
      <c r="F41" s="57"/>
      <c r="G41" s="57"/>
      <c r="H41" s="57"/>
      <c r="I41" s="125"/>
      <c r="J41" s="57"/>
      <c r="K41" s="126"/>
    </row>
    <row r="42" spans="2:11" s="1" customFormat="1" ht="36.950000000000003" customHeight="1">
      <c r="B42" s="38"/>
      <c r="C42" s="27" t="s">
        <v>96</v>
      </c>
      <c r="D42" s="39"/>
      <c r="E42" s="39"/>
      <c r="F42" s="39"/>
      <c r="G42" s="39"/>
      <c r="H42" s="39"/>
      <c r="I42" s="103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03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103"/>
      <c r="J44" s="39"/>
      <c r="K44" s="42"/>
    </row>
    <row r="45" spans="2:11" s="1" customFormat="1" ht="16.5" customHeight="1">
      <c r="B45" s="38"/>
      <c r="C45" s="39"/>
      <c r="D45" s="39"/>
      <c r="E45" s="326" t="str">
        <f>E7</f>
        <v>Zpevněné plochy v bývalé budovy čp. 1799 (KOSMOS)</v>
      </c>
      <c r="F45" s="327"/>
      <c r="G45" s="327"/>
      <c r="H45" s="327"/>
      <c r="I45" s="103"/>
      <c r="J45" s="39"/>
      <c r="K45" s="42"/>
    </row>
    <row r="46" spans="2:11" s="1" customFormat="1" ht="14.45" customHeight="1">
      <c r="B46" s="38"/>
      <c r="C46" s="34" t="s">
        <v>94</v>
      </c>
      <c r="D46" s="39"/>
      <c r="E46" s="39"/>
      <c r="F46" s="39"/>
      <c r="G46" s="39"/>
      <c r="H46" s="39"/>
      <c r="I46" s="103"/>
      <c r="J46" s="39"/>
      <c r="K46" s="42"/>
    </row>
    <row r="47" spans="2:11" s="1" customFormat="1" ht="17.25" customHeight="1">
      <c r="B47" s="38"/>
      <c r="C47" s="39"/>
      <c r="D47" s="39"/>
      <c r="E47" s="328" t="str">
        <f>E9</f>
        <v>210520-1 - Výměna silničních obrub</v>
      </c>
      <c r="F47" s="329"/>
      <c r="G47" s="329"/>
      <c r="H47" s="329"/>
      <c r="I47" s="103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03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Karviná</v>
      </c>
      <c r="G49" s="39"/>
      <c r="H49" s="39"/>
      <c r="I49" s="104" t="s">
        <v>25</v>
      </c>
      <c r="J49" s="105" t="str">
        <f>IF(J12="","",J12)</f>
        <v>18. 5. 2021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03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Statutární město Karviná</v>
      </c>
      <c r="G51" s="39"/>
      <c r="H51" s="39"/>
      <c r="I51" s="104" t="s">
        <v>33</v>
      </c>
      <c r="J51" s="317" t="str">
        <f>E21</f>
        <v xml:space="preserve">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03"/>
      <c r="J52" s="32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03"/>
      <c r="J53" s="39"/>
      <c r="K53" s="42"/>
    </row>
    <row r="54" spans="2:47" s="1" customFormat="1" ht="29.25" customHeight="1">
      <c r="B54" s="38"/>
      <c r="C54" s="127" t="s">
        <v>97</v>
      </c>
      <c r="D54" s="117"/>
      <c r="E54" s="117"/>
      <c r="F54" s="117"/>
      <c r="G54" s="117"/>
      <c r="H54" s="117"/>
      <c r="I54" s="128"/>
      <c r="J54" s="129" t="s">
        <v>98</v>
      </c>
      <c r="K54" s="13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03"/>
      <c r="J55" s="39"/>
      <c r="K55" s="42"/>
    </row>
    <row r="56" spans="2:47" s="1" customFormat="1" ht="29.25" customHeight="1">
      <c r="B56" s="38"/>
      <c r="C56" s="131" t="s">
        <v>99</v>
      </c>
      <c r="D56" s="39"/>
      <c r="E56" s="39"/>
      <c r="F56" s="39"/>
      <c r="G56" s="39"/>
      <c r="H56" s="39"/>
      <c r="I56" s="103"/>
      <c r="J56" s="113">
        <f>J84</f>
        <v>0</v>
      </c>
      <c r="K56" s="42"/>
      <c r="AU56" s="21" t="s">
        <v>100</v>
      </c>
    </row>
    <row r="57" spans="2:47" s="7" customFormat="1" ht="24.95" customHeight="1">
      <c r="B57" s="132"/>
      <c r="C57" s="133"/>
      <c r="D57" s="134" t="s">
        <v>101</v>
      </c>
      <c r="E57" s="135"/>
      <c r="F57" s="135"/>
      <c r="G57" s="135"/>
      <c r="H57" s="135"/>
      <c r="I57" s="136"/>
      <c r="J57" s="137">
        <f>J85</f>
        <v>0</v>
      </c>
      <c r="K57" s="138"/>
    </row>
    <row r="58" spans="2:47" s="8" customFormat="1" ht="19.899999999999999" customHeight="1">
      <c r="B58" s="139"/>
      <c r="C58" s="140"/>
      <c r="D58" s="141" t="s">
        <v>102</v>
      </c>
      <c r="E58" s="142"/>
      <c r="F58" s="142"/>
      <c r="G58" s="142"/>
      <c r="H58" s="142"/>
      <c r="I58" s="143"/>
      <c r="J58" s="144">
        <f>J87</f>
        <v>0</v>
      </c>
      <c r="K58" s="145"/>
    </row>
    <row r="59" spans="2:47" s="8" customFormat="1" ht="14.85" customHeight="1">
      <c r="B59" s="139"/>
      <c r="C59" s="140"/>
      <c r="D59" s="141" t="s">
        <v>103</v>
      </c>
      <c r="E59" s="142"/>
      <c r="F59" s="142"/>
      <c r="G59" s="142"/>
      <c r="H59" s="142"/>
      <c r="I59" s="143"/>
      <c r="J59" s="144">
        <f>J95</f>
        <v>0</v>
      </c>
      <c r="K59" s="145"/>
    </row>
    <row r="60" spans="2:47" s="8" customFormat="1" ht="19.899999999999999" customHeight="1">
      <c r="B60" s="139"/>
      <c r="C60" s="140"/>
      <c r="D60" s="141" t="s">
        <v>104</v>
      </c>
      <c r="E60" s="142"/>
      <c r="F60" s="142"/>
      <c r="G60" s="142"/>
      <c r="H60" s="142"/>
      <c r="I60" s="143"/>
      <c r="J60" s="144">
        <f>J105</f>
        <v>0</v>
      </c>
      <c r="K60" s="145"/>
    </row>
    <row r="61" spans="2:47" s="8" customFormat="1" ht="14.85" customHeight="1">
      <c r="B61" s="139"/>
      <c r="C61" s="140"/>
      <c r="D61" s="141" t="s">
        <v>105</v>
      </c>
      <c r="E61" s="142"/>
      <c r="F61" s="142"/>
      <c r="G61" s="142"/>
      <c r="H61" s="142"/>
      <c r="I61" s="143"/>
      <c r="J61" s="144">
        <f>J106</f>
        <v>0</v>
      </c>
      <c r="K61" s="145"/>
    </row>
    <row r="62" spans="2:47" s="8" customFormat="1" ht="14.85" customHeight="1">
      <c r="B62" s="139"/>
      <c r="C62" s="140"/>
      <c r="D62" s="141" t="s">
        <v>106</v>
      </c>
      <c r="E62" s="142"/>
      <c r="F62" s="142"/>
      <c r="G62" s="142"/>
      <c r="H62" s="142"/>
      <c r="I62" s="143"/>
      <c r="J62" s="144">
        <f>J107</f>
        <v>0</v>
      </c>
      <c r="K62" s="145"/>
    </row>
    <row r="63" spans="2:47" s="8" customFormat="1" ht="14.85" customHeight="1">
      <c r="B63" s="139"/>
      <c r="C63" s="140"/>
      <c r="D63" s="141" t="s">
        <v>107</v>
      </c>
      <c r="E63" s="142"/>
      <c r="F63" s="142"/>
      <c r="G63" s="142"/>
      <c r="H63" s="142"/>
      <c r="I63" s="143"/>
      <c r="J63" s="144">
        <f>J135</f>
        <v>0</v>
      </c>
      <c r="K63" s="145"/>
    </row>
    <row r="64" spans="2:47" s="7" customFormat="1" ht="24.95" customHeight="1">
      <c r="B64" s="132"/>
      <c r="C64" s="133"/>
      <c r="D64" s="134" t="s">
        <v>108</v>
      </c>
      <c r="E64" s="135"/>
      <c r="F64" s="135"/>
      <c r="G64" s="135"/>
      <c r="H64" s="135"/>
      <c r="I64" s="136"/>
      <c r="J64" s="137">
        <f>J143</f>
        <v>0</v>
      </c>
      <c r="K64" s="138"/>
    </row>
    <row r="65" spans="2:12" s="1" customFormat="1" ht="21.75" customHeight="1">
      <c r="B65" s="38"/>
      <c r="C65" s="39"/>
      <c r="D65" s="39"/>
      <c r="E65" s="39"/>
      <c r="F65" s="39"/>
      <c r="G65" s="39"/>
      <c r="H65" s="39"/>
      <c r="I65" s="103"/>
      <c r="J65" s="39"/>
      <c r="K65" s="42"/>
    </row>
    <row r="66" spans="2:12" s="1" customFormat="1" ht="6.95" customHeight="1">
      <c r="B66" s="53"/>
      <c r="C66" s="54"/>
      <c r="D66" s="54"/>
      <c r="E66" s="54"/>
      <c r="F66" s="54"/>
      <c r="G66" s="54"/>
      <c r="H66" s="54"/>
      <c r="I66" s="124"/>
      <c r="J66" s="54"/>
      <c r="K66" s="5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25"/>
      <c r="J70" s="57"/>
      <c r="K70" s="57"/>
      <c r="L70" s="38"/>
    </row>
    <row r="71" spans="2:12" s="1" customFormat="1" ht="36.950000000000003" customHeight="1">
      <c r="B71" s="38"/>
      <c r="C71" s="58" t="s">
        <v>109</v>
      </c>
      <c r="L71" s="38"/>
    </row>
    <row r="72" spans="2:12" s="1" customFormat="1" ht="6.95" customHeight="1">
      <c r="B72" s="38"/>
      <c r="L72" s="38"/>
    </row>
    <row r="73" spans="2:12" s="1" customFormat="1" ht="14.45" customHeight="1">
      <c r="B73" s="38"/>
      <c r="C73" s="60" t="s">
        <v>19</v>
      </c>
      <c r="L73" s="38"/>
    </row>
    <row r="74" spans="2:12" s="1" customFormat="1" ht="16.5" customHeight="1">
      <c r="B74" s="38"/>
      <c r="E74" s="322" t="str">
        <f>E7</f>
        <v>Zpevněné plochy v bývalé budovy čp. 1799 (KOSMOS)</v>
      </c>
      <c r="F74" s="323"/>
      <c r="G74" s="323"/>
      <c r="H74" s="323"/>
      <c r="L74" s="38"/>
    </row>
    <row r="75" spans="2:12" s="1" customFormat="1" ht="14.45" customHeight="1">
      <c r="B75" s="38"/>
      <c r="C75" s="60" t="s">
        <v>94</v>
      </c>
      <c r="L75" s="38"/>
    </row>
    <row r="76" spans="2:12" s="1" customFormat="1" ht="17.25" customHeight="1">
      <c r="B76" s="38"/>
      <c r="E76" s="291" t="str">
        <f>E9</f>
        <v>210520-1 - Výměna silničních obrub</v>
      </c>
      <c r="F76" s="324"/>
      <c r="G76" s="324"/>
      <c r="H76" s="324"/>
      <c r="L76" s="38"/>
    </row>
    <row r="77" spans="2:12" s="1" customFormat="1" ht="6.95" customHeight="1">
      <c r="B77" s="38"/>
      <c r="L77" s="38"/>
    </row>
    <row r="78" spans="2:12" s="1" customFormat="1" ht="18" customHeight="1">
      <c r="B78" s="38"/>
      <c r="C78" s="60" t="s">
        <v>23</v>
      </c>
      <c r="F78" s="146" t="str">
        <f>F12</f>
        <v>Karviná</v>
      </c>
      <c r="I78" s="147" t="s">
        <v>25</v>
      </c>
      <c r="J78" s="64" t="str">
        <f>IF(J12="","",J12)</f>
        <v>18. 5. 2021</v>
      </c>
      <c r="L78" s="38"/>
    </row>
    <row r="79" spans="2:12" s="1" customFormat="1" ht="6.95" customHeight="1">
      <c r="B79" s="38"/>
      <c r="L79" s="38"/>
    </row>
    <row r="80" spans="2:12" s="1" customFormat="1" ht="15">
      <c r="B80" s="38"/>
      <c r="C80" s="60" t="s">
        <v>27</v>
      </c>
      <c r="F80" s="146" t="str">
        <f>E15</f>
        <v>Statutární město Karviná</v>
      </c>
      <c r="I80" s="147" t="s">
        <v>33</v>
      </c>
      <c r="J80" s="146" t="str">
        <f>E21</f>
        <v xml:space="preserve"> </v>
      </c>
      <c r="L80" s="38"/>
    </row>
    <row r="81" spans="2:65" s="1" customFormat="1" ht="14.45" customHeight="1">
      <c r="B81" s="38"/>
      <c r="C81" s="60" t="s">
        <v>31</v>
      </c>
      <c r="F81" s="146" t="str">
        <f>IF(E18="","",E18)</f>
        <v/>
      </c>
      <c r="L81" s="38"/>
    </row>
    <row r="82" spans="2:65" s="1" customFormat="1" ht="10.35" customHeight="1">
      <c r="B82" s="38"/>
      <c r="L82" s="38"/>
    </row>
    <row r="83" spans="2:65" s="9" customFormat="1" ht="29.25" customHeight="1">
      <c r="B83" s="148"/>
      <c r="C83" s="149" t="s">
        <v>110</v>
      </c>
      <c r="D83" s="150" t="s">
        <v>56</v>
      </c>
      <c r="E83" s="150" t="s">
        <v>52</v>
      </c>
      <c r="F83" s="150" t="s">
        <v>111</v>
      </c>
      <c r="G83" s="150" t="s">
        <v>112</v>
      </c>
      <c r="H83" s="150" t="s">
        <v>113</v>
      </c>
      <c r="I83" s="151" t="s">
        <v>114</v>
      </c>
      <c r="J83" s="150" t="s">
        <v>98</v>
      </c>
      <c r="K83" s="152" t="s">
        <v>115</v>
      </c>
      <c r="L83" s="148"/>
      <c r="M83" s="70" t="s">
        <v>116</v>
      </c>
      <c r="N83" s="71" t="s">
        <v>41</v>
      </c>
      <c r="O83" s="71" t="s">
        <v>117</v>
      </c>
      <c r="P83" s="71" t="s">
        <v>118</v>
      </c>
      <c r="Q83" s="71" t="s">
        <v>119</v>
      </c>
      <c r="R83" s="71" t="s">
        <v>120</v>
      </c>
      <c r="S83" s="71" t="s">
        <v>121</v>
      </c>
      <c r="T83" s="72" t="s">
        <v>122</v>
      </c>
    </row>
    <row r="84" spans="2:65" s="1" customFormat="1" ht="29.25" customHeight="1">
      <c r="B84" s="38"/>
      <c r="C84" s="74" t="s">
        <v>99</v>
      </c>
      <c r="J84" s="153">
        <f>BK84</f>
        <v>0</v>
      </c>
      <c r="L84" s="38"/>
      <c r="M84" s="73"/>
      <c r="N84" s="65"/>
      <c r="O84" s="65"/>
      <c r="P84" s="154">
        <f>P85+P143</f>
        <v>0</v>
      </c>
      <c r="Q84" s="65"/>
      <c r="R84" s="154">
        <f>R85+R143</f>
        <v>88.620104999999995</v>
      </c>
      <c r="S84" s="65"/>
      <c r="T84" s="155">
        <f>T85+T143</f>
        <v>37.520499999999998</v>
      </c>
      <c r="AT84" s="21" t="s">
        <v>70</v>
      </c>
      <c r="AU84" s="21" t="s">
        <v>100</v>
      </c>
      <c r="BK84" s="156">
        <f>BK85+BK143</f>
        <v>0</v>
      </c>
    </row>
    <row r="85" spans="2:65" s="10" customFormat="1" ht="37.35" customHeight="1">
      <c r="B85" s="157"/>
      <c r="D85" s="158" t="s">
        <v>70</v>
      </c>
      <c r="E85" s="159" t="s">
        <v>123</v>
      </c>
      <c r="F85" s="159" t="s">
        <v>124</v>
      </c>
      <c r="I85" s="160"/>
      <c r="J85" s="161">
        <f>BK85</f>
        <v>0</v>
      </c>
      <c r="L85" s="157"/>
      <c r="M85" s="162"/>
      <c r="N85" s="163"/>
      <c r="O85" s="163"/>
      <c r="P85" s="164">
        <f>P86+P87+P105</f>
        <v>0</v>
      </c>
      <c r="Q85" s="163"/>
      <c r="R85" s="164">
        <f>R86+R87+R105</f>
        <v>88.618124999999992</v>
      </c>
      <c r="S85" s="163"/>
      <c r="T85" s="165">
        <f>T86+T87+T105</f>
        <v>37.520499999999998</v>
      </c>
      <c r="AR85" s="158" t="s">
        <v>79</v>
      </c>
      <c r="AT85" s="166" t="s">
        <v>70</v>
      </c>
      <c r="AU85" s="166" t="s">
        <v>71</v>
      </c>
      <c r="AY85" s="158" t="s">
        <v>125</v>
      </c>
      <c r="BK85" s="167">
        <f>BK86+BK87+BK105</f>
        <v>0</v>
      </c>
    </row>
    <row r="86" spans="2:65" s="1" customFormat="1" ht="38.25" customHeight="1">
      <c r="B86" s="168"/>
      <c r="C86" s="169" t="s">
        <v>79</v>
      </c>
      <c r="D86" s="169" t="s">
        <v>126</v>
      </c>
      <c r="E86" s="170" t="s">
        <v>127</v>
      </c>
      <c r="F86" s="171" t="s">
        <v>128</v>
      </c>
      <c r="G86" s="172" t="s">
        <v>129</v>
      </c>
      <c r="H86" s="173">
        <v>105</v>
      </c>
      <c r="I86" s="174"/>
      <c r="J86" s="175">
        <f>ROUND(I86*H86,2)</f>
        <v>0</v>
      </c>
      <c r="K86" s="171" t="s">
        <v>130</v>
      </c>
      <c r="L86" s="38"/>
      <c r="M86" s="176" t="s">
        <v>5</v>
      </c>
      <c r="N86" s="177" t="s">
        <v>42</v>
      </c>
      <c r="O86" s="39"/>
      <c r="P86" s="178">
        <f>O86*H86</f>
        <v>0</v>
      </c>
      <c r="Q86" s="178">
        <v>0</v>
      </c>
      <c r="R86" s="178">
        <f>Q86*H86</f>
        <v>0</v>
      </c>
      <c r="S86" s="178">
        <v>0.20499999999999999</v>
      </c>
      <c r="T86" s="179">
        <f>S86*H86</f>
        <v>21.524999999999999</v>
      </c>
      <c r="AR86" s="21" t="s">
        <v>131</v>
      </c>
      <c r="AT86" s="21" t="s">
        <v>126</v>
      </c>
      <c r="AU86" s="21" t="s">
        <v>79</v>
      </c>
      <c r="AY86" s="21" t="s">
        <v>125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21" t="s">
        <v>79</v>
      </c>
      <c r="BK86" s="180">
        <f>ROUND(I86*H86,2)</f>
        <v>0</v>
      </c>
      <c r="BL86" s="21" t="s">
        <v>131</v>
      </c>
      <c r="BM86" s="21" t="s">
        <v>132</v>
      </c>
    </row>
    <row r="87" spans="2:65" s="10" customFormat="1" ht="29.85" customHeight="1">
      <c r="B87" s="157"/>
      <c r="D87" s="158" t="s">
        <v>70</v>
      </c>
      <c r="E87" s="181" t="s">
        <v>133</v>
      </c>
      <c r="F87" s="181" t="s">
        <v>134</v>
      </c>
      <c r="I87" s="160"/>
      <c r="J87" s="182">
        <f>BK87</f>
        <v>0</v>
      </c>
      <c r="L87" s="157"/>
      <c r="M87" s="162"/>
      <c r="N87" s="163"/>
      <c r="O87" s="163"/>
      <c r="P87" s="164">
        <f>P88+SUM(P89:P95)</f>
        <v>0</v>
      </c>
      <c r="Q87" s="163"/>
      <c r="R87" s="164">
        <f>R88+SUM(R89:R95)</f>
        <v>1.2524999999999999</v>
      </c>
      <c r="S87" s="163"/>
      <c r="T87" s="165">
        <f>T88+SUM(T89:T95)</f>
        <v>8.4954999999999998</v>
      </c>
      <c r="AR87" s="158" t="s">
        <v>79</v>
      </c>
      <c r="AT87" s="166" t="s">
        <v>70</v>
      </c>
      <c r="AU87" s="166" t="s">
        <v>79</v>
      </c>
      <c r="AY87" s="158" t="s">
        <v>125</v>
      </c>
      <c r="BK87" s="167">
        <f>BK88+SUM(BK89:BK95)</f>
        <v>0</v>
      </c>
    </row>
    <row r="88" spans="2:65" s="1" customFormat="1" ht="38.25" customHeight="1">
      <c r="B88" s="168"/>
      <c r="C88" s="169" t="s">
        <v>135</v>
      </c>
      <c r="D88" s="169" t="s">
        <v>126</v>
      </c>
      <c r="E88" s="170" t="s">
        <v>136</v>
      </c>
      <c r="F88" s="171" t="s">
        <v>137</v>
      </c>
      <c r="G88" s="172" t="s">
        <v>138</v>
      </c>
      <c r="H88" s="173">
        <v>21</v>
      </c>
      <c r="I88" s="174"/>
      <c r="J88" s="175">
        <f>ROUND(I88*H88,2)</f>
        <v>0</v>
      </c>
      <c r="K88" s="171" t="s">
        <v>130</v>
      </c>
      <c r="L88" s="38"/>
      <c r="M88" s="176" t="s">
        <v>5</v>
      </c>
      <c r="N88" s="177" t="s">
        <v>42</v>
      </c>
      <c r="O88" s="39"/>
      <c r="P88" s="178">
        <f>O88*H88</f>
        <v>0</v>
      </c>
      <c r="Q88" s="178">
        <v>0</v>
      </c>
      <c r="R88" s="178">
        <f>Q88*H88</f>
        <v>0</v>
      </c>
      <c r="S88" s="178">
        <v>9.8000000000000004E-2</v>
      </c>
      <c r="T88" s="179">
        <f>S88*H88</f>
        <v>2.0580000000000003</v>
      </c>
      <c r="AR88" s="21" t="s">
        <v>131</v>
      </c>
      <c r="AT88" s="21" t="s">
        <v>126</v>
      </c>
      <c r="AU88" s="21" t="s">
        <v>81</v>
      </c>
      <c r="AY88" s="21" t="s">
        <v>125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21" t="s">
        <v>79</v>
      </c>
      <c r="BK88" s="180">
        <f>ROUND(I88*H88,2)</f>
        <v>0</v>
      </c>
      <c r="BL88" s="21" t="s">
        <v>131</v>
      </c>
      <c r="BM88" s="21" t="s">
        <v>139</v>
      </c>
    </row>
    <row r="89" spans="2:65" s="11" customFormat="1">
      <c r="B89" s="183"/>
      <c r="D89" s="184" t="s">
        <v>140</v>
      </c>
      <c r="E89" s="185" t="s">
        <v>5</v>
      </c>
      <c r="F89" s="186" t="s">
        <v>141</v>
      </c>
      <c r="H89" s="187">
        <v>21</v>
      </c>
      <c r="I89" s="188"/>
      <c r="L89" s="183"/>
      <c r="M89" s="189"/>
      <c r="N89" s="190"/>
      <c r="O89" s="190"/>
      <c r="P89" s="190"/>
      <c r="Q89" s="190"/>
      <c r="R89" s="190"/>
      <c r="S89" s="190"/>
      <c r="T89" s="191"/>
      <c r="AT89" s="185" t="s">
        <v>140</v>
      </c>
      <c r="AU89" s="185" t="s">
        <v>81</v>
      </c>
      <c r="AV89" s="11" t="s">
        <v>81</v>
      </c>
      <c r="AW89" s="11" t="s">
        <v>35</v>
      </c>
      <c r="AX89" s="11" t="s">
        <v>79</v>
      </c>
      <c r="AY89" s="185" t="s">
        <v>125</v>
      </c>
    </row>
    <row r="90" spans="2:65" s="1" customFormat="1" ht="38.25" customHeight="1">
      <c r="B90" s="168"/>
      <c r="C90" s="169" t="s">
        <v>142</v>
      </c>
      <c r="D90" s="169" t="s">
        <v>126</v>
      </c>
      <c r="E90" s="170" t="s">
        <v>143</v>
      </c>
      <c r="F90" s="171" t="s">
        <v>144</v>
      </c>
      <c r="G90" s="172" t="s">
        <v>138</v>
      </c>
      <c r="H90" s="173">
        <v>62.5</v>
      </c>
      <c r="I90" s="174"/>
      <c r="J90" s="175">
        <f>ROUND(I90*H90,2)</f>
        <v>0</v>
      </c>
      <c r="K90" s="171" t="s">
        <v>130</v>
      </c>
      <c r="L90" s="38"/>
      <c r="M90" s="176" t="s">
        <v>5</v>
      </c>
      <c r="N90" s="177" t="s">
        <v>42</v>
      </c>
      <c r="O90" s="39"/>
      <c r="P90" s="178">
        <f>O90*H90</f>
        <v>0</v>
      </c>
      <c r="Q90" s="178">
        <v>4.0000000000000003E-5</v>
      </c>
      <c r="R90" s="178">
        <f>Q90*H90</f>
        <v>2.5000000000000001E-3</v>
      </c>
      <c r="S90" s="178">
        <v>0.10299999999999999</v>
      </c>
      <c r="T90" s="179">
        <f>S90*H90</f>
        <v>6.4375</v>
      </c>
      <c r="AR90" s="21" t="s">
        <v>131</v>
      </c>
      <c r="AT90" s="21" t="s">
        <v>126</v>
      </c>
      <c r="AU90" s="21" t="s">
        <v>81</v>
      </c>
      <c r="AY90" s="21" t="s">
        <v>125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21" t="s">
        <v>79</v>
      </c>
      <c r="BK90" s="180">
        <f>ROUND(I90*H90,2)</f>
        <v>0</v>
      </c>
      <c r="BL90" s="21" t="s">
        <v>131</v>
      </c>
      <c r="BM90" s="21" t="s">
        <v>145</v>
      </c>
    </row>
    <row r="91" spans="2:65" s="11" customFormat="1">
      <c r="B91" s="183"/>
      <c r="D91" s="184" t="s">
        <v>140</v>
      </c>
      <c r="E91" s="185" t="s">
        <v>5</v>
      </c>
      <c r="F91" s="186" t="s">
        <v>146</v>
      </c>
      <c r="H91" s="187">
        <v>62.5</v>
      </c>
      <c r="I91" s="188"/>
      <c r="L91" s="183"/>
      <c r="M91" s="189"/>
      <c r="N91" s="190"/>
      <c r="O91" s="190"/>
      <c r="P91" s="190"/>
      <c r="Q91" s="190"/>
      <c r="R91" s="190"/>
      <c r="S91" s="190"/>
      <c r="T91" s="191"/>
      <c r="AT91" s="185" t="s">
        <v>140</v>
      </c>
      <c r="AU91" s="185" t="s">
        <v>81</v>
      </c>
      <c r="AV91" s="11" t="s">
        <v>81</v>
      </c>
      <c r="AW91" s="11" t="s">
        <v>35</v>
      </c>
      <c r="AX91" s="11" t="s">
        <v>79</v>
      </c>
      <c r="AY91" s="185" t="s">
        <v>125</v>
      </c>
    </row>
    <row r="92" spans="2:65" s="1" customFormat="1" ht="25.5" customHeight="1">
      <c r="B92" s="168"/>
      <c r="C92" s="169" t="s">
        <v>147</v>
      </c>
      <c r="D92" s="169" t="s">
        <v>126</v>
      </c>
      <c r="E92" s="170" t="s">
        <v>148</v>
      </c>
      <c r="F92" s="171" t="s">
        <v>149</v>
      </c>
      <c r="G92" s="172" t="s">
        <v>150</v>
      </c>
      <c r="H92" s="173">
        <v>9.4499999999999993</v>
      </c>
      <c r="I92" s="174"/>
      <c r="J92" s="175">
        <f>ROUND(I92*H92,2)</f>
        <v>0</v>
      </c>
      <c r="K92" s="171" t="s">
        <v>130</v>
      </c>
      <c r="L92" s="38"/>
      <c r="M92" s="176" t="s">
        <v>5</v>
      </c>
      <c r="N92" s="177" t="s">
        <v>42</v>
      </c>
      <c r="O92" s="39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AR92" s="21" t="s">
        <v>131</v>
      </c>
      <c r="AT92" s="21" t="s">
        <v>126</v>
      </c>
      <c r="AU92" s="21" t="s">
        <v>81</v>
      </c>
      <c r="AY92" s="21" t="s">
        <v>125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21" t="s">
        <v>79</v>
      </c>
      <c r="BK92" s="180">
        <f>ROUND(I92*H92,2)</f>
        <v>0</v>
      </c>
      <c r="BL92" s="21" t="s">
        <v>131</v>
      </c>
      <c r="BM92" s="21" t="s">
        <v>151</v>
      </c>
    </row>
    <row r="93" spans="2:65" s="11" customFormat="1">
      <c r="B93" s="183"/>
      <c r="D93" s="184" t="s">
        <v>140</v>
      </c>
      <c r="E93" s="185" t="s">
        <v>5</v>
      </c>
      <c r="F93" s="186" t="s">
        <v>152</v>
      </c>
      <c r="H93" s="187">
        <v>9.4499999999999993</v>
      </c>
      <c r="I93" s="188"/>
      <c r="L93" s="183"/>
      <c r="M93" s="189"/>
      <c r="N93" s="190"/>
      <c r="O93" s="190"/>
      <c r="P93" s="190"/>
      <c r="Q93" s="190"/>
      <c r="R93" s="190"/>
      <c r="S93" s="190"/>
      <c r="T93" s="191"/>
      <c r="AT93" s="185" t="s">
        <v>140</v>
      </c>
      <c r="AU93" s="185" t="s">
        <v>81</v>
      </c>
      <c r="AV93" s="11" t="s">
        <v>81</v>
      </c>
      <c r="AW93" s="11" t="s">
        <v>35</v>
      </c>
      <c r="AX93" s="11" t="s">
        <v>79</v>
      </c>
      <c r="AY93" s="185" t="s">
        <v>125</v>
      </c>
    </row>
    <row r="94" spans="2:65" s="1" customFormat="1" ht="25.5" customHeight="1">
      <c r="B94" s="168"/>
      <c r="C94" s="169" t="s">
        <v>81</v>
      </c>
      <c r="D94" s="169" t="s">
        <v>126</v>
      </c>
      <c r="E94" s="170" t="s">
        <v>153</v>
      </c>
      <c r="F94" s="171" t="s">
        <v>154</v>
      </c>
      <c r="G94" s="172" t="s">
        <v>129</v>
      </c>
      <c r="H94" s="173">
        <v>125</v>
      </c>
      <c r="I94" s="174"/>
      <c r="J94" s="175">
        <f>ROUND(I94*H94,2)</f>
        <v>0</v>
      </c>
      <c r="K94" s="171" t="s">
        <v>130</v>
      </c>
      <c r="L94" s="38"/>
      <c r="M94" s="176" t="s">
        <v>5</v>
      </c>
      <c r="N94" s="177" t="s">
        <v>42</v>
      </c>
      <c r="O94" s="39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AR94" s="21" t="s">
        <v>131</v>
      </c>
      <c r="AT94" s="21" t="s">
        <v>126</v>
      </c>
      <c r="AU94" s="21" t="s">
        <v>81</v>
      </c>
      <c r="AY94" s="21" t="s">
        <v>125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21" t="s">
        <v>79</v>
      </c>
      <c r="BK94" s="180">
        <f>ROUND(I94*H94,2)</f>
        <v>0</v>
      </c>
      <c r="BL94" s="21" t="s">
        <v>131</v>
      </c>
      <c r="BM94" s="21" t="s">
        <v>155</v>
      </c>
    </row>
    <row r="95" spans="2:65" s="10" customFormat="1" ht="22.35" customHeight="1">
      <c r="B95" s="157"/>
      <c r="D95" s="158" t="s">
        <v>70</v>
      </c>
      <c r="E95" s="181" t="s">
        <v>156</v>
      </c>
      <c r="F95" s="181" t="s">
        <v>157</v>
      </c>
      <c r="I95" s="160"/>
      <c r="J95" s="182">
        <f>BK95</f>
        <v>0</v>
      </c>
      <c r="L95" s="157"/>
      <c r="M95" s="162"/>
      <c r="N95" s="163"/>
      <c r="O95" s="163"/>
      <c r="P95" s="164">
        <f>SUM(P96:P104)</f>
        <v>0</v>
      </c>
      <c r="Q95" s="163"/>
      <c r="R95" s="164">
        <f>SUM(R96:R104)</f>
        <v>1.25</v>
      </c>
      <c r="S95" s="163"/>
      <c r="T95" s="165">
        <f>SUM(T96:T104)</f>
        <v>0</v>
      </c>
      <c r="AR95" s="158" t="s">
        <v>79</v>
      </c>
      <c r="AT95" s="166" t="s">
        <v>70</v>
      </c>
      <c r="AU95" s="166" t="s">
        <v>81</v>
      </c>
      <c r="AY95" s="158" t="s">
        <v>125</v>
      </c>
      <c r="BK95" s="167">
        <f>SUM(BK96:BK104)</f>
        <v>0</v>
      </c>
    </row>
    <row r="96" spans="2:65" s="1" customFormat="1" ht="38.25" customHeight="1">
      <c r="B96" s="168"/>
      <c r="C96" s="169" t="s">
        <v>158</v>
      </c>
      <c r="D96" s="169" t="s">
        <v>126</v>
      </c>
      <c r="E96" s="170" t="s">
        <v>159</v>
      </c>
      <c r="F96" s="171" t="s">
        <v>160</v>
      </c>
      <c r="G96" s="172" t="s">
        <v>150</v>
      </c>
      <c r="H96" s="173">
        <v>12.5</v>
      </c>
      <c r="I96" s="174"/>
      <c r="J96" s="175">
        <f>ROUND(I96*H96,2)</f>
        <v>0</v>
      </c>
      <c r="K96" s="171" t="s">
        <v>130</v>
      </c>
      <c r="L96" s="38"/>
      <c r="M96" s="176" t="s">
        <v>5</v>
      </c>
      <c r="N96" s="177" t="s">
        <v>42</v>
      </c>
      <c r="O96" s="39"/>
      <c r="P96" s="178">
        <f>O96*H96</f>
        <v>0</v>
      </c>
      <c r="Q96" s="178">
        <v>0.1</v>
      </c>
      <c r="R96" s="178">
        <f>Q96*H96</f>
        <v>1.25</v>
      </c>
      <c r="S96" s="178">
        <v>0</v>
      </c>
      <c r="T96" s="179">
        <f>S96*H96</f>
        <v>0</v>
      </c>
      <c r="AR96" s="21" t="s">
        <v>131</v>
      </c>
      <c r="AT96" s="21" t="s">
        <v>126</v>
      </c>
      <c r="AU96" s="21" t="s">
        <v>158</v>
      </c>
      <c r="AY96" s="21" t="s">
        <v>125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21" t="s">
        <v>79</v>
      </c>
      <c r="BK96" s="180">
        <f>ROUND(I96*H96,2)</f>
        <v>0</v>
      </c>
      <c r="BL96" s="21" t="s">
        <v>131</v>
      </c>
      <c r="BM96" s="21" t="s">
        <v>161</v>
      </c>
    </row>
    <row r="97" spans="2:65" s="11" customFormat="1">
      <c r="B97" s="183"/>
      <c r="D97" s="184" t="s">
        <v>140</v>
      </c>
      <c r="E97" s="185" t="s">
        <v>5</v>
      </c>
      <c r="F97" s="186" t="s">
        <v>162</v>
      </c>
      <c r="H97" s="187">
        <v>12.5</v>
      </c>
      <c r="I97" s="188"/>
      <c r="L97" s="183"/>
      <c r="M97" s="189"/>
      <c r="N97" s="190"/>
      <c r="O97" s="190"/>
      <c r="P97" s="190"/>
      <c r="Q97" s="190"/>
      <c r="R97" s="190"/>
      <c r="S97" s="190"/>
      <c r="T97" s="191"/>
      <c r="AT97" s="185" t="s">
        <v>140</v>
      </c>
      <c r="AU97" s="185" t="s">
        <v>158</v>
      </c>
      <c r="AV97" s="11" t="s">
        <v>81</v>
      </c>
      <c r="AW97" s="11" t="s">
        <v>35</v>
      </c>
      <c r="AX97" s="11" t="s">
        <v>79</v>
      </c>
      <c r="AY97" s="185" t="s">
        <v>125</v>
      </c>
    </row>
    <row r="98" spans="2:65" s="1" customFormat="1" ht="38.25" customHeight="1">
      <c r="B98" s="168"/>
      <c r="C98" s="169" t="s">
        <v>163</v>
      </c>
      <c r="D98" s="169" t="s">
        <v>126</v>
      </c>
      <c r="E98" s="170" t="s">
        <v>164</v>
      </c>
      <c r="F98" s="171" t="s">
        <v>165</v>
      </c>
      <c r="G98" s="172" t="s">
        <v>150</v>
      </c>
      <c r="H98" s="173">
        <v>18.75</v>
      </c>
      <c r="I98" s="174"/>
      <c r="J98" s="175">
        <f>ROUND(I98*H98,2)</f>
        <v>0</v>
      </c>
      <c r="K98" s="171" t="s">
        <v>130</v>
      </c>
      <c r="L98" s="38"/>
      <c r="M98" s="176" t="s">
        <v>5</v>
      </c>
      <c r="N98" s="177" t="s">
        <v>42</v>
      </c>
      <c r="O98" s="39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AR98" s="21" t="s">
        <v>131</v>
      </c>
      <c r="AT98" s="21" t="s">
        <v>126</v>
      </c>
      <c r="AU98" s="21" t="s">
        <v>158</v>
      </c>
      <c r="AY98" s="21" t="s">
        <v>125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21" t="s">
        <v>79</v>
      </c>
      <c r="BK98" s="180">
        <f>ROUND(I98*H98,2)</f>
        <v>0</v>
      </c>
      <c r="BL98" s="21" t="s">
        <v>131</v>
      </c>
      <c r="BM98" s="21" t="s">
        <v>166</v>
      </c>
    </row>
    <row r="99" spans="2:65" s="11" customFormat="1">
      <c r="B99" s="183"/>
      <c r="D99" s="184" t="s">
        <v>140</v>
      </c>
      <c r="E99" s="185" t="s">
        <v>5</v>
      </c>
      <c r="F99" s="186" t="s">
        <v>167</v>
      </c>
      <c r="H99" s="187">
        <v>18.75</v>
      </c>
      <c r="I99" s="188"/>
      <c r="L99" s="183"/>
      <c r="M99" s="189"/>
      <c r="N99" s="190"/>
      <c r="O99" s="190"/>
      <c r="P99" s="190"/>
      <c r="Q99" s="190"/>
      <c r="R99" s="190"/>
      <c r="S99" s="190"/>
      <c r="T99" s="191"/>
      <c r="AT99" s="185" t="s">
        <v>140</v>
      </c>
      <c r="AU99" s="185" t="s">
        <v>158</v>
      </c>
      <c r="AV99" s="11" t="s">
        <v>81</v>
      </c>
      <c r="AW99" s="11" t="s">
        <v>35</v>
      </c>
      <c r="AX99" s="11" t="s">
        <v>79</v>
      </c>
      <c r="AY99" s="185" t="s">
        <v>125</v>
      </c>
    </row>
    <row r="100" spans="2:65" s="1" customFormat="1" ht="25.5" customHeight="1">
      <c r="B100" s="168"/>
      <c r="C100" s="169" t="s">
        <v>168</v>
      </c>
      <c r="D100" s="169" t="s">
        <v>126</v>
      </c>
      <c r="E100" s="170" t="s">
        <v>169</v>
      </c>
      <c r="F100" s="171" t="s">
        <v>170</v>
      </c>
      <c r="G100" s="172" t="s">
        <v>150</v>
      </c>
      <c r="H100" s="173">
        <v>5</v>
      </c>
      <c r="I100" s="174"/>
      <c r="J100" s="175">
        <f>ROUND(I100*H100,2)</f>
        <v>0</v>
      </c>
      <c r="K100" s="171" t="s">
        <v>130</v>
      </c>
      <c r="L100" s="38"/>
      <c r="M100" s="176" t="s">
        <v>5</v>
      </c>
      <c r="N100" s="177" t="s">
        <v>42</v>
      </c>
      <c r="O100" s="39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AR100" s="21" t="s">
        <v>131</v>
      </c>
      <c r="AT100" s="21" t="s">
        <v>126</v>
      </c>
      <c r="AU100" s="21" t="s">
        <v>158</v>
      </c>
      <c r="AY100" s="21" t="s">
        <v>125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21" t="s">
        <v>79</v>
      </c>
      <c r="BK100" s="180">
        <f>ROUND(I100*H100,2)</f>
        <v>0</v>
      </c>
      <c r="BL100" s="21" t="s">
        <v>131</v>
      </c>
      <c r="BM100" s="21" t="s">
        <v>171</v>
      </c>
    </row>
    <row r="101" spans="2:65" s="11" customFormat="1">
      <c r="B101" s="183"/>
      <c r="D101" s="184" t="s">
        <v>140</v>
      </c>
      <c r="E101" s="185" t="s">
        <v>5</v>
      </c>
      <c r="F101" s="186" t="s">
        <v>168</v>
      </c>
      <c r="H101" s="187">
        <v>5</v>
      </c>
      <c r="I101" s="188"/>
      <c r="L101" s="183"/>
      <c r="M101" s="189"/>
      <c r="N101" s="190"/>
      <c r="O101" s="190"/>
      <c r="P101" s="190"/>
      <c r="Q101" s="190"/>
      <c r="R101" s="190"/>
      <c r="S101" s="190"/>
      <c r="T101" s="191"/>
      <c r="AT101" s="185" t="s">
        <v>140</v>
      </c>
      <c r="AU101" s="185" t="s">
        <v>158</v>
      </c>
      <c r="AV101" s="11" t="s">
        <v>81</v>
      </c>
      <c r="AW101" s="11" t="s">
        <v>35</v>
      </c>
      <c r="AX101" s="11" t="s">
        <v>79</v>
      </c>
      <c r="AY101" s="185" t="s">
        <v>125</v>
      </c>
    </row>
    <row r="102" spans="2:65" s="1" customFormat="1" ht="16.5" customHeight="1">
      <c r="B102" s="168"/>
      <c r="C102" s="169" t="s">
        <v>172</v>
      </c>
      <c r="D102" s="169" t="s">
        <v>126</v>
      </c>
      <c r="E102" s="170" t="s">
        <v>173</v>
      </c>
      <c r="F102" s="171" t="s">
        <v>174</v>
      </c>
      <c r="G102" s="172" t="s">
        <v>150</v>
      </c>
      <c r="H102" s="173">
        <v>31.25</v>
      </c>
      <c r="I102" s="174"/>
      <c r="J102" s="175">
        <f>ROUND(I102*H102,2)</f>
        <v>0</v>
      </c>
      <c r="K102" s="171" t="s">
        <v>130</v>
      </c>
      <c r="L102" s="38"/>
      <c r="M102" s="176" t="s">
        <v>5</v>
      </c>
      <c r="N102" s="177" t="s">
        <v>42</v>
      </c>
      <c r="O102" s="39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AR102" s="21" t="s">
        <v>131</v>
      </c>
      <c r="AT102" s="21" t="s">
        <v>126</v>
      </c>
      <c r="AU102" s="21" t="s">
        <v>158</v>
      </c>
      <c r="AY102" s="21" t="s">
        <v>125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21" t="s">
        <v>79</v>
      </c>
      <c r="BK102" s="180">
        <f>ROUND(I102*H102,2)</f>
        <v>0</v>
      </c>
      <c r="BL102" s="21" t="s">
        <v>131</v>
      </c>
      <c r="BM102" s="21" t="s">
        <v>175</v>
      </c>
    </row>
    <row r="103" spans="2:65" s="1" customFormat="1" ht="25.5" customHeight="1">
      <c r="B103" s="168"/>
      <c r="C103" s="169" t="s">
        <v>176</v>
      </c>
      <c r="D103" s="169" t="s">
        <v>126</v>
      </c>
      <c r="E103" s="170" t="s">
        <v>177</v>
      </c>
      <c r="F103" s="171" t="s">
        <v>178</v>
      </c>
      <c r="G103" s="172" t="s">
        <v>138</v>
      </c>
      <c r="H103" s="173">
        <v>62.5</v>
      </c>
      <c r="I103" s="174"/>
      <c r="J103" s="175">
        <f>ROUND(I103*H103,2)</f>
        <v>0</v>
      </c>
      <c r="K103" s="171" t="s">
        <v>130</v>
      </c>
      <c r="L103" s="38"/>
      <c r="M103" s="176" t="s">
        <v>5</v>
      </c>
      <c r="N103" s="177" t="s">
        <v>42</v>
      </c>
      <c r="O103" s="39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AR103" s="21" t="s">
        <v>131</v>
      </c>
      <c r="AT103" s="21" t="s">
        <v>126</v>
      </c>
      <c r="AU103" s="21" t="s">
        <v>158</v>
      </c>
      <c r="AY103" s="21" t="s">
        <v>125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21" t="s">
        <v>79</v>
      </c>
      <c r="BK103" s="180">
        <f>ROUND(I103*H103,2)</f>
        <v>0</v>
      </c>
      <c r="BL103" s="21" t="s">
        <v>131</v>
      </c>
      <c r="BM103" s="21" t="s">
        <v>179</v>
      </c>
    </row>
    <row r="104" spans="2:65" s="11" customFormat="1">
      <c r="B104" s="183"/>
      <c r="D104" s="184" t="s">
        <v>140</v>
      </c>
      <c r="E104" s="185" t="s">
        <v>5</v>
      </c>
      <c r="F104" s="186" t="s">
        <v>180</v>
      </c>
      <c r="H104" s="187">
        <v>62.5</v>
      </c>
      <c r="I104" s="188"/>
      <c r="L104" s="183"/>
      <c r="M104" s="189"/>
      <c r="N104" s="190"/>
      <c r="O104" s="190"/>
      <c r="P104" s="190"/>
      <c r="Q104" s="190"/>
      <c r="R104" s="190"/>
      <c r="S104" s="190"/>
      <c r="T104" s="191"/>
      <c r="AT104" s="185" t="s">
        <v>140</v>
      </c>
      <c r="AU104" s="185" t="s">
        <v>158</v>
      </c>
      <c r="AV104" s="11" t="s">
        <v>81</v>
      </c>
      <c r="AW104" s="11" t="s">
        <v>35</v>
      </c>
      <c r="AX104" s="11" t="s">
        <v>79</v>
      </c>
      <c r="AY104" s="185" t="s">
        <v>125</v>
      </c>
    </row>
    <row r="105" spans="2:65" s="10" customFormat="1" ht="29.85" customHeight="1">
      <c r="B105" s="157"/>
      <c r="D105" s="158" t="s">
        <v>70</v>
      </c>
      <c r="E105" s="181" t="s">
        <v>168</v>
      </c>
      <c r="F105" s="181" t="s">
        <v>181</v>
      </c>
      <c r="I105" s="160"/>
      <c r="J105" s="182">
        <f>BK105</f>
        <v>0</v>
      </c>
      <c r="L105" s="157"/>
      <c r="M105" s="162"/>
      <c r="N105" s="163"/>
      <c r="O105" s="163"/>
      <c r="P105" s="164">
        <f>P106+P107+P135</f>
        <v>0</v>
      </c>
      <c r="Q105" s="163"/>
      <c r="R105" s="164">
        <f>R106+R107+R135</f>
        <v>87.365624999999994</v>
      </c>
      <c r="S105" s="163"/>
      <c r="T105" s="165">
        <f>T106+T107+T135</f>
        <v>7.5</v>
      </c>
      <c r="AR105" s="158" t="s">
        <v>79</v>
      </c>
      <c r="AT105" s="166" t="s">
        <v>70</v>
      </c>
      <c r="AU105" s="166" t="s">
        <v>79</v>
      </c>
      <c r="AY105" s="158" t="s">
        <v>125</v>
      </c>
      <c r="BK105" s="167">
        <f>BK106+BK107+BK135</f>
        <v>0</v>
      </c>
    </row>
    <row r="106" spans="2:65" s="10" customFormat="1" ht="14.85" customHeight="1">
      <c r="B106" s="157"/>
      <c r="D106" s="158" t="s">
        <v>70</v>
      </c>
      <c r="E106" s="181" t="s">
        <v>79</v>
      </c>
      <c r="F106" s="181" t="s">
        <v>182</v>
      </c>
      <c r="I106" s="160"/>
      <c r="J106" s="182">
        <f>BK106</f>
        <v>0</v>
      </c>
      <c r="L106" s="157"/>
      <c r="M106" s="162"/>
      <c r="N106" s="163"/>
      <c r="O106" s="163"/>
      <c r="P106" s="164">
        <v>0</v>
      </c>
      <c r="Q106" s="163"/>
      <c r="R106" s="164">
        <v>0</v>
      </c>
      <c r="S106" s="163"/>
      <c r="T106" s="165">
        <v>0</v>
      </c>
      <c r="AR106" s="158" t="s">
        <v>79</v>
      </c>
      <c r="AT106" s="166" t="s">
        <v>70</v>
      </c>
      <c r="AU106" s="166" t="s">
        <v>81</v>
      </c>
      <c r="AY106" s="158" t="s">
        <v>125</v>
      </c>
      <c r="BK106" s="167">
        <v>0</v>
      </c>
    </row>
    <row r="107" spans="2:65" s="10" customFormat="1" ht="14.85" customHeight="1">
      <c r="B107" s="157"/>
      <c r="D107" s="158" t="s">
        <v>70</v>
      </c>
      <c r="E107" s="181" t="s">
        <v>183</v>
      </c>
      <c r="F107" s="181" t="s">
        <v>184</v>
      </c>
      <c r="I107" s="160"/>
      <c r="J107" s="182">
        <f>BK107</f>
        <v>0</v>
      </c>
      <c r="L107" s="157"/>
      <c r="M107" s="162"/>
      <c r="N107" s="163"/>
      <c r="O107" s="163"/>
      <c r="P107" s="164">
        <f>SUM(P108:P134)</f>
        <v>0</v>
      </c>
      <c r="Q107" s="163"/>
      <c r="R107" s="164">
        <f>SUM(R108:R134)</f>
        <v>87.365624999999994</v>
      </c>
      <c r="S107" s="163"/>
      <c r="T107" s="165">
        <f>SUM(T108:T134)</f>
        <v>7.5</v>
      </c>
      <c r="AR107" s="158" t="s">
        <v>79</v>
      </c>
      <c r="AT107" s="166" t="s">
        <v>70</v>
      </c>
      <c r="AU107" s="166" t="s">
        <v>81</v>
      </c>
      <c r="AY107" s="158" t="s">
        <v>125</v>
      </c>
      <c r="BK107" s="167">
        <f>SUM(BK108:BK134)</f>
        <v>0</v>
      </c>
    </row>
    <row r="108" spans="2:65" s="1" customFormat="1" ht="38.25" customHeight="1">
      <c r="B108" s="168"/>
      <c r="C108" s="169" t="s">
        <v>185</v>
      </c>
      <c r="D108" s="169" t="s">
        <v>126</v>
      </c>
      <c r="E108" s="170" t="s">
        <v>186</v>
      </c>
      <c r="F108" s="171" t="s">
        <v>187</v>
      </c>
      <c r="G108" s="172" t="s">
        <v>138</v>
      </c>
      <c r="H108" s="173">
        <v>125</v>
      </c>
      <c r="I108" s="174"/>
      <c r="J108" s="175">
        <f>ROUND(I108*H108,2)</f>
        <v>0</v>
      </c>
      <c r="K108" s="171" t="s">
        <v>130</v>
      </c>
      <c r="L108" s="38"/>
      <c r="M108" s="176" t="s">
        <v>5</v>
      </c>
      <c r="N108" s="177" t="s">
        <v>42</v>
      </c>
      <c r="O108" s="39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AR108" s="21" t="s">
        <v>131</v>
      </c>
      <c r="AT108" s="21" t="s">
        <v>126</v>
      </c>
      <c r="AU108" s="21" t="s">
        <v>158</v>
      </c>
      <c r="AY108" s="21" t="s">
        <v>125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21" t="s">
        <v>79</v>
      </c>
      <c r="BK108" s="180">
        <f>ROUND(I108*H108,2)</f>
        <v>0</v>
      </c>
      <c r="BL108" s="21" t="s">
        <v>131</v>
      </c>
      <c r="BM108" s="21" t="s">
        <v>188</v>
      </c>
    </row>
    <row r="109" spans="2:65" s="1" customFormat="1" ht="25.5" customHeight="1">
      <c r="B109" s="168"/>
      <c r="C109" s="169" t="s">
        <v>133</v>
      </c>
      <c r="D109" s="169" t="s">
        <v>126</v>
      </c>
      <c r="E109" s="170" t="s">
        <v>189</v>
      </c>
      <c r="F109" s="171" t="s">
        <v>190</v>
      </c>
      <c r="G109" s="172" t="s">
        <v>138</v>
      </c>
      <c r="H109" s="173">
        <v>125</v>
      </c>
      <c r="I109" s="174"/>
      <c r="J109" s="175">
        <f>ROUND(I109*H109,2)</f>
        <v>0</v>
      </c>
      <c r="K109" s="171" t="s">
        <v>130</v>
      </c>
      <c r="L109" s="38"/>
      <c r="M109" s="176" t="s">
        <v>5</v>
      </c>
      <c r="N109" s="177" t="s">
        <v>42</v>
      </c>
      <c r="O109" s="39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AR109" s="21" t="s">
        <v>131</v>
      </c>
      <c r="AT109" s="21" t="s">
        <v>126</v>
      </c>
      <c r="AU109" s="21" t="s">
        <v>158</v>
      </c>
      <c r="AY109" s="21" t="s">
        <v>125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21" t="s">
        <v>79</v>
      </c>
      <c r="BK109" s="180">
        <f>ROUND(I109*H109,2)</f>
        <v>0</v>
      </c>
      <c r="BL109" s="21" t="s">
        <v>131</v>
      </c>
      <c r="BM109" s="21" t="s">
        <v>191</v>
      </c>
    </row>
    <row r="110" spans="2:65" s="11" customFormat="1">
      <c r="B110" s="183"/>
      <c r="D110" s="184" t="s">
        <v>140</v>
      </c>
      <c r="E110" s="185" t="s">
        <v>5</v>
      </c>
      <c r="F110" s="186" t="s">
        <v>192</v>
      </c>
      <c r="H110" s="187">
        <v>125</v>
      </c>
      <c r="I110" s="188"/>
      <c r="L110" s="183"/>
      <c r="M110" s="189"/>
      <c r="N110" s="190"/>
      <c r="O110" s="190"/>
      <c r="P110" s="190"/>
      <c r="Q110" s="190"/>
      <c r="R110" s="190"/>
      <c r="S110" s="190"/>
      <c r="T110" s="191"/>
      <c r="AT110" s="185" t="s">
        <v>140</v>
      </c>
      <c r="AU110" s="185" t="s">
        <v>158</v>
      </c>
      <c r="AV110" s="11" t="s">
        <v>81</v>
      </c>
      <c r="AW110" s="11" t="s">
        <v>35</v>
      </c>
      <c r="AX110" s="11" t="s">
        <v>79</v>
      </c>
      <c r="AY110" s="185" t="s">
        <v>125</v>
      </c>
    </row>
    <row r="111" spans="2:65" s="1" customFormat="1" ht="16.5" customHeight="1">
      <c r="B111" s="168"/>
      <c r="C111" s="192" t="s">
        <v>193</v>
      </c>
      <c r="D111" s="192" t="s">
        <v>194</v>
      </c>
      <c r="E111" s="193" t="s">
        <v>195</v>
      </c>
      <c r="F111" s="194" t="s">
        <v>196</v>
      </c>
      <c r="G111" s="195" t="s">
        <v>197</v>
      </c>
      <c r="H111" s="196">
        <v>10</v>
      </c>
      <c r="I111" s="197"/>
      <c r="J111" s="198">
        <f>ROUND(I111*H111,2)</f>
        <v>0</v>
      </c>
      <c r="K111" s="194" t="s">
        <v>130</v>
      </c>
      <c r="L111" s="199"/>
      <c r="M111" s="200" t="s">
        <v>5</v>
      </c>
      <c r="N111" s="201" t="s">
        <v>42</v>
      </c>
      <c r="O111" s="39"/>
      <c r="P111" s="178">
        <f>O111*H111</f>
        <v>0</v>
      </c>
      <c r="Q111" s="178">
        <v>1.4999999999999999E-2</v>
      </c>
      <c r="R111" s="178">
        <f>Q111*H111</f>
        <v>0.15</v>
      </c>
      <c r="S111" s="178">
        <v>0</v>
      </c>
      <c r="T111" s="179">
        <f>S111*H111</f>
        <v>0</v>
      </c>
      <c r="AR111" s="21" t="s">
        <v>198</v>
      </c>
      <c r="AT111" s="21" t="s">
        <v>194</v>
      </c>
      <c r="AU111" s="21" t="s">
        <v>158</v>
      </c>
      <c r="AY111" s="21" t="s">
        <v>125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21" t="s">
        <v>79</v>
      </c>
      <c r="BK111" s="180">
        <f>ROUND(I111*H111,2)</f>
        <v>0</v>
      </c>
      <c r="BL111" s="21" t="s">
        <v>131</v>
      </c>
      <c r="BM111" s="21" t="s">
        <v>199</v>
      </c>
    </row>
    <row r="112" spans="2:65" s="11" customFormat="1">
      <c r="B112" s="183"/>
      <c r="D112" s="184" t="s">
        <v>140</v>
      </c>
      <c r="E112" s="185" t="s">
        <v>5</v>
      </c>
      <c r="F112" s="186" t="s">
        <v>185</v>
      </c>
      <c r="H112" s="187">
        <v>10</v>
      </c>
      <c r="I112" s="188"/>
      <c r="L112" s="183"/>
      <c r="M112" s="189"/>
      <c r="N112" s="190"/>
      <c r="O112" s="190"/>
      <c r="P112" s="190"/>
      <c r="Q112" s="190"/>
      <c r="R112" s="190"/>
      <c r="S112" s="190"/>
      <c r="T112" s="191"/>
      <c r="AT112" s="185" t="s">
        <v>140</v>
      </c>
      <c r="AU112" s="185" t="s">
        <v>158</v>
      </c>
      <c r="AV112" s="11" t="s">
        <v>81</v>
      </c>
      <c r="AW112" s="11" t="s">
        <v>35</v>
      </c>
      <c r="AX112" s="11" t="s">
        <v>79</v>
      </c>
      <c r="AY112" s="185" t="s">
        <v>125</v>
      </c>
    </row>
    <row r="113" spans="2:65" s="1" customFormat="1" ht="25.5" customHeight="1">
      <c r="B113" s="168"/>
      <c r="C113" s="169" t="s">
        <v>156</v>
      </c>
      <c r="D113" s="169" t="s">
        <v>126</v>
      </c>
      <c r="E113" s="170" t="s">
        <v>200</v>
      </c>
      <c r="F113" s="171" t="s">
        <v>201</v>
      </c>
      <c r="G113" s="172" t="s">
        <v>138</v>
      </c>
      <c r="H113" s="173">
        <v>125</v>
      </c>
      <c r="I113" s="174"/>
      <c r="J113" s="175">
        <f>ROUND(I113*H113,2)</f>
        <v>0</v>
      </c>
      <c r="K113" s="171" t="s">
        <v>130</v>
      </c>
      <c r="L113" s="38"/>
      <c r="M113" s="176" t="s">
        <v>5</v>
      </c>
      <c r="N113" s="177" t="s">
        <v>42</v>
      </c>
      <c r="O113" s="39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AR113" s="21" t="s">
        <v>131</v>
      </c>
      <c r="AT113" s="21" t="s">
        <v>126</v>
      </c>
      <c r="AU113" s="21" t="s">
        <v>158</v>
      </c>
      <c r="AY113" s="21" t="s">
        <v>125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21" t="s">
        <v>79</v>
      </c>
      <c r="BK113" s="180">
        <f>ROUND(I113*H113,2)</f>
        <v>0</v>
      </c>
      <c r="BL113" s="21" t="s">
        <v>131</v>
      </c>
      <c r="BM113" s="21" t="s">
        <v>202</v>
      </c>
    </row>
    <row r="114" spans="2:65" s="11" customFormat="1">
      <c r="B114" s="183"/>
      <c r="D114" s="184" t="s">
        <v>140</v>
      </c>
      <c r="E114" s="185" t="s">
        <v>5</v>
      </c>
      <c r="F114" s="186" t="s">
        <v>192</v>
      </c>
      <c r="H114" s="187">
        <v>125</v>
      </c>
      <c r="I114" s="188"/>
      <c r="L114" s="183"/>
      <c r="M114" s="189"/>
      <c r="N114" s="190"/>
      <c r="O114" s="190"/>
      <c r="P114" s="190"/>
      <c r="Q114" s="190"/>
      <c r="R114" s="190"/>
      <c r="S114" s="190"/>
      <c r="T114" s="191"/>
      <c r="AT114" s="185" t="s">
        <v>140</v>
      </c>
      <c r="AU114" s="185" t="s">
        <v>158</v>
      </c>
      <c r="AV114" s="11" t="s">
        <v>81</v>
      </c>
      <c r="AW114" s="11" t="s">
        <v>35</v>
      </c>
      <c r="AX114" s="11" t="s">
        <v>79</v>
      </c>
      <c r="AY114" s="185" t="s">
        <v>125</v>
      </c>
    </row>
    <row r="115" spans="2:65" s="1" customFormat="1" ht="25.5" customHeight="1">
      <c r="B115" s="168"/>
      <c r="C115" s="169" t="s">
        <v>203</v>
      </c>
      <c r="D115" s="169" t="s">
        <v>126</v>
      </c>
      <c r="E115" s="170" t="s">
        <v>204</v>
      </c>
      <c r="F115" s="171" t="s">
        <v>205</v>
      </c>
      <c r="G115" s="172" t="s">
        <v>138</v>
      </c>
      <c r="H115" s="173">
        <v>125</v>
      </c>
      <c r="I115" s="174"/>
      <c r="J115" s="175">
        <f>ROUND(I115*H115,2)</f>
        <v>0</v>
      </c>
      <c r="K115" s="171" t="s">
        <v>130</v>
      </c>
      <c r="L115" s="38"/>
      <c r="M115" s="176" t="s">
        <v>5</v>
      </c>
      <c r="N115" s="177" t="s">
        <v>42</v>
      </c>
      <c r="O115" s="39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AR115" s="21" t="s">
        <v>131</v>
      </c>
      <c r="AT115" s="21" t="s">
        <v>126</v>
      </c>
      <c r="AU115" s="21" t="s">
        <v>158</v>
      </c>
      <c r="AY115" s="21" t="s">
        <v>125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21" t="s">
        <v>79</v>
      </c>
      <c r="BK115" s="180">
        <f>ROUND(I115*H115,2)</f>
        <v>0</v>
      </c>
      <c r="BL115" s="21" t="s">
        <v>131</v>
      </c>
      <c r="BM115" s="21" t="s">
        <v>206</v>
      </c>
    </row>
    <row r="116" spans="2:65" s="1" customFormat="1" ht="16.5" customHeight="1">
      <c r="B116" s="168"/>
      <c r="C116" s="169" t="s">
        <v>11</v>
      </c>
      <c r="D116" s="169" t="s">
        <v>126</v>
      </c>
      <c r="E116" s="170" t="s">
        <v>207</v>
      </c>
      <c r="F116" s="171" t="s">
        <v>208</v>
      </c>
      <c r="G116" s="172" t="s">
        <v>138</v>
      </c>
      <c r="H116" s="173">
        <v>125</v>
      </c>
      <c r="I116" s="174"/>
      <c r="J116" s="175">
        <f>ROUND(I116*H116,2)</f>
        <v>0</v>
      </c>
      <c r="K116" s="171" t="s">
        <v>130</v>
      </c>
      <c r="L116" s="38"/>
      <c r="M116" s="176" t="s">
        <v>5</v>
      </c>
      <c r="N116" s="177" t="s">
        <v>42</v>
      </c>
      <c r="O116" s="39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AR116" s="21" t="s">
        <v>131</v>
      </c>
      <c r="AT116" s="21" t="s">
        <v>126</v>
      </c>
      <c r="AU116" s="21" t="s">
        <v>158</v>
      </c>
      <c r="AY116" s="21" t="s">
        <v>125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21" t="s">
        <v>79</v>
      </c>
      <c r="BK116" s="180">
        <f>ROUND(I116*H116,2)</f>
        <v>0</v>
      </c>
      <c r="BL116" s="21" t="s">
        <v>131</v>
      </c>
      <c r="BM116" s="21" t="s">
        <v>209</v>
      </c>
    </row>
    <row r="117" spans="2:65" s="1" customFormat="1" ht="38.25" customHeight="1">
      <c r="B117" s="168"/>
      <c r="C117" s="169" t="s">
        <v>210</v>
      </c>
      <c r="D117" s="169" t="s">
        <v>126</v>
      </c>
      <c r="E117" s="170" t="s">
        <v>211</v>
      </c>
      <c r="F117" s="171" t="s">
        <v>212</v>
      </c>
      <c r="G117" s="172" t="s">
        <v>138</v>
      </c>
      <c r="H117" s="173">
        <v>125</v>
      </c>
      <c r="I117" s="174"/>
      <c r="J117" s="175">
        <f>ROUND(I117*H117,2)</f>
        <v>0</v>
      </c>
      <c r="K117" s="171" t="s">
        <v>130</v>
      </c>
      <c r="L117" s="38"/>
      <c r="M117" s="176" t="s">
        <v>5</v>
      </c>
      <c r="N117" s="177" t="s">
        <v>42</v>
      </c>
      <c r="O117" s="39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AR117" s="21" t="s">
        <v>131</v>
      </c>
      <c r="AT117" s="21" t="s">
        <v>126</v>
      </c>
      <c r="AU117" s="21" t="s">
        <v>158</v>
      </c>
      <c r="AY117" s="21" t="s">
        <v>125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21" t="s">
        <v>79</v>
      </c>
      <c r="BK117" s="180">
        <f>ROUND(I117*H117,2)</f>
        <v>0</v>
      </c>
      <c r="BL117" s="21" t="s">
        <v>131</v>
      </c>
      <c r="BM117" s="21" t="s">
        <v>213</v>
      </c>
    </row>
    <row r="118" spans="2:65" s="1" customFormat="1" ht="25.5" customHeight="1">
      <c r="B118" s="168"/>
      <c r="C118" s="169" t="s">
        <v>214</v>
      </c>
      <c r="D118" s="169" t="s">
        <v>126</v>
      </c>
      <c r="E118" s="170" t="s">
        <v>215</v>
      </c>
      <c r="F118" s="171" t="s">
        <v>216</v>
      </c>
      <c r="G118" s="172" t="s">
        <v>138</v>
      </c>
      <c r="H118" s="173">
        <v>50</v>
      </c>
      <c r="I118" s="174"/>
      <c r="J118" s="175">
        <f>ROUND(I118*H118,2)</f>
        <v>0</v>
      </c>
      <c r="K118" s="171" t="s">
        <v>130</v>
      </c>
      <c r="L118" s="38"/>
      <c r="M118" s="176" t="s">
        <v>5</v>
      </c>
      <c r="N118" s="177" t="s">
        <v>42</v>
      </c>
      <c r="O118" s="39"/>
      <c r="P118" s="178">
        <f>O118*H118</f>
        <v>0</v>
      </c>
      <c r="Q118" s="178">
        <v>0.27994000000000002</v>
      </c>
      <c r="R118" s="178">
        <f>Q118*H118</f>
        <v>13.997000000000002</v>
      </c>
      <c r="S118" s="178">
        <v>0</v>
      </c>
      <c r="T118" s="179">
        <f>S118*H118</f>
        <v>0</v>
      </c>
      <c r="AR118" s="21" t="s">
        <v>131</v>
      </c>
      <c r="AT118" s="21" t="s">
        <v>126</v>
      </c>
      <c r="AU118" s="21" t="s">
        <v>158</v>
      </c>
      <c r="AY118" s="21" t="s">
        <v>125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21" t="s">
        <v>79</v>
      </c>
      <c r="BK118" s="180">
        <f>ROUND(I118*H118,2)</f>
        <v>0</v>
      </c>
      <c r="BL118" s="21" t="s">
        <v>131</v>
      </c>
      <c r="BM118" s="21" t="s">
        <v>217</v>
      </c>
    </row>
    <row r="119" spans="2:65" s="11" customFormat="1">
      <c r="B119" s="183"/>
      <c r="D119" s="184" t="s">
        <v>140</v>
      </c>
      <c r="E119" s="185" t="s">
        <v>5</v>
      </c>
      <c r="F119" s="186" t="s">
        <v>218</v>
      </c>
      <c r="H119" s="187">
        <v>50</v>
      </c>
      <c r="I119" s="188"/>
      <c r="L119" s="183"/>
      <c r="M119" s="189"/>
      <c r="N119" s="190"/>
      <c r="O119" s="190"/>
      <c r="P119" s="190"/>
      <c r="Q119" s="190"/>
      <c r="R119" s="190"/>
      <c r="S119" s="190"/>
      <c r="T119" s="191"/>
      <c r="AT119" s="185" t="s">
        <v>140</v>
      </c>
      <c r="AU119" s="185" t="s">
        <v>158</v>
      </c>
      <c r="AV119" s="11" t="s">
        <v>81</v>
      </c>
      <c r="AW119" s="11" t="s">
        <v>35</v>
      </c>
      <c r="AX119" s="11" t="s">
        <v>79</v>
      </c>
      <c r="AY119" s="185" t="s">
        <v>125</v>
      </c>
    </row>
    <row r="120" spans="2:65" s="1" customFormat="1" ht="25.5" customHeight="1">
      <c r="B120" s="168"/>
      <c r="C120" s="169" t="s">
        <v>219</v>
      </c>
      <c r="D120" s="169" t="s">
        <v>126</v>
      </c>
      <c r="E120" s="170" t="s">
        <v>220</v>
      </c>
      <c r="F120" s="171" t="s">
        <v>221</v>
      </c>
      <c r="G120" s="172" t="s">
        <v>138</v>
      </c>
      <c r="H120" s="173">
        <v>62.5</v>
      </c>
      <c r="I120" s="174"/>
      <c r="J120" s="175">
        <f>ROUND(I120*H120,2)</f>
        <v>0</v>
      </c>
      <c r="K120" s="171" t="s">
        <v>130</v>
      </c>
      <c r="L120" s="38"/>
      <c r="M120" s="176" t="s">
        <v>5</v>
      </c>
      <c r="N120" s="177" t="s">
        <v>42</v>
      </c>
      <c r="O120" s="39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AR120" s="21" t="s">
        <v>131</v>
      </c>
      <c r="AT120" s="21" t="s">
        <v>126</v>
      </c>
      <c r="AU120" s="21" t="s">
        <v>158</v>
      </c>
      <c r="AY120" s="21" t="s">
        <v>125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21" t="s">
        <v>79</v>
      </c>
      <c r="BK120" s="180">
        <f>ROUND(I120*H120,2)</f>
        <v>0</v>
      </c>
      <c r="BL120" s="21" t="s">
        <v>131</v>
      </c>
      <c r="BM120" s="21" t="s">
        <v>222</v>
      </c>
    </row>
    <row r="121" spans="2:65" s="1" customFormat="1" ht="38.25" customHeight="1">
      <c r="B121" s="168"/>
      <c r="C121" s="169" t="s">
        <v>223</v>
      </c>
      <c r="D121" s="169" t="s">
        <v>126</v>
      </c>
      <c r="E121" s="170" t="s">
        <v>224</v>
      </c>
      <c r="F121" s="171" t="s">
        <v>225</v>
      </c>
      <c r="G121" s="172" t="s">
        <v>138</v>
      </c>
      <c r="H121" s="173">
        <v>62.5</v>
      </c>
      <c r="I121" s="174"/>
      <c r="J121" s="175">
        <f>ROUND(I121*H121,2)</f>
        <v>0</v>
      </c>
      <c r="K121" s="171" t="s">
        <v>130</v>
      </c>
      <c r="L121" s="38"/>
      <c r="M121" s="176" t="s">
        <v>5</v>
      </c>
      <c r="N121" s="177" t="s">
        <v>42</v>
      </c>
      <c r="O121" s="39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21" t="s">
        <v>131</v>
      </c>
      <c r="AT121" s="21" t="s">
        <v>126</v>
      </c>
      <c r="AU121" s="21" t="s">
        <v>158</v>
      </c>
      <c r="AY121" s="21" t="s">
        <v>125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21" t="s">
        <v>79</v>
      </c>
      <c r="BK121" s="180">
        <f>ROUND(I121*H121,2)</f>
        <v>0</v>
      </c>
      <c r="BL121" s="21" t="s">
        <v>131</v>
      </c>
      <c r="BM121" s="21" t="s">
        <v>226</v>
      </c>
    </row>
    <row r="122" spans="2:65" s="1" customFormat="1" ht="16.5" customHeight="1">
      <c r="B122" s="168"/>
      <c r="C122" s="169" t="s">
        <v>227</v>
      </c>
      <c r="D122" s="169" t="s">
        <v>126</v>
      </c>
      <c r="E122" s="170" t="s">
        <v>228</v>
      </c>
      <c r="F122" s="171" t="s">
        <v>229</v>
      </c>
      <c r="G122" s="172" t="s">
        <v>230</v>
      </c>
      <c r="H122" s="173">
        <v>6</v>
      </c>
      <c r="I122" s="174"/>
      <c r="J122" s="175">
        <f>ROUND(I122*H122,2)</f>
        <v>0</v>
      </c>
      <c r="K122" s="171" t="s">
        <v>130</v>
      </c>
      <c r="L122" s="38"/>
      <c r="M122" s="176" t="s">
        <v>5</v>
      </c>
      <c r="N122" s="177" t="s">
        <v>42</v>
      </c>
      <c r="O122" s="39"/>
      <c r="P122" s="178">
        <f>O122*H122</f>
        <v>0</v>
      </c>
      <c r="Q122" s="178">
        <v>0.42080000000000001</v>
      </c>
      <c r="R122" s="178">
        <f>Q122*H122</f>
        <v>2.5247999999999999</v>
      </c>
      <c r="S122" s="178">
        <v>0</v>
      </c>
      <c r="T122" s="179">
        <f>S122*H122</f>
        <v>0</v>
      </c>
      <c r="AR122" s="21" t="s">
        <v>131</v>
      </c>
      <c r="AT122" s="21" t="s">
        <v>126</v>
      </c>
      <c r="AU122" s="21" t="s">
        <v>158</v>
      </c>
      <c r="AY122" s="21" t="s">
        <v>125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21" t="s">
        <v>79</v>
      </c>
      <c r="BK122" s="180">
        <f>ROUND(I122*H122,2)</f>
        <v>0</v>
      </c>
      <c r="BL122" s="21" t="s">
        <v>131</v>
      </c>
      <c r="BM122" s="21" t="s">
        <v>231</v>
      </c>
    </row>
    <row r="123" spans="2:65" s="1" customFormat="1" ht="51" customHeight="1">
      <c r="B123" s="168"/>
      <c r="C123" s="169" t="s">
        <v>232</v>
      </c>
      <c r="D123" s="169" t="s">
        <v>126</v>
      </c>
      <c r="E123" s="170" t="s">
        <v>233</v>
      </c>
      <c r="F123" s="171" t="s">
        <v>234</v>
      </c>
      <c r="G123" s="172" t="s">
        <v>129</v>
      </c>
      <c r="H123" s="173">
        <v>125</v>
      </c>
      <c r="I123" s="174"/>
      <c r="J123" s="175">
        <f>ROUND(I123*H123,2)</f>
        <v>0</v>
      </c>
      <c r="K123" s="171" t="s">
        <v>130</v>
      </c>
      <c r="L123" s="38"/>
      <c r="M123" s="176" t="s">
        <v>5</v>
      </c>
      <c r="N123" s="177" t="s">
        <v>42</v>
      </c>
      <c r="O123" s="39"/>
      <c r="P123" s="178">
        <f>O123*H123</f>
        <v>0</v>
      </c>
      <c r="Q123" s="178">
        <v>8.9779999999999999E-2</v>
      </c>
      <c r="R123" s="178">
        <f>Q123*H123</f>
        <v>11.2225</v>
      </c>
      <c r="S123" s="178">
        <v>0</v>
      </c>
      <c r="T123" s="179">
        <f>S123*H123</f>
        <v>0</v>
      </c>
      <c r="AR123" s="21" t="s">
        <v>131</v>
      </c>
      <c r="AT123" s="21" t="s">
        <v>126</v>
      </c>
      <c r="AU123" s="21" t="s">
        <v>158</v>
      </c>
      <c r="AY123" s="21" t="s">
        <v>125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21" t="s">
        <v>79</v>
      </c>
      <c r="BK123" s="180">
        <f>ROUND(I123*H123,2)</f>
        <v>0</v>
      </c>
      <c r="BL123" s="21" t="s">
        <v>131</v>
      </c>
      <c r="BM123" s="21" t="s">
        <v>235</v>
      </c>
    </row>
    <row r="124" spans="2:65" s="1" customFormat="1" ht="16.5" customHeight="1">
      <c r="B124" s="168"/>
      <c r="C124" s="192" t="s">
        <v>236</v>
      </c>
      <c r="D124" s="192" t="s">
        <v>194</v>
      </c>
      <c r="E124" s="193" t="s">
        <v>237</v>
      </c>
      <c r="F124" s="194" t="s">
        <v>238</v>
      </c>
      <c r="G124" s="195" t="s">
        <v>239</v>
      </c>
      <c r="H124" s="196">
        <v>3.5</v>
      </c>
      <c r="I124" s="197"/>
      <c r="J124" s="198">
        <f>ROUND(I124*H124,2)</f>
        <v>0</v>
      </c>
      <c r="K124" s="194" t="s">
        <v>130</v>
      </c>
      <c r="L124" s="199"/>
      <c r="M124" s="200" t="s">
        <v>5</v>
      </c>
      <c r="N124" s="201" t="s">
        <v>42</v>
      </c>
      <c r="O124" s="39"/>
      <c r="P124" s="178">
        <f>O124*H124</f>
        <v>0</v>
      </c>
      <c r="Q124" s="178">
        <v>1</v>
      </c>
      <c r="R124" s="178">
        <f>Q124*H124</f>
        <v>3.5</v>
      </c>
      <c r="S124" s="178">
        <v>0</v>
      </c>
      <c r="T124" s="179">
        <f>S124*H124</f>
        <v>0</v>
      </c>
      <c r="AR124" s="21" t="s">
        <v>198</v>
      </c>
      <c r="AT124" s="21" t="s">
        <v>194</v>
      </c>
      <c r="AU124" s="21" t="s">
        <v>158</v>
      </c>
      <c r="AY124" s="21" t="s">
        <v>125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21" t="s">
        <v>79</v>
      </c>
      <c r="BK124" s="180">
        <f>ROUND(I124*H124,2)</f>
        <v>0</v>
      </c>
      <c r="BL124" s="21" t="s">
        <v>131</v>
      </c>
      <c r="BM124" s="21" t="s">
        <v>240</v>
      </c>
    </row>
    <row r="125" spans="2:65" s="11" customFormat="1">
      <c r="B125" s="183"/>
      <c r="D125" s="184" t="s">
        <v>140</v>
      </c>
      <c r="E125" s="185" t="s">
        <v>5</v>
      </c>
      <c r="F125" s="186" t="s">
        <v>241</v>
      </c>
      <c r="H125" s="187">
        <v>3.5</v>
      </c>
      <c r="I125" s="188"/>
      <c r="L125" s="183"/>
      <c r="M125" s="189"/>
      <c r="N125" s="190"/>
      <c r="O125" s="190"/>
      <c r="P125" s="190"/>
      <c r="Q125" s="190"/>
      <c r="R125" s="190"/>
      <c r="S125" s="190"/>
      <c r="T125" s="191"/>
      <c r="AT125" s="185" t="s">
        <v>140</v>
      </c>
      <c r="AU125" s="185" t="s">
        <v>158</v>
      </c>
      <c r="AV125" s="11" t="s">
        <v>81</v>
      </c>
      <c r="AW125" s="11" t="s">
        <v>35</v>
      </c>
      <c r="AX125" s="11" t="s">
        <v>79</v>
      </c>
      <c r="AY125" s="185" t="s">
        <v>125</v>
      </c>
    </row>
    <row r="126" spans="2:65" s="1" customFormat="1" ht="38.25" customHeight="1">
      <c r="B126" s="168"/>
      <c r="C126" s="169" t="s">
        <v>183</v>
      </c>
      <c r="D126" s="169" t="s">
        <v>126</v>
      </c>
      <c r="E126" s="170" t="s">
        <v>242</v>
      </c>
      <c r="F126" s="171" t="s">
        <v>243</v>
      </c>
      <c r="G126" s="172" t="s">
        <v>129</v>
      </c>
      <c r="H126" s="173">
        <v>125</v>
      </c>
      <c r="I126" s="174"/>
      <c r="J126" s="175">
        <f>ROUND(I126*H126,2)</f>
        <v>0</v>
      </c>
      <c r="K126" s="171" t="s">
        <v>130</v>
      </c>
      <c r="L126" s="38"/>
      <c r="M126" s="176" t="s">
        <v>5</v>
      </c>
      <c r="N126" s="177" t="s">
        <v>42</v>
      </c>
      <c r="O126" s="39"/>
      <c r="P126" s="178">
        <f>O126*H126</f>
        <v>0</v>
      </c>
      <c r="Q126" s="178">
        <v>0.15540000000000001</v>
      </c>
      <c r="R126" s="178">
        <f>Q126*H126</f>
        <v>19.425000000000001</v>
      </c>
      <c r="S126" s="178">
        <v>0</v>
      </c>
      <c r="T126" s="179">
        <f>S126*H126</f>
        <v>0</v>
      </c>
      <c r="AR126" s="21" t="s">
        <v>131</v>
      </c>
      <c r="AT126" s="21" t="s">
        <v>126</v>
      </c>
      <c r="AU126" s="21" t="s">
        <v>158</v>
      </c>
      <c r="AY126" s="21" t="s">
        <v>125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21" t="s">
        <v>79</v>
      </c>
      <c r="BK126" s="180">
        <f>ROUND(I126*H126,2)</f>
        <v>0</v>
      </c>
      <c r="BL126" s="21" t="s">
        <v>131</v>
      </c>
      <c r="BM126" s="21" t="s">
        <v>244</v>
      </c>
    </row>
    <row r="127" spans="2:65" s="1" customFormat="1" ht="16.5" customHeight="1">
      <c r="B127" s="168"/>
      <c r="C127" s="192" t="s">
        <v>245</v>
      </c>
      <c r="D127" s="192" t="s">
        <v>194</v>
      </c>
      <c r="E127" s="193" t="s">
        <v>246</v>
      </c>
      <c r="F127" s="194" t="s">
        <v>247</v>
      </c>
      <c r="G127" s="195" t="s">
        <v>129</v>
      </c>
      <c r="H127" s="196">
        <v>131.25</v>
      </c>
      <c r="I127" s="197"/>
      <c r="J127" s="198">
        <f>ROUND(I127*H127,2)</f>
        <v>0</v>
      </c>
      <c r="K127" s="194" t="s">
        <v>130</v>
      </c>
      <c r="L127" s="199"/>
      <c r="M127" s="200" t="s">
        <v>5</v>
      </c>
      <c r="N127" s="201" t="s">
        <v>42</v>
      </c>
      <c r="O127" s="39"/>
      <c r="P127" s="178">
        <f>O127*H127</f>
        <v>0</v>
      </c>
      <c r="Q127" s="178">
        <v>8.5000000000000006E-2</v>
      </c>
      <c r="R127" s="178">
        <f>Q127*H127</f>
        <v>11.15625</v>
      </c>
      <c r="S127" s="178">
        <v>0</v>
      </c>
      <c r="T127" s="179">
        <f>S127*H127</f>
        <v>0</v>
      </c>
      <c r="AR127" s="21" t="s">
        <v>198</v>
      </c>
      <c r="AT127" s="21" t="s">
        <v>194</v>
      </c>
      <c r="AU127" s="21" t="s">
        <v>158</v>
      </c>
      <c r="AY127" s="21" t="s">
        <v>125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21" t="s">
        <v>79</v>
      </c>
      <c r="BK127" s="180">
        <f>ROUND(I127*H127,2)</f>
        <v>0</v>
      </c>
      <c r="BL127" s="21" t="s">
        <v>131</v>
      </c>
      <c r="BM127" s="21" t="s">
        <v>248</v>
      </c>
    </row>
    <row r="128" spans="2:65" s="11" customFormat="1">
      <c r="B128" s="183"/>
      <c r="D128" s="184" t="s">
        <v>140</v>
      </c>
      <c r="E128" s="185" t="s">
        <v>5</v>
      </c>
      <c r="F128" s="186" t="s">
        <v>249</v>
      </c>
      <c r="H128" s="187">
        <v>131.25</v>
      </c>
      <c r="I128" s="188"/>
      <c r="L128" s="183"/>
      <c r="M128" s="189"/>
      <c r="N128" s="190"/>
      <c r="O128" s="190"/>
      <c r="P128" s="190"/>
      <c r="Q128" s="190"/>
      <c r="R128" s="190"/>
      <c r="S128" s="190"/>
      <c r="T128" s="191"/>
      <c r="AT128" s="185" t="s">
        <v>140</v>
      </c>
      <c r="AU128" s="185" t="s">
        <v>158</v>
      </c>
      <c r="AV128" s="11" t="s">
        <v>81</v>
      </c>
      <c r="AW128" s="11" t="s">
        <v>35</v>
      </c>
      <c r="AX128" s="11" t="s">
        <v>79</v>
      </c>
      <c r="AY128" s="185" t="s">
        <v>125</v>
      </c>
    </row>
    <row r="129" spans="2:65" s="1" customFormat="1" ht="25.5" customHeight="1">
      <c r="B129" s="168"/>
      <c r="C129" s="169" t="s">
        <v>10</v>
      </c>
      <c r="D129" s="169" t="s">
        <v>126</v>
      </c>
      <c r="E129" s="170" t="s">
        <v>250</v>
      </c>
      <c r="F129" s="171" t="s">
        <v>251</v>
      </c>
      <c r="G129" s="172" t="s">
        <v>150</v>
      </c>
      <c r="H129" s="173">
        <v>11.25</v>
      </c>
      <c r="I129" s="174"/>
      <c r="J129" s="175">
        <f>ROUND(I129*H129,2)</f>
        <v>0</v>
      </c>
      <c r="K129" s="171" t="s">
        <v>130</v>
      </c>
      <c r="L129" s="38"/>
      <c r="M129" s="176" t="s">
        <v>5</v>
      </c>
      <c r="N129" s="177" t="s">
        <v>42</v>
      </c>
      <c r="O129" s="39"/>
      <c r="P129" s="178">
        <f>O129*H129</f>
        <v>0</v>
      </c>
      <c r="Q129" s="178">
        <v>2.2563399999999998</v>
      </c>
      <c r="R129" s="178">
        <f>Q129*H129</f>
        <v>25.383824999999998</v>
      </c>
      <c r="S129" s="178">
        <v>0</v>
      </c>
      <c r="T129" s="179">
        <f>S129*H129</f>
        <v>0</v>
      </c>
      <c r="AR129" s="21" t="s">
        <v>131</v>
      </c>
      <c r="AT129" s="21" t="s">
        <v>126</v>
      </c>
      <c r="AU129" s="21" t="s">
        <v>158</v>
      </c>
      <c r="AY129" s="21" t="s">
        <v>125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21" t="s">
        <v>79</v>
      </c>
      <c r="BK129" s="180">
        <f>ROUND(I129*H129,2)</f>
        <v>0</v>
      </c>
      <c r="BL129" s="21" t="s">
        <v>131</v>
      </c>
      <c r="BM129" s="21" t="s">
        <v>252</v>
      </c>
    </row>
    <row r="130" spans="2:65" s="11" customFormat="1">
      <c r="B130" s="183"/>
      <c r="D130" s="184" t="s">
        <v>140</v>
      </c>
      <c r="E130" s="185" t="s">
        <v>5</v>
      </c>
      <c r="F130" s="186" t="s">
        <v>253</v>
      </c>
      <c r="H130" s="187">
        <v>11.25</v>
      </c>
      <c r="I130" s="188"/>
      <c r="L130" s="183"/>
      <c r="M130" s="189"/>
      <c r="N130" s="190"/>
      <c r="O130" s="190"/>
      <c r="P130" s="190"/>
      <c r="Q130" s="190"/>
      <c r="R130" s="190"/>
      <c r="S130" s="190"/>
      <c r="T130" s="191"/>
      <c r="AT130" s="185" t="s">
        <v>140</v>
      </c>
      <c r="AU130" s="185" t="s">
        <v>158</v>
      </c>
      <c r="AV130" s="11" t="s">
        <v>81</v>
      </c>
      <c r="AW130" s="11" t="s">
        <v>35</v>
      </c>
      <c r="AX130" s="11" t="s">
        <v>79</v>
      </c>
      <c r="AY130" s="185" t="s">
        <v>125</v>
      </c>
    </row>
    <row r="131" spans="2:65" s="1" customFormat="1" ht="25.5" customHeight="1">
      <c r="B131" s="168"/>
      <c r="C131" s="169" t="s">
        <v>254</v>
      </c>
      <c r="D131" s="169" t="s">
        <v>126</v>
      </c>
      <c r="E131" s="170" t="s">
        <v>255</v>
      </c>
      <c r="F131" s="171" t="s">
        <v>256</v>
      </c>
      <c r="G131" s="172" t="s">
        <v>129</v>
      </c>
      <c r="H131" s="173">
        <v>125</v>
      </c>
      <c r="I131" s="174"/>
      <c r="J131" s="175">
        <f>ROUND(I131*H131,2)</f>
        <v>0</v>
      </c>
      <c r="K131" s="171" t="s">
        <v>130</v>
      </c>
      <c r="L131" s="38"/>
      <c r="M131" s="176" t="s">
        <v>5</v>
      </c>
      <c r="N131" s="177" t="s">
        <v>42</v>
      </c>
      <c r="O131" s="39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AR131" s="21" t="s">
        <v>131</v>
      </c>
      <c r="AT131" s="21" t="s">
        <v>126</v>
      </c>
      <c r="AU131" s="21" t="s">
        <v>158</v>
      </c>
      <c r="AY131" s="21" t="s">
        <v>125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21" t="s">
        <v>79</v>
      </c>
      <c r="BK131" s="180">
        <f>ROUND(I131*H131,2)</f>
        <v>0</v>
      </c>
      <c r="BL131" s="21" t="s">
        <v>131</v>
      </c>
      <c r="BM131" s="21" t="s">
        <v>257</v>
      </c>
    </row>
    <row r="132" spans="2:65" s="1" customFormat="1" ht="38.25" customHeight="1">
      <c r="B132" s="168"/>
      <c r="C132" s="169" t="s">
        <v>258</v>
      </c>
      <c r="D132" s="169" t="s">
        <v>126</v>
      </c>
      <c r="E132" s="170" t="s">
        <v>259</v>
      </c>
      <c r="F132" s="171" t="s">
        <v>260</v>
      </c>
      <c r="G132" s="172" t="s">
        <v>129</v>
      </c>
      <c r="H132" s="173">
        <v>125</v>
      </c>
      <c r="I132" s="174"/>
      <c r="J132" s="175">
        <f>ROUND(I132*H132,2)</f>
        <v>0</v>
      </c>
      <c r="K132" s="171" t="s">
        <v>130</v>
      </c>
      <c r="L132" s="38"/>
      <c r="M132" s="176" t="s">
        <v>5</v>
      </c>
      <c r="N132" s="177" t="s">
        <v>42</v>
      </c>
      <c r="O132" s="39"/>
      <c r="P132" s="178">
        <f>O132*H132</f>
        <v>0</v>
      </c>
      <c r="Q132" s="178">
        <v>5.0000000000000002E-5</v>
      </c>
      <c r="R132" s="178">
        <f>Q132*H132</f>
        <v>6.2500000000000003E-3</v>
      </c>
      <c r="S132" s="178">
        <v>0</v>
      </c>
      <c r="T132" s="179">
        <f>S132*H132</f>
        <v>0</v>
      </c>
      <c r="AR132" s="21" t="s">
        <v>131</v>
      </c>
      <c r="AT132" s="21" t="s">
        <v>126</v>
      </c>
      <c r="AU132" s="21" t="s">
        <v>158</v>
      </c>
      <c r="AY132" s="21" t="s">
        <v>125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21" t="s">
        <v>79</v>
      </c>
      <c r="BK132" s="180">
        <f>ROUND(I132*H132,2)</f>
        <v>0</v>
      </c>
      <c r="BL132" s="21" t="s">
        <v>131</v>
      </c>
      <c r="BM132" s="21" t="s">
        <v>261</v>
      </c>
    </row>
    <row r="133" spans="2:65" s="1" customFormat="1" ht="38.25" customHeight="1">
      <c r="B133" s="168"/>
      <c r="C133" s="169" t="s">
        <v>262</v>
      </c>
      <c r="D133" s="169" t="s">
        <v>126</v>
      </c>
      <c r="E133" s="170" t="s">
        <v>263</v>
      </c>
      <c r="F133" s="171" t="s">
        <v>264</v>
      </c>
      <c r="G133" s="172" t="s">
        <v>138</v>
      </c>
      <c r="H133" s="173">
        <v>375</v>
      </c>
      <c r="I133" s="174"/>
      <c r="J133" s="175">
        <f>ROUND(I133*H133,2)</f>
        <v>0</v>
      </c>
      <c r="K133" s="171" t="s">
        <v>130</v>
      </c>
      <c r="L133" s="38"/>
      <c r="M133" s="176" t="s">
        <v>5</v>
      </c>
      <c r="N133" s="177" t="s">
        <v>42</v>
      </c>
      <c r="O133" s="39"/>
      <c r="P133" s="178">
        <f>O133*H133</f>
        <v>0</v>
      </c>
      <c r="Q133" s="178">
        <v>0</v>
      </c>
      <c r="R133" s="178">
        <f>Q133*H133</f>
        <v>0</v>
      </c>
      <c r="S133" s="178">
        <v>0.02</v>
      </c>
      <c r="T133" s="179">
        <f>S133*H133</f>
        <v>7.5</v>
      </c>
      <c r="AR133" s="21" t="s">
        <v>131</v>
      </c>
      <c r="AT133" s="21" t="s">
        <v>126</v>
      </c>
      <c r="AU133" s="21" t="s">
        <v>158</v>
      </c>
      <c r="AY133" s="21" t="s">
        <v>125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21" t="s">
        <v>79</v>
      </c>
      <c r="BK133" s="180">
        <f>ROUND(I133*H133,2)</f>
        <v>0</v>
      </c>
      <c r="BL133" s="21" t="s">
        <v>131</v>
      </c>
      <c r="BM133" s="21" t="s">
        <v>265</v>
      </c>
    </row>
    <row r="134" spans="2:65" s="11" customFormat="1">
      <c r="B134" s="183"/>
      <c r="D134" s="184" t="s">
        <v>140</v>
      </c>
      <c r="E134" s="185" t="s">
        <v>5</v>
      </c>
      <c r="F134" s="186" t="s">
        <v>266</v>
      </c>
      <c r="H134" s="187">
        <v>375</v>
      </c>
      <c r="I134" s="188"/>
      <c r="L134" s="183"/>
      <c r="M134" s="189"/>
      <c r="N134" s="190"/>
      <c r="O134" s="190"/>
      <c r="P134" s="190"/>
      <c r="Q134" s="190"/>
      <c r="R134" s="190"/>
      <c r="S134" s="190"/>
      <c r="T134" s="191"/>
      <c r="AT134" s="185" t="s">
        <v>140</v>
      </c>
      <c r="AU134" s="185" t="s">
        <v>158</v>
      </c>
      <c r="AV134" s="11" t="s">
        <v>81</v>
      </c>
      <c r="AW134" s="11" t="s">
        <v>35</v>
      </c>
      <c r="AX134" s="11" t="s">
        <v>79</v>
      </c>
      <c r="AY134" s="185" t="s">
        <v>125</v>
      </c>
    </row>
    <row r="135" spans="2:65" s="10" customFormat="1" ht="22.35" customHeight="1">
      <c r="B135" s="157"/>
      <c r="D135" s="158" t="s">
        <v>70</v>
      </c>
      <c r="E135" s="181" t="s">
        <v>267</v>
      </c>
      <c r="F135" s="181" t="s">
        <v>268</v>
      </c>
      <c r="I135" s="160"/>
      <c r="J135" s="182">
        <f>BK135</f>
        <v>0</v>
      </c>
      <c r="L135" s="157"/>
      <c r="M135" s="162"/>
      <c r="N135" s="163"/>
      <c r="O135" s="163"/>
      <c r="P135" s="164">
        <f>SUM(P136:P142)</f>
        <v>0</v>
      </c>
      <c r="Q135" s="163"/>
      <c r="R135" s="164">
        <f>SUM(R136:R142)</f>
        <v>0</v>
      </c>
      <c r="S135" s="163"/>
      <c r="T135" s="165">
        <f>SUM(T136:T142)</f>
        <v>0</v>
      </c>
      <c r="AR135" s="158" t="s">
        <v>79</v>
      </c>
      <c r="AT135" s="166" t="s">
        <v>70</v>
      </c>
      <c r="AU135" s="166" t="s">
        <v>81</v>
      </c>
      <c r="AY135" s="158" t="s">
        <v>125</v>
      </c>
      <c r="BK135" s="167">
        <f>SUM(BK136:BK142)</f>
        <v>0</v>
      </c>
    </row>
    <row r="136" spans="2:65" s="1" customFormat="1" ht="38.25" customHeight="1">
      <c r="B136" s="168"/>
      <c r="C136" s="169" t="s">
        <v>269</v>
      </c>
      <c r="D136" s="169" t="s">
        <v>126</v>
      </c>
      <c r="E136" s="170" t="s">
        <v>270</v>
      </c>
      <c r="F136" s="171" t="s">
        <v>271</v>
      </c>
      <c r="G136" s="172" t="s">
        <v>239</v>
      </c>
      <c r="H136" s="173">
        <v>37.521000000000001</v>
      </c>
      <c r="I136" s="174"/>
      <c r="J136" s="175">
        <f>ROUND(I136*H136,2)</f>
        <v>0</v>
      </c>
      <c r="K136" s="171" t="s">
        <v>130</v>
      </c>
      <c r="L136" s="38"/>
      <c r="M136" s="176" t="s">
        <v>5</v>
      </c>
      <c r="N136" s="177" t="s">
        <v>42</v>
      </c>
      <c r="O136" s="39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AR136" s="21" t="s">
        <v>131</v>
      </c>
      <c r="AT136" s="21" t="s">
        <v>126</v>
      </c>
      <c r="AU136" s="21" t="s">
        <v>158</v>
      </c>
      <c r="AY136" s="21" t="s">
        <v>125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21" t="s">
        <v>79</v>
      </c>
      <c r="BK136" s="180">
        <f>ROUND(I136*H136,2)</f>
        <v>0</v>
      </c>
      <c r="BL136" s="21" t="s">
        <v>131</v>
      </c>
      <c r="BM136" s="21" t="s">
        <v>272</v>
      </c>
    </row>
    <row r="137" spans="2:65" s="11" customFormat="1">
      <c r="B137" s="183"/>
      <c r="D137" s="184" t="s">
        <v>140</v>
      </c>
      <c r="E137" s="185" t="s">
        <v>5</v>
      </c>
      <c r="F137" s="186" t="s">
        <v>273</v>
      </c>
      <c r="H137" s="187">
        <v>37.521000000000001</v>
      </c>
      <c r="I137" s="188"/>
      <c r="L137" s="183"/>
      <c r="M137" s="189"/>
      <c r="N137" s="190"/>
      <c r="O137" s="190"/>
      <c r="P137" s="190"/>
      <c r="Q137" s="190"/>
      <c r="R137" s="190"/>
      <c r="S137" s="190"/>
      <c r="T137" s="191"/>
      <c r="AT137" s="185" t="s">
        <v>140</v>
      </c>
      <c r="AU137" s="185" t="s">
        <v>158</v>
      </c>
      <c r="AV137" s="11" t="s">
        <v>81</v>
      </c>
      <c r="AW137" s="11" t="s">
        <v>35</v>
      </c>
      <c r="AX137" s="11" t="s">
        <v>79</v>
      </c>
      <c r="AY137" s="185" t="s">
        <v>125</v>
      </c>
    </row>
    <row r="138" spans="2:65" s="1" customFormat="1" ht="25.5" customHeight="1">
      <c r="B138" s="168"/>
      <c r="C138" s="169" t="s">
        <v>274</v>
      </c>
      <c r="D138" s="169" t="s">
        <v>126</v>
      </c>
      <c r="E138" s="170" t="s">
        <v>275</v>
      </c>
      <c r="F138" s="171" t="s">
        <v>276</v>
      </c>
      <c r="G138" s="172" t="s">
        <v>239</v>
      </c>
      <c r="H138" s="173">
        <v>37.521000000000001</v>
      </c>
      <c r="I138" s="174"/>
      <c r="J138" s="175">
        <f>ROUND(I138*H138,2)</f>
        <v>0</v>
      </c>
      <c r="K138" s="171" t="s">
        <v>130</v>
      </c>
      <c r="L138" s="38"/>
      <c r="M138" s="176" t="s">
        <v>5</v>
      </c>
      <c r="N138" s="177" t="s">
        <v>42</v>
      </c>
      <c r="O138" s="39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21" t="s">
        <v>131</v>
      </c>
      <c r="AT138" s="21" t="s">
        <v>126</v>
      </c>
      <c r="AU138" s="21" t="s">
        <v>158</v>
      </c>
      <c r="AY138" s="21" t="s">
        <v>125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21" t="s">
        <v>79</v>
      </c>
      <c r="BK138" s="180">
        <f>ROUND(I138*H138,2)</f>
        <v>0</v>
      </c>
      <c r="BL138" s="21" t="s">
        <v>131</v>
      </c>
      <c r="BM138" s="21" t="s">
        <v>277</v>
      </c>
    </row>
    <row r="139" spans="2:65" s="1" customFormat="1" ht="38.25" customHeight="1">
      <c r="B139" s="168"/>
      <c r="C139" s="169" t="s">
        <v>278</v>
      </c>
      <c r="D139" s="169" t="s">
        <v>126</v>
      </c>
      <c r="E139" s="170" t="s">
        <v>279</v>
      </c>
      <c r="F139" s="171" t="s">
        <v>280</v>
      </c>
      <c r="G139" s="172" t="s">
        <v>239</v>
      </c>
      <c r="H139" s="173">
        <v>365.47199999999998</v>
      </c>
      <c r="I139" s="174"/>
      <c r="J139" s="175">
        <f>ROUND(I139*H139,2)</f>
        <v>0</v>
      </c>
      <c r="K139" s="171" t="s">
        <v>130</v>
      </c>
      <c r="L139" s="38"/>
      <c r="M139" s="176" t="s">
        <v>5</v>
      </c>
      <c r="N139" s="177" t="s">
        <v>42</v>
      </c>
      <c r="O139" s="39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21" t="s">
        <v>131</v>
      </c>
      <c r="AT139" s="21" t="s">
        <v>126</v>
      </c>
      <c r="AU139" s="21" t="s">
        <v>158</v>
      </c>
      <c r="AY139" s="21" t="s">
        <v>125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21" t="s">
        <v>79</v>
      </c>
      <c r="BK139" s="180">
        <f>ROUND(I139*H139,2)</f>
        <v>0</v>
      </c>
      <c r="BL139" s="21" t="s">
        <v>131</v>
      </c>
      <c r="BM139" s="21" t="s">
        <v>281</v>
      </c>
    </row>
    <row r="140" spans="2:65" s="11" customFormat="1">
      <c r="B140" s="183"/>
      <c r="D140" s="184" t="s">
        <v>140</v>
      </c>
      <c r="E140" s="185" t="s">
        <v>5</v>
      </c>
      <c r="F140" s="186" t="s">
        <v>282</v>
      </c>
      <c r="H140" s="187">
        <v>365.47199999999998</v>
      </c>
      <c r="I140" s="188"/>
      <c r="L140" s="183"/>
      <c r="M140" s="189"/>
      <c r="N140" s="190"/>
      <c r="O140" s="190"/>
      <c r="P140" s="190"/>
      <c r="Q140" s="190"/>
      <c r="R140" s="190"/>
      <c r="S140" s="190"/>
      <c r="T140" s="191"/>
      <c r="AT140" s="185" t="s">
        <v>140</v>
      </c>
      <c r="AU140" s="185" t="s">
        <v>158</v>
      </c>
      <c r="AV140" s="11" t="s">
        <v>81</v>
      </c>
      <c r="AW140" s="11" t="s">
        <v>35</v>
      </c>
      <c r="AX140" s="11" t="s">
        <v>79</v>
      </c>
      <c r="AY140" s="185" t="s">
        <v>125</v>
      </c>
    </row>
    <row r="141" spans="2:65" s="1" customFormat="1" ht="25.5" customHeight="1">
      <c r="B141" s="168"/>
      <c r="C141" s="169" t="s">
        <v>283</v>
      </c>
      <c r="D141" s="169" t="s">
        <v>126</v>
      </c>
      <c r="E141" s="170" t="s">
        <v>284</v>
      </c>
      <c r="F141" s="171" t="s">
        <v>285</v>
      </c>
      <c r="G141" s="172" t="s">
        <v>239</v>
      </c>
      <c r="H141" s="173">
        <v>37.521000000000001</v>
      </c>
      <c r="I141" s="174"/>
      <c r="J141" s="175">
        <f>ROUND(I141*H141,2)</f>
        <v>0</v>
      </c>
      <c r="K141" s="171" t="s">
        <v>130</v>
      </c>
      <c r="L141" s="38"/>
      <c r="M141" s="176" t="s">
        <v>5</v>
      </c>
      <c r="N141" s="177" t="s">
        <v>42</v>
      </c>
      <c r="O141" s="39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AR141" s="21" t="s">
        <v>131</v>
      </c>
      <c r="AT141" s="21" t="s">
        <v>126</v>
      </c>
      <c r="AU141" s="21" t="s">
        <v>158</v>
      </c>
      <c r="AY141" s="21" t="s">
        <v>125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21" t="s">
        <v>79</v>
      </c>
      <c r="BK141" s="180">
        <f>ROUND(I141*H141,2)</f>
        <v>0</v>
      </c>
      <c r="BL141" s="21" t="s">
        <v>131</v>
      </c>
      <c r="BM141" s="21" t="s">
        <v>286</v>
      </c>
    </row>
    <row r="142" spans="2:65" s="1" customFormat="1" ht="25.5" customHeight="1">
      <c r="B142" s="168"/>
      <c r="C142" s="169" t="s">
        <v>287</v>
      </c>
      <c r="D142" s="169" t="s">
        <v>126</v>
      </c>
      <c r="E142" s="170" t="s">
        <v>288</v>
      </c>
      <c r="F142" s="171" t="s">
        <v>289</v>
      </c>
      <c r="G142" s="172" t="s">
        <v>239</v>
      </c>
      <c r="H142" s="173">
        <v>88.62</v>
      </c>
      <c r="I142" s="174"/>
      <c r="J142" s="175">
        <f>ROUND(I142*H142,2)</f>
        <v>0</v>
      </c>
      <c r="K142" s="171" t="s">
        <v>130</v>
      </c>
      <c r="L142" s="38"/>
      <c r="M142" s="176" t="s">
        <v>5</v>
      </c>
      <c r="N142" s="177" t="s">
        <v>42</v>
      </c>
      <c r="O142" s="39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AR142" s="21" t="s">
        <v>131</v>
      </c>
      <c r="AT142" s="21" t="s">
        <v>126</v>
      </c>
      <c r="AU142" s="21" t="s">
        <v>158</v>
      </c>
      <c r="AY142" s="21" t="s">
        <v>125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21" t="s">
        <v>79</v>
      </c>
      <c r="BK142" s="180">
        <f>ROUND(I142*H142,2)</f>
        <v>0</v>
      </c>
      <c r="BL142" s="21" t="s">
        <v>131</v>
      </c>
      <c r="BM142" s="21" t="s">
        <v>290</v>
      </c>
    </row>
    <row r="143" spans="2:65" s="10" customFormat="1" ht="37.35" customHeight="1">
      <c r="B143" s="157"/>
      <c r="D143" s="158" t="s">
        <v>70</v>
      </c>
      <c r="E143" s="159" t="s">
        <v>291</v>
      </c>
      <c r="F143" s="159" t="s">
        <v>292</v>
      </c>
      <c r="I143" s="160"/>
      <c r="J143" s="161">
        <f>BK143</f>
        <v>0</v>
      </c>
      <c r="L143" s="157"/>
      <c r="M143" s="162"/>
      <c r="N143" s="163"/>
      <c r="O143" s="163"/>
      <c r="P143" s="164">
        <f>SUM(P144:P145)</f>
        <v>0</v>
      </c>
      <c r="Q143" s="163"/>
      <c r="R143" s="164">
        <f>SUM(R144:R145)</f>
        <v>1.9800000000000004E-3</v>
      </c>
      <c r="S143" s="163"/>
      <c r="T143" s="165">
        <f>SUM(T144:T145)</f>
        <v>0</v>
      </c>
      <c r="AR143" s="158" t="s">
        <v>168</v>
      </c>
      <c r="AT143" s="166" t="s">
        <v>70</v>
      </c>
      <c r="AU143" s="166" t="s">
        <v>71</v>
      </c>
      <c r="AY143" s="158" t="s">
        <v>125</v>
      </c>
      <c r="BK143" s="167">
        <f>SUM(BK144:BK145)</f>
        <v>0</v>
      </c>
    </row>
    <row r="144" spans="2:65" s="1" customFormat="1" ht="16.5" customHeight="1">
      <c r="B144" s="168"/>
      <c r="C144" s="169" t="s">
        <v>293</v>
      </c>
      <c r="D144" s="169" t="s">
        <v>126</v>
      </c>
      <c r="E144" s="170" t="s">
        <v>294</v>
      </c>
      <c r="F144" s="171" t="s">
        <v>295</v>
      </c>
      <c r="G144" s="172" t="s">
        <v>296</v>
      </c>
      <c r="H144" s="173">
        <v>1</v>
      </c>
      <c r="I144" s="174"/>
      <c r="J144" s="175">
        <f>ROUND(I144*H144,2)</f>
        <v>0</v>
      </c>
      <c r="K144" s="171" t="s">
        <v>130</v>
      </c>
      <c r="L144" s="38"/>
      <c r="M144" s="176" t="s">
        <v>5</v>
      </c>
      <c r="N144" s="177" t="s">
        <v>42</v>
      </c>
      <c r="O144" s="39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AR144" s="21" t="s">
        <v>297</v>
      </c>
      <c r="AT144" s="21" t="s">
        <v>126</v>
      </c>
      <c r="AU144" s="21" t="s">
        <v>79</v>
      </c>
      <c r="AY144" s="21" t="s">
        <v>125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21" t="s">
        <v>79</v>
      </c>
      <c r="BK144" s="180">
        <f>ROUND(I144*H144,2)</f>
        <v>0</v>
      </c>
      <c r="BL144" s="21" t="s">
        <v>297</v>
      </c>
      <c r="BM144" s="21" t="s">
        <v>298</v>
      </c>
    </row>
    <row r="145" spans="2:65" s="1" customFormat="1" ht="16.5" customHeight="1">
      <c r="B145" s="168"/>
      <c r="C145" s="169" t="s">
        <v>299</v>
      </c>
      <c r="D145" s="169" t="s">
        <v>126</v>
      </c>
      <c r="E145" s="170" t="s">
        <v>300</v>
      </c>
      <c r="F145" s="171" t="s">
        <v>301</v>
      </c>
      <c r="G145" s="172" t="s">
        <v>302</v>
      </c>
      <c r="H145" s="173">
        <v>0.2</v>
      </c>
      <c r="I145" s="174"/>
      <c r="J145" s="175">
        <f>ROUND(I145*H145,2)</f>
        <v>0</v>
      </c>
      <c r="K145" s="171" t="s">
        <v>130</v>
      </c>
      <c r="L145" s="38"/>
      <c r="M145" s="176" t="s">
        <v>5</v>
      </c>
      <c r="N145" s="202" t="s">
        <v>42</v>
      </c>
      <c r="O145" s="203"/>
      <c r="P145" s="204">
        <f>O145*H145</f>
        <v>0</v>
      </c>
      <c r="Q145" s="204">
        <v>9.9000000000000008E-3</v>
      </c>
      <c r="R145" s="204">
        <f>Q145*H145</f>
        <v>1.9800000000000004E-3</v>
      </c>
      <c r="S145" s="204">
        <v>0</v>
      </c>
      <c r="T145" s="205">
        <f>S145*H145</f>
        <v>0</v>
      </c>
      <c r="AR145" s="21" t="s">
        <v>131</v>
      </c>
      <c r="AT145" s="21" t="s">
        <v>126</v>
      </c>
      <c r="AU145" s="21" t="s">
        <v>79</v>
      </c>
      <c r="AY145" s="21" t="s">
        <v>125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21" t="s">
        <v>79</v>
      </c>
      <c r="BK145" s="180">
        <f>ROUND(I145*H145,2)</f>
        <v>0</v>
      </c>
      <c r="BL145" s="21" t="s">
        <v>131</v>
      </c>
      <c r="BM145" s="21" t="s">
        <v>303</v>
      </c>
    </row>
    <row r="146" spans="2:65" s="1" customFormat="1" ht="6.95" customHeight="1">
      <c r="B146" s="53"/>
      <c r="C146" s="54"/>
      <c r="D146" s="54"/>
      <c r="E146" s="54"/>
      <c r="F146" s="54"/>
      <c r="G146" s="54"/>
      <c r="H146" s="54"/>
      <c r="I146" s="124"/>
      <c r="J146" s="54"/>
      <c r="K146" s="54"/>
      <c r="L146" s="38"/>
    </row>
  </sheetData>
  <autoFilter ref="C83:K145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9"/>
  <sheetViews>
    <sheetView showGridLines="0" workbookViewId="0">
      <pane ySplit="1" topLeftCell="A83" activePane="bottomLeft" state="frozen"/>
      <selection pane="bottomLeft" activeCell="F164" sqref="F1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97"/>
      <c r="C1" s="97"/>
      <c r="D1" s="98" t="s">
        <v>1</v>
      </c>
      <c r="E1" s="97"/>
      <c r="F1" s="99" t="s">
        <v>88</v>
      </c>
      <c r="G1" s="325" t="s">
        <v>89</v>
      </c>
      <c r="H1" s="325"/>
      <c r="I1" s="100"/>
      <c r="J1" s="99" t="s">
        <v>90</v>
      </c>
      <c r="K1" s="98" t="s">
        <v>91</v>
      </c>
      <c r="L1" s="99" t="s">
        <v>92</v>
      </c>
      <c r="M1" s="99"/>
      <c r="N1" s="99"/>
      <c r="O1" s="99"/>
      <c r="P1" s="99"/>
      <c r="Q1" s="99"/>
      <c r="R1" s="99"/>
      <c r="S1" s="99"/>
      <c r="T1" s="99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84" t="s">
        <v>8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21" t="s">
        <v>84</v>
      </c>
    </row>
    <row r="3" spans="1:70" ht="6.95" customHeight="1">
      <c r="B3" s="22"/>
      <c r="C3" s="23"/>
      <c r="D3" s="23"/>
      <c r="E3" s="23"/>
      <c r="F3" s="23"/>
      <c r="G3" s="23"/>
      <c r="H3" s="23"/>
      <c r="I3" s="101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93</v>
      </c>
      <c r="E4" s="26"/>
      <c r="F4" s="26"/>
      <c r="G4" s="26"/>
      <c r="H4" s="26"/>
      <c r="I4" s="102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2"/>
      <c r="J5" s="26"/>
      <c r="K5" s="28"/>
    </row>
    <row r="6" spans="1:70" ht="15">
      <c r="B6" s="25"/>
      <c r="C6" s="26"/>
      <c r="D6" s="34" t="s">
        <v>19</v>
      </c>
      <c r="E6" s="26"/>
      <c r="F6" s="26"/>
      <c r="G6" s="26"/>
      <c r="H6" s="26"/>
      <c r="I6" s="102"/>
      <c r="J6" s="26"/>
      <c r="K6" s="28"/>
    </row>
    <row r="7" spans="1:70" ht="16.5" customHeight="1">
      <c r="B7" s="25"/>
      <c r="C7" s="26"/>
      <c r="D7" s="26"/>
      <c r="E7" s="326" t="str">
        <f>'Rekapitulace stavby'!K6</f>
        <v>Zpevněné plochy v bývalé budovy čp. 1799 (KOSMOS)</v>
      </c>
      <c r="F7" s="327"/>
      <c r="G7" s="327"/>
      <c r="H7" s="327"/>
      <c r="I7" s="102"/>
      <c r="J7" s="26"/>
      <c r="K7" s="28"/>
    </row>
    <row r="8" spans="1:70" s="1" customFormat="1" ht="15">
      <c r="B8" s="38"/>
      <c r="C8" s="39"/>
      <c r="D8" s="34" t="s">
        <v>94</v>
      </c>
      <c r="E8" s="39"/>
      <c r="F8" s="39"/>
      <c r="G8" s="39"/>
      <c r="H8" s="39"/>
      <c r="I8" s="103"/>
      <c r="J8" s="39"/>
      <c r="K8" s="42"/>
    </row>
    <row r="9" spans="1:70" s="1" customFormat="1" ht="36.950000000000003" customHeight="1">
      <c r="B9" s="38"/>
      <c r="C9" s="39"/>
      <c r="D9" s="39"/>
      <c r="E9" s="328" t="s">
        <v>304</v>
      </c>
      <c r="F9" s="329"/>
      <c r="G9" s="329"/>
      <c r="H9" s="329"/>
      <c r="I9" s="103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03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5</v>
      </c>
      <c r="G11" s="39"/>
      <c r="H11" s="39"/>
      <c r="I11" s="104" t="s">
        <v>22</v>
      </c>
      <c r="J11" s="32" t="s">
        <v>5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04" t="s">
        <v>25</v>
      </c>
      <c r="J12" s="105" t="str">
        <f>'Rekapitulace stavby'!AN8</f>
        <v>18. 5. 2021</v>
      </c>
      <c r="K12" s="42"/>
    </row>
    <row r="13" spans="1:70" s="1" customFormat="1" ht="10.7" customHeight="1">
      <c r="B13" s="38"/>
      <c r="C13" s="39"/>
      <c r="D13" s="39"/>
      <c r="E13" s="39"/>
      <c r="F13" s="39"/>
      <c r="G13" s="39"/>
      <c r="H13" s="39"/>
      <c r="I13" s="103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04" t="s">
        <v>28</v>
      </c>
      <c r="J14" s="32" t="s">
        <v>5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04" t="s">
        <v>30</v>
      </c>
      <c r="J15" s="32" t="s">
        <v>5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03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04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04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03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04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04" t="s">
        <v>30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03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03"/>
      <c r="J23" s="39"/>
      <c r="K23" s="42"/>
    </row>
    <row r="24" spans="2:11" s="6" customFormat="1" ht="16.5" customHeight="1">
      <c r="B24" s="106"/>
      <c r="C24" s="107"/>
      <c r="D24" s="107"/>
      <c r="E24" s="317" t="s">
        <v>5</v>
      </c>
      <c r="F24" s="317"/>
      <c r="G24" s="317"/>
      <c r="H24" s="317"/>
      <c r="I24" s="108"/>
      <c r="J24" s="107"/>
      <c r="K24" s="109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03"/>
      <c r="J25" s="39"/>
      <c r="K25" s="42"/>
    </row>
    <row r="26" spans="2:11" s="1" customFormat="1" ht="6.95" customHeight="1">
      <c r="B26" s="38"/>
      <c r="C26" s="39"/>
      <c r="D26" s="65"/>
      <c r="E26" s="65"/>
      <c r="F26" s="65"/>
      <c r="G26" s="65"/>
      <c r="H26" s="65"/>
      <c r="I26" s="110"/>
      <c r="J26" s="65"/>
      <c r="K26" s="111"/>
    </row>
    <row r="27" spans="2:11" s="1" customFormat="1" ht="25.35" customHeight="1">
      <c r="B27" s="38"/>
      <c r="C27" s="39"/>
      <c r="D27" s="112" t="s">
        <v>37</v>
      </c>
      <c r="E27" s="39"/>
      <c r="F27" s="39"/>
      <c r="G27" s="39"/>
      <c r="H27" s="39"/>
      <c r="I27" s="103"/>
      <c r="J27" s="113">
        <f>ROUND(J82,2)</f>
        <v>0</v>
      </c>
      <c r="K27" s="42"/>
    </row>
    <row r="28" spans="2:11" s="1" customFormat="1" ht="6.95" customHeight="1">
      <c r="B28" s="38"/>
      <c r="C28" s="39"/>
      <c r="D28" s="65"/>
      <c r="E28" s="65"/>
      <c r="F28" s="65"/>
      <c r="G28" s="65"/>
      <c r="H28" s="65"/>
      <c r="I28" s="110"/>
      <c r="J28" s="65"/>
      <c r="K28" s="111"/>
    </row>
    <row r="29" spans="2:11" s="1" customFormat="1" ht="14.45" customHeight="1">
      <c r="B29" s="38"/>
      <c r="C29" s="39"/>
      <c r="D29" s="39"/>
      <c r="E29" s="39"/>
      <c r="F29" s="43" t="s">
        <v>39</v>
      </c>
      <c r="G29" s="39"/>
      <c r="H29" s="39"/>
      <c r="I29" s="114" t="s">
        <v>38</v>
      </c>
      <c r="J29" s="43" t="s">
        <v>40</v>
      </c>
      <c r="K29" s="42"/>
    </row>
    <row r="30" spans="2:11" s="1" customFormat="1" ht="14.45" customHeight="1">
      <c r="B30" s="38"/>
      <c r="C30" s="39"/>
      <c r="D30" s="46" t="s">
        <v>41</v>
      </c>
      <c r="E30" s="46" t="s">
        <v>42</v>
      </c>
      <c r="F30" s="115">
        <f>ROUND(SUM(BE82:BE158), 2)</f>
        <v>0</v>
      </c>
      <c r="G30" s="39"/>
      <c r="H30" s="39"/>
      <c r="I30" s="116">
        <v>0.21</v>
      </c>
      <c r="J30" s="115">
        <f>ROUND(ROUND((SUM(BE82:BE158)),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43</v>
      </c>
      <c r="F31" s="115">
        <f>ROUND(SUM(BF82:BF158), 2)</f>
        <v>0</v>
      </c>
      <c r="G31" s="39"/>
      <c r="H31" s="39"/>
      <c r="I31" s="116">
        <v>0.15</v>
      </c>
      <c r="J31" s="115">
        <f>ROUND(ROUND((SUM(BF82:BF158)),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44</v>
      </c>
      <c r="F32" s="115">
        <f>ROUND(SUM(BG82:BG158), 2)</f>
        <v>0</v>
      </c>
      <c r="G32" s="39"/>
      <c r="H32" s="39"/>
      <c r="I32" s="116">
        <v>0.21</v>
      </c>
      <c r="J32" s="115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45</v>
      </c>
      <c r="F33" s="115">
        <f>ROUND(SUM(BH82:BH158), 2)</f>
        <v>0</v>
      </c>
      <c r="G33" s="39"/>
      <c r="H33" s="39"/>
      <c r="I33" s="116">
        <v>0.15</v>
      </c>
      <c r="J33" s="115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46</v>
      </c>
      <c r="F34" s="115">
        <f>ROUND(SUM(BI82:BI158), 2)</f>
        <v>0</v>
      </c>
      <c r="G34" s="39"/>
      <c r="H34" s="39"/>
      <c r="I34" s="116">
        <v>0</v>
      </c>
      <c r="J34" s="115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03"/>
      <c r="J35" s="39"/>
      <c r="K35" s="42"/>
    </row>
    <row r="36" spans="2:11" s="1" customFormat="1" ht="25.35" customHeight="1">
      <c r="B36" s="38"/>
      <c r="C36" s="117"/>
      <c r="D36" s="118" t="s">
        <v>47</v>
      </c>
      <c r="E36" s="68"/>
      <c r="F36" s="68"/>
      <c r="G36" s="119" t="s">
        <v>48</v>
      </c>
      <c r="H36" s="120" t="s">
        <v>49</v>
      </c>
      <c r="I36" s="121"/>
      <c r="J36" s="122">
        <f>SUM(J27:J34)</f>
        <v>0</v>
      </c>
      <c r="K36" s="123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24"/>
      <c r="J37" s="54"/>
      <c r="K37" s="55"/>
    </row>
    <row r="41" spans="2:11" s="1" customFormat="1" ht="6.95" customHeight="1">
      <c r="B41" s="56"/>
      <c r="C41" s="57"/>
      <c r="D41" s="57"/>
      <c r="E41" s="57"/>
      <c r="F41" s="57"/>
      <c r="G41" s="57"/>
      <c r="H41" s="57"/>
      <c r="I41" s="125"/>
      <c r="J41" s="57"/>
      <c r="K41" s="126"/>
    </row>
    <row r="42" spans="2:11" s="1" customFormat="1" ht="36.950000000000003" customHeight="1">
      <c r="B42" s="38"/>
      <c r="C42" s="27" t="s">
        <v>96</v>
      </c>
      <c r="D42" s="39"/>
      <c r="E42" s="39"/>
      <c r="F42" s="39"/>
      <c r="G42" s="39"/>
      <c r="H42" s="39"/>
      <c r="I42" s="103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03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103"/>
      <c r="J44" s="39"/>
      <c r="K44" s="42"/>
    </row>
    <row r="45" spans="2:11" s="1" customFormat="1" ht="16.5" customHeight="1">
      <c r="B45" s="38"/>
      <c r="C45" s="39"/>
      <c r="D45" s="39"/>
      <c r="E45" s="326" t="str">
        <f>E7</f>
        <v>Zpevněné plochy v bývalé budovy čp. 1799 (KOSMOS)</v>
      </c>
      <c r="F45" s="327"/>
      <c r="G45" s="327"/>
      <c r="H45" s="327"/>
      <c r="I45" s="103"/>
      <c r="J45" s="39"/>
      <c r="K45" s="42"/>
    </row>
    <row r="46" spans="2:11" s="1" customFormat="1" ht="14.45" customHeight="1">
      <c r="B46" s="38"/>
      <c r="C46" s="34" t="s">
        <v>94</v>
      </c>
      <c r="D46" s="39"/>
      <c r="E46" s="39"/>
      <c r="F46" s="39"/>
      <c r="G46" s="39"/>
      <c r="H46" s="39"/>
      <c r="I46" s="103"/>
      <c r="J46" s="39"/>
      <c r="K46" s="42"/>
    </row>
    <row r="47" spans="2:11" s="1" customFormat="1" ht="17.25" customHeight="1">
      <c r="B47" s="38"/>
      <c r="C47" s="39"/>
      <c r="D47" s="39"/>
      <c r="E47" s="328" t="str">
        <f>E9</f>
        <v>210520-2 - oprava chodníku</v>
      </c>
      <c r="F47" s="329"/>
      <c r="G47" s="329"/>
      <c r="H47" s="329"/>
      <c r="I47" s="103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03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Karviná</v>
      </c>
      <c r="G49" s="39"/>
      <c r="H49" s="39"/>
      <c r="I49" s="104" t="s">
        <v>25</v>
      </c>
      <c r="J49" s="105" t="str">
        <f>IF(J12="","",J12)</f>
        <v>18. 5. 2021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03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Statutární město Karviná</v>
      </c>
      <c r="G51" s="39"/>
      <c r="H51" s="39"/>
      <c r="I51" s="104" t="s">
        <v>33</v>
      </c>
      <c r="J51" s="317" t="str">
        <f>E21</f>
        <v xml:space="preserve">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03"/>
      <c r="J52" s="32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03"/>
      <c r="J53" s="39"/>
      <c r="K53" s="42"/>
    </row>
    <row r="54" spans="2:47" s="1" customFormat="1" ht="29.25" customHeight="1">
      <c r="B54" s="38"/>
      <c r="C54" s="127" t="s">
        <v>97</v>
      </c>
      <c r="D54" s="117"/>
      <c r="E54" s="117"/>
      <c r="F54" s="117"/>
      <c r="G54" s="117"/>
      <c r="H54" s="117"/>
      <c r="I54" s="128"/>
      <c r="J54" s="129" t="s">
        <v>98</v>
      </c>
      <c r="K54" s="13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03"/>
      <c r="J55" s="39"/>
      <c r="K55" s="42"/>
    </row>
    <row r="56" spans="2:47" s="1" customFormat="1" ht="29.25" customHeight="1">
      <c r="B56" s="38"/>
      <c r="C56" s="131" t="s">
        <v>99</v>
      </c>
      <c r="D56" s="39"/>
      <c r="E56" s="39"/>
      <c r="F56" s="39"/>
      <c r="G56" s="39"/>
      <c r="H56" s="39"/>
      <c r="I56" s="103"/>
      <c r="J56" s="113">
        <f>J82</f>
        <v>0</v>
      </c>
      <c r="K56" s="42"/>
      <c r="AU56" s="21" t="s">
        <v>100</v>
      </c>
    </row>
    <row r="57" spans="2:47" s="7" customFormat="1" ht="24.95" customHeight="1">
      <c r="B57" s="132"/>
      <c r="C57" s="133"/>
      <c r="D57" s="134" t="s">
        <v>101</v>
      </c>
      <c r="E57" s="135"/>
      <c r="F57" s="135"/>
      <c r="G57" s="135"/>
      <c r="H57" s="135"/>
      <c r="I57" s="136"/>
      <c r="J57" s="137">
        <f>J83</f>
        <v>0</v>
      </c>
      <c r="K57" s="138"/>
    </row>
    <row r="58" spans="2:47" s="8" customFormat="1" ht="19.899999999999999" customHeight="1">
      <c r="B58" s="139"/>
      <c r="C58" s="140"/>
      <c r="D58" s="141" t="s">
        <v>305</v>
      </c>
      <c r="E58" s="142"/>
      <c r="F58" s="142"/>
      <c r="G58" s="142"/>
      <c r="H58" s="142"/>
      <c r="I58" s="143"/>
      <c r="J58" s="144">
        <f>J86</f>
        <v>0</v>
      </c>
      <c r="K58" s="145"/>
    </row>
    <row r="59" spans="2:47" s="8" customFormat="1" ht="19.899999999999999" customHeight="1">
      <c r="B59" s="139"/>
      <c r="C59" s="140"/>
      <c r="D59" s="141" t="s">
        <v>104</v>
      </c>
      <c r="E59" s="142"/>
      <c r="F59" s="142"/>
      <c r="G59" s="142"/>
      <c r="H59" s="142"/>
      <c r="I59" s="143"/>
      <c r="J59" s="144">
        <f>J132</f>
        <v>0</v>
      </c>
      <c r="K59" s="145"/>
    </row>
    <row r="60" spans="2:47" s="8" customFormat="1" ht="19.899999999999999" customHeight="1">
      <c r="B60" s="139"/>
      <c r="C60" s="140"/>
      <c r="D60" s="141" t="s">
        <v>306</v>
      </c>
      <c r="E60" s="142"/>
      <c r="F60" s="142"/>
      <c r="G60" s="142"/>
      <c r="H60" s="142"/>
      <c r="I60" s="143"/>
      <c r="J60" s="144">
        <f>J140</f>
        <v>0</v>
      </c>
      <c r="K60" s="145"/>
    </row>
    <row r="61" spans="2:47" s="8" customFormat="1" ht="19.899999999999999" customHeight="1">
      <c r="B61" s="139"/>
      <c r="C61" s="140"/>
      <c r="D61" s="141" t="s">
        <v>307</v>
      </c>
      <c r="E61" s="142"/>
      <c r="F61" s="142"/>
      <c r="G61" s="142"/>
      <c r="H61" s="142"/>
      <c r="I61" s="143"/>
      <c r="J61" s="144">
        <f>J142</f>
        <v>0</v>
      </c>
      <c r="K61" s="145"/>
    </row>
    <row r="62" spans="2:47" s="7" customFormat="1" ht="24.95" customHeight="1">
      <c r="B62" s="132"/>
      <c r="C62" s="133"/>
      <c r="D62" s="134" t="s">
        <v>108</v>
      </c>
      <c r="E62" s="135"/>
      <c r="F62" s="135"/>
      <c r="G62" s="135"/>
      <c r="H62" s="135"/>
      <c r="I62" s="136"/>
      <c r="J62" s="137">
        <f>J154</f>
        <v>0</v>
      </c>
      <c r="K62" s="138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103"/>
      <c r="J63" s="39"/>
      <c r="K63" s="4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24"/>
      <c r="J64" s="54"/>
      <c r="K64" s="5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25"/>
      <c r="J68" s="57"/>
      <c r="K68" s="57"/>
      <c r="L68" s="38"/>
    </row>
    <row r="69" spans="2:12" s="1" customFormat="1" ht="36.950000000000003" customHeight="1">
      <c r="B69" s="38"/>
      <c r="C69" s="58" t="s">
        <v>109</v>
      </c>
      <c r="L69" s="38"/>
    </row>
    <row r="70" spans="2:12" s="1" customFormat="1" ht="6.95" customHeight="1">
      <c r="B70" s="38"/>
      <c r="L70" s="38"/>
    </row>
    <row r="71" spans="2:12" s="1" customFormat="1" ht="14.45" customHeight="1">
      <c r="B71" s="38"/>
      <c r="C71" s="60" t="s">
        <v>19</v>
      </c>
      <c r="L71" s="38"/>
    </row>
    <row r="72" spans="2:12" s="1" customFormat="1" ht="16.5" customHeight="1">
      <c r="B72" s="38"/>
      <c r="E72" s="322" t="str">
        <f>E7</f>
        <v>Zpevněné plochy v bývalé budovy čp. 1799 (KOSMOS)</v>
      </c>
      <c r="F72" s="323"/>
      <c r="G72" s="323"/>
      <c r="H72" s="323"/>
      <c r="L72" s="38"/>
    </row>
    <row r="73" spans="2:12" s="1" customFormat="1" ht="14.45" customHeight="1">
      <c r="B73" s="38"/>
      <c r="C73" s="60" t="s">
        <v>94</v>
      </c>
      <c r="L73" s="38"/>
    </row>
    <row r="74" spans="2:12" s="1" customFormat="1" ht="17.25" customHeight="1">
      <c r="B74" s="38"/>
      <c r="E74" s="291" t="str">
        <f>E9</f>
        <v>210520-2 - oprava chodníku</v>
      </c>
      <c r="F74" s="324"/>
      <c r="G74" s="324"/>
      <c r="H74" s="324"/>
      <c r="L74" s="38"/>
    </row>
    <row r="75" spans="2:12" s="1" customFormat="1" ht="6.95" customHeight="1">
      <c r="B75" s="38"/>
      <c r="L75" s="38"/>
    </row>
    <row r="76" spans="2:12" s="1" customFormat="1" ht="18" customHeight="1">
      <c r="B76" s="38"/>
      <c r="C76" s="60" t="s">
        <v>23</v>
      </c>
      <c r="F76" s="146" t="str">
        <f>F12</f>
        <v>Karviná</v>
      </c>
      <c r="I76" s="147" t="s">
        <v>25</v>
      </c>
      <c r="J76" s="64" t="str">
        <f>IF(J12="","",J12)</f>
        <v>18. 5. 2021</v>
      </c>
      <c r="L76" s="38"/>
    </row>
    <row r="77" spans="2:12" s="1" customFormat="1" ht="6.95" customHeight="1">
      <c r="B77" s="38"/>
      <c r="L77" s="38"/>
    </row>
    <row r="78" spans="2:12" s="1" customFormat="1" ht="15">
      <c r="B78" s="38"/>
      <c r="C78" s="60" t="s">
        <v>27</v>
      </c>
      <c r="F78" s="146" t="str">
        <f>E15</f>
        <v>Statutární město Karviná</v>
      </c>
      <c r="I78" s="147" t="s">
        <v>33</v>
      </c>
      <c r="J78" s="146" t="str">
        <f>E21</f>
        <v xml:space="preserve"> </v>
      </c>
      <c r="L78" s="38"/>
    </row>
    <row r="79" spans="2:12" s="1" customFormat="1" ht="14.45" customHeight="1">
      <c r="B79" s="38"/>
      <c r="C79" s="60" t="s">
        <v>31</v>
      </c>
      <c r="F79" s="146" t="str">
        <f>IF(E18="","",E18)</f>
        <v/>
      </c>
      <c r="L79" s="38"/>
    </row>
    <row r="80" spans="2:12" s="1" customFormat="1" ht="10.35" customHeight="1">
      <c r="B80" s="38"/>
      <c r="L80" s="38"/>
    </row>
    <row r="81" spans="2:65" s="9" customFormat="1" ht="29.25" customHeight="1">
      <c r="B81" s="148"/>
      <c r="C81" s="149" t="s">
        <v>110</v>
      </c>
      <c r="D81" s="150" t="s">
        <v>56</v>
      </c>
      <c r="E81" s="150" t="s">
        <v>52</v>
      </c>
      <c r="F81" s="150" t="s">
        <v>111</v>
      </c>
      <c r="G81" s="150" t="s">
        <v>112</v>
      </c>
      <c r="H81" s="150" t="s">
        <v>113</v>
      </c>
      <c r="I81" s="151" t="s">
        <v>114</v>
      </c>
      <c r="J81" s="150" t="s">
        <v>98</v>
      </c>
      <c r="K81" s="152" t="s">
        <v>115</v>
      </c>
      <c r="L81" s="148"/>
      <c r="M81" s="70" t="s">
        <v>116</v>
      </c>
      <c r="N81" s="71" t="s">
        <v>41</v>
      </c>
      <c r="O81" s="71" t="s">
        <v>117</v>
      </c>
      <c r="P81" s="71" t="s">
        <v>118</v>
      </c>
      <c r="Q81" s="71" t="s">
        <v>119</v>
      </c>
      <c r="R81" s="71" t="s">
        <v>120</v>
      </c>
      <c r="S81" s="71" t="s">
        <v>121</v>
      </c>
      <c r="T81" s="72" t="s">
        <v>122</v>
      </c>
    </row>
    <row r="82" spans="2:65" s="1" customFormat="1" ht="29.25" customHeight="1">
      <c r="B82" s="38"/>
      <c r="C82" s="74" t="s">
        <v>99</v>
      </c>
      <c r="J82" s="153">
        <f>BK82</f>
        <v>0</v>
      </c>
      <c r="L82" s="38"/>
      <c r="M82" s="73"/>
      <c r="N82" s="65"/>
      <c r="O82" s="65"/>
      <c r="P82" s="154">
        <f>P83+P154</f>
        <v>0</v>
      </c>
      <c r="Q82" s="65"/>
      <c r="R82" s="154">
        <f>R83+R154</f>
        <v>641.1784917</v>
      </c>
      <c r="S82" s="65"/>
      <c r="T82" s="155">
        <f>T83+T154</f>
        <v>630.25619999999992</v>
      </c>
      <c r="AT82" s="21" t="s">
        <v>70</v>
      </c>
      <c r="AU82" s="21" t="s">
        <v>100</v>
      </c>
      <c r="BK82" s="156">
        <f>BK83+BK154</f>
        <v>0</v>
      </c>
    </row>
    <row r="83" spans="2:65" s="10" customFormat="1" ht="37.35" customHeight="1">
      <c r="B83" s="157"/>
      <c r="D83" s="158" t="s">
        <v>70</v>
      </c>
      <c r="E83" s="159" t="s">
        <v>123</v>
      </c>
      <c r="F83" s="159" t="s">
        <v>124</v>
      </c>
      <c r="I83" s="160"/>
      <c r="J83" s="161">
        <f>BK83</f>
        <v>0</v>
      </c>
      <c r="L83" s="157"/>
      <c r="M83" s="162"/>
      <c r="N83" s="163"/>
      <c r="O83" s="163"/>
      <c r="P83" s="164">
        <f>P84+P85+P86+P132+P140+P142</f>
        <v>0</v>
      </c>
      <c r="Q83" s="163"/>
      <c r="R83" s="164">
        <f>R84+R85+R86+R132+R140+R142</f>
        <v>641.1784917</v>
      </c>
      <c r="S83" s="163"/>
      <c r="T83" s="165">
        <f>T84+T85+T86+T132+T140+T142</f>
        <v>630.25619999999992</v>
      </c>
      <c r="AR83" s="158" t="s">
        <v>79</v>
      </c>
      <c r="AT83" s="166" t="s">
        <v>70</v>
      </c>
      <c r="AU83" s="166" t="s">
        <v>71</v>
      </c>
      <c r="AY83" s="158" t="s">
        <v>125</v>
      </c>
      <c r="BK83" s="167">
        <f>BK84+BK85+BK86+BK132+BK140+BK142</f>
        <v>0</v>
      </c>
    </row>
    <row r="84" spans="2:65" s="1" customFormat="1" ht="38.25" customHeight="1">
      <c r="B84" s="168"/>
      <c r="C84" s="169" t="s">
        <v>293</v>
      </c>
      <c r="D84" s="169" t="s">
        <v>126</v>
      </c>
      <c r="E84" s="170" t="s">
        <v>143</v>
      </c>
      <c r="F84" s="171" t="s">
        <v>144</v>
      </c>
      <c r="G84" s="172" t="s">
        <v>138</v>
      </c>
      <c r="H84" s="173">
        <v>81</v>
      </c>
      <c r="I84" s="174"/>
      <c r="J84" s="175">
        <f>ROUND(I84*H84,2)</f>
        <v>0</v>
      </c>
      <c r="K84" s="171" t="s">
        <v>130</v>
      </c>
      <c r="L84" s="38"/>
      <c r="M84" s="176" t="s">
        <v>5</v>
      </c>
      <c r="N84" s="177" t="s">
        <v>42</v>
      </c>
      <c r="O84" s="39"/>
      <c r="P84" s="178">
        <f>O84*H84</f>
        <v>0</v>
      </c>
      <c r="Q84" s="178">
        <v>4.0000000000000003E-5</v>
      </c>
      <c r="R84" s="178">
        <f>Q84*H84</f>
        <v>3.2400000000000003E-3</v>
      </c>
      <c r="S84" s="178">
        <v>0.10299999999999999</v>
      </c>
      <c r="T84" s="179">
        <f>S84*H84</f>
        <v>8.343</v>
      </c>
      <c r="AR84" s="21" t="s">
        <v>131</v>
      </c>
      <c r="AT84" s="21" t="s">
        <v>126</v>
      </c>
      <c r="AU84" s="21" t="s">
        <v>79</v>
      </c>
      <c r="AY84" s="21" t="s">
        <v>125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21" t="s">
        <v>79</v>
      </c>
      <c r="BK84" s="180">
        <f>ROUND(I84*H84,2)</f>
        <v>0</v>
      </c>
      <c r="BL84" s="21" t="s">
        <v>131</v>
      </c>
      <c r="BM84" s="21" t="s">
        <v>308</v>
      </c>
    </row>
    <row r="85" spans="2:65" s="11" customFormat="1">
      <c r="B85" s="183"/>
      <c r="D85" s="184" t="s">
        <v>140</v>
      </c>
      <c r="E85" s="185" t="s">
        <v>5</v>
      </c>
      <c r="F85" s="186" t="s">
        <v>309</v>
      </c>
      <c r="H85" s="187">
        <v>81</v>
      </c>
      <c r="I85" s="188"/>
      <c r="L85" s="183"/>
      <c r="M85" s="189"/>
      <c r="N85" s="190"/>
      <c r="O85" s="190"/>
      <c r="P85" s="190"/>
      <c r="Q85" s="190"/>
      <c r="R85" s="190"/>
      <c r="S85" s="190"/>
      <c r="T85" s="191"/>
      <c r="AT85" s="185" t="s">
        <v>140</v>
      </c>
      <c r="AU85" s="185" t="s">
        <v>79</v>
      </c>
      <c r="AV85" s="11" t="s">
        <v>81</v>
      </c>
      <c r="AW85" s="11" t="s">
        <v>35</v>
      </c>
      <c r="AX85" s="11" t="s">
        <v>79</v>
      </c>
      <c r="AY85" s="185" t="s">
        <v>125</v>
      </c>
    </row>
    <row r="86" spans="2:65" s="10" customFormat="1" ht="29.85" customHeight="1">
      <c r="B86" s="157"/>
      <c r="D86" s="158" t="s">
        <v>70</v>
      </c>
      <c r="E86" s="181" t="s">
        <v>79</v>
      </c>
      <c r="F86" s="181" t="s">
        <v>182</v>
      </c>
      <c r="I86" s="160"/>
      <c r="J86" s="182">
        <f>BK86</f>
        <v>0</v>
      </c>
      <c r="L86" s="157"/>
      <c r="M86" s="162"/>
      <c r="N86" s="163"/>
      <c r="O86" s="163"/>
      <c r="P86" s="164">
        <f>SUM(P87:P131)</f>
        <v>0</v>
      </c>
      <c r="Q86" s="163"/>
      <c r="R86" s="164">
        <f>SUM(R87:R131)</f>
        <v>551.88755849999995</v>
      </c>
      <c r="S86" s="163"/>
      <c r="T86" s="165">
        <f>SUM(T87:T131)</f>
        <v>611.91319999999996</v>
      </c>
      <c r="AR86" s="158" t="s">
        <v>79</v>
      </c>
      <c r="AT86" s="166" t="s">
        <v>70</v>
      </c>
      <c r="AU86" s="166" t="s">
        <v>79</v>
      </c>
      <c r="AY86" s="158" t="s">
        <v>125</v>
      </c>
      <c r="BK86" s="167">
        <f>SUM(BK87:BK131)</f>
        <v>0</v>
      </c>
    </row>
    <row r="87" spans="2:65" s="1" customFormat="1" ht="38.25" customHeight="1">
      <c r="B87" s="168"/>
      <c r="C87" s="169" t="s">
        <v>185</v>
      </c>
      <c r="D87" s="169" t="s">
        <v>126</v>
      </c>
      <c r="E87" s="170" t="s">
        <v>310</v>
      </c>
      <c r="F87" s="171" t="s">
        <v>311</v>
      </c>
      <c r="G87" s="172" t="s">
        <v>230</v>
      </c>
      <c r="H87" s="173">
        <v>11</v>
      </c>
      <c r="I87" s="174"/>
      <c r="J87" s="175">
        <f>ROUND(I87*H87,2)</f>
        <v>0</v>
      </c>
      <c r="K87" s="171" t="s">
        <v>130</v>
      </c>
      <c r="L87" s="38"/>
      <c r="M87" s="176" t="s">
        <v>5</v>
      </c>
      <c r="N87" s="177" t="s">
        <v>42</v>
      </c>
      <c r="O87" s="39"/>
      <c r="P87" s="178">
        <f>O87*H87</f>
        <v>0</v>
      </c>
      <c r="Q87" s="178">
        <v>1.9220000000000001E-2</v>
      </c>
      <c r="R87" s="178">
        <f>Q87*H87</f>
        <v>0.21142</v>
      </c>
      <c r="S87" s="178">
        <v>0</v>
      </c>
      <c r="T87" s="179">
        <f>S87*H87</f>
        <v>0</v>
      </c>
      <c r="AR87" s="21" t="s">
        <v>131</v>
      </c>
      <c r="AT87" s="21" t="s">
        <v>126</v>
      </c>
      <c r="AU87" s="21" t="s">
        <v>81</v>
      </c>
      <c r="AY87" s="21" t="s">
        <v>125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21" t="s">
        <v>79</v>
      </c>
      <c r="BK87" s="180">
        <f>ROUND(I87*H87,2)</f>
        <v>0</v>
      </c>
      <c r="BL87" s="21" t="s">
        <v>131</v>
      </c>
      <c r="BM87" s="21" t="s">
        <v>312</v>
      </c>
    </row>
    <row r="88" spans="2:65" s="1" customFormat="1" ht="51" customHeight="1">
      <c r="B88" s="168"/>
      <c r="C88" s="169" t="s">
        <v>158</v>
      </c>
      <c r="D88" s="169" t="s">
        <v>126</v>
      </c>
      <c r="E88" s="170" t="s">
        <v>313</v>
      </c>
      <c r="F88" s="171" t="s">
        <v>314</v>
      </c>
      <c r="G88" s="172" t="s">
        <v>138</v>
      </c>
      <c r="H88" s="173">
        <v>701.9</v>
      </c>
      <c r="I88" s="174"/>
      <c r="J88" s="175">
        <f>ROUND(I88*H88,2)</f>
        <v>0</v>
      </c>
      <c r="K88" s="171" t="s">
        <v>130</v>
      </c>
      <c r="L88" s="38"/>
      <c r="M88" s="176" t="s">
        <v>5</v>
      </c>
      <c r="N88" s="177" t="s">
        <v>42</v>
      </c>
      <c r="O88" s="39"/>
      <c r="P88" s="178">
        <f>O88*H88</f>
        <v>0</v>
      </c>
      <c r="Q88" s="178">
        <v>0</v>
      </c>
      <c r="R88" s="178">
        <f>Q88*H88</f>
        <v>0</v>
      </c>
      <c r="S88" s="178">
        <v>0.28999999999999998</v>
      </c>
      <c r="T88" s="179">
        <f>S88*H88</f>
        <v>203.55099999999999</v>
      </c>
      <c r="AR88" s="21" t="s">
        <v>131</v>
      </c>
      <c r="AT88" s="21" t="s">
        <v>126</v>
      </c>
      <c r="AU88" s="21" t="s">
        <v>81</v>
      </c>
      <c r="AY88" s="21" t="s">
        <v>125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21" t="s">
        <v>79</v>
      </c>
      <c r="BK88" s="180">
        <f>ROUND(I88*H88,2)</f>
        <v>0</v>
      </c>
      <c r="BL88" s="21" t="s">
        <v>131</v>
      </c>
      <c r="BM88" s="21" t="s">
        <v>315</v>
      </c>
    </row>
    <row r="89" spans="2:65" s="1" customFormat="1" ht="38.25" customHeight="1">
      <c r="B89" s="168"/>
      <c r="C89" s="169" t="s">
        <v>81</v>
      </c>
      <c r="D89" s="169" t="s">
        <v>126</v>
      </c>
      <c r="E89" s="170" t="s">
        <v>316</v>
      </c>
      <c r="F89" s="171" t="s">
        <v>317</v>
      </c>
      <c r="G89" s="172" t="s">
        <v>138</v>
      </c>
      <c r="H89" s="173">
        <v>701.9</v>
      </c>
      <c r="I89" s="174"/>
      <c r="J89" s="175">
        <f>ROUND(I89*H89,2)</f>
        <v>0</v>
      </c>
      <c r="K89" s="171" t="s">
        <v>130</v>
      </c>
      <c r="L89" s="38"/>
      <c r="M89" s="176" t="s">
        <v>5</v>
      </c>
      <c r="N89" s="177" t="s">
        <v>42</v>
      </c>
      <c r="O89" s="39"/>
      <c r="P89" s="178">
        <f>O89*H89</f>
        <v>0</v>
      </c>
      <c r="Q89" s="178">
        <v>0</v>
      </c>
      <c r="R89" s="178">
        <f>Q89*H89</f>
        <v>0</v>
      </c>
      <c r="S89" s="178">
        <v>0.32500000000000001</v>
      </c>
      <c r="T89" s="179">
        <f>S89*H89</f>
        <v>228.11750000000001</v>
      </c>
      <c r="AR89" s="21" t="s">
        <v>131</v>
      </c>
      <c r="AT89" s="21" t="s">
        <v>126</v>
      </c>
      <c r="AU89" s="21" t="s">
        <v>81</v>
      </c>
      <c r="AY89" s="21" t="s">
        <v>125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21" t="s">
        <v>79</v>
      </c>
      <c r="BK89" s="180">
        <f>ROUND(I89*H89,2)</f>
        <v>0</v>
      </c>
      <c r="BL89" s="21" t="s">
        <v>131</v>
      </c>
      <c r="BM89" s="21" t="s">
        <v>318</v>
      </c>
    </row>
    <row r="90" spans="2:65" s="1" customFormat="1" ht="38.25" customHeight="1">
      <c r="B90" s="168"/>
      <c r="C90" s="169" t="s">
        <v>319</v>
      </c>
      <c r="D90" s="169" t="s">
        <v>126</v>
      </c>
      <c r="E90" s="170" t="s">
        <v>320</v>
      </c>
      <c r="F90" s="171" t="s">
        <v>321</v>
      </c>
      <c r="G90" s="172" t="s">
        <v>138</v>
      </c>
      <c r="H90" s="173">
        <v>701.9</v>
      </c>
      <c r="I90" s="174"/>
      <c r="J90" s="175">
        <f>ROUND(I90*H90,2)</f>
        <v>0</v>
      </c>
      <c r="K90" s="171" t="s">
        <v>130</v>
      </c>
      <c r="L90" s="38"/>
      <c r="M90" s="176" t="s">
        <v>5</v>
      </c>
      <c r="N90" s="177" t="s">
        <v>42</v>
      </c>
      <c r="O90" s="39"/>
      <c r="P90" s="178">
        <f>O90*H90</f>
        <v>0</v>
      </c>
      <c r="Q90" s="178">
        <v>0</v>
      </c>
      <c r="R90" s="178">
        <f>Q90*H90</f>
        <v>0</v>
      </c>
      <c r="S90" s="178">
        <v>9.8000000000000004E-2</v>
      </c>
      <c r="T90" s="179">
        <f>S90*H90</f>
        <v>68.786199999999994</v>
      </c>
      <c r="AR90" s="21" t="s">
        <v>131</v>
      </c>
      <c r="AT90" s="21" t="s">
        <v>126</v>
      </c>
      <c r="AU90" s="21" t="s">
        <v>81</v>
      </c>
      <c r="AY90" s="21" t="s">
        <v>125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21" t="s">
        <v>79</v>
      </c>
      <c r="BK90" s="180">
        <f>ROUND(I90*H90,2)</f>
        <v>0</v>
      </c>
      <c r="BL90" s="21" t="s">
        <v>131</v>
      </c>
      <c r="BM90" s="21" t="s">
        <v>322</v>
      </c>
    </row>
    <row r="91" spans="2:65" s="11" customFormat="1">
      <c r="B91" s="183"/>
      <c r="D91" s="184" t="s">
        <v>140</v>
      </c>
      <c r="E91" s="185" t="s">
        <v>5</v>
      </c>
      <c r="F91" s="186" t="s">
        <v>323</v>
      </c>
      <c r="H91" s="187">
        <v>701.9</v>
      </c>
      <c r="I91" s="188"/>
      <c r="L91" s="183"/>
      <c r="M91" s="189"/>
      <c r="N91" s="190"/>
      <c r="O91" s="190"/>
      <c r="P91" s="190"/>
      <c r="Q91" s="190"/>
      <c r="R91" s="190"/>
      <c r="S91" s="190"/>
      <c r="T91" s="191"/>
      <c r="AT91" s="185" t="s">
        <v>140</v>
      </c>
      <c r="AU91" s="185" t="s">
        <v>81</v>
      </c>
      <c r="AV91" s="11" t="s">
        <v>81</v>
      </c>
      <c r="AW91" s="11" t="s">
        <v>35</v>
      </c>
      <c r="AX91" s="11" t="s">
        <v>79</v>
      </c>
      <c r="AY91" s="185" t="s">
        <v>125</v>
      </c>
    </row>
    <row r="92" spans="2:65" s="1" customFormat="1" ht="38.25" customHeight="1">
      <c r="B92" s="168"/>
      <c r="C92" s="169" t="s">
        <v>131</v>
      </c>
      <c r="D92" s="169" t="s">
        <v>126</v>
      </c>
      <c r="E92" s="170" t="s">
        <v>127</v>
      </c>
      <c r="F92" s="171" t="s">
        <v>128</v>
      </c>
      <c r="G92" s="172" t="s">
        <v>129</v>
      </c>
      <c r="H92" s="173">
        <v>543.70000000000005</v>
      </c>
      <c r="I92" s="174"/>
      <c r="J92" s="175">
        <f>ROUND(I92*H92,2)</f>
        <v>0</v>
      </c>
      <c r="K92" s="171" t="s">
        <v>130</v>
      </c>
      <c r="L92" s="38"/>
      <c r="M92" s="176" t="s">
        <v>5</v>
      </c>
      <c r="N92" s="177" t="s">
        <v>42</v>
      </c>
      <c r="O92" s="39"/>
      <c r="P92" s="178">
        <f>O92*H92</f>
        <v>0</v>
      </c>
      <c r="Q92" s="178">
        <v>0</v>
      </c>
      <c r="R92" s="178">
        <f>Q92*H92</f>
        <v>0</v>
      </c>
      <c r="S92" s="178">
        <v>0.20499999999999999</v>
      </c>
      <c r="T92" s="179">
        <f>S92*H92</f>
        <v>111.4585</v>
      </c>
      <c r="AR92" s="21" t="s">
        <v>131</v>
      </c>
      <c r="AT92" s="21" t="s">
        <v>126</v>
      </c>
      <c r="AU92" s="21" t="s">
        <v>81</v>
      </c>
      <c r="AY92" s="21" t="s">
        <v>125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21" t="s">
        <v>79</v>
      </c>
      <c r="BK92" s="180">
        <f>ROUND(I92*H92,2)</f>
        <v>0</v>
      </c>
      <c r="BL92" s="21" t="s">
        <v>131</v>
      </c>
      <c r="BM92" s="21" t="s">
        <v>324</v>
      </c>
    </row>
    <row r="93" spans="2:65" s="11" customFormat="1">
      <c r="B93" s="183"/>
      <c r="D93" s="184" t="s">
        <v>140</v>
      </c>
      <c r="E93" s="185" t="s">
        <v>5</v>
      </c>
      <c r="F93" s="186" t="s">
        <v>325</v>
      </c>
      <c r="H93" s="187">
        <v>543.70000000000005</v>
      </c>
      <c r="I93" s="188"/>
      <c r="L93" s="183"/>
      <c r="M93" s="189"/>
      <c r="N93" s="190"/>
      <c r="O93" s="190"/>
      <c r="P93" s="190"/>
      <c r="Q93" s="190"/>
      <c r="R93" s="190"/>
      <c r="S93" s="190"/>
      <c r="T93" s="191"/>
      <c r="AT93" s="185" t="s">
        <v>140</v>
      </c>
      <c r="AU93" s="185" t="s">
        <v>81</v>
      </c>
      <c r="AV93" s="11" t="s">
        <v>81</v>
      </c>
      <c r="AW93" s="11" t="s">
        <v>35</v>
      </c>
      <c r="AX93" s="11" t="s">
        <v>79</v>
      </c>
      <c r="AY93" s="185" t="s">
        <v>125</v>
      </c>
    </row>
    <row r="94" spans="2:65" s="1" customFormat="1" ht="38.25" customHeight="1">
      <c r="B94" s="168"/>
      <c r="C94" s="169" t="s">
        <v>168</v>
      </c>
      <c r="D94" s="169" t="s">
        <v>126</v>
      </c>
      <c r="E94" s="170" t="s">
        <v>326</v>
      </c>
      <c r="F94" s="171" t="s">
        <v>327</v>
      </c>
      <c r="G94" s="172" t="s">
        <v>150</v>
      </c>
      <c r="H94" s="173">
        <v>70.19</v>
      </c>
      <c r="I94" s="174"/>
      <c r="J94" s="175">
        <f>ROUND(I94*H94,2)</f>
        <v>0</v>
      </c>
      <c r="K94" s="171" t="s">
        <v>130</v>
      </c>
      <c r="L94" s="38"/>
      <c r="M94" s="176" t="s">
        <v>5</v>
      </c>
      <c r="N94" s="177" t="s">
        <v>42</v>
      </c>
      <c r="O94" s="39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AR94" s="21" t="s">
        <v>131</v>
      </c>
      <c r="AT94" s="21" t="s">
        <v>126</v>
      </c>
      <c r="AU94" s="21" t="s">
        <v>81</v>
      </c>
      <c r="AY94" s="21" t="s">
        <v>125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21" t="s">
        <v>79</v>
      </c>
      <c r="BK94" s="180">
        <f>ROUND(I94*H94,2)</f>
        <v>0</v>
      </c>
      <c r="BL94" s="21" t="s">
        <v>131</v>
      </c>
      <c r="BM94" s="21" t="s">
        <v>328</v>
      </c>
    </row>
    <row r="95" spans="2:65" s="11" customFormat="1">
      <c r="B95" s="183"/>
      <c r="D95" s="184" t="s">
        <v>140</v>
      </c>
      <c r="E95" s="185" t="s">
        <v>5</v>
      </c>
      <c r="F95" s="186" t="s">
        <v>329</v>
      </c>
      <c r="H95" s="187">
        <v>70.19</v>
      </c>
      <c r="I95" s="188"/>
      <c r="L95" s="183"/>
      <c r="M95" s="189"/>
      <c r="N95" s="190"/>
      <c r="O95" s="190"/>
      <c r="P95" s="190"/>
      <c r="Q95" s="190"/>
      <c r="R95" s="190"/>
      <c r="S95" s="190"/>
      <c r="T95" s="191"/>
      <c r="AT95" s="185" t="s">
        <v>140</v>
      </c>
      <c r="AU95" s="185" t="s">
        <v>81</v>
      </c>
      <c r="AV95" s="11" t="s">
        <v>81</v>
      </c>
      <c r="AW95" s="11" t="s">
        <v>35</v>
      </c>
      <c r="AX95" s="11" t="s">
        <v>79</v>
      </c>
      <c r="AY95" s="185" t="s">
        <v>125</v>
      </c>
    </row>
    <row r="96" spans="2:65" s="1" customFormat="1" ht="25.5" customHeight="1">
      <c r="B96" s="168"/>
      <c r="C96" s="169" t="s">
        <v>330</v>
      </c>
      <c r="D96" s="169" t="s">
        <v>126</v>
      </c>
      <c r="E96" s="170" t="s">
        <v>189</v>
      </c>
      <c r="F96" s="171" t="s">
        <v>190</v>
      </c>
      <c r="G96" s="172" t="s">
        <v>138</v>
      </c>
      <c r="H96" s="173">
        <v>344.8</v>
      </c>
      <c r="I96" s="174"/>
      <c r="J96" s="175">
        <f>ROUND(I96*H96,2)</f>
        <v>0</v>
      </c>
      <c r="K96" s="171" t="s">
        <v>130</v>
      </c>
      <c r="L96" s="38"/>
      <c r="M96" s="176" t="s">
        <v>5</v>
      </c>
      <c r="N96" s="177" t="s">
        <v>42</v>
      </c>
      <c r="O96" s="39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AR96" s="21" t="s">
        <v>131</v>
      </c>
      <c r="AT96" s="21" t="s">
        <v>126</v>
      </c>
      <c r="AU96" s="21" t="s">
        <v>81</v>
      </c>
      <c r="AY96" s="21" t="s">
        <v>125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21" t="s">
        <v>79</v>
      </c>
      <c r="BK96" s="180">
        <f>ROUND(I96*H96,2)</f>
        <v>0</v>
      </c>
      <c r="BL96" s="21" t="s">
        <v>131</v>
      </c>
      <c r="BM96" s="21" t="s">
        <v>331</v>
      </c>
    </row>
    <row r="97" spans="2:65" s="11" customFormat="1">
      <c r="B97" s="183"/>
      <c r="D97" s="184" t="s">
        <v>140</v>
      </c>
      <c r="E97" s="185" t="s">
        <v>5</v>
      </c>
      <c r="F97" s="186" t="s">
        <v>332</v>
      </c>
      <c r="H97" s="187">
        <v>344.8</v>
      </c>
      <c r="I97" s="188"/>
      <c r="L97" s="183"/>
      <c r="M97" s="189"/>
      <c r="N97" s="190"/>
      <c r="O97" s="190"/>
      <c r="P97" s="190"/>
      <c r="Q97" s="190"/>
      <c r="R97" s="190"/>
      <c r="S97" s="190"/>
      <c r="T97" s="191"/>
      <c r="AT97" s="185" t="s">
        <v>140</v>
      </c>
      <c r="AU97" s="185" t="s">
        <v>81</v>
      </c>
      <c r="AV97" s="11" t="s">
        <v>81</v>
      </c>
      <c r="AW97" s="11" t="s">
        <v>35</v>
      </c>
      <c r="AX97" s="11" t="s">
        <v>79</v>
      </c>
      <c r="AY97" s="185" t="s">
        <v>125</v>
      </c>
    </row>
    <row r="98" spans="2:65" s="1" customFormat="1" ht="16.5" customHeight="1">
      <c r="B98" s="168"/>
      <c r="C98" s="192" t="s">
        <v>299</v>
      </c>
      <c r="D98" s="192" t="s">
        <v>194</v>
      </c>
      <c r="E98" s="193" t="s">
        <v>333</v>
      </c>
      <c r="F98" s="194" t="s">
        <v>334</v>
      </c>
      <c r="G98" s="195" t="s">
        <v>150</v>
      </c>
      <c r="H98" s="196">
        <v>110.48</v>
      </c>
      <c r="I98" s="197"/>
      <c r="J98" s="198">
        <f>ROUND(I98*H98,2)</f>
        <v>0</v>
      </c>
      <c r="K98" s="194" t="s">
        <v>130</v>
      </c>
      <c r="L98" s="199"/>
      <c r="M98" s="200" t="s">
        <v>5</v>
      </c>
      <c r="N98" s="201" t="s">
        <v>42</v>
      </c>
      <c r="O98" s="39"/>
      <c r="P98" s="178">
        <f>O98*H98</f>
        <v>0</v>
      </c>
      <c r="Q98" s="178">
        <v>0.21</v>
      </c>
      <c r="R98" s="178">
        <f>Q98*H98</f>
        <v>23.200800000000001</v>
      </c>
      <c r="S98" s="178">
        <v>0</v>
      </c>
      <c r="T98" s="179">
        <f>S98*H98</f>
        <v>0</v>
      </c>
      <c r="AR98" s="21" t="s">
        <v>198</v>
      </c>
      <c r="AT98" s="21" t="s">
        <v>194</v>
      </c>
      <c r="AU98" s="21" t="s">
        <v>81</v>
      </c>
      <c r="AY98" s="21" t="s">
        <v>125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21" t="s">
        <v>79</v>
      </c>
      <c r="BK98" s="180">
        <f>ROUND(I98*H98,2)</f>
        <v>0</v>
      </c>
      <c r="BL98" s="21" t="s">
        <v>131</v>
      </c>
      <c r="BM98" s="21" t="s">
        <v>335</v>
      </c>
    </row>
    <row r="99" spans="2:65" s="11" customFormat="1">
      <c r="B99" s="183"/>
      <c r="D99" s="184" t="s">
        <v>140</v>
      </c>
      <c r="E99" s="185" t="s">
        <v>5</v>
      </c>
      <c r="F99" s="186" t="s">
        <v>336</v>
      </c>
      <c r="H99" s="187">
        <v>110.48</v>
      </c>
      <c r="I99" s="188"/>
      <c r="L99" s="183"/>
      <c r="M99" s="189"/>
      <c r="N99" s="190"/>
      <c r="O99" s="190"/>
      <c r="P99" s="190"/>
      <c r="Q99" s="190"/>
      <c r="R99" s="190"/>
      <c r="S99" s="190"/>
      <c r="T99" s="191"/>
      <c r="AT99" s="185" t="s">
        <v>140</v>
      </c>
      <c r="AU99" s="185" t="s">
        <v>81</v>
      </c>
      <c r="AV99" s="11" t="s">
        <v>81</v>
      </c>
      <c r="AW99" s="11" t="s">
        <v>35</v>
      </c>
      <c r="AX99" s="11" t="s">
        <v>79</v>
      </c>
      <c r="AY99" s="185" t="s">
        <v>125</v>
      </c>
    </row>
    <row r="100" spans="2:65" s="1" customFormat="1" ht="16.5" customHeight="1">
      <c r="B100" s="168"/>
      <c r="C100" s="192" t="s">
        <v>172</v>
      </c>
      <c r="D100" s="192" t="s">
        <v>194</v>
      </c>
      <c r="E100" s="193" t="s">
        <v>195</v>
      </c>
      <c r="F100" s="194" t="s">
        <v>196</v>
      </c>
      <c r="G100" s="195" t="s">
        <v>197</v>
      </c>
      <c r="H100" s="196">
        <v>34.479999999999997</v>
      </c>
      <c r="I100" s="197"/>
      <c r="J100" s="198">
        <f>ROUND(I100*H100,2)</f>
        <v>0</v>
      </c>
      <c r="K100" s="194" t="s">
        <v>130</v>
      </c>
      <c r="L100" s="199"/>
      <c r="M100" s="200" t="s">
        <v>5</v>
      </c>
      <c r="N100" s="201" t="s">
        <v>42</v>
      </c>
      <c r="O100" s="39"/>
      <c r="P100" s="178">
        <f>O100*H100</f>
        <v>0</v>
      </c>
      <c r="Q100" s="178">
        <v>1E-3</v>
      </c>
      <c r="R100" s="178">
        <f>Q100*H100</f>
        <v>3.4479999999999997E-2</v>
      </c>
      <c r="S100" s="178">
        <v>0</v>
      </c>
      <c r="T100" s="179">
        <f>S100*H100</f>
        <v>0</v>
      </c>
      <c r="AR100" s="21" t="s">
        <v>198</v>
      </c>
      <c r="AT100" s="21" t="s">
        <v>194</v>
      </c>
      <c r="AU100" s="21" t="s">
        <v>81</v>
      </c>
      <c r="AY100" s="21" t="s">
        <v>125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21" t="s">
        <v>79</v>
      </c>
      <c r="BK100" s="180">
        <f>ROUND(I100*H100,2)</f>
        <v>0</v>
      </c>
      <c r="BL100" s="21" t="s">
        <v>131</v>
      </c>
      <c r="BM100" s="21" t="s">
        <v>337</v>
      </c>
    </row>
    <row r="101" spans="2:65" s="1" customFormat="1" ht="25.5" customHeight="1">
      <c r="B101" s="168"/>
      <c r="C101" s="169" t="s">
        <v>338</v>
      </c>
      <c r="D101" s="169" t="s">
        <v>126</v>
      </c>
      <c r="E101" s="170" t="s">
        <v>200</v>
      </c>
      <c r="F101" s="171" t="s">
        <v>201</v>
      </c>
      <c r="G101" s="172" t="s">
        <v>138</v>
      </c>
      <c r="H101" s="173">
        <v>344.8</v>
      </c>
      <c r="I101" s="174"/>
      <c r="J101" s="175">
        <f>ROUND(I101*H101,2)</f>
        <v>0</v>
      </c>
      <c r="K101" s="171" t="s">
        <v>130</v>
      </c>
      <c r="L101" s="38"/>
      <c r="M101" s="176" t="s">
        <v>5</v>
      </c>
      <c r="N101" s="177" t="s">
        <v>42</v>
      </c>
      <c r="O101" s="39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AR101" s="21" t="s">
        <v>131</v>
      </c>
      <c r="AT101" s="21" t="s">
        <v>126</v>
      </c>
      <c r="AU101" s="21" t="s">
        <v>81</v>
      </c>
      <c r="AY101" s="21" t="s">
        <v>125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21" t="s">
        <v>79</v>
      </c>
      <c r="BK101" s="180">
        <f>ROUND(I101*H101,2)</f>
        <v>0</v>
      </c>
      <c r="BL101" s="21" t="s">
        <v>131</v>
      </c>
      <c r="BM101" s="21" t="s">
        <v>339</v>
      </c>
    </row>
    <row r="102" spans="2:65" s="1" customFormat="1" ht="25.5" customHeight="1">
      <c r="B102" s="168"/>
      <c r="C102" s="169" t="s">
        <v>198</v>
      </c>
      <c r="D102" s="169" t="s">
        <v>126</v>
      </c>
      <c r="E102" s="170" t="s">
        <v>177</v>
      </c>
      <c r="F102" s="171" t="s">
        <v>178</v>
      </c>
      <c r="G102" s="172" t="s">
        <v>138</v>
      </c>
      <c r="H102" s="173">
        <v>701.9</v>
      </c>
      <c r="I102" s="174"/>
      <c r="J102" s="175">
        <f>ROUND(I102*H102,2)</f>
        <v>0</v>
      </c>
      <c r="K102" s="171" t="s">
        <v>130</v>
      </c>
      <c r="L102" s="38"/>
      <c r="M102" s="176" t="s">
        <v>5</v>
      </c>
      <c r="N102" s="177" t="s">
        <v>42</v>
      </c>
      <c r="O102" s="39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AR102" s="21" t="s">
        <v>131</v>
      </c>
      <c r="AT102" s="21" t="s">
        <v>126</v>
      </c>
      <c r="AU102" s="21" t="s">
        <v>81</v>
      </c>
      <c r="AY102" s="21" t="s">
        <v>125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21" t="s">
        <v>79</v>
      </c>
      <c r="BK102" s="180">
        <f>ROUND(I102*H102,2)</f>
        <v>0</v>
      </c>
      <c r="BL102" s="21" t="s">
        <v>131</v>
      </c>
      <c r="BM102" s="21" t="s">
        <v>340</v>
      </c>
    </row>
    <row r="103" spans="2:65" s="1" customFormat="1" ht="25.5" customHeight="1">
      <c r="B103" s="168"/>
      <c r="C103" s="169" t="s">
        <v>236</v>
      </c>
      <c r="D103" s="169" t="s">
        <v>126</v>
      </c>
      <c r="E103" s="170" t="s">
        <v>341</v>
      </c>
      <c r="F103" s="171" t="s">
        <v>342</v>
      </c>
      <c r="G103" s="172" t="s">
        <v>138</v>
      </c>
      <c r="H103" s="173">
        <v>111.9</v>
      </c>
      <c r="I103" s="174"/>
      <c r="J103" s="175">
        <f>ROUND(I103*H103,2)</f>
        <v>0</v>
      </c>
      <c r="K103" s="171" t="s">
        <v>130</v>
      </c>
      <c r="L103" s="38"/>
      <c r="M103" s="176" t="s">
        <v>5</v>
      </c>
      <c r="N103" s="177" t="s">
        <v>42</v>
      </c>
      <c r="O103" s="39"/>
      <c r="P103" s="178">
        <f>O103*H103</f>
        <v>0</v>
      </c>
      <c r="Q103" s="178">
        <v>0.18906999999999999</v>
      </c>
      <c r="R103" s="178">
        <f>Q103*H103</f>
        <v>21.156932999999999</v>
      </c>
      <c r="S103" s="178">
        <v>0</v>
      </c>
      <c r="T103" s="179">
        <f>S103*H103</f>
        <v>0</v>
      </c>
      <c r="AR103" s="21" t="s">
        <v>131</v>
      </c>
      <c r="AT103" s="21" t="s">
        <v>126</v>
      </c>
      <c r="AU103" s="21" t="s">
        <v>81</v>
      </c>
      <c r="AY103" s="21" t="s">
        <v>125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21" t="s">
        <v>79</v>
      </c>
      <c r="BK103" s="180">
        <f>ROUND(I103*H103,2)</f>
        <v>0</v>
      </c>
      <c r="BL103" s="21" t="s">
        <v>131</v>
      </c>
      <c r="BM103" s="21" t="s">
        <v>343</v>
      </c>
    </row>
    <row r="104" spans="2:65" s="11" customFormat="1">
      <c r="B104" s="183"/>
      <c r="D104" s="184" t="s">
        <v>140</v>
      </c>
      <c r="E104" s="185" t="s">
        <v>5</v>
      </c>
      <c r="F104" s="186" t="s">
        <v>344</v>
      </c>
      <c r="H104" s="187">
        <v>111.9</v>
      </c>
      <c r="I104" s="188"/>
      <c r="L104" s="183"/>
      <c r="M104" s="189"/>
      <c r="N104" s="190"/>
      <c r="O104" s="190"/>
      <c r="P104" s="190"/>
      <c r="Q104" s="190"/>
      <c r="R104" s="190"/>
      <c r="S104" s="190"/>
      <c r="T104" s="191"/>
      <c r="AT104" s="185" t="s">
        <v>140</v>
      </c>
      <c r="AU104" s="185" t="s">
        <v>81</v>
      </c>
      <c r="AV104" s="11" t="s">
        <v>81</v>
      </c>
      <c r="AW104" s="11" t="s">
        <v>35</v>
      </c>
      <c r="AX104" s="11" t="s">
        <v>79</v>
      </c>
      <c r="AY104" s="185" t="s">
        <v>125</v>
      </c>
    </row>
    <row r="105" spans="2:65" s="1" customFormat="1" ht="25.5" customHeight="1">
      <c r="B105" s="168"/>
      <c r="C105" s="169" t="s">
        <v>193</v>
      </c>
      <c r="D105" s="169" t="s">
        <v>126</v>
      </c>
      <c r="E105" s="170" t="s">
        <v>345</v>
      </c>
      <c r="F105" s="171" t="s">
        <v>346</v>
      </c>
      <c r="G105" s="172" t="s">
        <v>138</v>
      </c>
      <c r="H105" s="173">
        <v>548.25</v>
      </c>
      <c r="I105" s="174"/>
      <c r="J105" s="175">
        <f>ROUND(I105*H105,2)</f>
        <v>0</v>
      </c>
      <c r="K105" s="171" t="s">
        <v>130</v>
      </c>
      <c r="L105" s="38"/>
      <c r="M105" s="176" t="s">
        <v>5</v>
      </c>
      <c r="N105" s="177" t="s">
        <v>42</v>
      </c>
      <c r="O105" s="39"/>
      <c r="P105" s="178">
        <f>O105*H105</f>
        <v>0</v>
      </c>
      <c r="Q105" s="178">
        <v>0.378</v>
      </c>
      <c r="R105" s="178">
        <f>Q105*H105</f>
        <v>207.23849999999999</v>
      </c>
      <c r="S105" s="178">
        <v>0</v>
      </c>
      <c r="T105" s="179">
        <f>S105*H105</f>
        <v>0</v>
      </c>
      <c r="AR105" s="21" t="s">
        <v>131</v>
      </c>
      <c r="AT105" s="21" t="s">
        <v>126</v>
      </c>
      <c r="AU105" s="21" t="s">
        <v>81</v>
      </c>
      <c r="AY105" s="21" t="s">
        <v>125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21" t="s">
        <v>79</v>
      </c>
      <c r="BK105" s="180">
        <f>ROUND(I105*H105,2)</f>
        <v>0</v>
      </c>
      <c r="BL105" s="21" t="s">
        <v>131</v>
      </c>
      <c r="BM105" s="21" t="s">
        <v>347</v>
      </c>
    </row>
    <row r="106" spans="2:65" s="11" customFormat="1">
      <c r="B106" s="183"/>
      <c r="D106" s="184" t="s">
        <v>140</v>
      </c>
      <c r="E106" s="185" t="s">
        <v>5</v>
      </c>
      <c r="F106" s="186" t="s">
        <v>348</v>
      </c>
      <c r="H106" s="187">
        <v>548.25</v>
      </c>
      <c r="I106" s="188"/>
      <c r="L106" s="183"/>
      <c r="M106" s="189"/>
      <c r="N106" s="190"/>
      <c r="O106" s="190"/>
      <c r="P106" s="190"/>
      <c r="Q106" s="190"/>
      <c r="R106" s="190"/>
      <c r="S106" s="190"/>
      <c r="T106" s="191"/>
      <c r="AT106" s="185" t="s">
        <v>140</v>
      </c>
      <c r="AU106" s="185" t="s">
        <v>81</v>
      </c>
      <c r="AV106" s="11" t="s">
        <v>81</v>
      </c>
      <c r="AW106" s="11" t="s">
        <v>35</v>
      </c>
      <c r="AX106" s="11" t="s">
        <v>79</v>
      </c>
      <c r="AY106" s="185" t="s">
        <v>125</v>
      </c>
    </row>
    <row r="107" spans="2:65" s="1" customFormat="1" ht="51" customHeight="1">
      <c r="B107" s="168"/>
      <c r="C107" s="169" t="s">
        <v>156</v>
      </c>
      <c r="D107" s="169" t="s">
        <v>126</v>
      </c>
      <c r="E107" s="170" t="s">
        <v>349</v>
      </c>
      <c r="F107" s="171" t="s">
        <v>350</v>
      </c>
      <c r="G107" s="172" t="s">
        <v>138</v>
      </c>
      <c r="H107" s="173">
        <v>548.25</v>
      </c>
      <c r="I107" s="174"/>
      <c r="J107" s="175">
        <f>ROUND(I107*H107,2)</f>
        <v>0</v>
      </c>
      <c r="K107" s="171" t="s">
        <v>130</v>
      </c>
      <c r="L107" s="38"/>
      <c r="M107" s="176" t="s">
        <v>5</v>
      </c>
      <c r="N107" s="177" t="s">
        <v>42</v>
      </c>
      <c r="O107" s="39"/>
      <c r="P107" s="178">
        <f>O107*H107</f>
        <v>0</v>
      </c>
      <c r="Q107" s="178">
        <v>8.4250000000000005E-2</v>
      </c>
      <c r="R107" s="178">
        <f>Q107*H107</f>
        <v>46.190062500000003</v>
      </c>
      <c r="S107" s="178">
        <v>0</v>
      </c>
      <c r="T107" s="179">
        <f>S107*H107</f>
        <v>0</v>
      </c>
      <c r="AR107" s="21" t="s">
        <v>131</v>
      </c>
      <c r="AT107" s="21" t="s">
        <v>126</v>
      </c>
      <c r="AU107" s="21" t="s">
        <v>81</v>
      </c>
      <c r="AY107" s="21" t="s">
        <v>125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21" t="s">
        <v>79</v>
      </c>
      <c r="BK107" s="180">
        <f>ROUND(I107*H107,2)</f>
        <v>0</v>
      </c>
      <c r="BL107" s="21" t="s">
        <v>131</v>
      </c>
      <c r="BM107" s="21" t="s">
        <v>351</v>
      </c>
    </row>
    <row r="108" spans="2:65" s="11" customFormat="1">
      <c r="B108" s="183"/>
      <c r="D108" s="184" t="s">
        <v>140</v>
      </c>
      <c r="E108" s="185" t="s">
        <v>5</v>
      </c>
      <c r="F108" s="186" t="s">
        <v>352</v>
      </c>
      <c r="H108" s="187">
        <v>548.25</v>
      </c>
      <c r="I108" s="188"/>
      <c r="L108" s="183"/>
      <c r="M108" s="189"/>
      <c r="N108" s="190"/>
      <c r="O108" s="190"/>
      <c r="P108" s="190"/>
      <c r="Q108" s="190"/>
      <c r="R108" s="190"/>
      <c r="S108" s="190"/>
      <c r="T108" s="191"/>
      <c r="AT108" s="185" t="s">
        <v>140</v>
      </c>
      <c r="AU108" s="185" t="s">
        <v>81</v>
      </c>
      <c r="AV108" s="11" t="s">
        <v>81</v>
      </c>
      <c r="AW108" s="11" t="s">
        <v>35</v>
      </c>
      <c r="AX108" s="11" t="s">
        <v>79</v>
      </c>
      <c r="AY108" s="185" t="s">
        <v>125</v>
      </c>
    </row>
    <row r="109" spans="2:65" s="1" customFormat="1" ht="16.5" customHeight="1">
      <c r="B109" s="168"/>
      <c r="C109" s="192" t="s">
        <v>203</v>
      </c>
      <c r="D109" s="192" t="s">
        <v>194</v>
      </c>
      <c r="E109" s="193" t="s">
        <v>353</v>
      </c>
      <c r="F109" s="194" t="s">
        <v>354</v>
      </c>
      <c r="G109" s="195" t="s">
        <v>138</v>
      </c>
      <c r="H109" s="196">
        <v>552.77300000000002</v>
      </c>
      <c r="I109" s="197"/>
      <c r="J109" s="198">
        <f>ROUND(I109*H109,2)</f>
        <v>0</v>
      </c>
      <c r="K109" s="194" t="s">
        <v>130</v>
      </c>
      <c r="L109" s="199"/>
      <c r="M109" s="200" t="s">
        <v>5</v>
      </c>
      <c r="N109" s="201" t="s">
        <v>42</v>
      </c>
      <c r="O109" s="39"/>
      <c r="P109" s="178">
        <f>O109*H109</f>
        <v>0</v>
      </c>
      <c r="Q109" s="178">
        <v>0.13100000000000001</v>
      </c>
      <c r="R109" s="178">
        <f>Q109*H109</f>
        <v>72.413263000000001</v>
      </c>
      <c r="S109" s="178">
        <v>0</v>
      </c>
      <c r="T109" s="179">
        <f>S109*H109</f>
        <v>0</v>
      </c>
      <c r="AR109" s="21" t="s">
        <v>198</v>
      </c>
      <c r="AT109" s="21" t="s">
        <v>194</v>
      </c>
      <c r="AU109" s="21" t="s">
        <v>81</v>
      </c>
      <c r="AY109" s="21" t="s">
        <v>125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21" t="s">
        <v>79</v>
      </c>
      <c r="BK109" s="180">
        <f>ROUND(I109*H109,2)</f>
        <v>0</v>
      </c>
      <c r="BL109" s="21" t="s">
        <v>131</v>
      </c>
      <c r="BM109" s="21" t="s">
        <v>355</v>
      </c>
    </row>
    <row r="110" spans="2:65" s="11" customFormat="1">
      <c r="B110" s="183"/>
      <c r="D110" s="184" t="s">
        <v>140</v>
      </c>
      <c r="E110" s="185" t="s">
        <v>5</v>
      </c>
      <c r="F110" s="186" t="s">
        <v>356</v>
      </c>
      <c r="H110" s="187">
        <v>552.77300000000002</v>
      </c>
      <c r="I110" s="188"/>
      <c r="L110" s="183"/>
      <c r="M110" s="189"/>
      <c r="N110" s="190"/>
      <c r="O110" s="190"/>
      <c r="P110" s="190"/>
      <c r="Q110" s="190"/>
      <c r="R110" s="190"/>
      <c r="S110" s="190"/>
      <c r="T110" s="191"/>
      <c r="AT110" s="185" t="s">
        <v>140</v>
      </c>
      <c r="AU110" s="185" t="s">
        <v>81</v>
      </c>
      <c r="AV110" s="11" t="s">
        <v>81</v>
      </c>
      <c r="AW110" s="11" t="s">
        <v>35</v>
      </c>
      <c r="AX110" s="11" t="s">
        <v>79</v>
      </c>
      <c r="AY110" s="185" t="s">
        <v>125</v>
      </c>
    </row>
    <row r="111" spans="2:65" s="1" customFormat="1" ht="16.5" customHeight="1">
      <c r="B111" s="168"/>
      <c r="C111" s="192" t="s">
        <v>11</v>
      </c>
      <c r="D111" s="192" t="s">
        <v>194</v>
      </c>
      <c r="E111" s="193" t="s">
        <v>357</v>
      </c>
      <c r="F111" s="194" t="s">
        <v>358</v>
      </c>
      <c r="G111" s="195" t="s">
        <v>138</v>
      </c>
      <c r="H111" s="196">
        <v>21.8</v>
      </c>
      <c r="I111" s="197"/>
      <c r="J111" s="198">
        <f>ROUND(I111*H111,2)</f>
        <v>0</v>
      </c>
      <c r="K111" s="194" t="s">
        <v>130</v>
      </c>
      <c r="L111" s="199"/>
      <c r="M111" s="200" t="s">
        <v>5</v>
      </c>
      <c r="N111" s="201" t="s">
        <v>42</v>
      </c>
      <c r="O111" s="39"/>
      <c r="P111" s="178">
        <f>O111*H111</f>
        <v>0</v>
      </c>
      <c r="Q111" s="178">
        <v>0.13100000000000001</v>
      </c>
      <c r="R111" s="178">
        <f>Q111*H111</f>
        <v>2.8558000000000003</v>
      </c>
      <c r="S111" s="178">
        <v>0</v>
      </c>
      <c r="T111" s="179">
        <f>S111*H111</f>
        <v>0</v>
      </c>
      <c r="AR111" s="21" t="s">
        <v>198</v>
      </c>
      <c r="AT111" s="21" t="s">
        <v>194</v>
      </c>
      <c r="AU111" s="21" t="s">
        <v>81</v>
      </c>
      <c r="AY111" s="21" t="s">
        <v>125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21" t="s">
        <v>79</v>
      </c>
      <c r="BK111" s="180">
        <f>ROUND(I111*H111,2)</f>
        <v>0</v>
      </c>
      <c r="BL111" s="21" t="s">
        <v>131</v>
      </c>
      <c r="BM111" s="21" t="s">
        <v>359</v>
      </c>
    </row>
    <row r="112" spans="2:65" s="11" customFormat="1">
      <c r="B112" s="183"/>
      <c r="D112" s="184" t="s">
        <v>140</v>
      </c>
      <c r="E112" s="185" t="s">
        <v>5</v>
      </c>
      <c r="F112" s="186" t="s">
        <v>360</v>
      </c>
      <c r="H112" s="187">
        <v>21.8</v>
      </c>
      <c r="I112" s="188"/>
      <c r="L112" s="183"/>
      <c r="M112" s="189"/>
      <c r="N112" s="190"/>
      <c r="O112" s="190"/>
      <c r="P112" s="190"/>
      <c r="Q112" s="190"/>
      <c r="R112" s="190"/>
      <c r="S112" s="190"/>
      <c r="T112" s="191"/>
      <c r="AT112" s="185" t="s">
        <v>140</v>
      </c>
      <c r="AU112" s="185" t="s">
        <v>81</v>
      </c>
      <c r="AV112" s="11" t="s">
        <v>81</v>
      </c>
      <c r="AW112" s="11" t="s">
        <v>35</v>
      </c>
      <c r="AX112" s="11" t="s">
        <v>79</v>
      </c>
      <c r="AY112" s="185" t="s">
        <v>125</v>
      </c>
    </row>
    <row r="113" spans="2:65" s="1" customFormat="1" ht="38.25" customHeight="1">
      <c r="B113" s="168"/>
      <c r="C113" s="169" t="s">
        <v>214</v>
      </c>
      <c r="D113" s="169" t="s">
        <v>126</v>
      </c>
      <c r="E113" s="170" t="s">
        <v>361</v>
      </c>
      <c r="F113" s="171" t="s">
        <v>362</v>
      </c>
      <c r="G113" s="172" t="s">
        <v>129</v>
      </c>
      <c r="H113" s="173">
        <v>373</v>
      </c>
      <c r="I113" s="174"/>
      <c r="J113" s="175">
        <f>ROUND(I113*H113,2)</f>
        <v>0</v>
      </c>
      <c r="K113" s="171" t="s">
        <v>130</v>
      </c>
      <c r="L113" s="38"/>
      <c r="M113" s="176" t="s">
        <v>5</v>
      </c>
      <c r="N113" s="177" t="s">
        <v>42</v>
      </c>
      <c r="O113" s="39"/>
      <c r="P113" s="178">
        <f>O113*H113</f>
        <v>0</v>
      </c>
      <c r="Q113" s="178">
        <v>0.1295</v>
      </c>
      <c r="R113" s="178">
        <f>Q113*H113</f>
        <v>48.3035</v>
      </c>
      <c r="S113" s="178">
        <v>0</v>
      </c>
      <c r="T113" s="179">
        <f>S113*H113</f>
        <v>0</v>
      </c>
      <c r="AR113" s="21" t="s">
        <v>131</v>
      </c>
      <c r="AT113" s="21" t="s">
        <v>126</v>
      </c>
      <c r="AU113" s="21" t="s">
        <v>81</v>
      </c>
      <c r="AY113" s="21" t="s">
        <v>125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21" t="s">
        <v>79</v>
      </c>
      <c r="BK113" s="180">
        <f>ROUND(I113*H113,2)</f>
        <v>0</v>
      </c>
      <c r="BL113" s="21" t="s">
        <v>131</v>
      </c>
      <c r="BM113" s="21" t="s">
        <v>363</v>
      </c>
    </row>
    <row r="114" spans="2:65" s="11" customFormat="1">
      <c r="B114" s="183"/>
      <c r="D114" s="184" t="s">
        <v>140</v>
      </c>
      <c r="E114" s="185" t="s">
        <v>5</v>
      </c>
      <c r="F114" s="186" t="s">
        <v>364</v>
      </c>
      <c r="H114" s="187">
        <v>373</v>
      </c>
      <c r="I114" s="188"/>
      <c r="L114" s="183"/>
      <c r="M114" s="189"/>
      <c r="N114" s="190"/>
      <c r="O114" s="190"/>
      <c r="P114" s="190"/>
      <c r="Q114" s="190"/>
      <c r="R114" s="190"/>
      <c r="S114" s="190"/>
      <c r="T114" s="191"/>
      <c r="AT114" s="185" t="s">
        <v>140</v>
      </c>
      <c r="AU114" s="185" t="s">
        <v>81</v>
      </c>
      <c r="AV114" s="11" t="s">
        <v>81</v>
      </c>
      <c r="AW114" s="11" t="s">
        <v>35</v>
      </c>
      <c r="AX114" s="11" t="s">
        <v>79</v>
      </c>
      <c r="AY114" s="185" t="s">
        <v>125</v>
      </c>
    </row>
    <row r="115" spans="2:65" s="1" customFormat="1" ht="16.5" customHeight="1">
      <c r="B115" s="168"/>
      <c r="C115" s="192" t="s">
        <v>210</v>
      </c>
      <c r="D115" s="192" t="s">
        <v>194</v>
      </c>
      <c r="E115" s="193" t="s">
        <v>365</v>
      </c>
      <c r="F115" s="194" t="s">
        <v>366</v>
      </c>
      <c r="G115" s="195" t="s">
        <v>129</v>
      </c>
      <c r="H115" s="196">
        <v>391.65</v>
      </c>
      <c r="I115" s="197"/>
      <c r="J115" s="198">
        <f>ROUND(I115*H115,2)</f>
        <v>0</v>
      </c>
      <c r="K115" s="194" t="s">
        <v>130</v>
      </c>
      <c r="L115" s="199"/>
      <c r="M115" s="200" t="s">
        <v>5</v>
      </c>
      <c r="N115" s="201" t="s">
        <v>42</v>
      </c>
      <c r="O115" s="39"/>
      <c r="P115" s="178">
        <f>O115*H115</f>
        <v>0</v>
      </c>
      <c r="Q115" s="178">
        <v>5.8000000000000003E-2</v>
      </c>
      <c r="R115" s="178">
        <f>Q115*H115</f>
        <v>22.715699999999998</v>
      </c>
      <c r="S115" s="178">
        <v>0</v>
      </c>
      <c r="T115" s="179">
        <f>S115*H115</f>
        <v>0</v>
      </c>
      <c r="AR115" s="21" t="s">
        <v>198</v>
      </c>
      <c r="AT115" s="21" t="s">
        <v>194</v>
      </c>
      <c r="AU115" s="21" t="s">
        <v>81</v>
      </c>
      <c r="AY115" s="21" t="s">
        <v>125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21" t="s">
        <v>79</v>
      </c>
      <c r="BK115" s="180">
        <f>ROUND(I115*H115,2)</f>
        <v>0</v>
      </c>
      <c r="BL115" s="21" t="s">
        <v>131</v>
      </c>
      <c r="BM115" s="21" t="s">
        <v>367</v>
      </c>
    </row>
    <row r="116" spans="2:65" s="11" customFormat="1">
      <c r="B116" s="183"/>
      <c r="D116" s="184" t="s">
        <v>140</v>
      </c>
      <c r="E116" s="185" t="s">
        <v>5</v>
      </c>
      <c r="F116" s="186" t="s">
        <v>368</v>
      </c>
      <c r="H116" s="187">
        <v>391.65</v>
      </c>
      <c r="I116" s="188"/>
      <c r="L116" s="183"/>
      <c r="M116" s="189"/>
      <c r="N116" s="190"/>
      <c r="O116" s="190"/>
      <c r="P116" s="190"/>
      <c r="Q116" s="190"/>
      <c r="R116" s="190"/>
      <c r="S116" s="190"/>
      <c r="T116" s="191"/>
      <c r="AT116" s="185" t="s">
        <v>140</v>
      </c>
      <c r="AU116" s="185" t="s">
        <v>81</v>
      </c>
      <c r="AV116" s="11" t="s">
        <v>81</v>
      </c>
      <c r="AW116" s="11" t="s">
        <v>35</v>
      </c>
      <c r="AX116" s="11" t="s">
        <v>79</v>
      </c>
      <c r="AY116" s="185" t="s">
        <v>125</v>
      </c>
    </row>
    <row r="117" spans="2:65" s="1" customFormat="1" ht="16.5" customHeight="1">
      <c r="B117" s="168"/>
      <c r="C117" s="192" t="s">
        <v>183</v>
      </c>
      <c r="D117" s="192" t="s">
        <v>194</v>
      </c>
      <c r="E117" s="193" t="s">
        <v>369</v>
      </c>
      <c r="F117" s="194" t="s">
        <v>370</v>
      </c>
      <c r="G117" s="195" t="s">
        <v>150</v>
      </c>
      <c r="H117" s="196">
        <v>48.15</v>
      </c>
      <c r="I117" s="197"/>
      <c r="J117" s="198">
        <f>ROUND(I117*H117,2)</f>
        <v>0</v>
      </c>
      <c r="K117" s="194" t="s">
        <v>130</v>
      </c>
      <c r="L117" s="199"/>
      <c r="M117" s="200" t="s">
        <v>5</v>
      </c>
      <c r="N117" s="201" t="s">
        <v>42</v>
      </c>
      <c r="O117" s="39"/>
      <c r="P117" s="178">
        <f>O117*H117</f>
        <v>0</v>
      </c>
      <c r="Q117" s="178">
        <v>2.234</v>
      </c>
      <c r="R117" s="178">
        <f>Q117*H117</f>
        <v>107.5671</v>
      </c>
      <c r="S117" s="178">
        <v>0</v>
      </c>
      <c r="T117" s="179">
        <f>S117*H117</f>
        <v>0</v>
      </c>
      <c r="AR117" s="21" t="s">
        <v>198</v>
      </c>
      <c r="AT117" s="21" t="s">
        <v>194</v>
      </c>
      <c r="AU117" s="21" t="s">
        <v>81</v>
      </c>
      <c r="AY117" s="21" t="s">
        <v>125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21" t="s">
        <v>79</v>
      </c>
      <c r="BK117" s="180">
        <f>ROUND(I117*H117,2)</f>
        <v>0</v>
      </c>
      <c r="BL117" s="21" t="s">
        <v>131</v>
      </c>
      <c r="BM117" s="21" t="s">
        <v>371</v>
      </c>
    </row>
    <row r="118" spans="2:65" s="11" customFormat="1">
      <c r="B118" s="183"/>
      <c r="D118" s="184" t="s">
        <v>140</v>
      </c>
      <c r="E118" s="185" t="s">
        <v>5</v>
      </c>
      <c r="F118" s="186" t="s">
        <v>372</v>
      </c>
      <c r="H118" s="187">
        <v>48.15</v>
      </c>
      <c r="I118" s="188"/>
      <c r="L118" s="183"/>
      <c r="M118" s="189"/>
      <c r="N118" s="190"/>
      <c r="O118" s="190"/>
      <c r="P118" s="190"/>
      <c r="Q118" s="190"/>
      <c r="R118" s="190"/>
      <c r="S118" s="190"/>
      <c r="T118" s="191"/>
      <c r="AT118" s="185" t="s">
        <v>140</v>
      </c>
      <c r="AU118" s="185" t="s">
        <v>81</v>
      </c>
      <c r="AV118" s="11" t="s">
        <v>81</v>
      </c>
      <c r="AW118" s="11" t="s">
        <v>35</v>
      </c>
      <c r="AX118" s="11" t="s">
        <v>79</v>
      </c>
      <c r="AY118" s="185" t="s">
        <v>125</v>
      </c>
    </row>
    <row r="119" spans="2:65" s="1" customFormat="1" ht="25.5" customHeight="1">
      <c r="B119" s="168"/>
      <c r="C119" s="169" t="s">
        <v>245</v>
      </c>
      <c r="D119" s="169" t="s">
        <v>126</v>
      </c>
      <c r="E119" s="170" t="s">
        <v>153</v>
      </c>
      <c r="F119" s="171" t="s">
        <v>154</v>
      </c>
      <c r="G119" s="172" t="s">
        <v>129</v>
      </c>
      <c r="H119" s="173">
        <v>172</v>
      </c>
      <c r="I119" s="174"/>
      <c r="J119" s="175">
        <f>ROUND(I119*H119,2)</f>
        <v>0</v>
      </c>
      <c r="K119" s="171" t="s">
        <v>130</v>
      </c>
      <c r="L119" s="38"/>
      <c r="M119" s="176" t="s">
        <v>5</v>
      </c>
      <c r="N119" s="177" t="s">
        <v>42</v>
      </c>
      <c r="O119" s="39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AR119" s="21" t="s">
        <v>131</v>
      </c>
      <c r="AT119" s="21" t="s">
        <v>126</v>
      </c>
      <c r="AU119" s="21" t="s">
        <v>81</v>
      </c>
      <c r="AY119" s="21" t="s">
        <v>125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21" t="s">
        <v>79</v>
      </c>
      <c r="BK119" s="180">
        <f>ROUND(I119*H119,2)</f>
        <v>0</v>
      </c>
      <c r="BL119" s="21" t="s">
        <v>131</v>
      </c>
      <c r="BM119" s="21" t="s">
        <v>373</v>
      </c>
    </row>
    <row r="120" spans="2:65" s="11" customFormat="1">
      <c r="B120" s="183"/>
      <c r="D120" s="184" t="s">
        <v>140</v>
      </c>
      <c r="E120" s="185" t="s">
        <v>5</v>
      </c>
      <c r="F120" s="186" t="s">
        <v>374</v>
      </c>
      <c r="H120" s="187">
        <v>172</v>
      </c>
      <c r="I120" s="188"/>
      <c r="L120" s="183"/>
      <c r="M120" s="189"/>
      <c r="N120" s="190"/>
      <c r="O120" s="190"/>
      <c r="P120" s="190"/>
      <c r="Q120" s="190"/>
      <c r="R120" s="190"/>
      <c r="S120" s="190"/>
      <c r="T120" s="191"/>
      <c r="AT120" s="185" t="s">
        <v>140</v>
      </c>
      <c r="AU120" s="185" t="s">
        <v>81</v>
      </c>
      <c r="AV120" s="11" t="s">
        <v>81</v>
      </c>
      <c r="AW120" s="11" t="s">
        <v>35</v>
      </c>
      <c r="AX120" s="11" t="s">
        <v>79</v>
      </c>
      <c r="AY120" s="185" t="s">
        <v>125</v>
      </c>
    </row>
    <row r="121" spans="2:65" s="1" customFormat="1" ht="25.5" customHeight="1">
      <c r="B121" s="168"/>
      <c r="C121" s="169" t="s">
        <v>375</v>
      </c>
      <c r="D121" s="169" t="s">
        <v>126</v>
      </c>
      <c r="E121" s="170" t="s">
        <v>376</v>
      </c>
      <c r="F121" s="171" t="s">
        <v>377</v>
      </c>
      <c r="G121" s="172" t="s">
        <v>239</v>
      </c>
      <c r="H121" s="173">
        <v>695.48</v>
      </c>
      <c r="I121" s="174"/>
      <c r="J121" s="175">
        <f>ROUND(I121*H121,2)</f>
        <v>0</v>
      </c>
      <c r="K121" s="171" t="s">
        <v>130</v>
      </c>
      <c r="L121" s="38"/>
      <c r="M121" s="176" t="s">
        <v>5</v>
      </c>
      <c r="N121" s="177" t="s">
        <v>42</v>
      </c>
      <c r="O121" s="39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21" t="s">
        <v>131</v>
      </c>
      <c r="AT121" s="21" t="s">
        <v>126</v>
      </c>
      <c r="AU121" s="21" t="s">
        <v>81</v>
      </c>
      <c r="AY121" s="21" t="s">
        <v>125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21" t="s">
        <v>79</v>
      </c>
      <c r="BK121" s="180">
        <f>ROUND(I121*H121,2)</f>
        <v>0</v>
      </c>
      <c r="BL121" s="21" t="s">
        <v>131</v>
      </c>
      <c r="BM121" s="21" t="s">
        <v>378</v>
      </c>
    </row>
    <row r="122" spans="2:65" s="11" customFormat="1">
      <c r="B122" s="183"/>
      <c r="D122" s="184" t="s">
        <v>140</v>
      </c>
      <c r="E122" s="185" t="s">
        <v>5</v>
      </c>
      <c r="F122" s="186" t="s">
        <v>379</v>
      </c>
      <c r="H122" s="187">
        <v>695.48</v>
      </c>
      <c r="I122" s="188"/>
      <c r="L122" s="183"/>
      <c r="M122" s="189"/>
      <c r="N122" s="190"/>
      <c r="O122" s="190"/>
      <c r="P122" s="190"/>
      <c r="Q122" s="190"/>
      <c r="R122" s="190"/>
      <c r="S122" s="190"/>
      <c r="T122" s="191"/>
      <c r="AT122" s="185" t="s">
        <v>140</v>
      </c>
      <c r="AU122" s="185" t="s">
        <v>81</v>
      </c>
      <c r="AV122" s="11" t="s">
        <v>81</v>
      </c>
      <c r="AW122" s="11" t="s">
        <v>35</v>
      </c>
      <c r="AX122" s="11" t="s">
        <v>79</v>
      </c>
      <c r="AY122" s="185" t="s">
        <v>125</v>
      </c>
    </row>
    <row r="123" spans="2:65" s="1" customFormat="1" ht="25.5" customHeight="1">
      <c r="B123" s="168"/>
      <c r="C123" s="169" t="s">
        <v>10</v>
      </c>
      <c r="D123" s="169" t="s">
        <v>126</v>
      </c>
      <c r="E123" s="170" t="s">
        <v>380</v>
      </c>
      <c r="F123" s="171" t="s">
        <v>381</v>
      </c>
      <c r="G123" s="172" t="s">
        <v>239</v>
      </c>
      <c r="H123" s="173">
        <v>6259.32</v>
      </c>
      <c r="I123" s="174"/>
      <c r="J123" s="175">
        <f>ROUND(I123*H123,2)</f>
        <v>0</v>
      </c>
      <c r="K123" s="171" t="s">
        <v>130</v>
      </c>
      <c r="L123" s="38"/>
      <c r="M123" s="176" t="s">
        <v>5</v>
      </c>
      <c r="N123" s="177" t="s">
        <v>42</v>
      </c>
      <c r="O123" s="39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AR123" s="21" t="s">
        <v>131</v>
      </c>
      <c r="AT123" s="21" t="s">
        <v>126</v>
      </c>
      <c r="AU123" s="21" t="s">
        <v>81</v>
      </c>
      <c r="AY123" s="21" t="s">
        <v>125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21" t="s">
        <v>79</v>
      </c>
      <c r="BK123" s="180">
        <f>ROUND(I123*H123,2)</f>
        <v>0</v>
      </c>
      <c r="BL123" s="21" t="s">
        <v>131</v>
      </c>
      <c r="BM123" s="21" t="s">
        <v>382</v>
      </c>
    </row>
    <row r="124" spans="2:65" s="11" customFormat="1">
      <c r="B124" s="183"/>
      <c r="D124" s="184" t="s">
        <v>140</v>
      </c>
      <c r="E124" s="185" t="s">
        <v>5</v>
      </c>
      <c r="F124" s="186" t="s">
        <v>383</v>
      </c>
      <c r="H124" s="187">
        <v>6259.32</v>
      </c>
      <c r="I124" s="188"/>
      <c r="L124" s="183"/>
      <c r="M124" s="189"/>
      <c r="N124" s="190"/>
      <c r="O124" s="190"/>
      <c r="P124" s="190"/>
      <c r="Q124" s="190"/>
      <c r="R124" s="190"/>
      <c r="S124" s="190"/>
      <c r="T124" s="191"/>
      <c r="AT124" s="185" t="s">
        <v>140</v>
      </c>
      <c r="AU124" s="185" t="s">
        <v>81</v>
      </c>
      <c r="AV124" s="11" t="s">
        <v>81</v>
      </c>
      <c r="AW124" s="11" t="s">
        <v>35</v>
      </c>
      <c r="AX124" s="11" t="s">
        <v>79</v>
      </c>
      <c r="AY124" s="185" t="s">
        <v>125</v>
      </c>
    </row>
    <row r="125" spans="2:65" s="1" customFormat="1" ht="25.5" customHeight="1">
      <c r="B125" s="168"/>
      <c r="C125" s="169" t="s">
        <v>262</v>
      </c>
      <c r="D125" s="169" t="s">
        <v>126</v>
      </c>
      <c r="E125" s="170" t="s">
        <v>384</v>
      </c>
      <c r="F125" s="171" t="s">
        <v>385</v>
      </c>
      <c r="G125" s="172" t="s">
        <v>239</v>
      </c>
      <c r="H125" s="173">
        <v>337.55700000000002</v>
      </c>
      <c r="I125" s="174"/>
      <c r="J125" s="175">
        <f>ROUND(I125*H125,2)</f>
        <v>0</v>
      </c>
      <c r="K125" s="171" t="s">
        <v>130</v>
      </c>
      <c r="L125" s="38"/>
      <c r="M125" s="176" t="s">
        <v>5</v>
      </c>
      <c r="N125" s="177" t="s">
        <v>42</v>
      </c>
      <c r="O125" s="39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AR125" s="21" t="s">
        <v>131</v>
      </c>
      <c r="AT125" s="21" t="s">
        <v>126</v>
      </c>
      <c r="AU125" s="21" t="s">
        <v>81</v>
      </c>
      <c r="AY125" s="21" t="s">
        <v>125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21" t="s">
        <v>79</v>
      </c>
      <c r="BK125" s="180">
        <f>ROUND(I125*H125,2)</f>
        <v>0</v>
      </c>
      <c r="BL125" s="21" t="s">
        <v>131</v>
      </c>
      <c r="BM125" s="21" t="s">
        <v>386</v>
      </c>
    </row>
    <row r="126" spans="2:65" s="11" customFormat="1">
      <c r="B126" s="183"/>
      <c r="D126" s="184" t="s">
        <v>140</v>
      </c>
      <c r="E126" s="185" t="s">
        <v>5</v>
      </c>
      <c r="F126" s="186" t="s">
        <v>387</v>
      </c>
      <c r="H126" s="187">
        <v>337.55700000000002</v>
      </c>
      <c r="I126" s="188"/>
      <c r="L126" s="183"/>
      <c r="M126" s="189"/>
      <c r="N126" s="190"/>
      <c r="O126" s="190"/>
      <c r="P126" s="190"/>
      <c r="Q126" s="190"/>
      <c r="R126" s="190"/>
      <c r="S126" s="190"/>
      <c r="T126" s="191"/>
      <c r="AT126" s="185" t="s">
        <v>140</v>
      </c>
      <c r="AU126" s="185" t="s">
        <v>81</v>
      </c>
      <c r="AV126" s="11" t="s">
        <v>81</v>
      </c>
      <c r="AW126" s="11" t="s">
        <v>35</v>
      </c>
      <c r="AX126" s="11" t="s">
        <v>79</v>
      </c>
      <c r="AY126" s="185" t="s">
        <v>125</v>
      </c>
    </row>
    <row r="127" spans="2:65" s="1" customFormat="1" ht="25.5" customHeight="1">
      <c r="B127" s="168"/>
      <c r="C127" s="169" t="s">
        <v>278</v>
      </c>
      <c r="D127" s="169" t="s">
        <v>126</v>
      </c>
      <c r="E127" s="170" t="s">
        <v>388</v>
      </c>
      <c r="F127" s="171" t="s">
        <v>389</v>
      </c>
      <c r="G127" s="172" t="s">
        <v>239</v>
      </c>
      <c r="H127" s="173">
        <v>49.133000000000003</v>
      </c>
      <c r="I127" s="174"/>
      <c r="J127" s="175">
        <f>ROUND(I127*H127,2)</f>
        <v>0</v>
      </c>
      <c r="K127" s="171" t="s">
        <v>130</v>
      </c>
      <c r="L127" s="38"/>
      <c r="M127" s="176" t="s">
        <v>5</v>
      </c>
      <c r="N127" s="177" t="s">
        <v>42</v>
      </c>
      <c r="O127" s="39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AR127" s="21" t="s">
        <v>131</v>
      </c>
      <c r="AT127" s="21" t="s">
        <v>126</v>
      </c>
      <c r="AU127" s="21" t="s">
        <v>81</v>
      </c>
      <c r="AY127" s="21" t="s">
        <v>125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21" t="s">
        <v>79</v>
      </c>
      <c r="BK127" s="180">
        <f>ROUND(I127*H127,2)</f>
        <v>0</v>
      </c>
      <c r="BL127" s="21" t="s">
        <v>131</v>
      </c>
      <c r="BM127" s="21" t="s">
        <v>390</v>
      </c>
    </row>
    <row r="128" spans="2:65" s="11" customFormat="1">
      <c r="B128" s="183"/>
      <c r="D128" s="184" t="s">
        <v>140</v>
      </c>
      <c r="E128" s="185" t="s">
        <v>5</v>
      </c>
      <c r="F128" s="186" t="s">
        <v>391</v>
      </c>
      <c r="H128" s="187">
        <v>49.133000000000003</v>
      </c>
      <c r="I128" s="188"/>
      <c r="L128" s="183"/>
      <c r="M128" s="189"/>
      <c r="N128" s="190"/>
      <c r="O128" s="190"/>
      <c r="P128" s="190"/>
      <c r="Q128" s="190"/>
      <c r="R128" s="190"/>
      <c r="S128" s="190"/>
      <c r="T128" s="191"/>
      <c r="AT128" s="185" t="s">
        <v>140</v>
      </c>
      <c r="AU128" s="185" t="s">
        <v>81</v>
      </c>
      <c r="AV128" s="11" t="s">
        <v>81</v>
      </c>
      <c r="AW128" s="11" t="s">
        <v>35</v>
      </c>
      <c r="AX128" s="11" t="s">
        <v>79</v>
      </c>
      <c r="AY128" s="185" t="s">
        <v>125</v>
      </c>
    </row>
    <row r="129" spans="2:65" s="1" customFormat="1" ht="25.5" customHeight="1">
      <c r="B129" s="168"/>
      <c r="C129" s="169" t="s">
        <v>274</v>
      </c>
      <c r="D129" s="169" t="s">
        <v>126</v>
      </c>
      <c r="E129" s="170" t="s">
        <v>392</v>
      </c>
      <c r="F129" s="171" t="s">
        <v>393</v>
      </c>
      <c r="G129" s="172" t="s">
        <v>239</v>
      </c>
      <c r="H129" s="173">
        <v>308.83600000000001</v>
      </c>
      <c r="I129" s="174"/>
      <c r="J129" s="175">
        <f>ROUND(I129*H129,2)</f>
        <v>0</v>
      </c>
      <c r="K129" s="171" t="s">
        <v>130</v>
      </c>
      <c r="L129" s="38"/>
      <c r="M129" s="176" t="s">
        <v>5</v>
      </c>
      <c r="N129" s="177" t="s">
        <v>42</v>
      </c>
      <c r="O129" s="39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AR129" s="21" t="s">
        <v>131</v>
      </c>
      <c r="AT129" s="21" t="s">
        <v>126</v>
      </c>
      <c r="AU129" s="21" t="s">
        <v>81</v>
      </c>
      <c r="AY129" s="21" t="s">
        <v>125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21" t="s">
        <v>79</v>
      </c>
      <c r="BK129" s="180">
        <f>ROUND(I129*H129,2)</f>
        <v>0</v>
      </c>
      <c r="BL129" s="21" t="s">
        <v>131</v>
      </c>
      <c r="BM129" s="21" t="s">
        <v>394</v>
      </c>
    </row>
    <row r="130" spans="2:65" s="11" customFormat="1">
      <c r="B130" s="183"/>
      <c r="D130" s="184" t="s">
        <v>140</v>
      </c>
      <c r="E130" s="185" t="s">
        <v>5</v>
      </c>
      <c r="F130" s="186" t="s">
        <v>395</v>
      </c>
      <c r="H130" s="187">
        <v>308.83600000000001</v>
      </c>
      <c r="I130" s="188"/>
      <c r="L130" s="183"/>
      <c r="M130" s="189"/>
      <c r="N130" s="190"/>
      <c r="O130" s="190"/>
      <c r="P130" s="190"/>
      <c r="Q130" s="190"/>
      <c r="R130" s="190"/>
      <c r="S130" s="190"/>
      <c r="T130" s="191"/>
      <c r="AT130" s="185" t="s">
        <v>140</v>
      </c>
      <c r="AU130" s="185" t="s">
        <v>81</v>
      </c>
      <c r="AV130" s="11" t="s">
        <v>81</v>
      </c>
      <c r="AW130" s="11" t="s">
        <v>35</v>
      </c>
      <c r="AX130" s="11" t="s">
        <v>79</v>
      </c>
      <c r="AY130" s="185" t="s">
        <v>125</v>
      </c>
    </row>
    <row r="131" spans="2:65" s="1" customFormat="1" ht="25.5" customHeight="1">
      <c r="B131" s="168"/>
      <c r="C131" s="169" t="s">
        <v>133</v>
      </c>
      <c r="D131" s="169" t="s">
        <v>126</v>
      </c>
      <c r="E131" s="170" t="s">
        <v>288</v>
      </c>
      <c r="F131" s="171" t="s">
        <v>289</v>
      </c>
      <c r="G131" s="172" t="s">
        <v>239</v>
      </c>
      <c r="H131" s="173">
        <v>641.178</v>
      </c>
      <c r="I131" s="174"/>
      <c r="J131" s="175">
        <f>ROUND(I131*H131,2)</f>
        <v>0</v>
      </c>
      <c r="K131" s="171" t="s">
        <v>130</v>
      </c>
      <c r="L131" s="38"/>
      <c r="M131" s="176" t="s">
        <v>5</v>
      </c>
      <c r="N131" s="177" t="s">
        <v>42</v>
      </c>
      <c r="O131" s="39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AR131" s="21" t="s">
        <v>131</v>
      </c>
      <c r="AT131" s="21" t="s">
        <v>126</v>
      </c>
      <c r="AU131" s="21" t="s">
        <v>81</v>
      </c>
      <c r="AY131" s="21" t="s">
        <v>125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21" t="s">
        <v>79</v>
      </c>
      <c r="BK131" s="180">
        <f>ROUND(I131*H131,2)</f>
        <v>0</v>
      </c>
      <c r="BL131" s="21" t="s">
        <v>131</v>
      </c>
      <c r="BM131" s="21" t="s">
        <v>396</v>
      </c>
    </row>
    <row r="132" spans="2:65" s="10" customFormat="1" ht="29.85" customHeight="1">
      <c r="B132" s="157"/>
      <c r="D132" s="158" t="s">
        <v>70</v>
      </c>
      <c r="E132" s="181" t="s">
        <v>168</v>
      </c>
      <c r="F132" s="181" t="s">
        <v>181</v>
      </c>
      <c r="I132" s="160"/>
      <c r="J132" s="182">
        <f>BK132</f>
        <v>0</v>
      </c>
      <c r="L132" s="157"/>
      <c r="M132" s="162"/>
      <c r="N132" s="163"/>
      <c r="O132" s="163"/>
      <c r="P132" s="164">
        <f>SUM(P133:P139)</f>
        <v>0</v>
      </c>
      <c r="Q132" s="163"/>
      <c r="R132" s="164">
        <f>SUM(R133:R139)</f>
        <v>8.6E-3</v>
      </c>
      <c r="S132" s="163"/>
      <c r="T132" s="165">
        <f>SUM(T133:T139)</f>
        <v>10</v>
      </c>
      <c r="AR132" s="158" t="s">
        <v>79</v>
      </c>
      <c r="AT132" s="166" t="s">
        <v>70</v>
      </c>
      <c r="AU132" s="166" t="s">
        <v>79</v>
      </c>
      <c r="AY132" s="158" t="s">
        <v>125</v>
      </c>
      <c r="BK132" s="167">
        <f>SUM(BK133:BK139)</f>
        <v>0</v>
      </c>
    </row>
    <row r="133" spans="2:65" s="1" customFormat="1" ht="25.5" customHeight="1">
      <c r="B133" s="168"/>
      <c r="C133" s="169" t="s">
        <v>397</v>
      </c>
      <c r="D133" s="169" t="s">
        <v>126</v>
      </c>
      <c r="E133" s="170" t="s">
        <v>220</v>
      </c>
      <c r="F133" s="171" t="s">
        <v>221</v>
      </c>
      <c r="G133" s="172" t="s">
        <v>138</v>
      </c>
      <c r="H133" s="173">
        <v>81</v>
      </c>
      <c r="I133" s="174"/>
      <c r="J133" s="175">
        <f t="shared" ref="J133:J138" si="0">ROUND(I133*H133,2)</f>
        <v>0</v>
      </c>
      <c r="K133" s="171" t="s">
        <v>130</v>
      </c>
      <c r="L133" s="38"/>
      <c r="M133" s="176" t="s">
        <v>5</v>
      </c>
      <c r="N133" s="177" t="s">
        <v>42</v>
      </c>
      <c r="O133" s="39"/>
      <c r="P133" s="178">
        <f t="shared" ref="P133:P138" si="1">O133*H133</f>
        <v>0</v>
      </c>
      <c r="Q133" s="178">
        <v>0</v>
      </c>
      <c r="R133" s="178">
        <f t="shared" ref="R133:R138" si="2">Q133*H133</f>
        <v>0</v>
      </c>
      <c r="S133" s="178">
        <v>0</v>
      </c>
      <c r="T133" s="179">
        <f t="shared" ref="T133:T138" si="3">S133*H133</f>
        <v>0</v>
      </c>
      <c r="AR133" s="21" t="s">
        <v>131</v>
      </c>
      <c r="AT133" s="21" t="s">
        <v>126</v>
      </c>
      <c r="AU133" s="21" t="s">
        <v>81</v>
      </c>
      <c r="AY133" s="21" t="s">
        <v>125</v>
      </c>
      <c r="BE133" s="180">
        <f t="shared" ref="BE133:BE138" si="4">IF(N133="základní",J133,0)</f>
        <v>0</v>
      </c>
      <c r="BF133" s="180">
        <f t="shared" ref="BF133:BF138" si="5">IF(N133="snížená",J133,0)</f>
        <v>0</v>
      </c>
      <c r="BG133" s="180">
        <f t="shared" ref="BG133:BG138" si="6">IF(N133="zákl. přenesená",J133,0)</f>
        <v>0</v>
      </c>
      <c r="BH133" s="180">
        <f t="shared" ref="BH133:BH138" si="7">IF(N133="sníž. přenesená",J133,0)</f>
        <v>0</v>
      </c>
      <c r="BI133" s="180">
        <f t="shared" ref="BI133:BI138" si="8">IF(N133="nulová",J133,0)</f>
        <v>0</v>
      </c>
      <c r="BJ133" s="21" t="s">
        <v>79</v>
      </c>
      <c r="BK133" s="180">
        <f t="shared" ref="BK133:BK138" si="9">ROUND(I133*H133,2)</f>
        <v>0</v>
      </c>
      <c r="BL133" s="21" t="s">
        <v>131</v>
      </c>
      <c r="BM133" s="21" t="s">
        <v>398</v>
      </c>
    </row>
    <row r="134" spans="2:65" s="1" customFormat="1" ht="38.25" customHeight="1">
      <c r="B134" s="168"/>
      <c r="C134" s="169" t="s">
        <v>399</v>
      </c>
      <c r="D134" s="169" t="s">
        <v>126</v>
      </c>
      <c r="E134" s="170" t="s">
        <v>224</v>
      </c>
      <c r="F134" s="171" t="s">
        <v>225</v>
      </c>
      <c r="G134" s="172" t="s">
        <v>138</v>
      </c>
      <c r="H134" s="173">
        <v>81</v>
      </c>
      <c r="I134" s="174"/>
      <c r="J134" s="175">
        <f t="shared" si="0"/>
        <v>0</v>
      </c>
      <c r="K134" s="171" t="s">
        <v>130</v>
      </c>
      <c r="L134" s="38"/>
      <c r="M134" s="176" t="s">
        <v>5</v>
      </c>
      <c r="N134" s="177" t="s">
        <v>42</v>
      </c>
      <c r="O134" s="39"/>
      <c r="P134" s="178">
        <f t="shared" si="1"/>
        <v>0</v>
      </c>
      <c r="Q134" s="178">
        <v>0</v>
      </c>
      <c r="R134" s="178">
        <f t="shared" si="2"/>
        <v>0</v>
      </c>
      <c r="S134" s="178">
        <v>0</v>
      </c>
      <c r="T134" s="179">
        <f t="shared" si="3"/>
        <v>0</v>
      </c>
      <c r="AR134" s="21" t="s">
        <v>131</v>
      </c>
      <c r="AT134" s="21" t="s">
        <v>126</v>
      </c>
      <c r="AU134" s="21" t="s">
        <v>81</v>
      </c>
      <c r="AY134" s="21" t="s">
        <v>125</v>
      </c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21" t="s">
        <v>79</v>
      </c>
      <c r="BK134" s="180">
        <f t="shared" si="9"/>
        <v>0</v>
      </c>
      <c r="BL134" s="21" t="s">
        <v>131</v>
      </c>
      <c r="BM134" s="21" t="s">
        <v>400</v>
      </c>
    </row>
    <row r="135" spans="2:65" s="1" customFormat="1" ht="25.5" customHeight="1">
      <c r="B135" s="168"/>
      <c r="C135" s="169" t="s">
        <v>163</v>
      </c>
      <c r="D135" s="169" t="s">
        <v>126</v>
      </c>
      <c r="E135" s="170" t="s">
        <v>255</v>
      </c>
      <c r="F135" s="171" t="s">
        <v>256</v>
      </c>
      <c r="G135" s="172" t="s">
        <v>129</v>
      </c>
      <c r="H135" s="173">
        <v>172</v>
      </c>
      <c r="I135" s="174"/>
      <c r="J135" s="175">
        <f t="shared" si="0"/>
        <v>0</v>
      </c>
      <c r="K135" s="171" t="s">
        <v>130</v>
      </c>
      <c r="L135" s="38"/>
      <c r="M135" s="176" t="s">
        <v>5</v>
      </c>
      <c r="N135" s="177" t="s">
        <v>42</v>
      </c>
      <c r="O135" s="39"/>
      <c r="P135" s="178">
        <f t="shared" si="1"/>
        <v>0</v>
      </c>
      <c r="Q135" s="178">
        <v>0</v>
      </c>
      <c r="R135" s="178">
        <f t="shared" si="2"/>
        <v>0</v>
      </c>
      <c r="S135" s="178">
        <v>0</v>
      </c>
      <c r="T135" s="179">
        <f t="shared" si="3"/>
        <v>0</v>
      </c>
      <c r="AR135" s="21" t="s">
        <v>131</v>
      </c>
      <c r="AT135" s="21" t="s">
        <v>126</v>
      </c>
      <c r="AU135" s="21" t="s">
        <v>81</v>
      </c>
      <c r="AY135" s="21" t="s">
        <v>125</v>
      </c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21" t="s">
        <v>79</v>
      </c>
      <c r="BK135" s="180">
        <f t="shared" si="9"/>
        <v>0</v>
      </c>
      <c r="BL135" s="21" t="s">
        <v>131</v>
      </c>
      <c r="BM135" s="21" t="s">
        <v>401</v>
      </c>
    </row>
    <row r="136" spans="2:65" s="1" customFormat="1" ht="38.25" customHeight="1">
      <c r="B136" s="168"/>
      <c r="C136" s="169" t="s">
        <v>402</v>
      </c>
      <c r="D136" s="169" t="s">
        <v>126</v>
      </c>
      <c r="E136" s="170" t="s">
        <v>259</v>
      </c>
      <c r="F136" s="171" t="s">
        <v>260</v>
      </c>
      <c r="G136" s="172" t="s">
        <v>129</v>
      </c>
      <c r="H136" s="173">
        <v>172</v>
      </c>
      <c r="I136" s="174"/>
      <c r="J136" s="175">
        <f t="shared" si="0"/>
        <v>0</v>
      </c>
      <c r="K136" s="171" t="s">
        <v>130</v>
      </c>
      <c r="L136" s="38"/>
      <c r="M136" s="176" t="s">
        <v>5</v>
      </c>
      <c r="N136" s="177" t="s">
        <v>42</v>
      </c>
      <c r="O136" s="39"/>
      <c r="P136" s="178">
        <f t="shared" si="1"/>
        <v>0</v>
      </c>
      <c r="Q136" s="178">
        <v>5.0000000000000002E-5</v>
      </c>
      <c r="R136" s="178">
        <f t="shared" si="2"/>
        <v>8.6E-3</v>
      </c>
      <c r="S136" s="178">
        <v>0</v>
      </c>
      <c r="T136" s="179">
        <f t="shared" si="3"/>
        <v>0</v>
      </c>
      <c r="AR136" s="21" t="s">
        <v>131</v>
      </c>
      <c r="AT136" s="21" t="s">
        <v>126</v>
      </c>
      <c r="AU136" s="21" t="s">
        <v>81</v>
      </c>
      <c r="AY136" s="21" t="s">
        <v>125</v>
      </c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21" t="s">
        <v>79</v>
      </c>
      <c r="BK136" s="180">
        <f t="shared" si="9"/>
        <v>0</v>
      </c>
      <c r="BL136" s="21" t="s">
        <v>131</v>
      </c>
      <c r="BM136" s="21" t="s">
        <v>403</v>
      </c>
    </row>
    <row r="137" spans="2:65" s="1" customFormat="1" ht="38.25" customHeight="1">
      <c r="B137" s="168"/>
      <c r="C137" s="169" t="s">
        <v>135</v>
      </c>
      <c r="D137" s="169" t="s">
        <v>126</v>
      </c>
      <c r="E137" s="170" t="s">
        <v>263</v>
      </c>
      <c r="F137" s="171" t="s">
        <v>264</v>
      </c>
      <c r="G137" s="172" t="s">
        <v>138</v>
      </c>
      <c r="H137" s="173">
        <v>500</v>
      </c>
      <c r="I137" s="174"/>
      <c r="J137" s="175">
        <f t="shared" si="0"/>
        <v>0</v>
      </c>
      <c r="K137" s="171" t="s">
        <v>130</v>
      </c>
      <c r="L137" s="38"/>
      <c r="M137" s="176" t="s">
        <v>5</v>
      </c>
      <c r="N137" s="177" t="s">
        <v>42</v>
      </c>
      <c r="O137" s="39"/>
      <c r="P137" s="178">
        <f t="shared" si="1"/>
        <v>0</v>
      </c>
      <c r="Q137" s="178">
        <v>0</v>
      </c>
      <c r="R137" s="178">
        <f t="shared" si="2"/>
        <v>0</v>
      </c>
      <c r="S137" s="178">
        <v>0.02</v>
      </c>
      <c r="T137" s="179">
        <f t="shared" si="3"/>
        <v>10</v>
      </c>
      <c r="AR137" s="21" t="s">
        <v>131</v>
      </c>
      <c r="AT137" s="21" t="s">
        <v>126</v>
      </c>
      <c r="AU137" s="21" t="s">
        <v>81</v>
      </c>
      <c r="AY137" s="21" t="s">
        <v>125</v>
      </c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21" t="s">
        <v>79</v>
      </c>
      <c r="BK137" s="180">
        <f t="shared" si="9"/>
        <v>0</v>
      </c>
      <c r="BL137" s="21" t="s">
        <v>131</v>
      </c>
      <c r="BM137" s="21" t="s">
        <v>404</v>
      </c>
    </row>
    <row r="138" spans="2:65" s="1" customFormat="1" ht="25.5" customHeight="1">
      <c r="B138" s="168"/>
      <c r="C138" s="169" t="s">
        <v>254</v>
      </c>
      <c r="D138" s="169" t="s">
        <v>126</v>
      </c>
      <c r="E138" s="170" t="s">
        <v>405</v>
      </c>
      <c r="F138" s="171" t="s">
        <v>406</v>
      </c>
      <c r="G138" s="172" t="s">
        <v>239</v>
      </c>
      <c r="H138" s="173">
        <v>8.1</v>
      </c>
      <c r="I138" s="174"/>
      <c r="J138" s="175">
        <f t="shared" si="0"/>
        <v>0</v>
      </c>
      <c r="K138" s="171" t="s">
        <v>130</v>
      </c>
      <c r="L138" s="38"/>
      <c r="M138" s="176" t="s">
        <v>5</v>
      </c>
      <c r="N138" s="177" t="s">
        <v>42</v>
      </c>
      <c r="O138" s="39"/>
      <c r="P138" s="178">
        <f t="shared" si="1"/>
        <v>0</v>
      </c>
      <c r="Q138" s="178">
        <v>0</v>
      </c>
      <c r="R138" s="178">
        <f t="shared" si="2"/>
        <v>0</v>
      </c>
      <c r="S138" s="178">
        <v>0</v>
      </c>
      <c r="T138" s="179">
        <f t="shared" si="3"/>
        <v>0</v>
      </c>
      <c r="AR138" s="21" t="s">
        <v>131</v>
      </c>
      <c r="AT138" s="21" t="s">
        <v>126</v>
      </c>
      <c r="AU138" s="21" t="s">
        <v>81</v>
      </c>
      <c r="AY138" s="21" t="s">
        <v>125</v>
      </c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21" t="s">
        <v>79</v>
      </c>
      <c r="BK138" s="180">
        <f t="shared" si="9"/>
        <v>0</v>
      </c>
      <c r="BL138" s="21" t="s">
        <v>131</v>
      </c>
      <c r="BM138" s="21" t="s">
        <v>407</v>
      </c>
    </row>
    <row r="139" spans="2:65" s="11" customFormat="1">
      <c r="B139" s="183"/>
      <c r="D139" s="184" t="s">
        <v>140</v>
      </c>
      <c r="E139" s="185" t="s">
        <v>5</v>
      </c>
      <c r="F139" s="186" t="s">
        <v>408</v>
      </c>
      <c r="H139" s="187">
        <v>8.1</v>
      </c>
      <c r="I139" s="188"/>
      <c r="L139" s="183"/>
      <c r="M139" s="189"/>
      <c r="N139" s="190"/>
      <c r="O139" s="190"/>
      <c r="P139" s="190"/>
      <c r="Q139" s="190"/>
      <c r="R139" s="190"/>
      <c r="S139" s="190"/>
      <c r="T139" s="191"/>
      <c r="AT139" s="185" t="s">
        <v>140</v>
      </c>
      <c r="AU139" s="185" t="s">
        <v>81</v>
      </c>
      <c r="AV139" s="11" t="s">
        <v>81</v>
      </c>
      <c r="AW139" s="11" t="s">
        <v>35</v>
      </c>
      <c r="AX139" s="11" t="s">
        <v>79</v>
      </c>
      <c r="AY139" s="185" t="s">
        <v>125</v>
      </c>
    </row>
    <row r="140" spans="2:65" s="10" customFormat="1" ht="29.85" customHeight="1">
      <c r="B140" s="157"/>
      <c r="D140" s="158" t="s">
        <v>70</v>
      </c>
      <c r="E140" s="181" t="s">
        <v>198</v>
      </c>
      <c r="F140" s="181" t="s">
        <v>409</v>
      </c>
      <c r="I140" s="160"/>
      <c r="J140" s="182">
        <f>BK140</f>
        <v>0</v>
      </c>
      <c r="L140" s="157"/>
      <c r="M140" s="162"/>
      <c r="N140" s="163"/>
      <c r="O140" s="163"/>
      <c r="P140" s="164">
        <f>P141</f>
        <v>0</v>
      </c>
      <c r="Q140" s="163"/>
      <c r="R140" s="164">
        <f>R141</f>
        <v>2.1040000000000001</v>
      </c>
      <c r="S140" s="163"/>
      <c r="T140" s="165">
        <f>T141</f>
        <v>0</v>
      </c>
      <c r="AR140" s="158" t="s">
        <v>79</v>
      </c>
      <c r="AT140" s="166" t="s">
        <v>70</v>
      </c>
      <c r="AU140" s="166" t="s">
        <v>79</v>
      </c>
      <c r="AY140" s="158" t="s">
        <v>125</v>
      </c>
      <c r="BK140" s="167">
        <f>BK141</f>
        <v>0</v>
      </c>
    </row>
    <row r="141" spans="2:65" s="1" customFormat="1" ht="16.5" customHeight="1">
      <c r="B141" s="168"/>
      <c r="C141" s="169" t="s">
        <v>410</v>
      </c>
      <c r="D141" s="169" t="s">
        <v>126</v>
      </c>
      <c r="E141" s="170" t="s">
        <v>228</v>
      </c>
      <c r="F141" s="171" t="s">
        <v>229</v>
      </c>
      <c r="G141" s="172" t="s">
        <v>230</v>
      </c>
      <c r="H141" s="173">
        <v>5</v>
      </c>
      <c r="I141" s="174"/>
      <c r="J141" s="175">
        <f>ROUND(I141*H141,2)</f>
        <v>0</v>
      </c>
      <c r="K141" s="171" t="s">
        <v>130</v>
      </c>
      <c r="L141" s="38"/>
      <c r="M141" s="176" t="s">
        <v>5</v>
      </c>
      <c r="N141" s="177" t="s">
        <v>42</v>
      </c>
      <c r="O141" s="39"/>
      <c r="P141" s="178">
        <f>O141*H141</f>
        <v>0</v>
      </c>
      <c r="Q141" s="178">
        <v>0.42080000000000001</v>
      </c>
      <c r="R141" s="178">
        <f>Q141*H141</f>
        <v>2.1040000000000001</v>
      </c>
      <c r="S141" s="178">
        <v>0</v>
      </c>
      <c r="T141" s="179">
        <f>S141*H141</f>
        <v>0</v>
      </c>
      <c r="AR141" s="21" t="s">
        <v>131</v>
      </c>
      <c r="AT141" s="21" t="s">
        <v>126</v>
      </c>
      <c r="AU141" s="21" t="s">
        <v>81</v>
      </c>
      <c r="AY141" s="21" t="s">
        <v>125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21" t="s">
        <v>79</v>
      </c>
      <c r="BK141" s="180">
        <f>ROUND(I141*H141,2)</f>
        <v>0</v>
      </c>
      <c r="BL141" s="21" t="s">
        <v>131</v>
      </c>
      <c r="BM141" s="21" t="s">
        <v>411</v>
      </c>
    </row>
    <row r="142" spans="2:65" s="10" customFormat="1" ht="29.85" customHeight="1">
      <c r="B142" s="157"/>
      <c r="D142" s="158" t="s">
        <v>70</v>
      </c>
      <c r="E142" s="181" t="s">
        <v>176</v>
      </c>
      <c r="F142" s="181" t="s">
        <v>412</v>
      </c>
      <c r="I142" s="160"/>
      <c r="J142" s="182">
        <f>BK142</f>
        <v>0</v>
      </c>
      <c r="L142" s="157"/>
      <c r="M142" s="162"/>
      <c r="N142" s="163"/>
      <c r="O142" s="163"/>
      <c r="P142" s="164">
        <f>SUM(P143:P153)</f>
        <v>0</v>
      </c>
      <c r="Q142" s="163"/>
      <c r="R142" s="164">
        <f>SUM(R143:R153)</f>
        <v>87.175093199999992</v>
      </c>
      <c r="S142" s="163"/>
      <c r="T142" s="165">
        <f>SUM(T143:T153)</f>
        <v>0</v>
      </c>
      <c r="AR142" s="158" t="s">
        <v>79</v>
      </c>
      <c r="AT142" s="166" t="s">
        <v>70</v>
      </c>
      <c r="AU142" s="166" t="s">
        <v>79</v>
      </c>
      <c r="AY142" s="158" t="s">
        <v>125</v>
      </c>
      <c r="BK142" s="167">
        <f>SUM(BK143:BK153)</f>
        <v>0</v>
      </c>
    </row>
    <row r="143" spans="2:65" s="1" customFormat="1" ht="25.5" customHeight="1">
      <c r="B143" s="168"/>
      <c r="C143" s="169" t="s">
        <v>258</v>
      </c>
      <c r="D143" s="169" t="s">
        <v>126</v>
      </c>
      <c r="E143" s="170" t="s">
        <v>413</v>
      </c>
      <c r="F143" s="171" t="s">
        <v>414</v>
      </c>
      <c r="G143" s="172" t="s">
        <v>230</v>
      </c>
      <c r="H143" s="173">
        <v>1</v>
      </c>
      <c r="I143" s="174"/>
      <c r="J143" s="175">
        <f>ROUND(I143*H143,2)</f>
        <v>0</v>
      </c>
      <c r="K143" s="171" t="s">
        <v>5</v>
      </c>
      <c r="L143" s="38"/>
      <c r="M143" s="176" t="s">
        <v>5</v>
      </c>
      <c r="N143" s="177" t="s">
        <v>42</v>
      </c>
      <c r="O143" s="39"/>
      <c r="P143" s="178">
        <f>O143*H143</f>
        <v>0</v>
      </c>
      <c r="Q143" s="178">
        <v>6.9999999999999999E-4</v>
      </c>
      <c r="R143" s="178">
        <f>Q143*H143</f>
        <v>6.9999999999999999E-4</v>
      </c>
      <c r="S143" s="178">
        <v>0</v>
      </c>
      <c r="T143" s="179">
        <f>S143*H143</f>
        <v>0</v>
      </c>
      <c r="AR143" s="21" t="s">
        <v>131</v>
      </c>
      <c r="AT143" s="21" t="s">
        <v>126</v>
      </c>
      <c r="AU143" s="21" t="s">
        <v>81</v>
      </c>
      <c r="AY143" s="21" t="s">
        <v>125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21" t="s">
        <v>79</v>
      </c>
      <c r="BK143" s="180">
        <f>ROUND(I143*H143,2)</f>
        <v>0</v>
      </c>
      <c r="BL143" s="21" t="s">
        <v>131</v>
      </c>
      <c r="BM143" s="21" t="s">
        <v>415</v>
      </c>
    </row>
    <row r="144" spans="2:65" s="1" customFormat="1" ht="16.5" customHeight="1">
      <c r="B144" s="168"/>
      <c r="C144" s="169" t="s">
        <v>416</v>
      </c>
      <c r="D144" s="169" t="s">
        <v>126</v>
      </c>
      <c r="E144" s="170" t="s">
        <v>417</v>
      </c>
      <c r="F144" s="171" t="s">
        <v>418</v>
      </c>
      <c r="G144" s="172" t="s">
        <v>230</v>
      </c>
      <c r="H144" s="173">
        <v>1</v>
      </c>
      <c r="I144" s="174"/>
      <c r="J144" s="175">
        <f>ROUND(I144*H144,2)</f>
        <v>0</v>
      </c>
      <c r="K144" s="171" t="s">
        <v>5</v>
      </c>
      <c r="L144" s="38"/>
      <c r="M144" s="176" t="s">
        <v>5</v>
      </c>
      <c r="N144" s="177" t="s">
        <v>42</v>
      </c>
      <c r="O144" s="39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AR144" s="21" t="s">
        <v>131</v>
      </c>
      <c r="AT144" s="21" t="s">
        <v>126</v>
      </c>
      <c r="AU144" s="21" t="s">
        <v>81</v>
      </c>
      <c r="AY144" s="21" t="s">
        <v>125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21" t="s">
        <v>79</v>
      </c>
      <c r="BK144" s="180">
        <f>ROUND(I144*H144,2)</f>
        <v>0</v>
      </c>
      <c r="BL144" s="21" t="s">
        <v>131</v>
      </c>
      <c r="BM144" s="21" t="s">
        <v>419</v>
      </c>
    </row>
    <row r="145" spans="2:65" s="1" customFormat="1" ht="51" customHeight="1">
      <c r="B145" s="168"/>
      <c r="C145" s="169" t="s">
        <v>142</v>
      </c>
      <c r="D145" s="169" t="s">
        <v>126</v>
      </c>
      <c r="E145" s="170" t="s">
        <v>233</v>
      </c>
      <c r="F145" s="171" t="s">
        <v>234</v>
      </c>
      <c r="G145" s="172" t="s">
        <v>129</v>
      </c>
      <c r="H145" s="173">
        <v>172</v>
      </c>
      <c r="I145" s="174"/>
      <c r="J145" s="175">
        <f>ROUND(I145*H145,2)</f>
        <v>0</v>
      </c>
      <c r="K145" s="171" t="s">
        <v>130</v>
      </c>
      <c r="L145" s="38"/>
      <c r="M145" s="176" t="s">
        <v>5</v>
      </c>
      <c r="N145" s="177" t="s">
        <v>42</v>
      </c>
      <c r="O145" s="39"/>
      <c r="P145" s="178">
        <f>O145*H145</f>
        <v>0</v>
      </c>
      <c r="Q145" s="178">
        <v>8.9779999999999999E-2</v>
      </c>
      <c r="R145" s="178">
        <f>Q145*H145</f>
        <v>15.442159999999999</v>
      </c>
      <c r="S145" s="178">
        <v>0</v>
      </c>
      <c r="T145" s="179">
        <f>S145*H145</f>
        <v>0</v>
      </c>
      <c r="AR145" s="21" t="s">
        <v>131</v>
      </c>
      <c r="AT145" s="21" t="s">
        <v>126</v>
      </c>
      <c r="AU145" s="21" t="s">
        <v>81</v>
      </c>
      <c r="AY145" s="21" t="s">
        <v>125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21" t="s">
        <v>79</v>
      </c>
      <c r="BK145" s="180">
        <f>ROUND(I145*H145,2)</f>
        <v>0</v>
      </c>
      <c r="BL145" s="21" t="s">
        <v>131</v>
      </c>
      <c r="BM145" s="21" t="s">
        <v>420</v>
      </c>
    </row>
    <row r="146" spans="2:65" s="1" customFormat="1" ht="16.5" customHeight="1">
      <c r="B146" s="168"/>
      <c r="C146" s="192" t="s">
        <v>147</v>
      </c>
      <c r="D146" s="192" t="s">
        <v>194</v>
      </c>
      <c r="E146" s="193" t="s">
        <v>237</v>
      </c>
      <c r="F146" s="194" t="s">
        <v>238</v>
      </c>
      <c r="G146" s="195" t="s">
        <v>239</v>
      </c>
      <c r="H146" s="196">
        <v>4.8159999999999998</v>
      </c>
      <c r="I146" s="197"/>
      <c r="J146" s="198">
        <f>ROUND(I146*H146,2)</f>
        <v>0</v>
      </c>
      <c r="K146" s="194" t="s">
        <v>130</v>
      </c>
      <c r="L146" s="199"/>
      <c r="M146" s="200" t="s">
        <v>5</v>
      </c>
      <c r="N146" s="201" t="s">
        <v>42</v>
      </c>
      <c r="O146" s="39"/>
      <c r="P146" s="178">
        <f>O146*H146</f>
        <v>0</v>
      </c>
      <c r="Q146" s="178">
        <v>1</v>
      </c>
      <c r="R146" s="178">
        <f>Q146*H146</f>
        <v>4.8159999999999998</v>
      </c>
      <c r="S146" s="178">
        <v>0</v>
      </c>
      <c r="T146" s="179">
        <f>S146*H146</f>
        <v>0</v>
      </c>
      <c r="AR146" s="21" t="s">
        <v>198</v>
      </c>
      <c r="AT146" s="21" t="s">
        <v>194</v>
      </c>
      <c r="AU146" s="21" t="s">
        <v>81</v>
      </c>
      <c r="AY146" s="21" t="s">
        <v>125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21" t="s">
        <v>79</v>
      </c>
      <c r="BK146" s="180">
        <f>ROUND(I146*H146,2)</f>
        <v>0</v>
      </c>
      <c r="BL146" s="21" t="s">
        <v>131</v>
      </c>
      <c r="BM146" s="21" t="s">
        <v>421</v>
      </c>
    </row>
    <row r="147" spans="2:65" s="11" customFormat="1">
      <c r="B147" s="183"/>
      <c r="D147" s="184" t="s">
        <v>140</v>
      </c>
      <c r="E147" s="185" t="s">
        <v>5</v>
      </c>
      <c r="F147" s="186" t="s">
        <v>422</v>
      </c>
      <c r="H147" s="187">
        <v>4.8159999999999998</v>
      </c>
      <c r="I147" s="188"/>
      <c r="L147" s="183"/>
      <c r="M147" s="189"/>
      <c r="N147" s="190"/>
      <c r="O147" s="190"/>
      <c r="P147" s="190"/>
      <c r="Q147" s="190"/>
      <c r="R147" s="190"/>
      <c r="S147" s="190"/>
      <c r="T147" s="191"/>
      <c r="AT147" s="185" t="s">
        <v>140</v>
      </c>
      <c r="AU147" s="185" t="s">
        <v>81</v>
      </c>
      <c r="AV147" s="11" t="s">
        <v>81</v>
      </c>
      <c r="AW147" s="11" t="s">
        <v>35</v>
      </c>
      <c r="AX147" s="11" t="s">
        <v>79</v>
      </c>
      <c r="AY147" s="185" t="s">
        <v>125</v>
      </c>
    </row>
    <row r="148" spans="2:65" s="1" customFormat="1" ht="38.25" customHeight="1">
      <c r="B148" s="168"/>
      <c r="C148" s="169" t="s">
        <v>227</v>
      </c>
      <c r="D148" s="169" t="s">
        <v>126</v>
      </c>
      <c r="E148" s="170" t="s">
        <v>242</v>
      </c>
      <c r="F148" s="171" t="s">
        <v>243</v>
      </c>
      <c r="G148" s="172" t="s">
        <v>129</v>
      </c>
      <c r="H148" s="173">
        <v>85</v>
      </c>
      <c r="I148" s="174"/>
      <c r="J148" s="175">
        <f>ROUND(I148*H148,2)</f>
        <v>0</v>
      </c>
      <c r="K148" s="171" t="s">
        <v>130</v>
      </c>
      <c r="L148" s="38"/>
      <c r="M148" s="176" t="s">
        <v>5</v>
      </c>
      <c r="N148" s="177" t="s">
        <v>42</v>
      </c>
      <c r="O148" s="39"/>
      <c r="P148" s="178">
        <f>O148*H148</f>
        <v>0</v>
      </c>
      <c r="Q148" s="178">
        <v>0.15540000000000001</v>
      </c>
      <c r="R148" s="178">
        <f>Q148*H148</f>
        <v>13.209000000000001</v>
      </c>
      <c r="S148" s="178">
        <v>0</v>
      </c>
      <c r="T148" s="179">
        <f>S148*H148</f>
        <v>0</v>
      </c>
      <c r="AR148" s="21" t="s">
        <v>131</v>
      </c>
      <c r="AT148" s="21" t="s">
        <v>126</v>
      </c>
      <c r="AU148" s="21" t="s">
        <v>81</v>
      </c>
      <c r="AY148" s="21" t="s">
        <v>125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21" t="s">
        <v>79</v>
      </c>
      <c r="BK148" s="180">
        <f>ROUND(I148*H148,2)</f>
        <v>0</v>
      </c>
      <c r="BL148" s="21" t="s">
        <v>131</v>
      </c>
      <c r="BM148" s="21" t="s">
        <v>423</v>
      </c>
    </row>
    <row r="149" spans="2:65" s="1" customFormat="1" ht="16.5" customHeight="1">
      <c r="B149" s="168"/>
      <c r="C149" s="192" t="s">
        <v>232</v>
      </c>
      <c r="D149" s="192" t="s">
        <v>194</v>
      </c>
      <c r="E149" s="193" t="s">
        <v>246</v>
      </c>
      <c r="F149" s="194" t="s">
        <v>247</v>
      </c>
      <c r="G149" s="195" t="s">
        <v>129</v>
      </c>
      <c r="H149" s="196">
        <v>93.5</v>
      </c>
      <c r="I149" s="197"/>
      <c r="J149" s="198">
        <f>ROUND(I149*H149,2)</f>
        <v>0</v>
      </c>
      <c r="K149" s="194" t="s">
        <v>130</v>
      </c>
      <c r="L149" s="199"/>
      <c r="M149" s="200" t="s">
        <v>5</v>
      </c>
      <c r="N149" s="201" t="s">
        <v>42</v>
      </c>
      <c r="O149" s="39"/>
      <c r="P149" s="178">
        <f>O149*H149</f>
        <v>0</v>
      </c>
      <c r="Q149" s="178">
        <v>8.5000000000000006E-2</v>
      </c>
      <c r="R149" s="178">
        <f>Q149*H149</f>
        <v>7.9475000000000007</v>
      </c>
      <c r="S149" s="178">
        <v>0</v>
      </c>
      <c r="T149" s="179">
        <f>S149*H149</f>
        <v>0</v>
      </c>
      <c r="AR149" s="21" t="s">
        <v>198</v>
      </c>
      <c r="AT149" s="21" t="s">
        <v>194</v>
      </c>
      <c r="AU149" s="21" t="s">
        <v>81</v>
      </c>
      <c r="AY149" s="21" t="s">
        <v>125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21" t="s">
        <v>79</v>
      </c>
      <c r="BK149" s="180">
        <f>ROUND(I149*H149,2)</f>
        <v>0</v>
      </c>
      <c r="BL149" s="21" t="s">
        <v>131</v>
      </c>
      <c r="BM149" s="21" t="s">
        <v>424</v>
      </c>
    </row>
    <row r="150" spans="2:65" s="11" customFormat="1">
      <c r="B150" s="183"/>
      <c r="D150" s="184" t="s">
        <v>140</v>
      </c>
      <c r="E150" s="185" t="s">
        <v>5</v>
      </c>
      <c r="F150" s="186" t="s">
        <v>425</v>
      </c>
      <c r="H150" s="187">
        <v>93.5</v>
      </c>
      <c r="I150" s="188"/>
      <c r="L150" s="183"/>
      <c r="M150" s="189"/>
      <c r="N150" s="190"/>
      <c r="O150" s="190"/>
      <c r="P150" s="190"/>
      <c r="Q150" s="190"/>
      <c r="R150" s="190"/>
      <c r="S150" s="190"/>
      <c r="T150" s="191"/>
      <c r="AT150" s="185" t="s">
        <v>140</v>
      </c>
      <c r="AU150" s="185" t="s">
        <v>81</v>
      </c>
      <c r="AV150" s="11" t="s">
        <v>81</v>
      </c>
      <c r="AW150" s="11" t="s">
        <v>35</v>
      </c>
      <c r="AX150" s="11" t="s">
        <v>79</v>
      </c>
      <c r="AY150" s="185" t="s">
        <v>125</v>
      </c>
    </row>
    <row r="151" spans="2:65" s="1" customFormat="1" ht="38.25" customHeight="1">
      <c r="B151" s="168"/>
      <c r="C151" s="169" t="s">
        <v>223</v>
      </c>
      <c r="D151" s="169" t="s">
        <v>126</v>
      </c>
      <c r="E151" s="170" t="s">
        <v>426</v>
      </c>
      <c r="F151" s="171" t="s">
        <v>427</v>
      </c>
      <c r="G151" s="172" t="s">
        <v>129</v>
      </c>
      <c r="H151" s="173">
        <v>77</v>
      </c>
      <c r="I151" s="174"/>
      <c r="J151" s="175">
        <f>ROUND(I151*H151,2)</f>
        <v>0</v>
      </c>
      <c r="K151" s="171" t="s">
        <v>130</v>
      </c>
      <c r="L151" s="38"/>
      <c r="M151" s="176" t="s">
        <v>5</v>
      </c>
      <c r="N151" s="177" t="s">
        <v>42</v>
      </c>
      <c r="O151" s="39"/>
      <c r="P151" s="178">
        <f>O151*H151</f>
        <v>0</v>
      </c>
      <c r="Q151" s="178">
        <v>0.14066999999999999</v>
      </c>
      <c r="R151" s="178">
        <f>Q151*H151</f>
        <v>10.831589999999998</v>
      </c>
      <c r="S151" s="178">
        <v>0</v>
      </c>
      <c r="T151" s="179">
        <f>S151*H151</f>
        <v>0</v>
      </c>
      <c r="AR151" s="21" t="s">
        <v>131</v>
      </c>
      <c r="AT151" s="21" t="s">
        <v>126</v>
      </c>
      <c r="AU151" s="21" t="s">
        <v>81</v>
      </c>
      <c r="AY151" s="21" t="s">
        <v>125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21" t="s">
        <v>79</v>
      </c>
      <c r="BK151" s="180">
        <f>ROUND(I151*H151,2)</f>
        <v>0</v>
      </c>
      <c r="BL151" s="21" t="s">
        <v>131</v>
      </c>
      <c r="BM151" s="21" t="s">
        <v>428</v>
      </c>
    </row>
    <row r="152" spans="2:65" s="1" customFormat="1" ht="25.5" customHeight="1">
      <c r="B152" s="168"/>
      <c r="C152" s="169" t="s">
        <v>219</v>
      </c>
      <c r="D152" s="169" t="s">
        <v>126</v>
      </c>
      <c r="E152" s="170" t="s">
        <v>250</v>
      </c>
      <c r="F152" s="171" t="s">
        <v>251</v>
      </c>
      <c r="G152" s="172" t="s">
        <v>150</v>
      </c>
      <c r="H152" s="173">
        <v>15.48</v>
      </c>
      <c r="I152" s="174"/>
      <c r="J152" s="175">
        <f>ROUND(I152*H152,2)</f>
        <v>0</v>
      </c>
      <c r="K152" s="171" t="s">
        <v>130</v>
      </c>
      <c r="L152" s="38"/>
      <c r="M152" s="176" t="s">
        <v>5</v>
      </c>
      <c r="N152" s="177" t="s">
        <v>42</v>
      </c>
      <c r="O152" s="39"/>
      <c r="P152" s="178">
        <f>O152*H152</f>
        <v>0</v>
      </c>
      <c r="Q152" s="178">
        <v>2.2563399999999998</v>
      </c>
      <c r="R152" s="178">
        <f>Q152*H152</f>
        <v>34.928143200000001</v>
      </c>
      <c r="S152" s="178">
        <v>0</v>
      </c>
      <c r="T152" s="179">
        <f>S152*H152</f>
        <v>0</v>
      </c>
      <c r="AR152" s="21" t="s">
        <v>131</v>
      </c>
      <c r="AT152" s="21" t="s">
        <v>126</v>
      </c>
      <c r="AU152" s="21" t="s">
        <v>81</v>
      </c>
      <c r="AY152" s="21" t="s">
        <v>125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21" t="s">
        <v>79</v>
      </c>
      <c r="BK152" s="180">
        <f>ROUND(I152*H152,2)</f>
        <v>0</v>
      </c>
      <c r="BL152" s="21" t="s">
        <v>131</v>
      </c>
      <c r="BM152" s="21" t="s">
        <v>429</v>
      </c>
    </row>
    <row r="153" spans="2:65" s="11" customFormat="1">
      <c r="B153" s="183"/>
      <c r="D153" s="184" t="s">
        <v>140</v>
      </c>
      <c r="E153" s="185" t="s">
        <v>5</v>
      </c>
      <c r="F153" s="186" t="s">
        <v>430</v>
      </c>
      <c r="H153" s="187">
        <v>15.48</v>
      </c>
      <c r="I153" s="188"/>
      <c r="L153" s="183"/>
      <c r="M153" s="189"/>
      <c r="N153" s="190"/>
      <c r="O153" s="190"/>
      <c r="P153" s="190"/>
      <c r="Q153" s="190"/>
      <c r="R153" s="190"/>
      <c r="S153" s="190"/>
      <c r="T153" s="191"/>
      <c r="AT153" s="185" t="s">
        <v>140</v>
      </c>
      <c r="AU153" s="185" t="s">
        <v>81</v>
      </c>
      <c r="AV153" s="11" t="s">
        <v>81</v>
      </c>
      <c r="AW153" s="11" t="s">
        <v>35</v>
      </c>
      <c r="AX153" s="11" t="s">
        <v>79</v>
      </c>
      <c r="AY153" s="185" t="s">
        <v>125</v>
      </c>
    </row>
    <row r="154" spans="2:65" s="10" customFormat="1" ht="37.35" customHeight="1">
      <c r="B154" s="157"/>
      <c r="D154" s="158" t="s">
        <v>70</v>
      </c>
      <c r="E154" s="159" t="s">
        <v>291</v>
      </c>
      <c r="F154" s="159" t="s">
        <v>292</v>
      </c>
      <c r="I154" s="160"/>
      <c r="J154" s="161">
        <f>BK154</f>
        <v>0</v>
      </c>
      <c r="L154" s="157"/>
      <c r="M154" s="162"/>
      <c r="N154" s="163"/>
      <c r="O154" s="163"/>
      <c r="P154" s="164">
        <f>SUM(P155:P158)</f>
        <v>0</v>
      </c>
      <c r="Q154" s="163"/>
      <c r="R154" s="164">
        <f>SUM(R155:R158)</f>
        <v>0</v>
      </c>
      <c r="S154" s="163"/>
      <c r="T154" s="165">
        <f>SUM(T155:T158)</f>
        <v>0</v>
      </c>
      <c r="AR154" s="158" t="s">
        <v>168</v>
      </c>
      <c r="AT154" s="166" t="s">
        <v>70</v>
      </c>
      <c r="AU154" s="166" t="s">
        <v>71</v>
      </c>
      <c r="AY154" s="158" t="s">
        <v>125</v>
      </c>
      <c r="BK154" s="167">
        <f>SUM(BK155:BK158)</f>
        <v>0</v>
      </c>
    </row>
    <row r="155" spans="2:65" s="1" customFormat="1" ht="16.5" customHeight="1">
      <c r="B155" s="168"/>
      <c r="C155" s="169" t="s">
        <v>431</v>
      </c>
      <c r="D155" s="169" t="s">
        <v>126</v>
      </c>
      <c r="E155" s="170" t="s">
        <v>432</v>
      </c>
      <c r="F155" s="171" t="s">
        <v>651</v>
      </c>
      <c r="G155" s="172" t="s">
        <v>433</v>
      </c>
      <c r="H155" s="173">
        <v>1</v>
      </c>
      <c r="I155" s="174"/>
      <c r="J155" s="175">
        <f>ROUND(I155*H155,2)</f>
        <v>0</v>
      </c>
      <c r="K155" s="171" t="s">
        <v>130</v>
      </c>
      <c r="L155" s="38"/>
      <c r="M155" s="176" t="s">
        <v>5</v>
      </c>
      <c r="N155" s="177" t="s">
        <v>42</v>
      </c>
      <c r="O155" s="39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AR155" s="21" t="s">
        <v>297</v>
      </c>
      <c r="AT155" s="21" t="s">
        <v>126</v>
      </c>
      <c r="AU155" s="21" t="s">
        <v>79</v>
      </c>
      <c r="AY155" s="21" t="s">
        <v>125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21" t="s">
        <v>79</v>
      </c>
      <c r="BK155" s="180">
        <f>ROUND(I155*H155,2)</f>
        <v>0</v>
      </c>
      <c r="BL155" s="21" t="s">
        <v>297</v>
      </c>
      <c r="BM155" s="21" t="s">
        <v>434</v>
      </c>
    </row>
    <row r="156" spans="2:65" s="1" customFormat="1" ht="16.5" customHeight="1">
      <c r="B156" s="168"/>
      <c r="C156" s="169" t="s">
        <v>283</v>
      </c>
      <c r="D156" s="169" t="s">
        <v>126</v>
      </c>
      <c r="E156" s="170" t="s">
        <v>435</v>
      </c>
      <c r="F156" s="171" t="s">
        <v>436</v>
      </c>
      <c r="G156" s="172" t="s">
        <v>433</v>
      </c>
      <c r="H156" s="173">
        <v>1</v>
      </c>
      <c r="I156" s="174"/>
      <c r="J156" s="175">
        <f>ROUND(I156*H156,2)</f>
        <v>0</v>
      </c>
      <c r="K156" s="171" t="s">
        <v>130</v>
      </c>
      <c r="L156" s="38"/>
      <c r="M156" s="176" t="s">
        <v>5</v>
      </c>
      <c r="N156" s="177" t="s">
        <v>42</v>
      </c>
      <c r="O156" s="39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AR156" s="21" t="s">
        <v>297</v>
      </c>
      <c r="AT156" s="21" t="s">
        <v>126</v>
      </c>
      <c r="AU156" s="21" t="s">
        <v>79</v>
      </c>
      <c r="AY156" s="21" t="s">
        <v>125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21" t="s">
        <v>79</v>
      </c>
      <c r="BK156" s="180">
        <f>ROUND(I156*H156,2)</f>
        <v>0</v>
      </c>
      <c r="BL156" s="21" t="s">
        <v>297</v>
      </c>
      <c r="BM156" s="21" t="s">
        <v>437</v>
      </c>
    </row>
    <row r="157" spans="2:65" s="1" customFormat="1" ht="16.5" customHeight="1">
      <c r="B157" s="168"/>
      <c r="C157" s="169" t="s">
        <v>287</v>
      </c>
      <c r="D157" s="169" t="s">
        <v>126</v>
      </c>
      <c r="E157" s="170" t="s">
        <v>438</v>
      </c>
      <c r="F157" s="171" t="s">
        <v>652</v>
      </c>
      <c r="G157" s="172" t="s">
        <v>433</v>
      </c>
      <c r="H157" s="173">
        <v>1</v>
      </c>
      <c r="I157" s="174"/>
      <c r="J157" s="175">
        <f>ROUND(I157*H157,2)</f>
        <v>0</v>
      </c>
      <c r="K157" s="171" t="s">
        <v>130</v>
      </c>
      <c r="L157" s="38"/>
      <c r="M157" s="176" t="s">
        <v>5</v>
      </c>
      <c r="N157" s="177" t="s">
        <v>42</v>
      </c>
      <c r="O157" s="39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AR157" s="21" t="s">
        <v>297</v>
      </c>
      <c r="AT157" s="21" t="s">
        <v>126</v>
      </c>
      <c r="AU157" s="21" t="s">
        <v>79</v>
      </c>
      <c r="AY157" s="21" t="s">
        <v>125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21" t="s">
        <v>79</v>
      </c>
      <c r="BK157" s="180">
        <f>ROUND(I157*H157,2)</f>
        <v>0</v>
      </c>
      <c r="BL157" s="21" t="s">
        <v>297</v>
      </c>
      <c r="BM157" s="21" t="s">
        <v>439</v>
      </c>
    </row>
    <row r="158" spans="2:65" s="1" customFormat="1" ht="16.5" customHeight="1">
      <c r="B158" s="168"/>
      <c r="C158" s="169" t="s">
        <v>269</v>
      </c>
      <c r="D158" s="169" t="s">
        <v>126</v>
      </c>
      <c r="E158" s="170" t="s">
        <v>440</v>
      </c>
      <c r="F158" s="171" t="s">
        <v>650</v>
      </c>
      <c r="G158" s="172" t="s">
        <v>433</v>
      </c>
      <c r="H158" s="173">
        <v>1</v>
      </c>
      <c r="I158" s="174"/>
      <c r="J158" s="175">
        <f>ROUND(I158*H158,2)</f>
        <v>0</v>
      </c>
      <c r="K158" s="171" t="s">
        <v>130</v>
      </c>
      <c r="L158" s="38"/>
      <c r="M158" s="176" t="s">
        <v>5</v>
      </c>
      <c r="N158" s="202" t="s">
        <v>42</v>
      </c>
      <c r="O158" s="203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AR158" s="21" t="s">
        <v>297</v>
      </c>
      <c r="AT158" s="21" t="s">
        <v>126</v>
      </c>
      <c r="AU158" s="21" t="s">
        <v>79</v>
      </c>
      <c r="AY158" s="21" t="s">
        <v>125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21" t="s">
        <v>79</v>
      </c>
      <c r="BK158" s="180">
        <f>ROUND(I158*H158,2)</f>
        <v>0</v>
      </c>
      <c r="BL158" s="21" t="s">
        <v>297</v>
      </c>
      <c r="BM158" s="21" t="s">
        <v>442</v>
      </c>
    </row>
    <row r="159" spans="2:65" s="1" customFormat="1" ht="6.95" customHeight="1">
      <c r="B159" s="53"/>
      <c r="C159" s="54"/>
      <c r="D159" s="54"/>
      <c r="E159" s="54"/>
      <c r="F159" s="54"/>
      <c r="G159" s="54"/>
      <c r="H159" s="54"/>
      <c r="I159" s="124"/>
      <c r="J159" s="54"/>
      <c r="K159" s="54"/>
      <c r="L159" s="38"/>
    </row>
  </sheetData>
  <autoFilter ref="C81:K158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59" activePane="bottomLeft" state="frozen"/>
      <selection pane="bottomLeft" activeCell="H99" sqref="H9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97"/>
      <c r="C1" s="97"/>
      <c r="D1" s="98" t="s">
        <v>1</v>
      </c>
      <c r="E1" s="97"/>
      <c r="F1" s="99" t="s">
        <v>88</v>
      </c>
      <c r="G1" s="325" t="s">
        <v>89</v>
      </c>
      <c r="H1" s="325"/>
      <c r="I1" s="100"/>
      <c r="J1" s="99" t="s">
        <v>90</v>
      </c>
      <c r="K1" s="98" t="s">
        <v>91</v>
      </c>
      <c r="L1" s="99" t="s">
        <v>92</v>
      </c>
      <c r="M1" s="99"/>
      <c r="N1" s="99"/>
      <c r="O1" s="99"/>
      <c r="P1" s="99"/>
      <c r="Q1" s="99"/>
      <c r="R1" s="99"/>
      <c r="S1" s="99"/>
      <c r="T1" s="99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84" t="s">
        <v>8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21" t="s">
        <v>87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1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93</v>
      </c>
      <c r="E4" s="26"/>
      <c r="F4" s="26"/>
      <c r="G4" s="26"/>
      <c r="H4" s="26"/>
      <c r="I4" s="102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2"/>
      <c r="J5" s="26"/>
      <c r="K5" s="28"/>
    </row>
    <row r="6" spans="1:70" ht="15">
      <c r="B6" s="25"/>
      <c r="C6" s="26"/>
      <c r="D6" s="34" t="s">
        <v>19</v>
      </c>
      <c r="E6" s="26"/>
      <c r="F6" s="26"/>
      <c r="G6" s="26"/>
      <c r="H6" s="26"/>
      <c r="I6" s="102"/>
      <c r="J6" s="26"/>
      <c r="K6" s="28"/>
    </row>
    <row r="7" spans="1:70" ht="16.5" customHeight="1">
      <c r="B7" s="25"/>
      <c r="C7" s="26"/>
      <c r="D7" s="26"/>
      <c r="E7" s="326" t="str">
        <f>'Rekapitulace stavby'!K6</f>
        <v>Zpevněné plochy v bývalé budovy čp. 1799 (KOSMOS)</v>
      </c>
      <c r="F7" s="327"/>
      <c r="G7" s="327"/>
      <c r="H7" s="327"/>
      <c r="I7" s="102"/>
      <c r="J7" s="26"/>
      <c r="K7" s="28"/>
    </row>
    <row r="8" spans="1:70" s="1" customFormat="1" ht="15">
      <c r="B8" s="38"/>
      <c r="C8" s="39"/>
      <c r="D8" s="34" t="s">
        <v>94</v>
      </c>
      <c r="E8" s="39"/>
      <c r="F8" s="39"/>
      <c r="G8" s="39"/>
      <c r="H8" s="39"/>
      <c r="I8" s="103"/>
      <c r="J8" s="39"/>
      <c r="K8" s="42"/>
    </row>
    <row r="9" spans="1:70" s="1" customFormat="1" ht="36.950000000000003" customHeight="1">
      <c r="B9" s="38"/>
      <c r="C9" s="39"/>
      <c r="D9" s="39"/>
      <c r="E9" s="328" t="s">
        <v>443</v>
      </c>
      <c r="F9" s="329"/>
      <c r="G9" s="329"/>
      <c r="H9" s="329"/>
      <c r="I9" s="103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03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5</v>
      </c>
      <c r="G11" s="39"/>
      <c r="H11" s="39"/>
      <c r="I11" s="104" t="s">
        <v>22</v>
      </c>
      <c r="J11" s="32" t="s">
        <v>5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04" t="s">
        <v>25</v>
      </c>
      <c r="J12" s="105" t="str">
        <f>'Rekapitulace stavby'!AN8</f>
        <v>18. 5. 2021</v>
      </c>
      <c r="K12" s="42"/>
    </row>
    <row r="13" spans="1:70" s="1" customFormat="1" ht="10.7" customHeight="1">
      <c r="B13" s="38"/>
      <c r="C13" s="39"/>
      <c r="D13" s="39"/>
      <c r="E13" s="39"/>
      <c r="F13" s="39"/>
      <c r="G13" s="39"/>
      <c r="H13" s="39"/>
      <c r="I13" s="103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04" t="s">
        <v>28</v>
      </c>
      <c r="J14" s="32" t="s">
        <v>5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04" t="s">
        <v>30</v>
      </c>
      <c r="J15" s="32" t="s">
        <v>5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03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04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04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03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04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04" t="s">
        <v>30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03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03"/>
      <c r="J23" s="39"/>
      <c r="K23" s="42"/>
    </row>
    <row r="24" spans="2:11" s="6" customFormat="1" ht="16.5" customHeight="1">
      <c r="B24" s="106"/>
      <c r="C24" s="107"/>
      <c r="D24" s="107"/>
      <c r="E24" s="317" t="s">
        <v>5</v>
      </c>
      <c r="F24" s="317"/>
      <c r="G24" s="317"/>
      <c r="H24" s="317"/>
      <c r="I24" s="108"/>
      <c r="J24" s="107"/>
      <c r="K24" s="109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03"/>
      <c r="J25" s="39"/>
      <c r="K25" s="42"/>
    </row>
    <row r="26" spans="2:11" s="1" customFormat="1" ht="6.95" customHeight="1">
      <c r="B26" s="38"/>
      <c r="C26" s="39"/>
      <c r="D26" s="65"/>
      <c r="E26" s="65"/>
      <c r="F26" s="65"/>
      <c r="G26" s="65"/>
      <c r="H26" s="65"/>
      <c r="I26" s="110"/>
      <c r="J26" s="65"/>
      <c r="K26" s="111"/>
    </row>
    <row r="27" spans="2:11" s="1" customFormat="1" ht="25.35" customHeight="1">
      <c r="B27" s="38"/>
      <c r="C27" s="39"/>
      <c r="D27" s="112" t="s">
        <v>37</v>
      </c>
      <c r="E27" s="39"/>
      <c r="F27" s="39"/>
      <c r="G27" s="39"/>
      <c r="H27" s="39"/>
      <c r="I27" s="103"/>
      <c r="J27" s="113">
        <f>ROUND(J77,2)</f>
        <v>0</v>
      </c>
      <c r="K27" s="42"/>
    </row>
    <row r="28" spans="2:11" s="1" customFormat="1" ht="6.95" customHeight="1">
      <c r="B28" s="38"/>
      <c r="C28" s="39"/>
      <c r="D28" s="65"/>
      <c r="E28" s="65"/>
      <c r="F28" s="65"/>
      <c r="G28" s="65"/>
      <c r="H28" s="65"/>
      <c r="I28" s="110"/>
      <c r="J28" s="65"/>
      <c r="K28" s="111"/>
    </row>
    <row r="29" spans="2:11" s="1" customFormat="1" ht="14.45" customHeight="1">
      <c r="B29" s="38"/>
      <c r="C29" s="39"/>
      <c r="D29" s="39"/>
      <c r="E29" s="39"/>
      <c r="F29" s="43" t="s">
        <v>39</v>
      </c>
      <c r="G29" s="39"/>
      <c r="H29" s="39"/>
      <c r="I29" s="114" t="s">
        <v>38</v>
      </c>
      <c r="J29" s="43" t="s">
        <v>40</v>
      </c>
      <c r="K29" s="42"/>
    </row>
    <row r="30" spans="2:11" s="1" customFormat="1" ht="14.45" customHeight="1">
      <c r="B30" s="38"/>
      <c r="C30" s="39"/>
      <c r="D30" s="46" t="s">
        <v>41</v>
      </c>
      <c r="E30" s="46" t="s">
        <v>42</v>
      </c>
      <c r="F30" s="115">
        <f>ROUND(SUM(BE77:BE88), 2)</f>
        <v>0</v>
      </c>
      <c r="G30" s="39"/>
      <c r="H30" s="39"/>
      <c r="I30" s="116">
        <v>0.21</v>
      </c>
      <c r="J30" s="115">
        <f>ROUND(ROUND((SUM(BE77:BE88)),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43</v>
      </c>
      <c r="F31" s="115">
        <f>ROUND(SUM(BF77:BF88), 2)</f>
        <v>0</v>
      </c>
      <c r="G31" s="39"/>
      <c r="H31" s="39"/>
      <c r="I31" s="116">
        <v>0.15</v>
      </c>
      <c r="J31" s="115">
        <f>ROUND(ROUND((SUM(BF77:BF88)),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44</v>
      </c>
      <c r="F32" s="115">
        <f>ROUND(SUM(BG77:BG88), 2)</f>
        <v>0</v>
      </c>
      <c r="G32" s="39"/>
      <c r="H32" s="39"/>
      <c r="I32" s="116">
        <v>0.21</v>
      </c>
      <c r="J32" s="115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45</v>
      </c>
      <c r="F33" s="115">
        <f>ROUND(SUM(BH77:BH88), 2)</f>
        <v>0</v>
      </c>
      <c r="G33" s="39"/>
      <c r="H33" s="39"/>
      <c r="I33" s="116">
        <v>0.15</v>
      </c>
      <c r="J33" s="115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46</v>
      </c>
      <c r="F34" s="115">
        <f>ROUND(SUM(BI77:BI88), 2)</f>
        <v>0</v>
      </c>
      <c r="G34" s="39"/>
      <c r="H34" s="39"/>
      <c r="I34" s="116">
        <v>0</v>
      </c>
      <c r="J34" s="115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03"/>
      <c r="J35" s="39"/>
      <c r="K35" s="42"/>
    </row>
    <row r="36" spans="2:11" s="1" customFormat="1" ht="25.35" customHeight="1">
      <c r="B36" s="38"/>
      <c r="C36" s="117"/>
      <c r="D36" s="118" t="s">
        <v>47</v>
      </c>
      <c r="E36" s="68"/>
      <c r="F36" s="68"/>
      <c r="G36" s="119" t="s">
        <v>48</v>
      </c>
      <c r="H36" s="120" t="s">
        <v>49</v>
      </c>
      <c r="I36" s="121"/>
      <c r="J36" s="122">
        <f>SUM(J27:J34)</f>
        <v>0</v>
      </c>
      <c r="K36" s="123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24"/>
      <c r="J37" s="54"/>
      <c r="K37" s="55"/>
    </row>
    <row r="41" spans="2:11" s="1" customFormat="1" ht="6.95" customHeight="1">
      <c r="B41" s="56"/>
      <c r="C41" s="57"/>
      <c r="D41" s="57"/>
      <c r="E41" s="57"/>
      <c r="F41" s="57"/>
      <c r="G41" s="57"/>
      <c r="H41" s="57"/>
      <c r="I41" s="125"/>
      <c r="J41" s="57"/>
      <c r="K41" s="126"/>
    </row>
    <row r="42" spans="2:11" s="1" customFormat="1" ht="36.950000000000003" customHeight="1">
      <c r="B42" s="38"/>
      <c r="C42" s="27" t="s">
        <v>96</v>
      </c>
      <c r="D42" s="39"/>
      <c r="E42" s="39"/>
      <c r="F42" s="39"/>
      <c r="G42" s="39"/>
      <c r="H42" s="39"/>
      <c r="I42" s="103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03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103"/>
      <c r="J44" s="39"/>
      <c r="K44" s="42"/>
    </row>
    <row r="45" spans="2:11" s="1" customFormat="1" ht="16.5" customHeight="1">
      <c r="B45" s="38"/>
      <c r="C45" s="39"/>
      <c r="D45" s="39"/>
      <c r="E45" s="326" t="str">
        <f>E7</f>
        <v>Zpevněné plochy v bývalé budovy čp. 1799 (KOSMOS)</v>
      </c>
      <c r="F45" s="327"/>
      <c r="G45" s="327"/>
      <c r="H45" s="327"/>
      <c r="I45" s="103"/>
      <c r="J45" s="39"/>
      <c r="K45" s="42"/>
    </row>
    <row r="46" spans="2:11" s="1" customFormat="1" ht="14.45" customHeight="1">
      <c r="B46" s="38"/>
      <c r="C46" s="34" t="s">
        <v>94</v>
      </c>
      <c r="D46" s="39"/>
      <c r="E46" s="39"/>
      <c r="F46" s="39"/>
      <c r="G46" s="39"/>
      <c r="H46" s="39"/>
      <c r="I46" s="103"/>
      <c r="J46" s="39"/>
      <c r="K46" s="42"/>
    </row>
    <row r="47" spans="2:11" s="1" customFormat="1" ht="17.25" customHeight="1">
      <c r="B47" s="38"/>
      <c r="C47" s="39"/>
      <c r="D47" s="39"/>
      <c r="E47" s="328" t="str">
        <f>E9</f>
        <v>210520-3 - VDZ - vodorovné dopravní značení</v>
      </c>
      <c r="F47" s="329"/>
      <c r="G47" s="329"/>
      <c r="H47" s="329"/>
      <c r="I47" s="103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03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Karviná</v>
      </c>
      <c r="G49" s="39"/>
      <c r="H49" s="39"/>
      <c r="I49" s="104" t="s">
        <v>25</v>
      </c>
      <c r="J49" s="105" t="str">
        <f>IF(J12="","",J12)</f>
        <v>18. 5. 2021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03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Statutární město Karviná</v>
      </c>
      <c r="G51" s="39"/>
      <c r="H51" s="39"/>
      <c r="I51" s="104" t="s">
        <v>33</v>
      </c>
      <c r="J51" s="317" t="str">
        <f>E21</f>
        <v xml:space="preserve">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03"/>
      <c r="J52" s="32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03"/>
      <c r="J53" s="39"/>
      <c r="K53" s="42"/>
    </row>
    <row r="54" spans="2:47" s="1" customFormat="1" ht="29.25" customHeight="1">
      <c r="B54" s="38"/>
      <c r="C54" s="127" t="s">
        <v>97</v>
      </c>
      <c r="D54" s="117"/>
      <c r="E54" s="117"/>
      <c r="F54" s="117"/>
      <c r="G54" s="117"/>
      <c r="H54" s="117"/>
      <c r="I54" s="128"/>
      <c r="J54" s="129" t="s">
        <v>98</v>
      </c>
      <c r="K54" s="13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03"/>
      <c r="J55" s="39"/>
      <c r="K55" s="42"/>
    </row>
    <row r="56" spans="2:47" s="1" customFormat="1" ht="29.25" customHeight="1">
      <c r="B56" s="38"/>
      <c r="C56" s="131" t="s">
        <v>99</v>
      </c>
      <c r="D56" s="39"/>
      <c r="E56" s="39"/>
      <c r="F56" s="39"/>
      <c r="G56" s="39"/>
      <c r="H56" s="39"/>
      <c r="I56" s="103"/>
      <c r="J56" s="113">
        <f>J77</f>
        <v>0</v>
      </c>
      <c r="K56" s="42"/>
      <c r="AU56" s="21" t="s">
        <v>100</v>
      </c>
    </row>
    <row r="57" spans="2:47" s="7" customFormat="1" ht="24.95" customHeight="1">
      <c r="B57" s="132"/>
      <c r="C57" s="133"/>
      <c r="D57" s="134" t="s">
        <v>101</v>
      </c>
      <c r="E57" s="135"/>
      <c r="F57" s="135"/>
      <c r="G57" s="135"/>
      <c r="H57" s="135"/>
      <c r="I57" s="136"/>
      <c r="J57" s="137">
        <f>J78</f>
        <v>0</v>
      </c>
      <c r="K57" s="138"/>
    </row>
    <row r="58" spans="2:47" s="1" customFormat="1" ht="21.75" customHeight="1">
      <c r="B58" s="38"/>
      <c r="C58" s="39"/>
      <c r="D58" s="39"/>
      <c r="E58" s="39"/>
      <c r="F58" s="39"/>
      <c r="G58" s="39"/>
      <c r="H58" s="39"/>
      <c r="I58" s="103"/>
      <c r="J58" s="39"/>
      <c r="K58" s="42"/>
    </row>
    <row r="59" spans="2:47" s="1" customFormat="1" ht="6.95" customHeight="1">
      <c r="B59" s="53"/>
      <c r="C59" s="54"/>
      <c r="D59" s="54"/>
      <c r="E59" s="54"/>
      <c r="F59" s="54"/>
      <c r="G59" s="54"/>
      <c r="H59" s="54"/>
      <c r="I59" s="124"/>
      <c r="J59" s="54"/>
      <c r="K59" s="5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25"/>
      <c r="J63" s="57"/>
      <c r="K63" s="57"/>
      <c r="L63" s="38"/>
    </row>
    <row r="64" spans="2:47" s="1" customFormat="1" ht="36.950000000000003" customHeight="1">
      <c r="B64" s="38"/>
      <c r="C64" s="58" t="s">
        <v>109</v>
      </c>
      <c r="L64" s="38"/>
    </row>
    <row r="65" spans="2:65" s="1" customFormat="1" ht="6.95" customHeight="1">
      <c r="B65" s="38"/>
      <c r="L65" s="38"/>
    </row>
    <row r="66" spans="2:65" s="1" customFormat="1" ht="14.45" customHeight="1">
      <c r="B66" s="38"/>
      <c r="C66" s="60" t="s">
        <v>19</v>
      </c>
      <c r="L66" s="38"/>
    </row>
    <row r="67" spans="2:65" s="1" customFormat="1" ht="16.5" customHeight="1">
      <c r="B67" s="38"/>
      <c r="E67" s="322" t="str">
        <f>E7</f>
        <v>Zpevněné plochy v bývalé budovy čp. 1799 (KOSMOS)</v>
      </c>
      <c r="F67" s="323"/>
      <c r="G67" s="323"/>
      <c r="H67" s="323"/>
      <c r="L67" s="38"/>
    </row>
    <row r="68" spans="2:65" s="1" customFormat="1" ht="14.45" customHeight="1">
      <c r="B68" s="38"/>
      <c r="C68" s="60" t="s">
        <v>94</v>
      </c>
      <c r="L68" s="38"/>
    </row>
    <row r="69" spans="2:65" s="1" customFormat="1" ht="17.25" customHeight="1">
      <c r="B69" s="38"/>
      <c r="E69" s="291" t="str">
        <f>E9</f>
        <v>210520-3 - VDZ - vodorovné dopravní značení</v>
      </c>
      <c r="F69" s="324"/>
      <c r="G69" s="324"/>
      <c r="H69" s="324"/>
      <c r="L69" s="38"/>
    </row>
    <row r="70" spans="2:65" s="1" customFormat="1" ht="6.95" customHeight="1">
      <c r="B70" s="38"/>
      <c r="L70" s="38"/>
    </row>
    <row r="71" spans="2:65" s="1" customFormat="1" ht="18" customHeight="1">
      <c r="B71" s="38"/>
      <c r="C71" s="60" t="s">
        <v>23</v>
      </c>
      <c r="F71" s="146" t="str">
        <f>F12</f>
        <v>Karviná</v>
      </c>
      <c r="I71" s="147" t="s">
        <v>25</v>
      </c>
      <c r="J71" s="64" t="str">
        <f>IF(J12="","",J12)</f>
        <v>18. 5. 2021</v>
      </c>
      <c r="L71" s="38"/>
    </row>
    <row r="72" spans="2:65" s="1" customFormat="1" ht="6.95" customHeight="1">
      <c r="B72" s="38"/>
      <c r="L72" s="38"/>
    </row>
    <row r="73" spans="2:65" s="1" customFormat="1" ht="15">
      <c r="B73" s="38"/>
      <c r="C73" s="60" t="s">
        <v>27</v>
      </c>
      <c r="F73" s="146" t="str">
        <f>E15</f>
        <v>Statutární město Karviná</v>
      </c>
      <c r="I73" s="147" t="s">
        <v>33</v>
      </c>
      <c r="J73" s="146" t="str">
        <f>E21</f>
        <v xml:space="preserve"> </v>
      </c>
      <c r="L73" s="38"/>
    </row>
    <row r="74" spans="2:65" s="1" customFormat="1" ht="14.45" customHeight="1">
      <c r="B74" s="38"/>
      <c r="C74" s="60" t="s">
        <v>31</v>
      </c>
      <c r="F74" s="146" t="str">
        <f>IF(E18="","",E18)</f>
        <v/>
      </c>
      <c r="L74" s="38"/>
    </row>
    <row r="75" spans="2:65" s="1" customFormat="1" ht="10.35" customHeight="1">
      <c r="B75" s="38"/>
      <c r="L75" s="38"/>
    </row>
    <row r="76" spans="2:65" s="9" customFormat="1" ht="29.25" customHeight="1">
      <c r="B76" s="148"/>
      <c r="C76" s="149" t="s">
        <v>110</v>
      </c>
      <c r="D76" s="150" t="s">
        <v>56</v>
      </c>
      <c r="E76" s="150" t="s">
        <v>52</v>
      </c>
      <c r="F76" s="150" t="s">
        <v>111</v>
      </c>
      <c r="G76" s="150" t="s">
        <v>112</v>
      </c>
      <c r="H76" s="150" t="s">
        <v>113</v>
      </c>
      <c r="I76" s="151" t="s">
        <v>114</v>
      </c>
      <c r="J76" s="150" t="s">
        <v>98</v>
      </c>
      <c r="K76" s="152" t="s">
        <v>115</v>
      </c>
      <c r="L76" s="148"/>
      <c r="M76" s="70" t="s">
        <v>116</v>
      </c>
      <c r="N76" s="71" t="s">
        <v>41</v>
      </c>
      <c r="O76" s="71" t="s">
        <v>117</v>
      </c>
      <c r="P76" s="71" t="s">
        <v>118</v>
      </c>
      <c r="Q76" s="71" t="s">
        <v>119</v>
      </c>
      <c r="R76" s="71" t="s">
        <v>120</v>
      </c>
      <c r="S76" s="71" t="s">
        <v>121</v>
      </c>
      <c r="T76" s="72" t="s">
        <v>122</v>
      </c>
    </row>
    <row r="77" spans="2:65" s="1" customFormat="1" ht="29.25" customHeight="1">
      <c r="B77" s="38"/>
      <c r="C77" s="74" t="s">
        <v>99</v>
      </c>
      <c r="J77" s="153">
        <f>BK77</f>
        <v>0</v>
      </c>
      <c r="L77" s="38"/>
      <c r="M77" s="73"/>
      <c r="N77" s="65"/>
      <c r="O77" s="65"/>
      <c r="P77" s="154">
        <f>P78</f>
        <v>0</v>
      </c>
      <c r="Q77" s="65"/>
      <c r="R77" s="154">
        <f>R78</f>
        <v>0.66364999999999974</v>
      </c>
      <c r="S77" s="65"/>
      <c r="T77" s="155">
        <f>T78</f>
        <v>0</v>
      </c>
      <c r="AT77" s="21" t="s">
        <v>70</v>
      </c>
      <c r="AU77" s="21" t="s">
        <v>100</v>
      </c>
      <c r="BK77" s="156">
        <f>BK78</f>
        <v>0</v>
      </c>
    </row>
    <row r="78" spans="2:65" s="10" customFormat="1" ht="37.35" customHeight="1">
      <c r="B78" s="157"/>
      <c r="D78" s="158" t="s">
        <v>70</v>
      </c>
      <c r="E78" s="159" t="s">
        <v>123</v>
      </c>
      <c r="F78" s="159" t="s">
        <v>124</v>
      </c>
      <c r="I78" s="160"/>
      <c r="J78" s="161">
        <f>BK78</f>
        <v>0</v>
      </c>
      <c r="L78" s="157"/>
      <c r="M78" s="162"/>
      <c r="N78" s="163"/>
      <c r="O78" s="163"/>
      <c r="P78" s="164">
        <f>SUM(P79:P88)</f>
        <v>0</v>
      </c>
      <c r="Q78" s="163"/>
      <c r="R78" s="164">
        <f>SUM(R79:R88)</f>
        <v>0.66364999999999974</v>
      </c>
      <c r="S78" s="163"/>
      <c r="T78" s="165">
        <f>SUM(T79:T88)</f>
        <v>0</v>
      </c>
      <c r="AR78" s="158" t="s">
        <v>79</v>
      </c>
      <c r="AT78" s="166" t="s">
        <v>70</v>
      </c>
      <c r="AU78" s="166" t="s">
        <v>71</v>
      </c>
      <c r="AY78" s="158" t="s">
        <v>125</v>
      </c>
      <c r="BK78" s="167">
        <f>SUM(BK79:BK88)</f>
        <v>0</v>
      </c>
    </row>
    <row r="79" spans="2:65" s="1" customFormat="1" ht="25.5" customHeight="1">
      <c r="B79" s="168"/>
      <c r="C79" s="169" t="s">
        <v>81</v>
      </c>
      <c r="D79" s="169" t="s">
        <v>126</v>
      </c>
      <c r="E79" s="170" t="s">
        <v>444</v>
      </c>
      <c r="F79" s="171" t="s">
        <v>414</v>
      </c>
      <c r="G79" s="172" t="s">
        <v>230</v>
      </c>
      <c r="H79" s="173">
        <v>5</v>
      </c>
      <c r="I79" s="174"/>
      <c r="J79" s="175">
        <f t="shared" ref="J79:J86" si="0">ROUND(I79*H79,2)</f>
        <v>0</v>
      </c>
      <c r="K79" s="171" t="s">
        <v>130</v>
      </c>
      <c r="L79" s="38"/>
      <c r="M79" s="176" t="s">
        <v>5</v>
      </c>
      <c r="N79" s="177" t="s">
        <v>42</v>
      </c>
      <c r="O79" s="39"/>
      <c r="P79" s="178">
        <f t="shared" ref="P79:P86" si="1">O79*H79</f>
        <v>0</v>
      </c>
      <c r="Q79" s="178">
        <v>6.9999999999999999E-4</v>
      </c>
      <c r="R79" s="178">
        <f t="shared" ref="R79:R86" si="2">Q79*H79</f>
        <v>3.5000000000000001E-3</v>
      </c>
      <c r="S79" s="178">
        <v>0</v>
      </c>
      <c r="T79" s="179">
        <f t="shared" ref="T79:T86" si="3">S79*H79</f>
        <v>0</v>
      </c>
      <c r="AR79" s="21" t="s">
        <v>131</v>
      </c>
      <c r="AT79" s="21" t="s">
        <v>126</v>
      </c>
      <c r="AU79" s="21" t="s">
        <v>79</v>
      </c>
      <c r="AY79" s="21" t="s">
        <v>125</v>
      </c>
      <c r="BE79" s="180">
        <f t="shared" ref="BE79:BE86" si="4">IF(N79="základní",J79,0)</f>
        <v>0</v>
      </c>
      <c r="BF79" s="180">
        <f t="shared" ref="BF79:BF86" si="5">IF(N79="snížená",J79,0)</f>
        <v>0</v>
      </c>
      <c r="BG79" s="180">
        <f t="shared" ref="BG79:BG86" si="6">IF(N79="zákl. přenesená",J79,0)</f>
        <v>0</v>
      </c>
      <c r="BH79" s="180">
        <f t="shared" ref="BH79:BH86" si="7">IF(N79="sníž. přenesená",J79,0)</f>
        <v>0</v>
      </c>
      <c r="BI79" s="180">
        <f t="shared" ref="BI79:BI86" si="8">IF(N79="nulová",J79,0)</f>
        <v>0</v>
      </c>
      <c r="BJ79" s="21" t="s">
        <v>79</v>
      </c>
      <c r="BK79" s="180">
        <f t="shared" ref="BK79:BK86" si="9">ROUND(I79*H79,2)</f>
        <v>0</v>
      </c>
      <c r="BL79" s="21" t="s">
        <v>131</v>
      </c>
      <c r="BM79" s="21" t="s">
        <v>445</v>
      </c>
    </row>
    <row r="80" spans="2:65" s="1" customFormat="1" ht="16.5" customHeight="1">
      <c r="B80" s="168"/>
      <c r="C80" s="169" t="s">
        <v>158</v>
      </c>
      <c r="D80" s="169" t="s">
        <v>126</v>
      </c>
      <c r="E80" s="170" t="s">
        <v>446</v>
      </c>
      <c r="F80" s="171" t="s">
        <v>447</v>
      </c>
      <c r="G80" s="172" t="s">
        <v>230</v>
      </c>
      <c r="H80" s="173">
        <v>5</v>
      </c>
      <c r="I80" s="174"/>
      <c r="J80" s="175">
        <f t="shared" si="0"/>
        <v>0</v>
      </c>
      <c r="K80" s="171" t="s">
        <v>130</v>
      </c>
      <c r="L80" s="38"/>
      <c r="M80" s="176" t="s">
        <v>5</v>
      </c>
      <c r="N80" s="177" t="s">
        <v>42</v>
      </c>
      <c r="O80" s="39"/>
      <c r="P80" s="178">
        <f t="shared" si="1"/>
        <v>0</v>
      </c>
      <c r="Q80" s="178">
        <v>0.11241</v>
      </c>
      <c r="R80" s="178">
        <f t="shared" si="2"/>
        <v>0.56204999999999994</v>
      </c>
      <c r="S80" s="178">
        <v>0</v>
      </c>
      <c r="T80" s="179">
        <f t="shared" si="3"/>
        <v>0</v>
      </c>
      <c r="AR80" s="21" t="s">
        <v>131</v>
      </c>
      <c r="AT80" s="21" t="s">
        <v>126</v>
      </c>
      <c r="AU80" s="21" t="s">
        <v>79</v>
      </c>
      <c r="AY80" s="21" t="s">
        <v>125</v>
      </c>
      <c r="BE80" s="180">
        <f t="shared" si="4"/>
        <v>0</v>
      </c>
      <c r="BF80" s="180">
        <f t="shared" si="5"/>
        <v>0</v>
      </c>
      <c r="BG80" s="180">
        <f t="shared" si="6"/>
        <v>0</v>
      </c>
      <c r="BH80" s="180">
        <f t="shared" si="7"/>
        <v>0</v>
      </c>
      <c r="BI80" s="180">
        <f t="shared" si="8"/>
        <v>0</v>
      </c>
      <c r="BJ80" s="21" t="s">
        <v>79</v>
      </c>
      <c r="BK80" s="180">
        <f t="shared" si="9"/>
        <v>0</v>
      </c>
      <c r="BL80" s="21" t="s">
        <v>131</v>
      </c>
      <c r="BM80" s="21" t="s">
        <v>448</v>
      </c>
    </row>
    <row r="81" spans="2:65" s="1" customFormat="1" ht="16.5" customHeight="1">
      <c r="B81" s="168"/>
      <c r="C81" s="192" t="s">
        <v>131</v>
      </c>
      <c r="D81" s="192" t="s">
        <v>194</v>
      </c>
      <c r="E81" s="193" t="s">
        <v>449</v>
      </c>
      <c r="F81" s="194" t="s">
        <v>450</v>
      </c>
      <c r="G81" s="195" t="s">
        <v>230</v>
      </c>
      <c r="H81" s="196">
        <v>5</v>
      </c>
      <c r="I81" s="197"/>
      <c r="J81" s="198">
        <f t="shared" si="0"/>
        <v>0</v>
      </c>
      <c r="K81" s="194" t="s">
        <v>130</v>
      </c>
      <c r="L81" s="199"/>
      <c r="M81" s="200" t="s">
        <v>5</v>
      </c>
      <c r="N81" s="201" t="s">
        <v>42</v>
      </c>
      <c r="O81" s="39"/>
      <c r="P81" s="178">
        <f t="shared" si="1"/>
        <v>0</v>
      </c>
      <c r="Q81" s="178">
        <v>6.1000000000000004E-3</v>
      </c>
      <c r="R81" s="178">
        <f t="shared" si="2"/>
        <v>3.0500000000000003E-2</v>
      </c>
      <c r="S81" s="178">
        <v>0</v>
      </c>
      <c r="T81" s="179">
        <f t="shared" si="3"/>
        <v>0</v>
      </c>
      <c r="AR81" s="21" t="s">
        <v>198</v>
      </c>
      <c r="AT81" s="21" t="s">
        <v>194</v>
      </c>
      <c r="AU81" s="21" t="s">
        <v>79</v>
      </c>
      <c r="AY81" s="21" t="s">
        <v>125</v>
      </c>
      <c r="BE81" s="180">
        <f t="shared" si="4"/>
        <v>0</v>
      </c>
      <c r="BF81" s="180">
        <f t="shared" si="5"/>
        <v>0</v>
      </c>
      <c r="BG81" s="180">
        <f t="shared" si="6"/>
        <v>0</v>
      </c>
      <c r="BH81" s="180">
        <f t="shared" si="7"/>
        <v>0</v>
      </c>
      <c r="BI81" s="180">
        <f t="shared" si="8"/>
        <v>0</v>
      </c>
      <c r="BJ81" s="21" t="s">
        <v>79</v>
      </c>
      <c r="BK81" s="180">
        <f t="shared" si="9"/>
        <v>0</v>
      </c>
      <c r="BL81" s="21" t="s">
        <v>131</v>
      </c>
      <c r="BM81" s="21" t="s">
        <v>451</v>
      </c>
    </row>
    <row r="82" spans="2:65" s="1" customFormat="1" ht="16.5" customHeight="1">
      <c r="B82" s="168"/>
      <c r="C82" s="192" t="s">
        <v>168</v>
      </c>
      <c r="D82" s="192" t="s">
        <v>194</v>
      </c>
      <c r="E82" s="193" t="s">
        <v>452</v>
      </c>
      <c r="F82" s="194" t="s">
        <v>453</v>
      </c>
      <c r="G82" s="195" t="s">
        <v>230</v>
      </c>
      <c r="H82" s="196">
        <v>5</v>
      </c>
      <c r="I82" s="197"/>
      <c r="J82" s="198">
        <f t="shared" si="0"/>
        <v>0</v>
      </c>
      <c r="K82" s="194" t="s">
        <v>130</v>
      </c>
      <c r="L82" s="199"/>
      <c r="M82" s="200" t="s">
        <v>5</v>
      </c>
      <c r="N82" s="201" t="s">
        <v>42</v>
      </c>
      <c r="O82" s="39"/>
      <c r="P82" s="178">
        <f t="shared" si="1"/>
        <v>0</v>
      </c>
      <c r="Q82" s="178">
        <v>3.0000000000000001E-3</v>
      </c>
      <c r="R82" s="178">
        <f t="shared" si="2"/>
        <v>1.4999999999999999E-2</v>
      </c>
      <c r="S82" s="178">
        <v>0</v>
      </c>
      <c r="T82" s="179">
        <f t="shared" si="3"/>
        <v>0</v>
      </c>
      <c r="AR82" s="21" t="s">
        <v>198</v>
      </c>
      <c r="AT82" s="21" t="s">
        <v>194</v>
      </c>
      <c r="AU82" s="21" t="s">
        <v>79</v>
      </c>
      <c r="AY82" s="21" t="s">
        <v>125</v>
      </c>
      <c r="BE82" s="180">
        <f t="shared" si="4"/>
        <v>0</v>
      </c>
      <c r="BF82" s="180">
        <f t="shared" si="5"/>
        <v>0</v>
      </c>
      <c r="BG82" s="180">
        <f t="shared" si="6"/>
        <v>0</v>
      </c>
      <c r="BH82" s="180">
        <f t="shared" si="7"/>
        <v>0</v>
      </c>
      <c r="BI82" s="180">
        <f t="shared" si="8"/>
        <v>0</v>
      </c>
      <c r="BJ82" s="21" t="s">
        <v>79</v>
      </c>
      <c r="BK82" s="180">
        <f t="shared" si="9"/>
        <v>0</v>
      </c>
      <c r="BL82" s="21" t="s">
        <v>131</v>
      </c>
      <c r="BM82" s="21" t="s">
        <v>454</v>
      </c>
    </row>
    <row r="83" spans="2:65" s="1" customFormat="1" ht="16.5" customHeight="1">
      <c r="B83" s="168"/>
      <c r="C83" s="192" t="s">
        <v>330</v>
      </c>
      <c r="D83" s="192" t="s">
        <v>194</v>
      </c>
      <c r="E83" s="193" t="s">
        <v>455</v>
      </c>
      <c r="F83" s="194" t="s">
        <v>456</v>
      </c>
      <c r="G83" s="195" t="s">
        <v>230</v>
      </c>
      <c r="H83" s="196">
        <v>5</v>
      </c>
      <c r="I83" s="197"/>
      <c r="J83" s="198">
        <f t="shared" si="0"/>
        <v>0</v>
      </c>
      <c r="K83" s="194" t="s">
        <v>130</v>
      </c>
      <c r="L83" s="199"/>
      <c r="M83" s="200" t="s">
        <v>5</v>
      </c>
      <c r="N83" s="201" t="s">
        <v>42</v>
      </c>
      <c r="O83" s="39"/>
      <c r="P83" s="178">
        <f t="shared" si="1"/>
        <v>0</v>
      </c>
      <c r="Q83" s="178">
        <v>1E-4</v>
      </c>
      <c r="R83" s="178">
        <f t="shared" si="2"/>
        <v>5.0000000000000001E-4</v>
      </c>
      <c r="S83" s="178">
        <v>0</v>
      </c>
      <c r="T83" s="179">
        <f t="shared" si="3"/>
        <v>0</v>
      </c>
      <c r="AR83" s="21" t="s">
        <v>198</v>
      </c>
      <c r="AT83" s="21" t="s">
        <v>194</v>
      </c>
      <c r="AU83" s="21" t="s">
        <v>79</v>
      </c>
      <c r="AY83" s="21" t="s">
        <v>125</v>
      </c>
      <c r="BE83" s="180">
        <f t="shared" si="4"/>
        <v>0</v>
      </c>
      <c r="BF83" s="180">
        <f t="shared" si="5"/>
        <v>0</v>
      </c>
      <c r="BG83" s="180">
        <f t="shared" si="6"/>
        <v>0</v>
      </c>
      <c r="BH83" s="180">
        <f t="shared" si="7"/>
        <v>0</v>
      </c>
      <c r="BI83" s="180">
        <f t="shared" si="8"/>
        <v>0</v>
      </c>
      <c r="BJ83" s="21" t="s">
        <v>79</v>
      </c>
      <c r="BK83" s="180">
        <f t="shared" si="9"/>
        <v>0</v>
      </c>
      <c r="BL83" s="21" t="s">
        <v>131</v>
      </c>
      <c r="BM83" s="21" t="s">
        <v>457</v>
      </c>
    </row>
    <row r="84" spans="2:65" s="1" customFormat="1" ht="16.5" customHeight="1">
      <c r="B84" s="168"/>
      <c r="C84" s="192" t="s">
        <v>172</v>
      </c>
      <c r="D84" s="192" t="s">
        <v>194</v>
      </c>
      <c r="E84" s="193" t="s">
        <v>458</v>
      </c>
      <c r="F84" s="194" t="s">
        <v>459</v>
      </c>
      <c r="G84" s="195" t="s">
        <v>230</v>
      </c>
      <c r="H84" s="196">
        <v>10</v>
      </c>
      <c r="I84" s="197"/>
      <c r="J84" s="198">
        <f t="shared" si="0"/>
        <v>0</v>
      </c>
      <c r="K84" s="194" t="s">
        <v>130</v>
      </c>
      <c r="L84" s="199"/>
      <c r="M84" s="200" t="s">
        <v>5</v>
      </c>
      <c r="N84" s="201" t="s">
        <v>42</v>
      </c>
      <c r="O84" s="39"/>
      <c r="P84" s="178">
        <f t="shared" si="1"/>
        <v>0</v>
      </c>
      <c r="Q84" s="178">
        <v>3.5E-4</v>
      </c>
      <c r="R84" s="178">
        <f t="shared" si="2"/>
        <v>3.5000000000000001E-3</v>
      </c>
      <c r="S84" s="178">
        <v>0</v>
      </c>
      <c r="T84" s="179">
        <f t="shared" si="3"/>
        <v>0</v>
      </c>
      <c r="AR84" s="21" t="s">
        <v>198</v>
      </c>
      <c r="AT84" s="21" t="s">
        <v>194</v>
      </c>
      <c r="AU84" s="21" t="s">
        <v>79</v>
      </c>
      <c r="AY84" s="21" t="s">
        <v>125</v>
      </c>
      <c r="BE84" s="180">
        <f t="shared" si="4"/>
        <v>0</v>
      </c>
      <c r="BF84" s="180">
        <f t="shared" si="5"/>
        <v>0</v>
      </c>
      <c r="BG84" s="180">
        <f t="shared" si="6"/>
        <v>0</v>
      </c>
      <c r="BH84" s="180">
        <f t="shared" si="7"/>
        <v>0</v>
      </c>
      <c r="BI84" s="180">
        <f t="shared" si="8"/>
        <v>0</v>
      </c>
      <c r="BJ84" s="21" t="s">
        <v>79</v>
      </c>
      <c r="BK84" s="180">
        <f t="shared" si="9"/>
        <v>0</v>
      </c>
      <c r="BL84" s="21" t="s">
        <v>131</v>
      </c>
      <c r="BM84" s="21" t="s">
        <v>460</v>
      </c>
    </row>
    <row r="85" spans="2:65" s="1" customFormat="1" ht="16.5" customHeight="1">
      <c r="B85" s="168"/>
      <c r="C85" s="192" t="s">
        <v>176</v>
      </c>
      <c r="D85" s="192" t="s">
        <v>194</v>
      </c>
      <c r="E85" s="193" t="s">
        <v>461</v>
      </c>
      <c r="F85" s="194" t="s">
        <v>653</v>
      </c>
      <c r="G85" s="195" t="s">
        <v>230</v>
      </c>
      <c r="H85" s="196">
        <v>5</v>
      </c>
      <c r="I85" s="197"/>
      <c r="J85" s="198">
        <f t="shared" si="0"/>
        <v>0</v>
      </c>
      <c r="K85" s="194" t="s">
        <v>130</v>
      </c>
      <c r="L85" s="199"/>
      <c r="M85" s="200" t="s">
        <v>5</v>
      </c>
      <c r="N85" s="201" t="s">
        <v>42</v>
      </c>
      <c r="O85" s="39"/>
      <c r="P85" s="178">
        <f t="shared" si="1"/>
        <v>0</v>
      </c>
      <c r="Q85" s="178">
        <v>4.0000000000000001E-3</v>
      </c>
      <c r="R85" s="178">
        <f t="shared" si="2"/>
        <v>0.02</v>
      </c>
      <c r="S85" s="178">
        <v>0</v>
      </c>
      <c r="T85" s="179">
        <f t="shared" si="3"/>
        <v>0</v>
      </c>
      <c r="AR85" s="21" t="s">
        <v>198</v>
      </c>
      <c r="AT85" s="21" t="s">
        <v>194</v>
      </c>
      <c r="AU85" s="21" t="s">
        <v>79</v>
      </c>
      <c r="AY85" s="21" t="s">
        <v>125</v>
      </c>
      <c r="BE85" s="180">
        <f t="shared" si="4"/>
        <v>0</v>
      </c>
      <c r="BF85" s="180">
        <f t="shared" si="5"/>
        <v>0</v>
      </c>
      <c r="BG85" s="180">
        <f t="shared" si="6"/>
        <v>0</v>
      </c>
      <c r="BH85" s="180">
        <f t="shared" si="7"/>
        <v>0</v>
      </c>
      <c r="BI85" s="180">
        <f t="shared" si="8"/>
        <v>0</v>
      </c>
      <c r="BJ85" s="21" t="s">
        <v>79</v>
      </c>
      <c r="BK85" s="180">
        <f t="shared" si="9"/>
        <v>0</v>
      </c>
      <c r="BL85" s="21" t="s">
        <v>131</v>
      </c>
      <c r="BM85" s="21" t="s">
        <v>462</v>
      </c>
    </row>
    <row r="86" spans="2:65" s="1" customFormat="1" ht="25.5" customHeight="1">
      <c r="B86" s="168"/>
      <c r="C86" s="169" t="s">
        <v>79</v>
      </c>
      <c r="D86" s="169" t="s">
        <v>126</v>
      </c>
      <c r="E86" s="170" t="s">
        <v>463</v>
      </c>
      <c r="F86" s="171" t="s">
        <v>464</v>
      </c>
      <c r="G86" s="172" t="s">
        <v>129</v>
      </c>
      <c r="H86" s="173">
        <v>260</v>
      </c>
      <c r="I86" s="174"/>
      <c r="J86" s="175">
        <f t="shared" si="0"/>
        <v>0</v>
      </c>
      <c r="K86" s="171" t="s">
        <v>130</v>
      </c>
      <c r="L86" s="38"/>
      <c r="M86" s="176" t="s">
        <v>5</v>
      </c>
      <c r="N86" s="177" t="s">
        <v>42</v>
      </c>
      <c r="O86" s="39"/>
      <c r="P86" s="178">
        <f t="shared" si="1"/>
        <v>0</v>
      </c>
      <c r="Q86" s="178">
        <v>1.1E-4</v>
      </c>
      <c r="R86" s="178">
        <f t="shared" si="2"/>
        <v>2.86E-2</v>
      </c>
      <c r="S86" s="178">
        <v>0</v>
      </c>
      <c r="T86" s="179">
        <f t="shared" si="3"/>
        <v>0</v>
      </c>
      <c r="AR86" s="21" t="s">
        <v>131</v>
      </c>
      <c r="AT86" s="21" t="s">
        <v>126</v>
      </c>
      <c r="AU86" s="21" t="s">
        <v>79</v>
      </c>
      <c r="AY86" s="21" t="s">
        <v>125</v>
      </c>
      <c r="BE86" s="180">
        <f t="shared" si="4"/>
        <v>0</v>
      </c>
      <c r="BF86" s="180">
        <f t="shared" si="5"/>
        <v>0</v>
      </c>
      <c r="BG86" s="180">
        <f t="shared" si="6"/>
        <v>0</v>
      </c>
      <c r="BH86" s="180">
        <f t="shared" si="7"/>
        <v>0</v>
      </c>
      <c r="BI86" s="180">
        <f t="shared" si="8"/>
        <v>0</v>
      </c>
      <c r="BJ86" s="21" t="s">
        <v>79</v>
      </c>
      <c r="BK86" s="180">
        <f t="shared" si="9"/>
        <v>0</v>
      </c>
      <c r="BL86" s="21" t="s">
        <v>131</v>
      </c>
      <c r="BM86" s="21" t="s">
        <v>465</v>
      </c>
    </row>
    <row r="87" spans="2:65" s="11" customFormat="1">
      <c r="B87" s="183"/>
      <c r="D87" s="184" t="s">
        <v>140</v>
      </c>
      <c r="E87" s="185" t="s">
        <v>5</v>
      </c>
      <c r="F87" s="186" t="s">
        <v>466</v>
      </c>
      <c r="H87" s="187">
        <v>260</v>
      </c>
      <c r="I87" s="188"/>
      <c r="L87" s="183"/>
      <c r="M87" s="189"/>
      <c r="N87" s="190"/>
      <c r="O87" s="190"/>
      <c r="P87" s="190"/>
      <c r="Q87" s="190"/>
      <c r="R87" s="190"/>
      <c r="S87" s="190"/>
      <c r="T87" s="191"/>
      <c r="AT87" s="185" t="s">
        <v>140</v>
      </c>
      <c r="AU87" s="185" t="s">
        <v>79</v>
      </c>
      <c r="AV87" s="11" t="s">
        <v>81</v>
      </c>
      <c r="AW87" s="11" t="s">
        <v>35</v>
      </c>
      <c r="AX87" s="11" t="s">
        <v>79</v>
      </c>
      <c r="AY87" s="185" t="s">
        <v>125</v>
      </c>
    </row>
    <row r="88" spans="2:65" s="1" customFormat="1" ht="25.5" customHeight="1">
      <c r="B88" s="168"/>
      <c r="C88" s="169" t="s">
        <v>198</v>
      </c>
      <c r="D88" s="169" t="s">
        <v>126</v>
      </c>
      <c r="E88" s="170" t="s">
        <v>288</v>
      </c>
      <c r="F88" s="171" t="s">
        <v>289</v>
      </c>
      <c r="G88" s="172" t="s">
        <v>239</v>
      </c>
      <c r="H88" s="173">
        <v>0.66400000000000003</v>
      </c>
      <c r="I88" s="174"/>
      <c r="J88" s="175">
        <f>ROUND(I88*H88,2)</f>
        <v>0</v>
      </c>
      <c r="K88" s="171" t="s">
        <v>130</v>
      </c>
      <c r="L88" s="38"/>
      <c r="M88" s="176" t="s">
        <v>5</v>
      </c>
      <c r="N88" s="202" t="s">
        <v>42</v>
      </c>
      <c r="O88" s="203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AR88" s="21" t="s">
        <v>131</v>
      </c>
      <c r="AT88" s="21" t="s">
        <v>126</v>
      </c>
      <c r="AU88" s="21" t="s">
        <v>79</v>
      </c>
      <c r="AY88" s="21" t="s">
        <v>125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21" t="s">
        <v>79</v>
      </c>
      <c r="BK88" s="180">
        <f>ROUND(I88*H88,2)</f>
        <v>0</v>
      </c>
      <c r="BL88" s="21" t="s">
        <v>131</v>
      </c>
      <c r="BM88" s="21" t="s">
        <v>467</v>
      </c>
    </row>
    <row r="89" spans="2:65" s="1" customFormat="1" ht="6.95" customHeight="1">
      <c r="B89" s="53"/>
      <c r="C89" s="54"/>
      <c r="D89" s="54"/>
      <c r="E89" s="54"/>
      <c r="F89" s="54"/>
      <c r="G89" s="54"/>
      <c r="H89" s="54"/>
      <c r="I89" s="124"/>
      <c r="J89" s="54"/>
      <c r="K89" s="54"/>
      <c r="L89" s="38"/>
    </row>
  </sheetData>
  <autoFilter ref="C76:K88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ht="37.5" customHeight="1"/>
    <row r="2" spans="2:1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2" customFormat="1" ht="45" customHeight="1">
      <c r="B3" s="210"/>
      <c r="C3" s="331" t="s">
        <v>468</v>
      </c>
      <c r="D3" s="331"/>
      <c r="E3" s="331"/>
      <c r="F3" s="331"/>
      <c r="G3" s="331"/>
      <c r="H3" s="331"/>
      <c r="I3" s="331"/>
      <c r="J3" s="331"/>
      <c r="K3" s="211"/>
    </row>
    <row r="4" spans="2:11" ht="25.5" customHeight="1">
      <c r="B4" s="212"/>
      <c r="C4" s="332" t="s">
        <v>469</v>
      </c>
      <c r="D4" s="332"/>
      <c r="E4" s="332"/>
      <c r="F4" s="332"/>
      <c r="G4" s="332"/>
      <c r="H4" s="332"/>
      <c r="I4" s="332"/>
      <c r="J4" s="332"/>
      <c r="K4" s="213"/>
    </row>
    <row r="5" spans="2:1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ht="15" customHeight="1">
      <c r="B6" s="212"/>
      <c r="C6" s="330" t="s">
        <v>470</v>
      </c>
      <c r="D6" s="330"/>
      <c r="E6" s="330"/>
      <c r="F6" s="330"/>
      <c r="G6" s="330"/>
      <c r="H6" s="330"/>
      <c r="I6" s="330"/>
      <c r="J6" s="330"/>
      <c r="K6" s="213"/>
    </row>
    <row r="7" spans="2:11" ht="15" customHeight="1">
      <c r="B7" s="216"/>
      <c r="C7" s="330" t="s">
        <v>471</v>
      </c>
      <c r="D7" s="330"/>
      <c r="E7" s="330"/>
      <c r="F7" s="330"/>
      <c r="G7" s="330"/>
      <c r="H7" s="330"/>
      <c r="I7" s="330"/>
      <c r="J7" s="330"/>
      <c r="K7" s="213"/>
    </row>
    <row r="8" spans="2:1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ht="15" customHeight="1">
      <c r="B9" s="216"/>
      <c r="C9" s="330" t="s">
        <v>472</v>
      </c>
      <c r="D9" s="330"/>
      <c r="E9" s="330"/>
      <c r="F9" s="330"/>
      <c r="G9" s="330"/>
      <c r="H9" s="330"/>
      <c r="I9" s="330"/>
      <c r="J9" s="330"/>
      <c r="K9" s="213"/>
    </row>
    <row r="10" spans="2:11" ht="15" customHeight="1">
      <c r="B10" s="216"/>
      <c r="C10" s="215"/>
      <c r="D10" s="330" t="s">
        <v>473</v>
      </c>
      <c r="E10" s="330"/>
      <c r="F10" s="330"/>
      <c r="G10" s="330"/>
      <c r="H10" s="330"/>
      <c r="I10" s="330"/>
      <c r="J10" s="330"/>
      <c r="K10" s="213"/>
    </row>
    <row r="11" spans="2:11" ht="15" customHeight="1">
      <c r="B11" s="216"/>
      <c r="C11" s="217"/>
      <c r="D11" s="330" t="s">
        <v>474</v>
      </c>
      <c r="E11" s="330"/>
      <c r="F11" s="330"/>
      <c r="G11" s="330"/>
      <c r="H11" s="330"/>
      <c r="I11" s="330"/>
      <c r="J11" s="330"/>
      <c r="K11" s="213"/>
    </row>
    <row r="12" spans="2:11" ht="12.75" customHeight="1">
      <c r="B12" s="216"/>
      <c r="C12" s="217"/>
      <c r="D12" s="217"/>
      <c r="E12" s="217"/>
      <c r="F12" s="217"/>
      <c r="G12" s="217"/>
      <c r="H12" s="217"/>
      <c r="I12" s="217"/>
      <c r="J12" s="217"/>
      <c r="K12" s="213"/>
    </row>
    <row r="13" spans="2:11" ht="15" customHeight="1">
      <c r="B13" s="216"/>
      <c r="C13" s="217"/>
      <c r="D13" s="330" t="s">
        <v>475</v>
      </c>
      <c r="E13" s="330"/>
      <c r="F13" s="330"/>
      <c r="G13" s="330"/>
      <c r="H13" s="330"/>
      <c r="I13" s="330"/>
      <c r="J13" s="330"/>
      <c r="K13" s="213"/>
    </row>
    <row r="14" spans="2:11" ht="15" customHeight="1">
      <c r="B14" s="216"/>
      <c r="C14" s="217"/>
      <c r="D14" s="330" t="s">
        <v>476</v>
      </c>
      <c r="E14" s="330"/>
      <c r="F14" s="330"/>
      <c r="G14" s="330"/>
      <c r="H14" s="330"/>
      <c r="I14" s="330"/>
      <c r="J14" s="330"/>
      <c r="K14" s="213"/>
    </row>
    <row r="15" spans="2:11" ht="15" customHeight="1">
      <c r="B15" s="216"/>
      <c r="C15" s="217"/>
      <c r="D15" s="330" t="s">
        <v>477</v>
      </c>
      <c r="E15" s="330"/>
      <c r="F15" s="330"/>
      <c r="G15" s="330"/>
      <c r="H15" s="330"/>
      <c r="I15" s="330"/>
      <c r="J15" s="330"/>
      <c r="K15" s="213"/>
    </row>
    <row r="16" spans="2:11" ht="15" customHeight="1">
      <c r="B16" s="216"/>
      <c r="C16" s="217"/>
      <c r="D16" s="217"/>
      <c r="E16" s="218" t="s">
        <v>78</v>
      </c>
      <c r="F16" s="330" t="s">
        <v>478</v>
      </c>
      <c r="G16" s="330"/>
      <c r="H16" s="330"/>
      <c r="I16" s="330"/>
      <c r="J16" s="330"/>
      <c r="K16" s="213"/>
    </row>
    <row r="17" spans="2:11" ht="15" customHeight="1">
      <c r="B17" s="216"/>
      <c r="C17" s="217"/>
      <c r="D17" s="217"/>
      <c r="E17" s="218" t="s">
        <v>479</v>
      </c>
      <c r="F17" s="330" t="s">
        <v>480</v>
      </c>
      <c r="G17" s="330"/>
      <c r="H17" s="330"/>
      <c r="I17" s="330"/>
      <c r="J17" s="330"/>
      <c r="K17" s="213"/>
    </row>
    <row r="18" spans="2:11" ht="15" customHeight="1">
      <c r="B18" s="216"/>
      <c r="C18" s="217"/>
      <c r="D18" s="217"/>
      <c r="E18" s="218" t="s">
        <v>481</v>
      </c>
      <c r="F18" s="330" t="s">
        <v>482</v>
      </c>
      <c r="G18" s="330"/>
      <c r="H18" s="330"/>
      <c r="I18" s="330"/>
      <c r="J18" s="330"/>
      <c r="K18" s="213"/>
    </row>
    <row r="19" spans="2:11" ht="15" customHeight="1">
      <c r="B19" s="216"/>
      <c r="C19" s="217"/>
      <c r="D19" s="217"/>
      <c r="E19" s="218" t="s">
        <v>483</v>
      </c>
      <c r="F19" s="330" t="s">
        <v>484</v>
      </c>
      <c r="G19" s="330"/>
      <c r="H19" s="330"/>
      <c r="I19" s="330"/>
      <c r="J19" s="330"/>
      <c r="K19" s="213"/>
    </row>
    <row r="20" spans="2:11" ht="15" customHeight="1">
      <c r="B20" s="216"/>
      <c r="C20" s="217"/>
      <c r="D20" s="217"/>
      <c r="E20" s="218" t="s">
        <v>485</v>
      </c>
      <c r="F20" s="330" t="s">
        <v>486</v>
      </c>
      <c r="G20" s="330"/>
      <c r="H20" s="330"/>
      <c r="I20" s="330"/>
      <c r="J20" s="330"/>
      <c r="K20" s="213"/>
    </row>
    <row r="21" spans="2:11" ht="15" customHeight="1">
      <c r="B21" s="216"/>
      <c r="C21" s="217"/>
      <c r="D21" s="217"/>
      <c r="E21" s="218" t="s">
        <v>487</v>
      </c>
      <c r="F21" s="330" t="s">
        <v>488</v>
      </c>
      <c r="G21" s="330"/>
      <c r="H21" s="330"/>
      <c r="I21" s="330"/>
      <c r="J21" s="330"/>
      <c r="K21" s="213"/>
    </row>
    <row r="22" spans="2:11" ht="12.75" customHeight="1">
      <c r="B22" s="216"/>
      <c r="C22" s="217"/>
      <c r="D22" s="217"/>
      <c r="E22" s="217"/>
      <c r="F22" s="217"/>
      <c r="G22" s="217"/>
      <c r="H22" s="217"/>
      <c r="I22" s="217"/>
      <c r="J22" s="217"/>
      <c r="K22" s="213"/>
    </row>
    <row r="23" spans="2:11" ht="15" customHeight="1">
      <c r="B23" s="216"/>
      <c r="C23" s="330" t="s">
        <v>489</v>
      </c>
      <c r="D23" s="330"/>
      <c r="E23" s="330"/>
      <c r="F23" s="330"/>
      <c r="G23" s="330"/>
      <c r="H23" s="330"/>
      <c r="I23" s="330"/>
      <c r="J23" s="330"/>
      <c r="K23" s="213"/>
    </row>
    <row r="24" spans="2:11" ht="15" customHeight="1">
      <c r="B24" s="216"/>
      <c r="C24" s="330" t="s">
        <v>490</v>
      </c>
      <c r="D24" s="330"/>
      <c r="E24" s="330"/>
      <c r="F24" s="330"/>
      <c r="G24" s="330"/>
      <c r="H24" s="330"/>
      <c r="I24" s="330"/>
      <c r="J24" s="330"/>
      <c r="K24" s="213"/>
    </row>
    <row r="25" spans="2:11" ht="15" customHeight="1">
      <c r="B25" s="216"/>
      <c r="C25" s="215"/>
      <c r="D25" s="330" t="s">
        <v>491</v>
      </c>
      <c r="E25" s="330"/>
      <c r="F25" s="330"/>
      <c r="G25" s="330"/>
      <c r="H25" s="330"/>
      <c r="I25" s="330"/>
      <c r="J25" s="330"/>
      <c r="K25" s="213"/>
    </row>
    <row r="26" spans="2:11" ht="15" customHeight="1">
      <c r="B26" s="216"/>
      <c r="C26" s="217"/>
      <c r="D26" s="330" t="s">
        <v>492</v>
      </c>
      <c r="E26" s="330"/>
      <c r="F26" s="330"/>
      <c r="G26" s="330"/>
      <c r="H26" s="330"/>
      <c r="I26" s="330"/>
      <c r="J26" s="330"/>
      <c r="K26" s="213"/>
    </row>
    <row r="27" spans="2:11" ht="12.75" customHeight="1">
      <c r="B27" s="216"/>
      <c r="C27" s="217"/>
      <c r="D27" s="217"/>
      <c r="E27" s="217"/>
      <c r="F27" s="217"/>
      <c r="G27" s="217"/>
      <c r="H27" s="217"/>
      <c r="I27" s="217"/>
      <c r="J27" s="217"/>
      <c r="K27" s="213"/>
    </row>
    <row r="28" spans="2:11" ht="15" customHeight="1">
      <c r="B28" s="216"/>
      <c r="C28" s="217"/>
      <c r="D28" s="330" t="s">
        <v>493</v>
      </c>
      <c r="E28" s="330"/>
      <c r="F28" s="330"/>
      <c r="G28" s="330"/>
      <c r="H28" s="330"/>
      <c r="I28" s="330"/>
      <c r="J28" s="330"/>
      <c r="K28" s="213"/>
    </row>
    <row r="29" spans="2:11" ht="15" customHeight="1">
      <c r="B29" s="216"/>
      <c r="C29" s="217"/>
      <c r="D29" s="330" t="s">
        <v>494</v>
      </c>
      <c r="E29" s="330"/>
      <c r="F29" s="330"/>
      <c r="G29" s="330"/>
      <c r="H29" s="330"/>
      <c r="I29" s="330"/>
      <c r="J29" s="330"/>
      <c r="K29" s="213"/>
    </row>
    <row r="30" spans="2:11" ht="12.75" customHeight="1">
      <c r="B30" s="216"/>
      <c r="C30" s="217"/>
      <c r="D30" s="217"/>
      <c r="E30" s="217"/>
      <c r="F30" s="217"/>
      <c r="G30" s="217"/>
      <c r="H30" s="217"/>
      <c r="I30" s="217"/>
      <c r="J30" s="217"/>
      <c r="K30" s="213"/>
    </row>
    <row r="31" spans="2:11" ht="15" customHeight="1">
      <c r="B31" s="216"/>
      <c r="C31" s="217"/>
      <c r="D31" s="330" t="s">
        <v>495</v>
      </c>
      <c r="E31" s="330"/>
      <c r="F31" s="330"/>
      <c r="G31" s="330"/>
      <c r="H31" s="330"/>
      <c r="I31" s="330"/>
      <c r="J31" s="330"/>
      <c r="K31" s="213"/>
    </row>
    <row r="32" spans="2:11" ht="15" customHeight="1">
      <c r="B32" s="216"/>
      <c r="C32" s="217"/>
      <c r="D32" s="330" t="s">
        <v>496</v>
      </c>
      <c r="E32" s="330"/>
      <c r="F32" s="330"/>
      <c r="G32" s="330"/>
      <c r="H32" s="330"/>
      <c r="I32" s="330"/>
      <c r="J32" s="330"/>
      <c r="K32" s="213"/>
    </row>
    <row r="33" spans="2:11" ht="15" customHeight="1">
      <c r="B33" s="216"/>
      <c r="C33" s="217"/>
      <c r="D33" s="330" t="s">
        <v>497</v>
      </c>
      <c r="E33" s="330"/>
      <c r="F33" s="330"/>
      <c r="G33" s="330"/>
      <c r="H33" s="330"/>
      <c r="I33" s="330"/>
      <c r="J33" s="330"/>
      <c r="K33" s="213"/>
    </row>
    <row r="34" spans="2:11" ht="15" customHeight="1">
      <c r="B34" s="216"/>
      <c r="C34" s="217"/>
      <c r="D34" s="215"/>
      <c r="E34" s="219" t="s">
        <v>110</v>
      </c>
      <c r="F34" s="215"/>
      <c r="G34" s="330" t="s">
        <v>498</v>
      </c>
      <c r="H34" s="330"/>
      <c r="I34" s="330"/>
      <c r="J34" s="330"/>
      <c r="K34" s="213"/>
    </row>
    <row r="35" spans="2:11" ht="30.75" customHeight="1">
      <c r="B35" s="216"/>
      <c r="C35" s="217"/>
      <c r="D35" s="215"/>
      <c r="E35" s="219" t="s">
        <v>499</v>
      </c>
      <c r="F35" s="215"/>
      <c r="G35" s="330" t="s">
        <v>500</v>
      </c>
      <c r="H35" s="330"/>
      <c r="I35" s="330"/>
      <c r="J35" s="330"/>
      <c r="K35" s="213"/>
    </row>
    <row r="36" spans="2:11" ht="15" customHeight="1">
      <c r="B36" s="216"/>
      <c r="C36" s="217"/>
      <c r="D36" s="215"/>
      <c r="E36" s="219" t="s">
        <v>52</v>
      </c>
      <c r="F36" s="215"/>
      <c r="G36" s="330" t="s">
        <v>501</v>
      </c>
      <c r="H36" s="330"/>
      <c r="I36" s="330"/>
      <c r="J36" s="330"/>
      <c r="K36" s="213"/>
    </row>
    <row r="37" spans="2:11" ht="15" customHeight="1">
      <c r="B37" s="216"/>
      <c r="C37" s="217"/>
      <c r="D37" s="215"/>
      <c r="E37" s="219" t="s">
        <v>111</v>
      </c>
      <c r="F37" s="215"/>
      <c r="G37" s="330" t="s">
        <v>502</v>
      </c>
      <c r="H37" s="330"/>
      <c r="I37" s="330"/>
      <c r="J37" s="330"/>
      <c r="K37" s="213"/>
    </row>
    <row r="38" spans="2:11" ht="15" customHeight="1">
      <c r="B38" s="216"/>
      <c r="C38" s="217"/>
      <c r="D38" s="215"/>
      <c r="E38" s="219" t="s">
        <v>112</v>
      </c>
      <c r="F38" s="215"/>
      <c r="G38" s="330" t="s">
        <v>503</v>
      </c>
      <c r="H38" s="330"/>
      <c r="I38" s="330"/>
      <c r="J38" s="330"/>
      <c r="K38" s="213"/>
    </row>
    <row r="39" spans="2:11" ht="15" customHeight="1">
      <c r="B39" s="216"/>
      <c r="C39" s="217"/>
      <c r="D39" s="215"/>
      <c r="E39" s="219" t="s">
        <v>113</v>
      </c>
      <c r="F39" s="215"/>
      <c r="G39" s="330" t="s">
        <v>504</v>
      </c>
      <c r="H39" s="330"/>
      <c r="I39" s="330"/>
      <c r="J39" s="330"/>
      <c r="K39" s="213"/>
    </row>
    <row r="40" spans="2:11" ht="15" customHeight="1">
      <c r="B40" s="216"/>
      <c r="C40" s="217"/>
      <c r="D40" s="215"/>
      <c r="E40" s="219" t="s">
        <v>505</v>
      </c>
      <c r="F40" s="215"/>
      <c r="G40" s="330" t="s">
        <v>506</v>
      </c>
      <c r="H40" s="330"/>
      <c r="I40" s="330"/>
      <c r="J40" s="330"/>
      <c r="K40" s="213"/>
    </row>
    <row r="41" spans="2:11" ht="15" customHeight="1">
      <c r="B41" s="216"/>
      <c r="C41" s="217"/>
      <c r="D41" s="215"/>
      <c r="E41" s="219"/>
      <c r="F41" s="215"/>
      <c r="G41" s="330" t="s">
        <v>507</v>
      </c>
      <c r="H41" s="330"/>
      <c r="I41" s="330"/>
      <c r="J41" s="330"/>
      <c r="K41" s="213"/>
    </row>
    <row r="42" spans="2:11" ht="15" customHeight="1">
      <c r="B42" s="216"/>
      <c r="C42" s="217"/>
      <c r="D42" s="215"/>
      <c r="E42" s="219" t="s">
        <v>508</v>
      </c>
      <c r="F42" s="215"/>
      <c r="G42" s="330" t="s">
        <v>509</v>
      </c>
      <c r="H42" s="330"/>
      <c r="I42" s="330"/>
      <c r="J42" s="330"/>
      <c r="K42" s="213"/>
    </row>
    <row r="43" spans="2:11" ht="15" customHeight="1">
      <c r="B43" s="216"/>
      <c r="C43" s="217"/>
      <c r="D43" s="215"/>
      <c r="E43" s="219" t="s">
        <v>115</v>
      </c>
      <c r="F43" s="215"/>
      <c r="G43" s="330" t="s">
        <v>510</v>
      </c>
      <c r="H43" s="330"/>
      <c r="I43" s="330"/>
      <c r="J43" s="330"/>
      <c r="K43" s="213"/>
    </row>
    <row r="44" spans="2:11" ht="12.75" customHeight="1">
      <c r="B44" s="216"/>
      <c r="C44" s="217"/>
      <c r="D44" s="215"/>
      <c r="E44" s="215"/>
      <c r="F44" s="215"/>
      <c r="G44" s="215"/>
      <c r="H44" s="215"/>
      <c r="I44" s="215"/>
      <c r="J44" s="215"/>
      <c r="K44" s="213"/>
    </row>
    <row r="45" spans="2:11" ht="15" customHeight="1">
      <c r="B45" s="216"/>
      <c r="C45" s="217"/>
      <c r="D45" s="330" t="s">
        <v>511</v>
      </c>
      <c r="E45" s="330"/>
      <c r="F45" s="330"/>
      <c r="G45" s="330"/>
      <c r="H45" s="330"/>
      <c r="I45" s="330"/>
      <c r="J45" s="330"/>
      <c r="K45" s="213"/>
    </row>
    <row r="46" spans="2:11" ht="15" customHeight="1">
      <c r="B46" s="216"/>
      <c r="C46" s="217"/>
      <c r="D46" s="217"/>
      <c r="E46" s="330" t="s">
        <v>512</v>
      </c>
      <c r="F46" s="330"/>
      <c r="G46" s="330"/>
      <c r="H46" s="330"/>
      <c r="I46" s="330"/>
      <c r="J46" s="330"/>
      <c r="K46" s="213"/>
    </row>
    <row r="47" spans="2:11" ht="15" customHeight="1">
      <c r="B47" s="216"/>
      <c r="C47" s="217"/>
      <c r="D47" s="217"/>
      <c r="E47" s="330" t="s">
        <v>513</v>
      </c>
      <c r="F47" s="330"/>
      <c r="G47" s="330"/>
      <c r="H47" s="330"/>
      <c r="I47" s="330"/>
      <c r="J47" s="330"/>
      <c r="K47" s="213"/>
    </row>
    <row r="48" spans="2:11" ht="15" customHeight="1">
      <c r="B48" s="216"/>
      <c r="C48" s="217"/>
      <c r="D48" s="217"/>
      <c r="E48" s="330" t="s">
        <v>514</v>
      </c>
      <c r="F48" s="330"/>
      <c r="G48" s="330"/>
      <c r="H48" s="330"/>
      <c r="I48" s="330"/>
      <c r="J48" s="330"/>
      <c r="K48" s="213"/>
    </row>
    <row r="49" spans="2:11" ht="15" customHeight="1">
      <c r="B49" s="216"/>
      <c r="C49" s="217"/>
      <c r="D49" s="330" t="s">
        <v>515</v>
      </c>
      <c r="E49" s="330"/>
      <c r="F49" s="330"/>
      <c r="G49" s="330"/>
      <c r="H49" s="330"/>
      <c r="I49" s="330"/>
      <c r="J49" s="330"/>
      <c r="K49" s="213"/>
    </row>
    <row r="50" spans="2:11" ht="25.5" customHeight="1">
      <c r="B50" s="212"/>
      <c r="C50" s="332" t="s">
        <v>516</v>
      </c>
      <c r="D50" s="332"/>
      <c r="E50" s="332"/>
      <c r="F50" s="332"/>
      <c r="G50" s="332"/>
      <c r="H50" s="332"/>
      <c r="I50" s="332"/>
      <c r="J50" s="332"/>
      <c r="K50" s="213"/>
    </row>
    <row r="51" spans="2:11" ht="5.25" customHeight="1">
      <c r="B51" s="212"/>
      <c r="C51" s="214"/>
      <c r="D51" s="214"/>
      <c r="E51" s="214"/>
      <c r="F51" s="214"/>
      <c r="G51" s="214"/>
      <c r="H51" s="214"/>
      <c r="I51" s="214"/>
      <c r="J51" s="214"/>
      <c r="K51" s="213"/>
    </row>
    <row r="52" spans="2:11" ht="15" customHeight="1">
      <c r="B52" s="212"/>
      <c r="C52" s="330" t="s">
        <v>517</v>
      </c>
      <c r="D52" s="330"/>
      <c r="E52" s="330"/>
      <c r="F52" s="330"/>
      <c r="G52" s="330"/>
      <c r="H52" s="330"/>
      <c r="I52" s="330"/>
      <c r="J52" s="330"/>
      <c r="K52" s="213"/>
    </row>
    <row r="53" spans="2:11" ht="15" customHeight="1">
      <c r="B53" s="212"/>
      <c r="C53" s="330" t="s">
        <v>518</v>
      </c>
      <c r="D53" s="330"/>
      <c r="E53" s="330"/>
      <c r="F53" s="330"/>
      <c r="G53" s="330"/>
      <c r="H53" s="330"/>
      <c r="I53" s="330"/>
      <c r="J53" s="330"/>
      <c r="K53" s="213"/>
    </row>
    <row r="54" spans="2:11" ht="12.75" customHeight="1">
      <c r="B54" s="212"/>
      <c r="C54" s="215"/>
      <c r="D54" s="215"/>
      <c r="E54" s="215"/>
      <c r="F54" s="215"/>
      <c r="G54" s="215"/>
      <c r="H54" s="215"/>
      <c r="I54" s="215"/>
      <c r="J54" s="215"/>
      <c r="K54" s="213"/>
    </row>
    <row r="55" spans="2:11" ht="15" customHeight="1">
      <c r="B55" s="212"/>
      <c r="C55" s="330" t="s">
        <v>519</v>
      </c>
      <c r="D55" s="330"/>
      <c r="E55" s="330"/>
      <c r="F55" s="330"/>
      <c r="G55" s="330"/>
      <c r="H55" s="330"/>
      <c r="I55" s="330"/>
      <c r="J55" s="330"/>
      <c r="K55" s="213"/>
    </row>
    <row r="56" spans="2:11" ht="15" customHeight="1">
      <c r="B56" s="212"/>
      <c r="C56" s="217"/>
      <c r="D56" s="330" t="s">
        <v>520</v>
      </c>
      <c r="E56" s="330"/>
      <c r="F56" s="330"/>
      <c r="G56" s="330"/>
      <c r="H56" s="330"/>
      <c r="I56" s="330"/>
      <c r="J56" s="330"/>
      <c r="K56" s="213"/>
    </row>
    <row r="57" spans="2:11" ht="15" customHeight="1">
      <c r="B57" s="212"/>
      <c r="C57" s="217"/>
      <c r="D57" s="330" t="s">
        <v>521</v>
      </c>
      <c r="E57" s="330"/>
      <c r="F57" s="330"/>
      <c r="G57" s="330"/>
      <c r="H57" s="330"/>
      <c r="I57" s="330"/>
      <c r="J57" s="330"/>
      <c r="K57" s="213"/>
    </row>
    <row r="58" spans="2:11" ht="15" customHeight="1">
      <c r="B58" s="212"/>
      <c r="C58" s="217"/>
      <c r="D58" s="330" t="s">
        <v>522</v>
      </c>
      <c r="E58" s="330"/>
      <c r="F58" s="330"/>
      <c r="G58" s="330"/>
      <c r="H58" s="330"/>
      <c r="I58" s="330"/>
      <c r="J58" s="330"/>
      <c r="K58" s="213"/>
    </row>
    <row r="59" spans="2:11" ht="15" customHeight="1">
      <c r="B59" s="212"/>
      <c r="C59" s="217"/>
      <c r="D59" s="330" t="s">
        <v>523</v>
      </c>
      <c r="E59" s="330"/>
      <c r="F59" s="330"/>
      <c r="G59" s="330"/>
      <c r="H59" s="330"/>
      <c r="I59" s="330"/>
      <c r="J59" s="330"/>
      <c r="K59" s="213"/>
    </row>
    <row r="60" spans="2:11" ht="15" customHeight="1">
      <c r="B60" s="212"/>
      <c r="C60" s="217"/>
      <c r="D60" s="334" t="s">
        <v>524</v>
      </c>
      <c r="E60" s="334"/>
      <c r="F60" s="334"/>
      <c r="G60" s="334"/>
      <c r="H60" s="334"/>
      <c r="I60" s="334"/>
      <c r="J60" s="334"/>
      <c r="K60" s="213"/>
    </row>
    <row r="61" spans="2:11" ht="15" customHeight="1">
      <c r="B61" s="212"/>
      <c r="C61" s="217"/>
      <c r="D61" s="330" t="s">
        <v>525</v>
      </c>
      <c r="E61" s="330"/>
      <c r="F61" s="330"/>
      <c r="G61" s="330"/>
      <c r="H61" s="330"/>
      <c r="I61" s="330"/>
      <c r="J61" s="330"/>
      <c r="K61" s="213"/>
    </row>
    <row r="62" spans="2:11" ht="12.75" customHeight="1">
      <c r="B62" s="212"/>
      <c r="C62" s="217"/>
      <c r="D62" s="217"/>
      <c r="E62" s="220"/>
      <c r="F62" s="217"/>
      <c r="G62" s="217"/>
      <c r="H62" s="217"/>
      <c r="I62" s="217"/>
      <c r="J62" s="217"/>
      <c r="K62" s="213"/>
    </row>
    <row r="63" spans="2:11" ht="15" customHeight="1">
      <c r="B63" s="212"/>
      <c r="C63" s="217"/>
      <c r="D63" s="330" t="s">
        <v>526</v>
      </c>
      <c r="E63" s="330"/>
      <c r="F63" s="330"/>
      <c r="G63" s="330"/>
      <c r="H63" s="330"/>
      <c r="I63" s="330"/>
      <c r="J63" s="330"/>
      <c r="K63" s="213"/>
    </row>
    <row r="64" spans="2:11" ht="15" customHeight="1">
      <c r="B64" s="212"/>
      <c r="C64" s="217"/>
      <c r="D64" s="334" t="s">
        <v>527</v>
      </c>
      <c r="E64" s="334"/>
      <c r="F64" s="334"/>
      <c r="G64" s="334"/>
      <c r="H64" s="334"/>
      <c r="I64" s="334"/>
      <c r="J64" s="334"/>
      <c r="K64" s="213"/>
    </row>
    <row r="65" spans="2:11" ht="15" customHeight="1">
      <c r="B65" s="212"/>
      <c r="C65" s="217"/>
      <c r="D65" s="330" t="s">
        <v>528</v>
      </c>
      <c r="E65" s="330"/>
      <c r="F65" s="330"/>
      <c r="G65" s="330"/>
      <c r="H65" s="330"/>
      <c r="I65" s="330"/>
      <c r="J65" s="330"/>
      <c r="K65" s="213"/>
    </row>
    <row r="66" spans="2:11" ht="15" customHeight="1">
      <c r="B66" s="212"/>
      <c r="C66" s="217"/>
      <c r="D66" s="330" t="s">
        <v>529</v>
      </c>
      <c r="E66" s="330"/>
      <c r="F66" s="330"/>
      <c r="G66" s="330"/>
      <c r="H66" s="330"/>
      <c r="I66" s="330"/>
      <c r="J66" s="330"/>
      <c r="K66" s="213"/>
    </row>
    <row r="67" spans="2:11" ht="15" customHeight="1">
      <c r="B67" s="212"/>
      <c r="C67" s="217"/>
      <c r="D67" s="330" t="s">
        <v>530</v>
      </c>
      <c r="E67" s="330"/>
      <c r="F67" s="330"/>
      <c r="G67" s="330"/>
      <c r="H67" s="330"/>
      <c r="I67" s="330"/>
      <c r="J67" s="330"/>
      <c r="K67" s="213"/>
    </row>
    <row r="68" spans="2:11" ht="15" customHeight="1">
      <c r="B68" s="212"/>
      <c r="C68" s="217"/>
      <c r="D68" s="330" t="s">
        <v>531</v>
      </c>
      <c r="E68" s="330"/>
      <c r="F68" s="330"/>
      <c r="G68" s="330"/>
      <c r="H68" s="330"/>
      <c r="I68" s="330"/>
      <c r="J68" s="330"/>
      <c r="K68" s="213"/>
    </row>
    <row r="69" spans="2:11" ht="12.75" customHeight="1">
      <c r="B69" s="221"/>
      <c r="C69" s="222"/>
      <c r="D69" s="222"/>
      <c r="E69" s="222"/>
      <c r="F69" s="222"/>
      <c r="G69" s="222"/>
      <c r="H69" s="222"/>
      <c r="I69" s="222"/>
      <c r="J69" s="222"/>
      <c r="K69" s="223"/>
    </row>
    <row r="70" spans="2:11" ht="18.75" customHeight="1">
      <c r="B70" s="224"/>
      <c r="C70" s="224"/>
      <c r="D70" s="224"/>
      <c r="E70" s="224"/>
      <c r="F70" s="224"/>
      <c r="G70" s="224"/>
      <c r="H70" s="224"/>
      <c r="I70" s="224"/>
      <c r="J70" s="224"/>
      <c r="K70" s="225"/>
    </row>
    <row r="71" spans="2:11" ht="18.75" customHeight="1">
      <c r="B71" s="225"/>
      <c r="C71" s="225"/>
      <c r="D71" s="225"/>
      <c r="E71" s="225"/>
      <c r="F71" s="225"/>
      <c r="G71" s="225"/>
      <c r="H71" s="225"/>
      <c r="I71" s="225"/>
      <c r="J71" s="225"/>
      <c r="K71" s="225"/>
    </row>
    <row r="72" spans="2:11" ht="7.5" customHeight="1">
      <c r="B72" s="226"/>
      <c r="C72" s="227"/>
      <c r="D72" s="227"/>
      <c r="E72" s="227"/>
      <c r="F72" s="227"/>
      <c r="G72" s="227"/>
      <c r="H72" s="227"/>
      <c r="I72" s="227"/>
      <c r="J72" s="227"/>
      <c r="K72" s="228"/>
    </row>
    <row r="73" spans="2:11" ht="45" customHeight="1">
      <c r="B73" s="229"/>
      <c r="C73" s="335" t="s">
        <v>92</v>
      </c>
      <c r="D73" s="335"/>
      <c r="E73" s="335"/>
      <c r="F73" s="335"/>
      <c r="G73" s="335"/>
      <c r="H73" s="335"/>
      <c r="I73" s="335"/>
      <c r="J73" s="335"/>
      <c r="K73" s="230"/>
    </row>
    <row r="74" spans="2:11" ht="17.25" customHeight="1">
      <c r="B74" s="229"/>
      <c r="C74" s="231" t="s">
        <v>532</v>
      </c>
      <c r="D74" s="231"/>
      <c r="E74" s="231"/>
      <c r="F74" s="231" t="s">
        <v>533</v>
      </c>
      <c r="G74" s="232"/>
      <c r="H74" s="231" t="s">
        <v>111</v>
      </c>
      <c r="I74" s="231" t="s">
        <v>56</v>
      </c>
      <c r="J74" s="231" t="s">
        <v>534</v>
      </c>
      <c r="K74" s="230"/>
    </row>
    <row r="75" spans="2:11" ht="17.25" customHeight="1">
      <c r="B75" s="229"/>
      <c r="C75" s="233" t="s">
        <v>535</v>
      </c>
      <c r="D75" s="233"/>
      <c r="E75" s="233"/>
      <c r="F75" s="234" t="s">
        <v>536</v>
      </c>
      <c r="G75" s="235"/>
      <c r="H75" s="233"/>
      <c r="I75" s="233"/>
      <c r="J75" s="233" t="s">
        <v>537</v>
      </c>
      <c r="K75" s="230"/>
    </row>
    <row r="76" spans="2:11" ht="5.25" customHeight="1">
      <c r="B76" s="229"/>
      <c r="C76" s="236"/>
      <c r="D76" s="236"/>
      <c r="E76" s="236"/>
      <c r="F76" s="236"/>
      <c r="G76" s="237"/>
      <c r="H76" s="236"/>
      <c r="I76" s="236"/>
      <c r="J76" s="236"/>
      <c r="K76" s="230"/>
    </row>
    <row r="77" spans="2:11" ht="15" customHeight="1">
      <c r="B77" s="229"/>
      <c r="C77" s="219" t="s">
        <v>52</v>
      </c>
      <c r="D77" s="236"/>
      <c r="E77" s="236"/>
      <c r="F77" s="238" t="s">
        <v>538</v>
      </c>
      <c r="G77" s="237"/>
      <c r="H77" s="219" t="s">
        <v>539</v>
      </c>
      <c r="I77" s="219" t="s">
        <v>540</v>
      </c>
      <c r="J77" s="219">
        <v>20</v>
      </c>
      <c r="K77" s="230"/>
    </row>
    <row r="78" spans="2:11" ht="15" customHeight="1">
      <c r="B78" s="229"/>
      <c r="C78" s="219" t="s">
        <v>541</v>
      </c>
      <c r="D78" s="219"/>
      <c r="E78" s="219"/>
      <c r="F78" s="238" t="s">
        <v>538</v>
      </c>
      <c r="G78" s="237"/>
      <c r="H78" s="219" t="s">
        <v>542</v>
      </c>
      <c r="I78" s="219" t="s">
        <v>540</v>
      </c>
      <c r="J78" s="219">
        <v>120</v>
      </c>
      <c r="K78" s="230"/>
    </row>
    <row r="79" spans="2:11" ht="15" customHeight="1">
      <c r="B79" s="239"/>
      <c r="C79" s="219" t="s">
        <v>543</v>
      </c>
      <c r="D79" s="219"/>
      <c r="E79" s="219"/>
      <c r="F79" s="238" t="s">
        <v>544</v>
      </c>
      <c r="G79" s="237"/>
      <c r="H79" s="219" t="s">
        <v>545</v>
      </c>
      <c r="I79" s="219" t="s">
        <v>540</v>
      </c>
      <c r="J79" s="219">
        <v>50</v>
      </c>
      <c r="K79" s="230"/>
    </row>
    <row r="80" spans="2:11" ht="15" customHeight="1">
      <c r="B80" s="239"/>
      <c r="C80" s="219" t="s">
        <v>546</v>
      </c>
      <c r="D80" s="219"/>
      <c r="E80" s="219"/>
      <c r="F80" s="238" t="s">
        <v>538</v>
      </c>
      <c r="G80" s="237"/>
      <c r="H80" s="219" t="s">
        <v>547</v>
      </c>
      <c r="I80" s="219" t="s">
        <v>548</v>
      </c>
      <c r="J80" s="219"/>
      <c r="K80" s="230"/>
    </row>
    <row r="81" spans="2:11" ht="15" customHeight="1">
      <c r="B81" s="239"/>
      <c r="C81" s="240" t="s">
        <v>549</v>
      </c>
      <c r="D81" s="240"/>
      <c r="E81" s="240"/>
      <c r="F81" s="241" t="s">
        <v>544</v>
      </c>
      <c r="G81" s="240"/>
      <c r="H81" s="240" t="s">
        <v>550</v>
      </c>
      <c r="I81" s="240" t="s">
        <v>540</v>
      </c>
      <c r="J81" s="240">
        <v>15</v>
      </c>
      <c r="K81" s="230"/>
    </row>
    <row r="82" spans="2:11" ht="15" customHeight="1">
      <c r="B82" s="239"/>
      <c r="C82" s="240" t="s">
        <v>551</v>
      </c>
      <c r="D82" s="240"/>
      <c r="E82" s="240"/>
      <c r="F82" s="241" t="s">
        <v>544</v>
      </c>
      <c r="G82" s="240"/>
      <c r="H82" s="240" t="s">
        <v>552</v>
      </c>
      <c r="I82" s="240" t="s">
        <v>540</v>
      </c>
      <c r="J82" s="240">
        <v>15</v>
      </c>
      <c r="K82" s="230"/>
    </row>
    <row r="83" spans="2:11" ht="15" customHeight="1">
      <c r="B83" s="239"/>
      <c r="C83" s="240" t="s">
        <v>553</v>
      </c>
      <c r="D83" s="240"/>
      <c r="E83" s="240"/>
      <c r="F83" s="241" t="s">
        <v>544</v>
      </c>
      <c r="G83" s="240"/>
      <c r="H83" s="240" t="s">
        <v>554</v>
      </c>
      <c r="I83" s="240" t="s">
        <v>540</v>
      </c>
      <c r="J83" s="240">
        <v>20</v>
      </c>
      <c r="K83" s="230"/>
    </row>
    <row r="84" spans="2:11" ht="15" customHeight="1">
      <c r="B84" s="239"/>
      <c r="C84" s="240" t="s">
        <v>555</v>
      </c>
      <c r="D84" s="240"/>
      <c r="E84" s="240"/>
      <c r="F84" s="241" t="s">
        <v>544</v>
      </c>
      <c r="G84" s="240"/>
      <c r="H84" s="240" t="s">
        <v>556</v>
      </c>
      <c r="I84" s="240" t="s">
        <v>540</v>
      </c>
      <c r="J84" s="240">
        <v>20</v>
      </c>
      <c r="K84" s="230"/>
    </row>
    <row r="85" spans="2:11" ht="15" customHeight="1">
      <c r="B85" s="239"/>
      <c r="C85" s="219" t="s">
        <v>557</v>
      </c>
      <c r="D85" s="219"/>
      <c r="E85" s="219"/>
      <c r="F85" s="238" t="s">
        <v>544</v>
      </c>
      <c r="G85" s="237"/>
      <c r="H85" s="219" t="s">
        <v>558</v>
      </c>
      <c r="I85" s="219" t="s">
        <v>540</v>
      </c>
      <c r="J85" s="219">
        <v>50</v>
      </c>
      <c r="K85" s="230"/>
    </row>
    <row r="86" spans="2:11" ht="15" customHeight="1">
      <c r="B86" s="239"/>
      <c r="C86" s="219" t="s">
        <v>559</v>
      </c>
      <c r="D86" s="219"/>
      <c r="E86" s="219"/>
      <c r="F86" s="238" t="s">
        <v>544</v>
      </c>
      <c r="G86" s="237"/>
      <c r="H86" s="219" t="s">
        <v>560</v>
      </c>
      <c r="I86" s="219" t="s">
        <v>540</v>
      </c>
      <c r="J86" s="219">
        <v>20</v>
      </c>
      <c r="K86" s="230"/>
    </row>
    <row r="87" spans="2:11" ht="15" customHeight="1">
      <c r="B87" s="239"/>
      <c r="C87" s="219" t="s">
        <v>561</v>
      </c>
      <c r="D87" s="219"/>
      <c r="E87" s="219"/>
      <c r="F87" s="238" t="s">
        <v>544</v>
      </c>
      <c r="G87" s="237"/>
      <c r="H87" s="219" t="s">
        <v>562</v>
      </c>
      <c r="I87" s="219" t="s">
        <v>540</v>
      </c>
      <c r="J87" s="219">
        <v>20</v>
      </c>
      <c r="K87" s="230"/>
    </row>
    <row r="88" spans="2:11" ht="15" customHeight="1">
      <c r="B88" s="239"/>
      <c r="C88" s="219" t="s">
        <v>563</v>
      </c>
      <c r="D88" s="219"/>
      <c r="E88" s="219"/>
      <c r="F88" s="238" t="s">
        <v>544</v>
      </c>
      <c r="G88" s="237"/>
      <c r="H88" s="219" t="s">
        <v>564</v>
      </c>
      <c r="I88" s="219" t="s">
        <v>540</v>
      </c>
      <c r="J88" s="219">
        <v>50</v>
      </c>
      <c r="K88" s="230"/>
    </row>
    <row r="89" spans="2:11" ht="15" customHeight="1">
      <c r="B89" s="239"/>
      <c r="C89" s="219" t="s">
        <v>565</v>
      </c>
      <c r="D89" s="219"/>
      <c r="E89" s="219"/>
      <c r="F89" s="238" t="s">
        <v>544</v>
      </c>
      <c r="G89" s="237"/>
      <c r="H89" s="219" t="s">
        <v>565</v>
      </c>
      <c r="I89" s="219" t="s">
        <v>540</v>
      </c>
      <c r="J89" s="219">
        <v>50</v>
      </c>
      <c r="K89" s="230"/>
    </row>
    <row r="90" spans="2:11" ht="15" customHeight="1">
      <c r="B90" s="239"/>
      <c r="C90" s="219" t="s">
        <v>116</v>
      </c>
      <c r="D90" s="219"/>
      <c r="E90" s="219"/>
      <c r="F90" s="238" t="s">
        <v>544</v>
      </c>
      <c r="G90" s="237"/>
      <c r="H90" s="219" t="s">
        <v>566</v>
      </c>
      <c r="I90" s="219" t="s">
        <v>540</v>
      </c>
      <c r="J90" s="219">
        <v>255</v>
      </c>
      <c r="K90" s="230"/>
    </row>
    <row r="91" spans="2:11" ht="15" customHeight="1">
      <c r="B91" s="239"/>
      <c r="C91" s="219" t="s">
        <v>567</v>
      </c>
      <c r="D91" s="219"/>
      <c r="E91" s="219"/>
      <c r="F91" s="238" t="s">
        <v>538</v>
      </c>
      <c r="G91" s="237"/>
      <c r="H91" s="219" t="s">
        <v>568</v>
      </c>
      <c r="I91" s="219" t="s">
        <v>569</v>
      </c>
      <c r="J91" s="219"/>
      <c r="K91" s="230"/>
    </row>
    <row r="92" spans="2:11" ht="15" customHeight="1">
      <c r="B92" s="239"/>
      <c r="C92" s="219" t="s">
        <v>570</v>
      </c>
      <c r="D92" s="219"/>
      <c r="E92" s="219"/>
      <c r="F92" s="238" t="s">
        <v>538</v>
      </c>
      <c r="G92" s="237"/>
      <c r="H92" s="219" t="s">
        <v>571</v>
      </c>
      <c r="I92" s="219" t="s">
        <v>572</v>
      </c>
      <c r="J92" s="219"/>
      <c r="K92" s="230"/>
    </row>
    <row r="93" spans="2:11" ht="15" customHeight="1">
      <c r="B93" s="239"/>
      <c r="C93" s="219" t="s">
        <v>573</v>
      </c>
      <c r="D93" s="219"/>
      <c r="E93" s="219"/>
      <c r="F93" s="238" t="s">
        <v>538</v>
      </c>
      <c r="G93" s="237"/>
      <c r="H93" s="219" t="s">
        <v>573</v>
      </c>
      <c r="I93" s="219" t="s">
        <v>572</v>
      </c>
      <c r="J93" s="219"/>
      <c r="K93" s="230"/>
    </row>
    <row r="94" spans="2:11" ht="15" customHeight="1">
      <c r="B94" s="239"/>
      <c r="C94" s="219" t="s">
        <v>37</v>
      </c>
      <c r="D94" s="219"/>
      <c r="E94" s="219"/>
      <c r="F94" s="238" t="s">
        <v>538</v>
      </c>
      <c r="G94" s="237"/>
      <c r="H94" s="219" t="s">
        <v>574</v>
      </c>
      <c r="I94" s="219" t="s">
        <v>572</v>
      </c>
      <c r="J94" s="219"/>
      <c r="K94" s="230"/>
    </row>
    <row r="95" spans="2:11" ht="15" customHeight="1">
      <c r="B95" s="239"/>
      <c r="C95" s="219" t="s">
        <v>47</v>
      </c>
      <c r="D95" s="219"/>
      <c r="E95" s="219"/>
      <c r="F95" s="238" t="s">
        <v>538</v>
      </c>
      <c r="G95" s="237"/>
      <c r="H95" s="219" t="s">
        <v>575</v>
      </c>
      <c r="I95" s="219" t="s">
        <v>572</v>
      </c>
      <c r="J95" s="219"/>
      <c r="K95" s="230"/>
    </row>
    <row r="96" spans="2:11" ht="15" customHeight="1">
      <c r="B96" s="242"/>
      <c r="C96" s="243"/>
      <c r="D96" s="243"/>
      <c r="E96" s="243"/>
      <c r="F96" s="243"/>
      <c r="G96" s="243"/>
      <c r="H96" s="243"/>
      <c r="I96" s="243"/>
      <c r="J96" s="243"/>
      <c r="K96" s="244"/>
    </row>
    <row r="97" spans="2:11" ht="18.75" customHeight="1">
      <c r="B97" s="245"/>
      <c r="C97" s="246"/>
      <c r="D97" s="246"/>
      <c r="E97" s="246"/>
      <c r="F97" s="246"/>
      <c r="G97" s="246"/>
      <c r="H97" s="246"/>
      <c r="I97" s="246"/>
      <c r="J97" s="246"/>
      <c r="K97" s="245"/>
    </row>
    <row r="98" spans="2:11" ht="18.75" customHeight="1">
      <c r="B98" s="225"/>
      <c r="C98" s="225"/>
      <c r="D98" s="225"/>
      <c r="E98" s="225"/>
      <c r="F98" s="225"/>
      <c r="G98" s="225"/>
      <c r="H98" s="225"/>
      <c r="I98" s="225"/>
      <c r="J98" s="225"/>
      <c r="K98" s="225"/>
    </row>
    <row r="99" spans="2:11" ht="7.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8"/>
    </row>
    <row r="100" spans="2:11" ht="45" customHeight="1">
      <c r="B100" s="229"/>
      <c r="C100" s="335" t="s">
        <v>576</v>
      </c>
      <c r="D100" s="335"/>
      <c r="E100" s="335"/>
      <c r="F100" s="335"/>
      <c r="G100" s="335"/>
      <c r="H100" s="335"/>
      <c r="I100" s="335"/>
      <c r="J100" s="335"/>
      <c r="K100" s="230"/>
    </row>
    <row r="101" spans="2:11" ht="17.25" customHeight="1">
      <c r="B101" s="229"/>
      <c r="C101" s="231" t="s">
        <v>532</v>
      </c>
      <c r="D101" s="231"/>
      <c r="E101" s="231"/>
      <c r="F101" s="231" t="s">
        <v>533</v>
      </c>
      <c r="G101" s="232"/>
      <c r="H101" s="231" t="s">
        <v>111</v>
      </c>
      <c r="I101" s="231" t="s">
        <v>56</v>
      </c>
      <c r="J101" s="231" t="s">
        <v>534</v>
      </c>
      <c r="K101" s="230"/>
    </row>
    <row r="102" spans="2:11" ht="17.25" customHeight="1">
      <c r="B102" s="229"/>
      <c r="C102" s="233" t="s">
        <v>535</v>
      </c>
      <c r="D102" s="233"/>
      <c r="E102" s="233"/>
      <c r="F102" s="234" t="s">
        <v>536</v>
      </c>
      <c r="G102" s="235"/>
      <c r="H102" s="233"/>
      <c r="I102" s="233"/>
      <c r="J102" s="233" t="s">
        <v>537</v>
      </c>
      <c r="K102" s="230"/>
    </row>
    <row r="103" spans="2:11" ht="5.25" customHeight="1">
      <c r="B103" s="229"/>
      <c r="C103" s="231"/>
      <c r="D103" s="231"/>
      <c r="E103" s="231"/>
      <c r="F103" s="231"/>
      <c r="G103" s="247"/>
      <c r="H103" s="231"/>
      <c r="I103" s="231"/>
      <c r="J103" s="231"/>
      <c r="K103" s="230"/>
    </row>
    <row r="104" spans="2:11" ht="15" customHeight="1">
      <c r="B104" s="229"/>
      <c r="C104" s="219" t="s">
        <v>52</v>
      </c>
      <c r="D104" s="236"/>
      <c r="E104" s="236"/>
      <c r="F104" s="238" t="s">
        <v>538</v>
      </c>
      <c r="G104" s="247"/>
      <c r="H104" s="219" t="s">
        <v>577</v>
      </c>
      <c r="I104" s="219" t="s">
        <v>540</v>
      </c>
      <c r="J104" s="219">
        <v>20</v>
      </c>
      <c r="K104" s="230"/>
    </row>
    <row r="105" spans="2:11" ht="15" customHeight="1">
      <c r="B105" s="229"/>
      <c r="C105" s="219" t="s">
        <v>541</v>
      </c>
      <c r="D105" s="219"/>
      <c r="E105" s="219"/>
      <c r="F105" s="238" t="s">
        <v>538</v>
      </c>
      <c r="G105" s="219"/>
      <c r="H105" s="219" t="s">
        <v>577</v>
      </c>
      <c r="I105" s="219" t="s">
        <v>540</v>
      </c>
      <c r="J105" s="219">
        <v>120</v>
      </c>
      <c r="K105" s="230"/>
    </row>
    <row r="106" spans="2:11" ht="15" customHeight="1">
      <c r="B106" s="239"/>
      <c r="C106" s="219" t="s">
        <v>543</v>
      </c>
      <c r="D106" s="219"/>
      <c r="E106" s="219"/>
      <c r="F106" s="238" t="s">
        <v>544</v>
      </c>
      <c r="G106" s="219"/>
      <c r="H106" s="219" t="s">
        <v>577</v>
      </c>
      <c r="I106" s="219" t="s">
        <v>540</v>
      </c>
      <c r="J106" s="219">
        <v>50</v>
      </c>
      <c r="K106" s="230"/>
    </row>
    <row r="107" spans="2:11" ht="15" customHeight="1">
      <c r="B107" s="239"/>
      <c r="C107" s="219" t="s">
        <v>546</v>
      </c>
      <c r="D107" s="219"/>
      <c r="E107" s="219"/>
      <c r="F107" s="238" t="s">
        <v>538</v>
      </c>
      <c r="G107" s="219"/>
      <c r="H107" s="219" t="s">
        <v>577</v>
      </c>
      <c r="I107" s="219" t="s">
        <v>548</v>
      </c>
      <c r="J107" s="219"/>
      <c r="K107" s="230"/>
    </row>
    <row r="108" spans="2:11" ht="15" customHeight="1">
      <c r="B108" s="239"/>
      <c r="C108" s="219" t="s">
        <v>557</v>
      </c>
      <c r="D108" s="219"/>
      <c r="E108" s="219"/>
      <c r="F108" s="238" t="s">
        <v>544</v>
      </c>
      <c r="G108" s="219"/>
      <c r="H108" s="219" t="s">
        <v>577</v>
      </c>
      <c r="I108" s="219" t="s">
        <v>540</v>
      </c>
      <c r="J108" s="219">
        <v>50</v>
      </c>
      <c r="K108" s="230"/>
    </row>
    <row r="109" spans="2:11" ht="15" customHeight="1">
      <c r="B109" s="239"/>
      <c r="C109" s="219" t="s">
        <v>565</v>
      </c>
      <c r="D109" s="219"/>
      <c r="E109" s="219"/>
      <c r="F109" s="238" t="s">
        <v>544</v>
      </c>
      <c r="G109" s="219"/>
      <c r="H109" s="219" t="s">
        <v>577</v>
      </c>
      <c r="I109" s="219" t="s">
        <v>540</v>
      </c>
      <c r="J109" s="219">
        <v>50</v>
      </c>
      <c r="K109" s="230"/>
    </row>
    <row r="110" spans="2:11" ht="15" customHeight="1">
      <c r="B110" s="239"/>
      <c r="C110" s="219" t="s">
        <v>563</v>
      </c>
      <c r="D110" s="219"/>
      <c r="E110" s="219"/>
      <c r="F110" s="238" t="s">
        <v>544</v>
      </c>
      <c r="G110" s="219"/>
      <c r="H110" s="219" t="s">
        <v>577</v>
      </c>
      <c r="I110" s="219" t="s">
        <v>540</v>
      </c>
      <c r="J110" s="219">
        <v>50</v>
      </c>
      <c r="K110" s="230"/>
    </row>
    <row r="111" spans="2:11" ht="15" customHeight="1">
      <c r="B111" s="239"/>
      <c r="C111" s="219" t="s">
        <v>52</v>
      </c>
      <c r="D111" s="219"/>
      <c r="E111" s="219"/>
      <c r="F111" s="238" t="s">
        <v>538</v>
      </c>
      <c r="G111" s="219"/>
      <c r="H111" s="219" t="s">
        <v>578</v>
      </c>
      <c r="I111" s="219" t="s">
        <v>540</v>
      </c>
      <c r="J111" s="219">
        <v>20</v>
      </c>
      <c r="K111" s="230"/>
    </row>
    <row r="112" spans="2:11" ht="15" customHeight="1">
      <c r="B112" s="239"/>
      <c r="C112" s="219" t="s">
        <v>579</v>
      </c>
      <c r="D112" s="219"/>
      <c r="E112" s="219"/>
      <c r="F112" s="238" t="s">
        <v>538</v>
      </c>
      <c r="G112" s="219"/>
      <c r="H112" s="219" t="s">
        <v>580</v>
      </c>
      <c r="I112" s="219" t="s">
        <v>540</v>
      </c>
      <c r="J112" s="219">
        <v>120</v>
      </c>
      <c r="K112" s="230"/>
    </row>
    <row r="113" spans="2:11" ht="15" customHeight="1">
      <c r="B113" s="239"/>
      <c r="C113" s="219" t="s">
        <v>37</v>
      </c>
      <c r="D113" s="219"/>
      <c r="E113" s="219"/>
      <c r="F113" s="238" t="s">
        <v>538</v>
      </c>
      <c r="G113" s="219"/>
      <c r="H113" s="219" t="s">
        <v>581</v>
      </c>
      <c r="I113" s="219" t="s">
        <v>572</v>
      </c>
      <c r="J113" s="219"/>
      <c r="K113" s="230"/>
    </row>
    <row r="114" spans="2:11" ht="15" customHeight="1">
      <c r="B114" s="239"/>
      <c r="C114" s="219" t="s">
        <v>47</v>
      </c>
      <c r="D114" s="219"/>
      <c r="E114" s="219"/>
      <c r="F114" s="238" t="s">
        <v>538</v>
      </c>
      <c r="G114" s="219"/>
      <c r="H114" s="219" t="s">
        <v>582</v>
      </c>
      <c r="I114" s="219" t="s">
        <v>572</v>
      </c>
      <c r="J114" s="219"/>
      <c r="K114" s="230"/>
    </row>
    <row r="115" spans="2:11" ht="15" customHeight="1">
      <c r="B115" s="239"/>
      <c r="C115" s="219" t="s">
        <v>56</v>
      </c>
      <c r="D115" s="219"/>
      <c r="E115" s="219"/>
      <c r="F115" s="238" t="s">
        <v>538</v>
      </c>
      <c r="G115" s="219"/>
      <c r="H115" s="219" t="s">
        <v>583</v>
      </c>
      <c r="I115" s="219" t="s">
        <v>584</v>
      </c>
      <c r="J115" s="219"/>
      <c r="K115" s="230"/>
    </row>
    <row r="116" spans="2:11" ht="15" customHeight="1">
      <c r="B116" s="242"/>
      <c r="C116" s="248"/>
      <c r="D116" s="248"/>
      <c r="E116" s="248"/>
      <c r="F116" s="248"/>
      <c r="G116" s="248"/>
      <c r="H116" s="248"/>
      <c r="I116" s="248"/>
      <c r="J116" s="248"/>
      <c r="K116" s="244"/>
    </row>
    <row r="117" spans="2:11" ht="18.75" customHeight="1">
      <c r="B117" s="249"/>
      <c r="C117" s="215"/>
      <c r="D117" s="215"/>
      <c r="E117" s="215"/>
      <c r="F117" s="250"/>
      <c r="G117" s="215"/>
      <c r="H117" s="215"/>
      <c r="I117" s="215"/>
      <c r="J117" s="215"/>
      <c r="K117" s="249"/>
    </row>
    <row r="118" spans="2:11" ht="18.75" customHeight="1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</row>
    <row r="119" spans="2:11" ht="7.5" customHeight="1">
      <c r="B119" s="251"/>
      <c r="C119" s="252"/>
      <c r="D119" s="252"/>
      <c r="E119" s="252"/>
      <c r="F119" s="252"/>
      <c r="G119" s="252"/>
      <c r="H119" s="252"/>
      <c r="I119" s="252"/>
      <c r="J119" s="252"/>
      <c r="K119" s="253"/>
    </row>
    <row r="120" spans="2:11" ht="45" customHeight="1">
      <c r="B120" s="254"/>
      <c r="C120" s="331" t="s">
        <v>585</v>
      </c>
      <c r="D120" s="331"/>
      <c r="E120" s="331"/>
      <c r="F120" s="331"/>
      <c r="G120" s="331"/>
      <c r="H120" s="331"/>
      <c r="I120" s="331"/>
      <c r="J120" s="331"/>
      <c r="K120" s="255"/>
    </row>
    <row r="121" spans="2:11" ht="17.25" customHeight="1">
      <c r="B121" s="256"/>
      <c r="C121" s="231" t="s">
        <v>532</v>
      </c>
      <c r="D121" s="231"/>
      <c r="E121" s="231"/>
      <c r="F121" s="231" t="s">
        <v>533</v>
      </c>
      <c r="G121" s="232"/>
      <c r="H121" s="231" t="s">
        <v>111</v>
      </c>
      <c r="I121" s="231" t="s">
        <v>56</v>
      </c>
      <c r="J121" s="231" t="s">
        <v>534</v>
      </c>
      <c r="K121" s="257"/>
    </row>
    <row r="122" spans="2:11" ht="17.25" customHeight="1">
      <c r="B122" s="256"/>
      <c r="C122" s="233" t="s">
        <v>535</v>
      </c>
      <c r="D122" s="233"/>
      <c r="E122" s="233"/>
      <c r="F122" s="234" t="s">
        <v>536</v>
      </c>
      <c r="G122" s="235"/>
      <c r="H122" s="233"/>
      <c r="I122" s="233"/>
      <c r="J122" s="233" t="s">
        <v>537</v>
      </c>
      <c r="K122" s="257"/>
    </row>
    <row r="123" spans="2:11" ht="5.25" customHeight="1">
      <c r="B123" s="258"/>
      <c r="C123" s="236"/>
      <c r="D123" s="236"/>
      <c r="E123" s="236"/>
      <c r="F123" s="236"/>
      <c r="G123" s="219"/>
      <c r="H123" s="236"/>
      <c r="I123" s="236"/>
      <c r="J123" s="236"/>
      <c r="K123" s="259"/>
    </row>
    <row r="124" spans="2:11" ht="15" customHeight="1">
      <c r="B124" s="258"/>
      <c r="C124" s="219" t="s">
        <v>541</v>
      </c>
      <c r="D124" s="236"/>
      <c r="E124" s="236"/>
      <c r="F124" s="238" t="s">
        <v>538</v>
      </c>
      <c r="G124" s="219"/>
      <c r="H124" s="219" t="s">
        <v>577</v>
      </c>
      <c r="I124" s="219" t="s">
        <v>540</v>
      </c>
      <c r="J124" s="219">
        <v>120</v>
      </c>
      <c r="K124" s="260"/>
    </row>
    <row r="125" spans="2:11" ht="15" customHeight="1">
      <c r="B125" s="258"/>
      <c r="C125" s="219" t="s">
        <v>586</v>
      </c>
      <c r="D125" s="219"/>
      <c r="E125" s="219"/>
      <c r="F125" s="238" t="s">
        <v>538</v>
      </c>
      <c r="G125" s="219"/>
      <c r="H125" s="219" t="s">
        <v>587</v>
      </c>
      <c r="I125" s="219" t="s">
        <v>540</v>
      </c>
      <c r="J125" s="219" t="s">
        <v>588</v>
      </c>
      <c r="K125" s="260"/>
    </row>
    <row r="126" spans="2:11" ht="15" customHeight="1">
      <c r="B126" s="258"/>
      <c r="C126" s="219" t="s">
        <v>487</v>
      </c>
      <c r="D126" s="219"/>
      <c r="E126" s="219"/>
      <c r="F126" s="238" t="s">
        <v>538</v>
      </c>
      <c r="G126" s="219"/>
      <c r="H126" s="219" t="s">
        <v>589</v>
      </c>
      <c r="I126" s="219" t="s">
        <v>540</v>
      </c>
      <c r="J126" s="219" t="s">
        <v>588</v>
      </c>
      <c r="K126" s="260"/>
    </row>
    <row r="127" spans="2:11" ht="15" customHeight="1">
      <c r="B127" s="258"/>
      <c r="C127" s="219" t="s">
        <v>549</v>
      </c>
      <c r="D127" s="219"/>
      <c r="E127" s="219"/>
      <c r="F127" s="238" t="s">
        <v>544</v>
      </c>
      <c r="G127" s="219"/>
      <c r="H127" s="219" t="s">
        <v>550</v>
      </c>
      <c r="I127" s="219" t="s">
        <v>540</v>
      </c>
      <c r="J127" s="219">
        <v>15</v>
      </c>
      <c r="K127" s="260"/>
    </row>
    <row r="128" spans="2:11" ht="15" customHeight="1">
      <c r="B128" s="258"/>
      <c r="C128" s="240" t="s">
        <v>551</v>
      </c>
      <c r="D128" s="240"/>
      <c r="E128" s="240"/>
      <c r="F128" s="241" t="s">
        <v>544</v>
      </c>
      <c r="G128" s="240"/>
      <c r="H128" s="240" t="s">
        <v>552</v>
      </c>
      <c r="I128" s="240" t="s">
        <v>540</v>
      </c>
      <c r="J128" s="240">
        <v>15</v>
      </c>
      <c r="K128" s="260"/>
    </row>
    <row r="129" spans="2:11" ht="15" customHeight="1">
      <c r="B129" s="258"/>
      <c r="C129" s="240" t="s">
        <v>553</v>
      </c>
      <c r="D129" s="240"/>
      <c r="E129" s="240"/>
      <c r="F129" s="241" t="s">
        <v>544</v>
      </c>
      <c r="G129" s="240"/>
      <c r="H129" s="240" t="s">
        <v>554</v>
      </c>
      <c r="I129" s="240" t="s">
        <v>540</v>
      </c>
      <c r="J129" s="240">
        <v>20</v>
      </c>
      <c r="K129" s="260"/>
    </row>
    <row r="130" spans="2:11" ht="15" customHeight="1">
      <c r="B130" s="258"/>
      <c r="C130" s="240" t="s">
        <v>555</v>
      </c>
      <c r="D130" s="240"/>
      <c r="E130" s="240"/>
      <c r="F130" s="241" t="s">
        <v>544</v>
      </c>
      <c r="G130" s="240"/>
      <c r="H130" s="240" t="s">
        <v>556</v>
      </c>
      <c r="I130" s="240" t="s">
        <v>540</v>
      </c>
      <c r="J130" s="240">
        <v>20</v>
      </c>
      <c r="K130" s="260"/>
    </row>
    <row r="131" spans="2:11" ht="15" customHeight="1">
      <c r="B131" s="258"/>
      <c r="C131" s="219" t="s">
        <v>543</v>
      </c>
      <c r="D131" s="219"/>
      <c r="E131" s="219"/>
      <c r="F131" s="238" t="s">
        <v>544</v>
      </c>
      <c r="G131" s="219"/>
      <c r="H131" s="219" t="s">
        <v>577</v>
      </c>
      <c r="I131" s="219" t="s">
        <v>540</v>
      </c>
      <c r="J131" s="219">
        <v>50</v>
      </c>
      <c r="K131" s="260"/>
    </row>
    <row r="132" spans="2:11" ht="15" customHeight="1">
      <c r="B132" s="258"/>
      <c r="C132" s="219" t="s">
        <v>557</v>
      </c>
      <c r="D132" s="219"/>
      <c r="E132" s="219"/>
      <c r="F132" s="238" t="s">
        <v>544</v>
      </c>
      <c r="G132" s="219"/>
      <c r="H132" s="219" t="s">
        <v>577</v>
      </c>
      <c r="I132" s="219" t="s">
        <v>540</v>
      </c>
      <c r="J132" s="219">
        <v>50</v>
      </c>
      <c r="K132" s="260"/>
    </row>
    <row r="133" spans="2:11" ht="15" customHeight="1">
      <c r="B133" s="258"/>
      <c r="C133" s="219" t="s">
        <v>563</v>
      </c>
      <c r="D133" s="219"/>
      <c r="E133" s="219"/>
      <c r="F133" s="238" t="s">
        <v>544</v>
      </c>
      <c r="G133" s="219"/>
      <c r="H133" s="219" t="s">
        <v>577</v>
      </c>
      <c r="I133" s="219" t="s">
        <v>540</v>
      </c>
      <c r="J133" s="219">
        <v>50</v>
      </c>
      <c r="K133" s="260"/>
    </row>
    <row r="134" spans="2:11" ht="15" customHeight="1">
      <c r="B134" s="258"/>
      <c r="C134" s="219" t="s">
        <v>565</v>
      </c>
      <c r="D134" s="219"/>
      <c r="E134" s="219"/>
      <c r="F134" s="238" t="s">
        <v>544</v>
      </c>
      <c r="G134" s="219"/>
      <c r="H134" s="219" t="s">
        <v>577</v>
      </c>
      <c r="I134" s="219" t="s">
        <v>540</v>
      </c>
      <c r="J134" s="219">
        <v>50</v>
      </c>
      <c r="K134" s="260"/>
    </row>
    <row r="135" spans="2:11" ht="15" customHeight="1">
      <c r="B135" s="258"/>
      <c r="C135" s="219" t="s">
        <v>116</v>
      </c>
      <c r="D135" s="219"/>
      <c r="E135" s="219"/>
      <c r="F135" s="238" t="s">
        <v>544</v>
      </c>
      <c r="G135" s="219"/>
      <c r="H135" s="219" t="s">
        <v>590</v>
      </c>
      <c r="I135" s="219" t="s">
        <v>540</v>
      </c>
      <c r="J135" s="219">
        <v>255</v>
      </c>
      <c r="K135" s="260"/>
    </row>
    <row r="136" spans="2:11" ht="15" customHeight="1">
      <c r="B136" s="258"/>
      <c r="C136" s="219" t="s">
        <v>567</v>
      </c>
      <c r="D136" s="219"/>
      <c r="E136" s="219"/>
      <c r="F136" s="238" t="s">
        <v>538</v>
      </c>
      <c r="G136" s="219"/>
      <c r="H136" s="219" t="s">
        <v>591</v>
      </c>
      <c r="I136" s="219" t="s">
        <v>569</v>
      </c>
      <c r="J136" s="219"/>
      <c r="K136" s="260"/>
    </row>
    <row r="137" spans="2:11" ht="15" customHeight="1">
      <c r="B137" s="258"/>
      <c r="C137" s="219" t="s">
        <v>570</v>
      </c>
      <c r="D137" s="219"/>
      <c r="E137" s="219"/>
      <c r="F137" s="238" t="s">
        <v>538</v>
      </c>
      <c r="G137" s="219"/>
      <c r="H137" s="219" t="s">
        <v>592</v>
      </c>
      <c r="I137" s="219" t="s">
        <v>572</v>
      </c>
      <c r="J137" s="219"/>
      <c r="K137" s="260"/>
    </row>
    <row r="138" spans="2:11" ht="15" customHeight="1">
      <c r="B138" s="258"/>
      <c r="C138" s="219" t="s">
        <v>573</v>
      </c>
      <c r="D138" s="219"/>
      <c r="E138" s="219"/>
      <c r="F138" s="238" t="s">
        <v>538</v>
      </c>
      <c r="G138" s="219"/>
      <c r="H138" s="219" t="s">
        <v>573</v>
      </c>
      <c r="I138" s="219" t="s">
        <v>572</v>
      </c>
      <c r="J138" s="219"/>
      <c r="K138" s="260"/>
    </row>
    <row r="139" spans="2:11" ht="15" customHeight="1">
      <c r="B139" s="258"/>
      <c r="C139" s="219" t="s">
        <v>37</v>
      </c>
      <c r="D139" s="219"/>
      <c r="E139" s="219"/>
      <c r="F139" s="238" t="s">
        <v>538</v>
      </c>
      <c r="G139" s="219"/>
      <c r="H139" s="219" t="s">
        <v>593</v>
      </c>
      <c r="I139" s="219" t="s">
        <v>572</v>
      </c>
      <c r="J139" s="219"/>
      <c r="K139" s="260"/>
    </row>
    <row r="140" spans="2:11" ht="15" customHeight="1">
      <c r="B140" s="258"/>
      <c r="C140" s="219" t="s">
        <v>594</v>
      </c>
      <c r="D140" s="219"/>
      <c r="E140" s="219"/>
      <c r="F140" s="238" t="s">
        <v>538</v>
      </c>
      <c r="G140" s="219"/>
      <c r="H140" s="219" t="s">
        <v>595</v>
      </c>
      <c r="I140" s="219" t="s">
        <v>572</v>
      </c>
      <c r="J140" s="219"/>
      <c r="K140" s="260"/>
    </row>
    <row r="141" spans="2:11" ht="15" customHeight="1">
      <c r="B141" s="261"/>
      <c r="C141" s="262"/>
      <c r="D141" s="262"/>
      <c r="E141" s="262"/>
      <c r="F141" s="262"/>
      <c r="G141" s="262"/>
      <c r="H141" s="262"/>
      <c r="I141" s="262"/>
      <c r="J141" s="262"/>
      <c r="K141" s="263"/>
    </row>
    <row r="142" spans="2:11" ht="18.75" customHeight="1">
      <c r="B142" s="215"/>
      <c r="C142" s="215"/>
      <c r="D142" s="215"/>
      <c r="E142" s="215"/>
      <c r="F142" s="250"/>
      <c r="G142" s="215"/>
      <c r="H142" s="215"/>
      <c r="I142" s="215"/>
      <c r="J142" s="215"/>
      <c r="K142" s="215"/>
    </row>
    <row r="143" spans="2:11" ht="18.75" customHeight="1"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</row>
    <row r="144" spans="2:11" ht="7.5" customHeight="1">
      <c r="B144" s="226"/>
      <c r="C144" s="227"/>
      <c r="D144" s="227"/>
      <c r="E144" s="227"/>
      <c r="F144" s="227"/>
      <c r="G144" s="227"/>
      <c r="H144" s="227"/>
      <c r="I144" s="227"/>
      <c r="J144" s="227"/>
      <c r="K144" s="228"/>
    </row>
    <row r="145" spans="2:11" ht="45" customHeight="1">
      <c r="B145" s="229"/>
      <c r="C145" s="335" t="s">
        <v>596</v>
      </c>
      <c r="D145" s="335"/>
      <c r="E145" s="335"/>
      <c r="F145" s="335"/>
      <c r="G145" s="335"/>
      <c r="H145" s="335"/>
      <c r="I145" s="335"/>
      <c r="J145" s="335"/>
      <c r="K145" s="230"/>
    </row>
    <row r="146" spans="2:11" ht="17.25" customHeight="1">
      <c r="B146" s="229"/>
      <c r="C146" s="231" t="s">
        <v>532</v>
      </c>
      <c r="D146" s="231"/>
      <c r="E146" s="231"/>
      <c r="F146" s="231" t="s">
        <v>533</v>
      </c>
      <c r="G146" s="232"/>
      <c r="H146" s="231" t="s">
        <v>111</v>
      </c>
      <c r="I146" s="231" t="s">
        <v>56</v>
      </c>
      <c r="J146" s="231" t="s">
        <v>534</v>
      </c>
      <c r="K146" s="230"/>
    </row>
    <row r="147" spans="2:11" ht="17.25" customHeight="1">
      <c r="B147" s="229"/>
      <c r="C147" s="233" t="s">
        <v>535</v>
      </c>
      <c r="D147" s="233"/>
      <c r="E147" s="233"/>
      <c r="F147" s="234" t="s">
        <v>536</v>
      </c>
      <c r="G147" s="235"/>
      <c r="H147" s="233"/>
      <c r="I147" s="233"/>
      <c r="J147" s="233" t="s">
        <v>537</v>
      </c>
      <c r="K147" s="230"/>
    </row>
    <row r="148" spans="2:11" ht="5.25" customHeight="1">
      <c r="B148" s="239"/>
      <c r="C148" s="236"/>
      <c r="D148" s="236"/>
      <c r="E148" s="236"/>
      <c r="F148" s="236"/>
      <c r="G148" s="237"/>
      <c r="H148" s="236"/>
      <c r="I148" s="236"/>
      <c r="J148" s="236"/>
      <c r="K148" s="260"/>
    </row>
    <row r="149" spans="2:11" ht="15" customHeight="1">
      <c r="B149" s="239"/>
      <c r="C149" s="264" t="s">
        <v>541</v>
      </c>
      <c r="D149" s="219"/>
      <c r="E149" s="219"/>
      <c r="F149" s="265" t="s">
        <v>538</v>
      </c>
      <c r="G149" s="219"/>
      <c r="H149" s="264" t="s">
        <v>577</v>
      </c>
      <c r="I149" s="264" t="s">
        <v>540</v>
      </c>
      <c r="J149" s="264">
        <v>120</v>
      </c>
      <c r="K149" s="260"/>
    </row>
    <row r="150" spans="2:11" ht="15" customHeight="1">
      <c r="B150" s="239"/>
      <c r="C150" s="264" t="s">
        <v>586</v>
      </c>
      <c r="D150" s="219"/>
      <c r="E150" s="219"/>
      <c r="F150" s="265" t="s">
        <v>538</v>
      </c>
      <c r="G150" s="219"/>
      <c r="H150" s="264" t="s">
        <v>597</v>
      </c>
      <c r="I150" s="264" t="s">
        <v>540</v>
      </c>
      <c r="J150" s="264" t="s">
        <v>588</v>
      </c>
      <c r="K150" s="260"/>
    </row>
    <row r="151" spans="2:11" ht="15" customHeight="1">
      <c r="B151" s="239"/>
      <c r="C151" s="264" t="s">
        <v>487</v>
      </c>
      <c r="D151" s="219"/>
      <c r="E151" s="219"/>
      <c r="F151" s="265" t="s">
        <v>538</v>
      </c>
      <c r="G151" s="219"/>
      <c r="H151" s="264" t="s">
        <v>598</v>
      </c>
      <c r="I151" s="264" t="s">
        <v>540</v>
      </c>
      <c r="J151" s="264" t="s">
        <v>588</v>
      </c>
      <c r="K151" s="260"/>
    </row>
    <row r="152" spans="2:11" ht="15" customHeight="1">
      <c r="B152" s="239"/>
      <c r="C152" s="264" t="s">
        <v>543</v>
      </c>
      <c r="D152" s="219"/>
      <c r="E152" s="219"/>
      <c r="F152" s="265" t="s">
        <v>544</v>
      </c>
      <c r="G152" s="219"/>
      <c r="H152" s="264" t="s">
        <v>577</v>
      </c>
      <c r="I152" s="264" t="s">
        <v>540</v>
      </c>
      <c r="J152" s="264">
        <v>50</v>
      </c>
      <c r="K152" s="260"/>
    </row>
    <row r="153" spans="2:11" ht="15" customHeight="1">
      <c r="B153" s="239"/>
      <c r="C153" s="264" t="s">
        <v>546</v>
      </c>
      <c r="D153" s="219"/>
      <c r="E153" s="219"/>
      <c r="F153" s="265" t="s">
        <v>538</v>
      </c>
      <c r="G153" s="219"/>
      <c r="H153" s="264" t="s">
        <v>577</v>
      </c>
      <c r="I153" s="264" t="s">
        <v>548</v>
      </c>
      <c r="J153" s="264"/>
      <c r="K153" s="260"/>
    </row>
    <row r="154" spans="2:11" ht="15" customHeight="1">
      <c r="B154" s="239"/>
      <c r="C154" s="264" t="s">
        <v>557</v>
      </c>
      <c r="D154" s="219"/>
      <c r="E154" s="219"/>
      <c r="F154" s="265" t="s">
        <v>544</v>
      </c>
      <c r="G154" s="219"/>
      <c r="H154" s="264" t="s">
        <v>577</v>
      </c>
      <c r="I154" s="264" t="s">
        <v>540</v>
      </c>
      <c r="J154" s="264">
        <v>50</v>
      </c>
      <c r="K154" s="260"/>
    </row>
    <row r="155" spans="2:11" ht="15" customHeight="1">
      <c r="B155" s="239"/>
      <c r="C155" s="264" t="s">
        <v>565</v>
      </c>
      <c r="D155" s="219"/>
      <c r="E155" s="219"/>
      <c r="F155" s="265" t="s">
        <v>544</v>
      </c>
      <c r="G155" s="219"/>
      <c r="H155" s="264" t="s">
        <v>577</v>
      </c>
      <c r="I155" s="264" t="s">
        <v>540</v>
      </c>
      <c r="J155" s="264">
        <v>50</v>
      </c>
      <c r="K155" s="260"/>
    </row>
    <row r="156" spans="2:11" ht="15" customHeight="1">
      <c r="B156" s="239"/>
      <c r="C156" s="264" t="s">
        <v>563</v>
      </c>
      <c r="D156" s="219"/>
      <c r="E156" s="219"/>
      <c r="F156" s="265" t="s">
        <v>544</v>
      </c>
      <c r="G156" s="219"/>
      <c r="H156" s="264" t="s">
        <v>577</v>
      </c>
      <c r="I156" s="264" t="s">
        <v>540</v>
      </c>
      <c r="J156" s="264">
        <v>50</v>
      </c>
      <c r="K156" s="260"/>
    </row>
    <row r="157" spans="2:11" ht="15" customHeight="1">
      <c r="B157" s="239"/>
      <c r="C157" s="264" t="s">
        <v>97</v>
      </c>
      <c r="D157" s="219"/>
      <c r="E157" s="219"/>
      <c r="F157" s="265" t="s">
        <v>538</v>
      </c>
      <c r="G157" s="219"/>
      <c r="H157" s="264" t="s">
        <v>599</v>
      </c>
      <c r="I157" s="264" t="s">
        <v>540</v>
      </c>
      <c r="J157" s="264" t="s">
        <v>600</v>
      </c>
      <c r="K157" s="260"/>
    </row>
    <row r="158" spans="2:11" ht="15" customHeight="1">
      <c r="B158" s="239"/>
      <c r="C158" s="264" t="s">
        <v>601</v>
      </c>
      <c r="D158" s="219"/>
      <c r="E158" s="219"/>
      <c r="F158" s="265" t="s">
        <v>538</v>
      </c>
      <c r="G158" s="219"/>
      <c r="H158" s="264" t="s">
        <v>602</v>
      </c>
      <c r="I158" s="264" t="s">
        <v>572</v>
      </c>
      <c r="J158" s="264"/>
      <c r="K158" s="260"/>
    </row>
    <row r="159" spans="2:11" ht="15" customHeight="1">
      <c r="B159" s="266"/>
      <c r="C159" s="248"/>
      <c r="D159" s="248"/>
      <c r="E159" s="248"/>
      <c r="F159" s="248"/>
      <c r="G159" s="248"/>
      <c r="H159" s="248"/>
      <c r="I159" s="248"/>
      <c r="J159" s="248"/>
      <c r="K159" s="267"/>
    </row>
    <row r="160" spans="2:11" ht="18.75" customHeight="1">
      <c r="B160" s="215"/>
      <c r="C160" s="219"/>
      <c r="D160" s="219"/>
      <c r="E160" s="219"/>
      <c r="F160" s="238"/>
      <c r="G160" s="219"/>
      <c r="H160" s="219"/>
      <c r="I160" s="219"/>
      <c r="J160" s="219"/>
      <c r="K160" s="215"/>
    </row>
    <row r="161" spans="2:11" ht="18.75" customHeight="1"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</row>
    <row r="162" spans="2:11" ht="7.5" customHeight="1">
      <c r="B162" s="207"/>
      <c r="C162" s="208"/>
      <c r="D162" s="208"/>
      <c r="E162" s="208"/>
      <c r="F162" s="208"/>
      <c r="G162" s="208"/>
      <c r="H162" s="208"/>
      <c r="I162" s="208"/>
      <c r="J162" s="208"/>
      <c r="K162" s="209"/>
    </row>
    <row r="163" spans="2:11" ht="45" customHeight="1">
      <c r="B163" s="210"/>
      <c r="C163" s="331" t="s">
        <v>603</v>
      </c>
      <c r="D163" s="331"/>
      <c r="E163" s="331"/>
      <c r="F163" s="331"/>
      <c r="G163" s="331"/>
      <c r="H163" s="331"/>
      <c r="I163" s="331"/>
      <c r="J163" s="331"/>
      <c r="K163" s="211"/>
    </row>
    <row r="164" spans="2:11" ht="17.25" customHeight="1">
      <c r="B164" s="210"/>
      <c r="C164" s="231" t="s">
        <v>532</v>
      </c>
      <c r="D164" s="231"/>
      <c r="E164" s="231"/>
      <c r="F164" s="231" t="s">
        <v>533</v>
      </c>
      <c r="G164" s="268"/>
      <c r="H164" s="269" t="s">
        <v>111</v>
      </c>
      <c r="I164" s="269" t="s">
        <v>56</v>
      </c>
      <c r="J164" s="231" t="s">
        <v>534</v>
      </c>
      <c r="K164" s="211"/>
    </row>
    <row r="165" spans="2:11" ht="17.25" customHeight="1">
      <c r="B165" s="212"/>
      <c r="C165" s="233" t="s">
        <v>535</v>
      </c>
      <c r="D165" s="233"/>
      <c r="E165" s="233"/>
      <c r="F165" s="234" t="s">
        <v>536</v>
      </c>
      <c r="G165" s="270"/>
      <c r="H165" s="271"/>
      <c r="I165" s="271"/>
      <c r="J165" s="233" t="s">
        <v>537</v>
      </c>
      <c r="K165" s="213"/>
    </row>
    <row r="166" spans="2:11" ht="5.25" customHeight="1">
      <c r="B166" s="239"/>
      <c r="C166" s="236"/>
      <c r="D166" s="236"/>
      <c r="E166" s="236"/>
      <c r="F166" s="236"/>
      <c r="G166" s="237"/>
      <c r="H166" s="236"/>
      <c r="I166" s="236"/>
      <c r="J166" s="236"/>
      <c r="K166" s="260"/>
    </row>
    <row r="167" spans="2:11" ht="15" customHeight="1">
      <c r="B167" s="239"/>
      <c r="C167" s="219" t="s">
        <v>541</v>
      </c>
      <c r="D167" s="219"/>
      <c r="E167" s="219"/>
      <c r="F167" s="238" t="s">
        <v>538</v>
      </c>
      <c r="G167" s="219"/>
      <c r="H167" s="219" t="s">
        <v>577</v>
      </c>
      <c r="I167" s="219" t="s">
        <v>540</v>
      </c>
      <c r="J167" s="219">
        <v>120</v>
      </c>
      <c r="K167" s="260"/>
    </row>
    <row r="168" spans="2:11" ht="15" customHeight="1">
      <c r="B168" s="239"/>
      <c r="C168" s="219" t="s">
        <v>586</v>
      </c>
      <c r="D168" s="219"/>
      <c r="E168" s="219"/>
      <c r="F168" s="238" t="s">
        <v>538</v>
      </c>
      <c r="G168" s="219"/>
      <c r="H168" s="219" t="s">
        <v>587</v>
      </c>
      <c r="I168" s="219" t="s">
        <v>540</v>
      </c>
      <c r="J168" s="219" t="s">
        <v>588</v>
      </c>
      <c r="K168" s="260"/>
    </row>
    <row r="169" spans="2:11" ht="15" customHeight="1">
      <c r="B169" s="239"/>
      <c r="C169" s="219" t="s">
        <v>487</v>
      </c>
      <c r="D169" s="219"/>
      <c r="E169" s="219"/>
      <c r="F169" s="238" t="s">
        <v>538</v>
      </c>
      <c r="G169" s="219"/>
      <c r="H169" s="219" t="s">
        <v>604</v>
      </c>
      <c r="I169" s="219" t="s">
        <v>540</v>
      </c>
      <c r="J169" s="219" t="s">
        <v>588</v>
      </c>
      <c r="K169" s="260"/>
    </row>
    <row r="170" spans="2:11" ht="15" customHeight="1">
      <c r="B170" s="239"/>
      <c r="C170" s="219" t="s">
        <v>543</v>
      </c>
      <c r="D170" s="219"/>
      <c r="E170" s="219"/>
      <c r="F170" s="238" t="s">
        <v>544</v>
      </c>
      <c r="G170" s="219"/>
      <c r="H170" s="219" t="s">
        <v>604</v>
      </c>
      <c r="I170" s="219" t="s">
        <v>540</v>
      </c>
      <c r="J170" s="219">
        <v>50</v>
      </c>
      <c r="K170" s="260"/>
    </row>
    <row r="171" spans="2:11" ht="15" customHeight="1">
      <c r="B171" s="239"/>
      <c r="C171" s="219" t="s">
        <v>546</v>
      </c>
      <c r="D171" s="219"/>
      <c r="E171" s="219"/>
      <c r="F171" s="238" t="s">
        <v>538</v>
      </c>
      <c r="G171" s="219"/>
      <c r="H171" s="219" t="s">
        <v>604</v>
      </c>
      <c r="I171" s="219" t="s">
        <v>548</v>
      </c>
      <c r="J171" s="219"/>
      <c r="K171" s="260"/>
    </row>
    <row r="172" spans="2:11" ht="15" customHeight="1">
      <c r="B172" s="239"/>
      <c r="C172" s="219" t="s">
        <v>557</v>
      </c>
      <c r="D172" s="219"/>
      <c r="E172" s="219"/>
      <c r="F172" s="238" t="s">
        <v>544</v>
      </c>
      <c r="G172" s="219"/>
      <c r="H172" s="219" t="s">
        <v>604</v>
      </c>
      <c r="I172" s="219" t="s">
        <v>540</v>
      </c>
      <c r="J172" s="219">
        <v>50</v>
      </c>
      <c r="K172" s="260"/>
    </row>
    <row r="173" spans="2:11" ht="15" customHeight="1">
      <c r="B173" s="239"/>
      <c r="C173" s="219" t="s">
        <v>565</v>
      </c>
      <c r="D173" s="219"/>
      <c r="E173" s="219"/>
      <c r="F173" s="238" t="s">
        <v>544</v>
      </c>
      <c r="G173" s="219"/>
      <c r="H173" s="219" t="s">
        <v>604</v>
      </c>
      <c r="I173" s="219" t="s">
        <v>540</v>
      </c>
      <c r="J173" s="219">
        <v>50</v>
      </c>
      <c r="K173" s="260"/>
    </row>
    <row r="174" spans="2:11" ht="15" customHeight="1">
      <c r="B174" s="239"/>
      <c r="C174" s="219" t="s">
        <v>563</v>
      </c>
      <c r="D174" s="219"/>
      <c r="E174" s="219"/>
      <c r="F174" s="238" t="s">
        <v>544</v>
      </c>
      <c r="G174" s="219"/>
      <c r="H174" s="219" t="s">
        <v>604</v>
      </c>
      <c r="I174" s="219" t="s">
        <v>540</v>
      </c>
      <c r="J174" s="219">
        <v>50</v>
      </c>
      <c r="K174" s="260"/>
    </row>
    <row r="175" spans="2:11" ht="15" customHeight="1">
      <c r="B175" s="239"/>
      <c r="C175" s="219" t="s">
        <v>110</v>
      </c>
      <c r="D175" s="219"/>
      <c r="E175" s="219"/>
      <c r="F175" s="238" t="s">
        <v>538</v>
      </c>
      <c r="G175" s="219"/>
      <c r="H175" s="219" t="s">
        <v>605</v>
      </c>
      <c r="I175" s="219" t="s">
        <v>606</v>
      </c>
      <c r="J175" s="219"/>
      <c r="K175" s="260"/>
    </row>
    <row r="176" spans="2:11" ht="15" customHeight="1">
      <c r="B176" s="239"/>
      <c r="C176" s="219" t="s">
        <v>56</v>
      </c>
      <c r="D176" s="219"/>
      <c r="E176" s="219"/>
      <c r="F176" s="238" t="s">
        <v>538</v>
      </c>
      <c r="G176" s="219"/>
      <c r="H176" s="219" t="s">
        <v>607</v>
      </c>
      <c r="I176" s="219" t="s">
        <v>608</v>
      </c>
      <c r="J176" s="219">
        <v>1</v>
      </c>
      <c r="K176" s="260"/>
    </row>
    <row r="177" spans="2:11" ht="15" customHeight="1">
      <c r="B177" s="239"/>
      <c r="C177" s="219" t="s">
        <v>52</v>
      </c>
      <c r="D177" s="219"/>
      <c r="E177" s="219"/>
      <c r="F177" s="238" t="s">
        <v>538</v>
      </c>
      <c r="G177" s="219"/>
      <c r="H177" s="219" t="s">
        <v>609</v>
      </c>
      <c r="I177" s="219" t="s">
        <v>540</v>
      </c>
      <c r="J177" s="219">
        <v>20</v>
      </c>
      <c r="K177" s="260"/>
    </row>
    <row r="178" spans="2:11" ht="15" customHeight="1">
      <c r="B178" s="239"/>
      <c r="C178" s="219" t="s">
        <v>111</v>
      </c>
      <c r="D178" s="219"/>
      <c r="E178" s="219"/>
      <c r="F178" s="238" t="s">
        <v>538</v>
      </c>
      <c r="G178" s="219"/>
      <c r="H178" s="219" t="s">
        <v>610</v>
      </c>
      <c r="I178" s="219" t="s">
        <v>540</v>
      </c>
      <c r="J178" s="219">
        <v>255</v>
      </c>
      <c r="K178" s="260"/>
    </row>
    <row r="179" spans="2:11" ht="15" customHeight="1">
      <c r="B179" s="239"/>
      <c r="C179" s="219" t="s">
        <v>112</v>
      </c>
      <c r="D179" s="219"/>
      <c r="E179" s="219"/>
      <c r="F179" s="238" t="s">
        <v>538</v>
      </c>
      <c r="G179" s="219"/>
      <c r="H179" s="219" t="s">
        <v>503</v>
      </c>
      <c r="I179" s="219" t="s">
        <v>540</v>
      </c>
      <c r="J179" s="219">
        <v>10</v>
      </c>
      <c r="K179" s="260"/>
    </row>
    <row r="180" spans="2:11" ht="15" customHeight="1">
      <c r="B180" s="239"/>
      <c r="C180" s="219" t="s">
        <v>113</v>
      </c>
      <c r="D180" s="219"/>
      <c r="E180" s="219"/>
      <c r="F180" s="238" t="s">
        <v>538</v>
      </c>
      <c r="G180" s="219"/>
      <c r="H180" s="219" t="s">
        <v>611</v>
      </c>
      <c r="I180" s="219" t="s">
        <v>572</v>
      </c>
      <c r="J180" s="219"/>
      <c r="K180" s="260"/>
    </row>
    <row r="181" spans="2:11" ht="15" customHeight="1">
      <c r="B181" s="239"/>
      <c r="C181" s="219" t="s">
        <v>612</v>
      </c>
      <c r="D181" s="219"/>
      <c r="E181" s="219"/>
      <c r="F181" s="238" t="s">
        <v>538</v>
      </c>
      <c r="G181" s="219"/>
      <c r="H181" s="219" t="s">
        <v>613</v>
      </c>
      <c r="I181" s="219" t="s">
        <v>572</v>
      </c>
      <c r="J181" s="219"/>
      <c r="K181" s="260"/>
    </row>
    <row r="182" spans="2:11" ht="15" customHeight="1">
      <c r="B182" s="239"/>
      <c r="C182" s="219" t="s">
        <v>601</v>
      </c>
      <c r="D182" s="219"/>
      <c r="E182" s="219"/>
      <c r="F182" s="238" t="s">
        <v>538</v>
      </c>
      <c r="G182" s="219"/>
      <c r="H182" s="219" t="s">
        <v>614</v>
      </c>
      <c r="I182" s="219" t="s">
        <v>572</v>
      </c>
      <c r="J182" s="219"/>
      <c r="K182" s="260"/>
    </row>
    <row r="183" spans="2:11" ht="15" customHeight="1">
      <c r="B183" s="239"/>
      <c r="C183" s="219" t="s">
        <v>115</v>
      </c>
      <c r="D183" s="219"/>
      <c r="E183" s="219"/>
      <c r="F183" s="238" t="s">
        <v>544</v>
      </c>
      <c r="G183" s="219"/>
      <c r="H183" s="219" t="s">
        <v>615</v>
      </c>
      <c r="I183" s="219" t="s">
        <v>540</v>
      </c>
      <c r="J183" s="219">
        <v>50</v>
      </c>
      <c r="K183" s="260"/>
    </row>
    <row r="184" spans="2:11" ht="15" customHeight="1">
      <c r="B184" s="239"/>
      <c r="C184" s="219" t="s">
        <v>616</v>
      </c>
      <c r="D184" s="219"/>
      <c r="E184" s="219"/>
      <c r="F184" s="238" t="s">
        <v>544</v>
      </c>
      <c r="G184" s="219"/>
      <c r="H184" s="219" t="s">
        <v>617</v>
      </c>
      <c r="I184" s="219" t="s">
        <v>618</v>
      </c>
      <c r="J184" s="219"/>
      <c r="K184" s="260"/>
    </row>
    <row r="185" spans="2:11" ht="15" customHeight="1">
      <c r="B185" s="239"/>
      <c r="C185" s="219" t="s">
        <v>619</v>
      </c>
      <c r="D185" s="219"/>
      <c r="E185" s="219"/>
      <c r="F185" s="238" t="s">
        <v>544</v>
      </c>
      <c r="G185" s="219"/>
      <c r="H185" s="219" t="s">
        <v>620</v>
      </c>
      <c r="I185" s="219" t="s">
        <v>618</v>
      </c>
      <c r="J185" s="219"/>
      <c r="K185" s="260"/>
    </row>
    <row r="186" spans="2:11" ht="15" customHeight="1">
      <c r="B186" s="239"/>
      <c r="C186" s="219" t="s">
        <v>621</v>
      </c>
      <c r="D186" s="219"/>
      <c r="E186" s="219"/>
      <c r="F186" s="238" t="s">
        <v>544</v>
      </c>
      <c r="G186" s="219"/>
      <c r="H186" s="219" t="s">
        <v>622</v>
      </c>
      <c r="I186" s="219" t="s">
        <v>618</v>
      </c>
      <c r="J186" s="219"/>
      <c r="K186" s="260"/>
    </row>
    <row r="187" spans="2:11" ht="15" customHeight="1">
      <c r="B187" s="239"/>
      <c r="C187" s="272" t="s">
        <v>623</v>
      </c>
      <c r="D187" s="219"/>
      <c r="E187" s="219"/>
      <c r="F187" s="238" t="s">
        <v>544</v>
      </c>
      <c r="G187" s="219"/>
      <c r="H187" s="219" t="s">
        <v>624</v>
      </c>
      <c r="I187" s="219" t="s">
        <v>625</v>
      </c>
      <c r="J187" s="273" t="s">
        <v>626</v>
      </c>
      <c r="K187" s="260"/>
    </row>
    <row r="188" spans="2:11" ht="15" customHeight="1">
      <c r="B188" s="239"/>
      <c r="C188" s="224" t="s">
        <v>41</v>
      </c>
      <c r="D188" s="219"/>
      <c r="E188" s="219"/>
      <c r="F188" s="238" t="s">
        <v>538</v>
      </c>
      <c r="G188" s="219"/>
      <c r="H188" s="215" t="s">
        <v>627</v>
      </c>
      <c r="I188" s="219" t="s">
        <v>628</v>
      </c>
      <c r="J188" s="219"/>
      <c r="K188" s="260"/>
    </row>
    <row r="189" spans="2:11" ht="15" customHeight="1">
      <c r="B189" s="239"/>
      <c r="C189" s="224" t="s">
        <v>629</v>
      </c>
      <c r="D189" s="219"/>
      <c r="E189" s="219"/>
      <c r="F189" s="238" t="s">
        <v>538</v>
      </c>
      <c r="G189" s="219"/>
      <c r="H189" s="219" t="s">
        <v>630</v>
      </c>
      <c r="I189" s="219" t="s">
        <v>572</v>
      </c>
      <c r="J189" s="219"/>
      <c r="K189" s="260"/>
    </row>
    <row r="190" spans="2:11" ht="15" customHeight="1">
      <c r="B190" s="239"/>
      <c r="C190" s="224" t="s">
        <v>631</v>
      </c>
      <c r="D190" s="219"/>
      <c r="E190" s="219"/>
      <c r="F190" s="238" t="s">
        <v>538</v>
      </c>
      <c r="G190" s="219"/>
      <c r="H190" s="219" t="s">
        <v>632</v>
      </c>
      <c r="I190" s="219" t="s">
        <v>572</v>
      </c>
      <c r="J190" s="219"/>
      <c r="K190" s="260"/>
    </row>
    <row r="191" spans="2:11" ht="15" customHeight="1">
      <c r="B191" s="239"/>
      <c r="C191" s="224" t="s">
        <v>633</v>
      </c>
      <c r="D191" s="219"/>
      <c r="E191" s="219"/>
      <c r="F191" s="238" t="s">
        <v>544</v>
      </c>
      <c r="G191" s="219"/>
      <c r="H191" s="219" t="s">
        <v>634</v>
      </c>
      <c r="I191" s="219" t="s">
        <v>572</v>
      </c>
      <c r="J191" s="219"/>
      <c r="K191" s="260"/>
    </row>
    <row r="192" spans="2:11" ht="15" customHeight="1">
      <c r="B192" s="266"/>
      <c r="C192" s="274"/>
      <c r="D192" s="248"/>
      <c r="E192" s="248"/>
      <c r="F192" s="248"/>
      <c r="G192" s="248"/>
      <c r="H192" s="248"/>
      <c r="I192" s="248"/>
      <c r="J192" s="248"/>
      <c r="K192" s="267"/>
    </row>
    <row r="193" spans="2:11" ht="18.75" customHeight="1">
      <c r="B193" s="215"/>
      <c r="C193" s="219"/>
      <c r="D193" s="219"/>
      <c r="E193" s="219"/>
      <c r="F193" s="238"/>
      <c r="G193" s="219"/>
      <c r="H193" s="219"/>
      <c r="I193" s="219"/>
      <c r="J193" s="219"/>
      <c r="K193" s="215"/>
    </row>
    <row r="194" spans="2:11" ht="18.75" customHeight="1">
      <c r="B194" s="215"/>
      <c r="C194" s="219"/>
      <c r="D194" s="219"/>
      <c r="E194" s="219"/>
      <c r="F194" s="238"/>
      <c r="G194" s="219"/>
      <c r="H194" s="219"/>
      <c r="I194" s="219"/>
      <c r="J194" s="219"/>
      <c r="K194" s="215"/>
    </row>
    <row r="195" spans="2:11" ht="18.75" customHeight="1"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</row>
    <row r="196" spans="2:11">
      <c r="B196" s="207"/>
      <c r="C196" s="208"/>
      <c r="D196" s="208"/>
      <c r="E196" s="208"/>
      <c r="F196" s="208"/>
      <c r="G196" s="208"/>
      <c r="H196" s="208"/>
      <c r="I196" s="208"/>
      <c r="J196" s="208"/>
      <c r="K196" s="209"/>
    </row>
    <row r="197" spans="2:11" ht="21">
      <c r="B197" s="210"/>
      <c r="C197" s="331" t="s">
        <v>635</v>
      </c>
      <c r="D197" s="331"/>
      <c r="E197" s="331"/>
      <c r="F197" s="331"/>
      <c r="G197" s="331"/>
      <c r="H197" s="331"/>
      <c r="I197" s="331"/>
      <c r="J197" s="331"/>
      <c r="K197" s="211"/>
    </row>
    <row r="198" spans="2:11" ht="25.5" customHeight="1">
      <c r="B198" s="210"/>
      <c r="C198" s="275" t="s">
        <v>636</v>
      </c>
      <c r="D198" s="275"/>
      <c r="E198" s="275"/>
      <c r="F198" s="275" t="s">
        <v>637</v>
      </c>
      <c r="G198" s="276"/>
      <c r="H198" s="336" t="s">
        <v>638</v>
      </c>
      <c r="I198" s="336"/>
      <c r="J198" s="336"/>
      <c r="K198" s="211"/>
    </row>
    <row r="199" spans="2:11" ht="5.25" customHeight="1">
      <c r="B199" s="239"/>
      <c r="C199" s="236"/>
      <c r="D199" s="236"/>
      <c r="E199" s="236"/>
      <c r="F199" s="236"/>
      <c r="G199" s="219"/>
      <c r="H199" s="236"/>
      <c r="I199" s="236"/>
      <c r="J199" s="236"/>
      <c r="K199" s="260"/>
    </row>
    <row r="200" spans="2:11" ht="15" customHeight="1">
      <c r="B200" s="239"/>
      <c r="C200" s="219" t="s">
        <v>628</v>
      </c>
      <c r="D200" s="219"/>
      <c r="E200" s="219"/>
      <c r="F200" s="238" t="s">
        <v>42</v>
      </c>
      <c r="G200" s="219"/>
      <c r="H200" s="333" t="s">
        <v>639</v>
      </c>
      <c r="I200" s="333"/>
      <c r="J200" s="333"/>
      <c r="K200" s="260"/>
    </row>
    <row r="201" spans="2:11" ht="15" customHeight="1">
      <c r="B201" s="239"/>
      <c r="C201" s="245"/>
      <c r="D201" s="219"/>
      <c r="E201" s="219"/>
      <c r="F201" s="238" t="s">
        <v>43</v>
      </c>
      <c r="G201" s="219"/>
      <c r="H201" s="333" t="s">
        <v>640</v>
      </c>
      <c r="I201" s="333"/>
      <c r="J201" s="333"/>
      <c r="K201" s="260"/>
    </row>
    <row r="202" spans="2:11" ht="15" customHeight="1">
      <c r="B202" s="239"/>
      <c r="C202" s="245"/>
      <c r="D202" s="219"/>
      <c r="E202" s="219"/>
      <c r="F202" s="238" t="s">
        <v>46</v>
      </c>
      <c r="G202" s="219"/>
      <c r="H202" s="333" t="s">
        <v>641</v>
      </c>
      <c r="I202" s="333"/>
      <c r="J202" s="333"/>
      <c r="K202" s="260"/>
    </row>
    <row r="203" spans="2:11" ht="15" customHeight="1">
      <c r="B203" s="239"/>
      <c r="C203" s="219"/>
      <c r="D203" s="219"/>
      <c r="E203" s="219"/>
      <c r="F203" s="238" t="s">
        <v>44</v>
      </c>
      <c r="G203" s="219"/>
      <c r="H203" s="333" t="s">
        <v>642</v>
      </c>
      <c r="I203" s="333"/>
      <c r="J203" s="333"/>
      <c r="K203" s="260"/>
    </row>
    <row r="204" spans="2:11" ht="15" customHeight="1">
      <c r="B204" s="239"/>
      <c r="C204" s="219"/>
      <c r="D204" s="219"/>
      <c r="E204" s="219"/>
      <c r="F204" s="238" t="s">
        <v>45</v>
      </c>
      <c r="G204" s="219"/>
      <c r="H204" s="333" t="s">
        <v>643</v>
      </c>
      <c r="I204" s="333"/>
      <c r="J204" s="333"/>
      <c r="K204" s="260"/>
    </row>
    <row r="205" spans="2:11" ht="15" customHeight="1">
      <c r="B205" s="239"/>
      <c r="C205" s="219"/>
      <c r="D205" s="219"/>
      <c r="E205" s="219"/>
      <c r="F205" s="238"/>
      <c r="G205" s="219"/>
      <c r="H205" s="219"/>
      <c r="I205" s="219"/>
      <c r="J205" s="219"/>
      <c r="K205" s="260"/>
    </row>
    <row r="206" spans="2:11" ht="15" customHeight="1">
      <c r="B206" s="239"/>
      <c r="C206" s="219" t="s">
        <v>584</v>
      </c>
      <c r="D206" s="219"/>
      <c r="E206" s="219"/>
      <c r="F206" s="238" t="s">
        <v>78</v>
      </c>
      <c r="G206" s="219"/>
      <c r="H206" s="333" t="s">
        <v>644</v>
      </c>
      <c r="I206" s="333"/>
      <c r="J206" s="333"/>
      <c r="K206" s="260"/>
    </row>
    <row r="207" spans="2:11" ht="15" customHeight="1">
      <c r="B207" s="239"/>
      <c r="C207" s="245"/>
      <c r="D207" s="219"/>
      <c r="E207" s="219"/>
      <c r="F207" s="238" t="s">
        <v>481</v>
      </c>
      <c r="G207" s="219"/>
      <c r="H207" s="333" t="s">
        <v>482</v>
      </c>
      <c r="I207" s="333"/>
      <c r="J207" s="333"/>
      <c r="K207" s="260"/>
    </row>
    <row r="208" spans="2:11" ht="15" customHeight="1">
      <c r="B208" s="239"/>
      <c r="C208" s="219"/>
      <c r="D208" s="219"/>
      <c r="E208" s="219"/>
      <c r="F208" s="238" t="s">
        <v>479</v>
      </c>
      <c r="G208" s="219"/>
      <c r="H208" s="333" t="s">
        <v>645</v>
      </c>
      <c r="I208" s="333"/>
      <c r="J208" s="333"/>
      <c r="K208" s="260"/>
    </row>
    <row r="209" spans="2:11" ht="15" customHeight="1">
      <c r="B209" s="277"/>
      <c r="C209" s="245"/>
      <c r="D209" s="245"/>
      <c r="E209" s="245"/>
      <c r="F209" s="238" t="s">
        <v>483</v>
      </c>
      <c r="G209" s="224"/>
      <c r="H209" s="337" t="s">
        <v>484</v>
      </c>
      <c r="I209" s="337"/>
      <c r="J209" s="337"/>
      <c r="K209" s="278"/>
    </row>
    <row r="210" spans="2:11" ht="15" customHeight="1">
      <c r="B210" s="277"/>
      <c r="C210" s="245"/>
      <c r="D210" s="245"/>
      <c r="E210" s="245"/>
      <c r="F210" s="238" t="s">
        <v>485</v>
      </c>
      <c r="G210" s="224"/>
      <c r="H210" s="337" t="s">
        <v>441</v>
      </c>
      <c r="I210" s="337"/>
      <c r="J210" s="337"/>
      <c r="K210" s="278"/>
    </row>
    <row r="211" spans="2:11" ht="15" customHeight="1">
      <c r="B211" s="277"/>
      <c r="C211" s="245"/>
      <c r="D211" s="245"/>
      <c r="E211" s="245"/>
      <c r="F211" s="279"/>
      <c r="G211" s="224"/>
      <c r="H211" s="280"/>
      <c r="I211" s="280"/>
      <c r="J211" s="280"/>
      <c r="K211" s="278"/>
    </row>
    <row r="212" spans="2:11" ht="15" customHeight="1">
      <c r="B212" s="277"/>
      <c r="C212" s="219" t="s">
        <v>608</v>
      </c>
      <c r="D212" s="245"/>
      <c r="E212" s="245"/>
      <c r="F212" s="238">
        <v>1</v>
      </c>
      <c r="G212" s="224"/>
      <c r="H212" s="337" t="s">
        <v>646</v>
      </c>
      <c r="I212" s="337"/>
      <c r="J212" s="337"/>
      <c r="K212" s="278"/>
    </row>
    <row r="213" spans="2:11" ht="15" customHeight="1">
      <c r="B213" s="277"/>
      <c r="C213" s="245"/>
      <c r="D213" s="245"/>
      <c r="E213" s="245"/>
      <c r="F213" s="238">
        <v>2</v>
      </c>
      <c r="G213" s="224"/>
      <c r="H213" s="337" t="s">
        <v>647</v>
      </c>
      <c r="I213" s="337"/>
      <c r="J213" s="337"/>
      <c r="K213" s="278"/>
    </row>
    <row r="214" spans="2:11" ht="15" customHeight="1">
      <c r="B214" s="277"/>
      <c r="C214" s="245"/>
      <c r="D214" s="245"/>
      <c r="E214" s="245"/>
      <c r="F214" s="238">
        <v>3</v>
      </c>
      <c r="G214" s="224"/>
      <c r="H214" s="337" t="s">
        <v>648</v>
      </c>
      <c r="I214" s="337"/>
      <c r="J214" s="337"/>
      <c r="K214" s="278"/>
    </row>
    <row r="215" spans="2:11" ht="15" customHeight="1">
      <c r="B215" s="277"/>
      <c r="C215" s="245"/>
      <c r="D215" s="245"/>
      <c r="E215" s="245"/>
      <c r="F215" s="238">
        <v>4</v>
      </c>
      <c r="G215" s="224"/>
      <c r="H215" s="337" t="s">
        <v>649</v>
      </c>
      <c r="I215" s="337"/>
      <c r="J215" s="337"/>
      <c r="K215" s="278"/>
    </row>
    <row r="216" spans="2:11" ht="12.75" customHeight="1">
      <c r="B216" s="281"/>
      <c r="C216" s="282"/>
      <c r="D216" s="282"/>
      <c r="E216" s="282"/>
      <c r="F216" s="282"/>
      <c r="G216" s="282"/>
      <c r="H216" s="282"/>
      <c r="I216" s="282"/>
      <c r="J216" s="282"/>
      <c r="K216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210520-1 - Výměna silničn...</vt:lpstr>
      <vt:lpstr>210520-2 - oprava chodníku</vt:lpstr>
      <vt:lpstr>210520-3 - VDZ - vodorovn...</vt:lpstr>
      <vt:lpstr>Pokyny pro vyplnění</vt:lpstr>
      <vt:lpstr>'210520-1 - Výměna silničn...'!Názvy_tisku</vt:lpstr>
      <vt:lpstr>'210520-2 - oprava chodníku'!Názvy_tisku</vt:lpstr>
      <vt:lpstr>'210520-3 - VDZ - vodorovn...'!Názvy_tisku</vt:lpstr>
      <vt:lpstr>'Rekapitulace stavby'!Názvy_tisku</vt:lpstr>
      <vt:lpstr>'210520-1 - Výměna silničn...'!Oblast_tisku</vt:lpstr>
      <vt:lpstr>'210520-2 - oprava chodníku'!Oblast_tisku</vt:lpstr>
      <vt:lpstr>'210520-3 - VDZ - vodorovn...'!Oblast_tisku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Kytnar</dc:creator>
  <cp:lastModifiedBy>Friedlová Radmila</cp:lastModifiedBy>
  <dcterms:created xsi:type="dcterms:W3CDTF">2021-05-25T03:15:47Z</dcterms:created>
  <dcterms:modified xsi:type="dcterms:W3CDTF">2021-06-09T08:28:03Z</dcterms:modified>
</cp:coreProperties>
</file>