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29"/>
  <workbookPr/>
  <bookViews>
    <workbookView xWindow="65416" yWindow="65416" windowWidth="29040" windowHeight="15840" activeTab="0"/>
  </bookViews>
  <sheets>
    <sheet name="Rekapitulace stavby" sheetId="1" r:id="rId1"/>
    <sheet name="01 - Venkovní kanalizace" sheetId="2" r:id="rId2"/>
    <sheet name="02 - Vnitřní kanalizace" sheetId="3" r:id="rId3"/>
  </sheets>
  <definedNames>
    <definedName name="_xlnm._FilterDatabase" localSheetId="1" hidden="1">'01 - Venkovní kanalizace'!$C$128:$K$193</definedName>
    <definedName name="_xlnm._FilterDatabase" localSheetId="2" hidden="1">'02 - Vnitřní kanalizace'!$C$132:$K$192</definedName>
    <definedName name="_xlnm.Print_Area" localSheetId="1">'01 - Venkovní kanalizace'!$C$4:$J$76,'01 - Venkovní kanalizace'!$C$82:$J$110,'01 - Venkovní kanalizace'!$C$116:$J$193</definedName>
    <definedName name="_xlnm.Print_Area" localSheetId="2">'02 - Vnitřní kanalizace'!$C$4:$J$76,'02 - Vnitřní kanalizace'!$C$82:$J$114,'02 - Vnitřní kanalizace'!$C$120:$J$192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'01 - Venkovní kanalizace'!$128:$128</definedName>
    <definedName name="_xlnm.Print_Titles" localSheetId="2">'02 - Vnitřní kanalizace'!$132:$132</definedName>
  </definedNames>
  <calcPr calcId="181029"/>
</workbook>
</file>

<file path=xl/sharedStrings.xml><?xml version="1.0" encoding="utf-8"?>
<sst xmlns="http://schemas.openxmlformats.org/spreadsheetml/2006/main" count="1900" uniqueCount="503">
  <si>
    <t>Export Komplet</t>
  </si>
  <si>
    <t/>
  </si>
  <si>
    <t>2.0</t>
  </si>
  <si>
    <t>False</t>
  </si>
  <si>
    <t>{4f6f4045-ad87-428b-9a6b-36e95d42a7aa}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</si>
  <si>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</si>
  <si>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</si>
  <si>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</si>
  <si>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</si>
  <si>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</si>
  <si>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</si>
  <si>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</si>
  <si>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</si>
  <si>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Stavba:</t>
  </si>
  <si>
    <t>MŠ Družby Karviná - oprava kanalizace</t>
  </si>
  <si>
    <t>KSO:</t>
  </si>
  <si>
    <t>CC-CZ:</t>
  </si>
  <si>
    <t>Místo:</t>
  </si>
  <si>
    <t>Karviná</t>
  </si>
  <si>
    <t>Datum:</t>
  </si>
  <si>
    <t>Zadavatel:</t>
  </si>
  <si>
    <t>ZŠ a MŠ Družby, Karviná, p.o.</t>
  </si>
  <si>
    <t>IČ:</t>
  </si>
  <si>
    <t xml:space="preserve"> 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</si>
  <si>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</si>
  <si>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</si>
  <si>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</si>
  <si>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</si>
  <si>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</si>
  <si>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</si>
  <si>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</si>
  <si>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</si>
  <si>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</si>
  <si>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</si>
  <si>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</si>
  <si>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</si>
  <si>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</si>
  <si>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</si>
  <si>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</si>
  <si>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</si>
  <si>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</si>
  <si>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</si>
  <si>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</si>
  <si>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</si>
  <si>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</si>
  <si>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</si>
  <si>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</si>
  <si>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</si>
  <si>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</si>
  <si>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</si>
  <si>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</si>
  <si>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</si>
  <si>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</si>
  <si>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</si>
  <si>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</si>
  <si>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</si>
  <si>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</si>
  <si>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</si>
  <si>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</si>
  <si>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</si>
  <si>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</si>
  <si>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</si>
  <si>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</si>
  <si>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</si>
  <si>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</si>
  <si>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</si>
  <si>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</si>
  <si>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</si>
  <si>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</si>
  <si>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</si>
  <si>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</si>
  <si>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</si>
  <si>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</si>
  <si>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</si>
  <si>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</si>
  <si>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</si>
  <si>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Venkovní kanalizace</t>
  </si>
  <si>
    <t>STA</t>
  </si>
  <si>
    <t>1</t>
  </si>
  <si>
    <t>{bc3a7c93-a619-4337-90c4-7ae29a09a7d3}</t>
  </si>
  <si>
    <t>2</t>
  </si>
  <si>
    <t>02</t>
  </si>
  <si>
    <t>Vnitřní kanalizace</t>
  </si>
  <si>
    <t>{cac3b9c2-aed5-4d60-b6bd-3d72d3b7fbc0}</t>
  </si>
  <si>
    <t>KRYCÍ LIST SOUPISU PRACÍ</t>
  </si>
  <si>
    <t>Objekt:</t>
  </si>
  <si>
    <t>01 - Venkovní kanalizace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</si>
  <si>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</si>
  <si>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</si>
  <si>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</si>
  <si>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</si>
  <si>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</si>
  <si>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</si>
  <si>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</si>
  <si>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</si>
  <si>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</si>
  <si>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</si>
  <si>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91 - Doplňující konstrukce a práce pozemních komunikací</t>
  </si>
  <si>
    <t xml:space="preserve">    97 - Prorážení otvorů a ostatní bourací práce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</si>
  <si>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</si>
  <si>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</si>
  <si>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</si>
  <si>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</si>
  <si>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>Ostatní - Ostatní</t>
  </si>
  <si>
    <t xml:space="preserve">    900 - Ostatní a vedlejší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</si>
  <si>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</si>
  <si>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</si>
  <si>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</si>
  <si>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</si>
  <si>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</si>
  <si>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</si>
  <si>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</si>
  <si>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</si>
  <si>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</si>
  <si>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</si>
  <si>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</si>
  <si>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</si>
  <si>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</si>
  <si>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</si>
  <si>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</si>
  <si>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</si>
  <si>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</si>
  <si>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</si>
  <si>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113106021</t>
  </si>
  <si>
    <t>Rozebrání dlažeb při překopech komunikací pro pěší z betonových dlaždic  - do 15 m2</t>
  </si>
  <si>
    <t>m2</t>
  </si>
  <si>
    <t>4</t>
  </si>
  <si>
    <t>-886226449</t>
  </si>
  <si>
    <t>113107522</t>
  </si>
  <si>
    <t>Odstranění podkladu z kameniva drceného tl 200 mm při překopech strojně pl přes 15 m2</t>
  </si>
  <si>
    <t>-177467528</t>
  </si>
  <si>
    <t>3</t>
  </si>
  <si>
    <t>113107544</t>
  </si>
  <si>
    <t>Odstranění podkladu živičných tl  přes 150 do 200 mm při překopech strojně pl přes 15 m2</t>
  </si>
  <si>
    <t>383524376</t>
  </si>
  <si>
    <t>113107012</t>
  </si>
  <si>
    <t>Odstranění podkladu z kameniva těženého tl 200 mm při překopech ručně</t>
  </si>
  <si>
    <t>1678235577</t>
  </si>
  <si>
    <t>5</t>
  </si>
  <si>
    <t>113202111</t>
  </si>
  <si>
    <t>Vytrhání obrub krajníků obrubníků stojatých</t>
  </si>
  <si>
    <t>m</t>
  </si>
  <si>
    <t>987393677</t>
  </si>
  <si>
    <t>6</t>
  </si>
  <si>
    <t>121112003</t>
  </si>
  <si>
    <t>Sejmutí ornice tl vrstvy do 200 mm ručně</t>
  </si>
  <si>
    <t>453398028</t>
  </si>
  <si>
    <t>7</t>
  </si>
  <si>
    <t>132254104</t>
  </si>
  <si>
    <t>Hloubení rýh zapažených š do 800 mm v hornině třídy těžitelnosti I, skupiny 3 objem přes 100 m3 strojně</t>
  </si>
  <si>
    <t>m3</t>
  </si>
  <si>
    <t>1068210454</t>
  </si>
  <si>
    <t>8</t>
  </si>
  <si>
    <t>151101201</t>
  </si>
  <si>
    <t>Zřízení příložného pažení stěn výkopu hl do 4 m</t>
  </si>
  <si>
    <t>1366155018</t>
  </si>
  <si>
    <t>9</t>
  </si>
  <si>
    <t>151101211</t>
  </si>
  <si>
    <t>Odstranění příložného pažení stěn hl do 4 m</t>
  </si>
  <si>
    <t>259887164</t>
  </si>
  <si>
    <t>10</t>
  </si>
  <si>
    <t>162751114</t>
  </si>
  <si>
    <t>Vodorovné přemístění do 7000 m výkopkuz horniny třídy těžitelnosti I, skupiny 1 až 3</t>
  </si>
  <si>
    <t>-1929146443</t>
  </si>
  <si>
    <t>11</t>
  </si>
  <si>
    <t>167151101</t>
  </si>
  <si>
    <t>Nakládání výkopku z hornin třídy těžitelnosti I, skupiny 1 až 3 do 100 m3</t>
  </si>
  <si>
    <t>-2043131261</t>
  </si>
  <si>
    <t>12</t>
  </si>
  <si>
    <t>171201221</t>
  </si>
  <si>
    <t>Poplatek za uložení na skládce (skládkovné) zeminy a kamení kód odpadu 17 05 04</t>
  </si>
  <si>
    <t>t</t>
  </si>
  <si>
    <t>38717870</t>
  </si>
  <si>
    <t>13</t>
  </si>
  <si>
    <t>171251201</t>
  </si>
  <si>
    <t>Uložení sypaniny na skládky nebo meziskládky</t>
  </si>
  <si>
    <t>492242619</t>
  </si>
  <si>
    <t>14</t>
  </si>
  <si>
    <t>174151101</t>
  </si>
  <si>
    <t>Zásyp jam, šachet rýh nebo kolem objektů sypaninou se zhutněním</t>
  </si>
  <si>
    <t>1071501669</t>
  </si>
  <si>
    <t>175111101</t>
  </si>
  <si>
    <t>Obsypání potrubí ručně sypaninou</t>
  </si>
  <si>
    <t>-962232470</t>
  </si>
  <si>
    <t>16</t>
  </si>
  <si>
    <t>175151101</t>
  </si>
  <si>
    <t>Obsypání a lože potrubí strojně</t>
  </si>
  <si>
    <t>-1145692140</t>
  </si>
  <si>
    <t>17</t>
  </si>
  <si>
    <t>M</t>
  </si>
  <si>
    <t>58341364</t>
  </si>
  <si>
    <t>kamenivo drcené drobné frakce 2/4</t>
  </si>
  <si>
    <t>591652440</t>
  </si>
  <si>
    <t>18</t>
  </si>
  <si>
    <t>181311103</t>
  </si>
  <si>
    <t>Rozprostření ornice tl vrstvy do 200 mm v rovině nebo ve svahu do 1:5 ručně</t>
  </si>
  <si>
    <t>2089778576</t>
  </si>
  <si>
    <t>19</t>
  </si>
  <si>
    <t>181912112</t>
  </si>
  <si>
    <t>Úprava pláně v hornině třídy těžitelnosti I, skupiny 3 se zhutněním</t>
  </si>
  <si>
    <t>-788940626</t>
  </si>
  <si>
    <t>Svislé a kompletní konstrukce</t>
  </si>
  <si>
    <t>20</t>
  </si>
  <si>
    <t>310321111</t>
  </si>
  <si>
    <t>Zabetonování otvorů do pl 1 m2 ve zdivu nadzákladovém včetně bednění a výztuže</t>
  </si>
  <si>
    <t>1009156494</t>
  </si>
  <si>
    <t>Komunikace pozemní</t>
  </si>
  <si>
    <t>566901133</t>
  </si>
  <si>
    <t>Vyspravení podkladu po překopech ing sítí plochy do 15 m2 štěrkodrtí tl. 200 mm</t>
  </si>
  <si>
    <t>-159308089</t>
  </si>
  <si>
    <t>22</t>
  </si>
  <si>
    <t>566901243</t>
  </si>
  <si>
    <t>Vyspravení podkladu po překopech ing sítí plochy přes 15 m2 kamenivem hrubým drceným tl. 200 mm</t>
  </si>
  <si>
    <t>1139165993</t>
  </si>
  <si>
    <t>23</t>
  </si>
  <si>
    <t>566901261</t>
  </si>
  <si>
    <t>Vyspravení podkladu po překopech ing sítí plochy přes 15 m2 obalovaným kamenivem ACP (OK) tl. 100 mm</t>
  </si>
  <si>
    <t>1703059319</t>
  </si>
  <si>
    <t>24</t>
  </si>
  <si>
    <t>572341112</t>
  </si>
  <si>
    <t>Vyspravení krytu komunikací po překopech plochy přes 15 m2 asfalt betonem ACO (AB) tl 70 mm</t>
  </si>
  <si>
    <t>-803755582</t>
  </si>
  <si>
    <t>25</t>
  </si>
  <si>
    <t>596811120</t>
  </si>
  <si>
    <t>Kladení betonové dlažby komunikací pro pěší do lože z kameniva vel do 0,09 m2 plochy do 50 m2</t>
  </si>
  <si>
    <t>334474533</t>
  </si>
  <si>
    <t>Trubní vedení</t>
  </si>
  <si>
    <t>26</t>
  </si>
  <si>
    <t>871315221</t>
  </si>
  <si>
    <t>Kanalizační potrubí z tvrdého PVC jednovrstvé t KG  DN 160</t>
  </si>
  <si>
    <t>1775391299</t>
  </si>
  <si>
    <t>27</t>
  </si>
  <si>
    <t>87131522R</t>
  </si>
  <si>
    <t>Tvarovky na potrub KG 160 - D+M</t>
  </si>
  <si>
    <t>kpl</t>
  </si>
  <si>
    <t>-914007385</t>
  </si>
  <si>
    <t>28</t>
  </si>
  <si>
    <t>892351111</t>
  </si>
  <si>
    <t>Tlaková zkouška vodou potrubí DN 150 nebo 200</t>
  </si>
  <si>
    <t>-1523183280</t>
  </si>
  <si>
    <t>29</t>
  </si>
  <si>
    <t>892372111</t>
  </si>
  <si>
    <t>Zabezpečení konců potrubí DN do 300 při tlakových zkouškách vodou</t>
  </si>
  <si>
    <t>kus</t>
  </si>
  <si>
    <t>393717014</t>
  </si>
  <si>
    <t>30</t>
  </si>
  <si>
    <t>894001</t>
  </si>
  <si>
    <t>Přípojky - SS 1-t, K1-K3, ostatní  - D+M</t>
  </si>
  <si>
    <t xml:space="preserve">kpl </t>
  </si>
  <si>
    <t>1937050471</t>
  </si>
  <si>
    <t>31</t>
  </si>
  <si>
    <t>894812311</t>
  </si>
  <si>
    <t>Revizní a čistící šachta z PP typ DN 600/160 šachtové dno průtočné</t>
  </si>
  <si>
    <t>-1968638158</t>
  </si>
  <si>
    <t>32</t>
  </si>
  <si>
    <t>894812333</t>
  </si>
  <si>
    <t>Revizní a čistící šachta z PP DN 600 šachtová roura korugovaná světlé hloubky 3000 mm</t>
  </si>
  <si>
    <t>812628272</t>
  </si>
  <si>
    <t>33</t>
  </si>
  <si>
    <t>894812356</t>
  </si>
  <si>
    <t>Revizní a čistící šachta z PP DN 600 poklop litinový pro třídu zatížení B125 s betonovým prstencem</t>
  </si>
  <si>
    <t>-538195212</t>
  </si>
  <si>
    <t>91</t>
  </si>
  <si>
    <t>Doplňující konstrukce a práce pozemních komunikací</t>
  </si>
  <si>
    <t>34</t>
  </si>
  <si>
    <t>910001</t>
  </si>
  <si>
    <t>Ostatní drobné a nespecifikovatelné práce</t>
  </si>
  <si>
    <t>hod</t>
  </si>
  <si>
    <t>371201359</t>
  </si>
  <si>
    <t>35</t>
  </si>
  <si>
    <t>910002</t>
  </si>
  <si>
    <t>Těsnicí manžety prostupů potrubí</t>
  </si>
  <si>
    <t>ks</t>
  </si>
  <si>
    <t>1572251118</t>
  </si>
  <si>
    <t>36</t>
  </si>
  <si>
    <t>919735113</t>
  </si>
  <si>
    <t>Řezání stávajícího živičného krytu hl do 150 mm</t>
  </si>
  <si>
    <t>1571479525</t>
  </si>
  <si>
    <t>97</t>
  </si>
  <si>
    <t>Prorážení otvorů a ostatní bourací práce</t>
  </si>
  <si>
    <t>37</t>
  </si>
  <si>
    <t>871275811</t>
  </si>
  <si>
    <t>Bourání stávajícího potrubí z PVC nebo PP DN 150</t>
  </si>
  <si>
    <t>-1646959262</t>
  </si>
  <si>
    <t>38</t>
  </si>
  <si>
    <t>971042361</t>
  </si>
  <si>
    <t>Vybourání otvorů v betonových příčkách a zdech pl do 0,09 m2 tl do 600 mm</t>
  </si>
  <si>
    <t>-2006702222</t>
  </si>
  <si>
    <t>39</t>
  </si>
  <si>
    <t>979024442</t>
  </si>
  <si>
    <t>Očištění vybouraných obrubníků a krajníků chodníkových</t>
  </si>
  <si>
    <t>-639095257</t>
  </si>
  <si>
    <t>40</t>
  </si>
  <si>
    <t>979051111</t>
  </si>
  <si>
    <t>Očištění desek nebo dlaždic se spárováním z kameniva těženého při překopech inženýrských sítí</t>
  </si>
  <si>
    <t>11750156</t>
  </si>
  <si>
    <t>997</t>
  </si>
  <si>
    <t>Přesun sutě</t>
  </si>
  <si>
    <t>41</t>
  </si>
  <si>
    <t>997013151</t>
  </si>
  <si>
    <t>Vnitrostaveništní doprava suti a vybouraných hmot pro budovy v do 6 m s omezením mechanizace</t>
  </si>
  <si>
    <t>24460610</t>
  </si>
  <si>
    <t>42</t>
  </si>
  <si>
    <t>997013501</t>
  </si>
  <si>
    <t>Odvoz suti a vybouraných hmot na skládku nebo meziskládku do 1 km se složením</t>
  </si>
  <si>
    <t>-859920102</t>
  </si>
  <si>
    <t>43</t>
  </si>
  <si>
    <t>997013509</t>
  </si>
  <si>
    <t>Příplatek k odvozu suti a vybouraných hmot na skládku ZKD 1 km přes 1 km</t>
  </si>
  <si>
    <t>-1210676375</t>
  </si>
  <si>
    <t>44</t>
  </si>
  <si>
    <t>997013601</t>
  </si>
  <si>
    <t xml:space="preserve">Poplatek za uložení na skládce (skládkovné) stavebního odpadu </t>
  </si>
  <si>
    <t>384904230</t>
  </si>
  <si>
    <t>45</t>
  </si>
  <si>
    <t>997221611</t>
  </si>
  <si>
    <t>Nakládání suti na dopravní prostředky pro vodorovnou dopravu</t>
  </si>
  <si>
    <t>-1731701641</t>
  </si>
  <si>
    <t>998</t>
  </si>
  <si>
    <t>Přesun hmot</t>
  </si>
  <si>
    <t>46</t>
  </si>
  <si>
    <t>998229111</t>
  </si>
  <si>
    <t>Přesun hmot ruční pro pozemní komunikace s krytem z kameniva, betonu,živice na vzdálenost do 50 m</t>
  </si>
  <si>
    <t>753735807</t>
  </si>
  <si>
    <t>47</t>
  </si>
  <si>
    <t>998276101</t>
  </si>
  <si>
    <t>Přesun hmot pro trubní vedení z trub z plastických hmot otevřený výkop</t>
  </si>
  <si>
    <t>-384970666</t>
  </si>
  <si>
    <t>PSV</t>
  </si>
  <si>
    <t>Práce a dodávky PSV</t>
  </si>
  <si>
    <t>721</t>
  </si>
  <si>
    <t>Zdravotechnika - vnitřní kanalizace</t>
  </si>
  <si>
    <t>48</t>
  </si>
  <si>
    <t>721241103</t>
  </si>
  <si>
    <t>Lapač střešních splavenin  DN 150</t>
  </si>
  <si>
    <t>1376849545</t>
  </si>
  <si>
    <t>49</t>
  </si>
  <si>
    <t>721242805</t>
  </si>
  <si>
    <t>Demontáž lapače střešních splavenin DN 150</t>
  </si>
  <si>
    <t>1734820775</t>
  </si>
  <si>
    <t>Ostatní</t>
  </si>
  <si>
    <t>900</t>
  </si>
  <si>
    <t>Ostatní a vedlejší náklady</t>
  </si>
  <si>
    <t>50</t>
  </si>
  <si>
    <t>90001</t>
  </si>
  <si>
    <t>Geodetické práce</t>
  </si>
  <si>
    <t>512</t>
  </si>
  <si>
    <t>-1012803105</t>
  </si>
  <si>
    <t>51</t>
  </si>
  <si>
    <t>90002</t>
  </si>
  <si>
    <t>Zařízení staveniště</t>
  </si>
  <si>
    <t>-372398220</t>
  </si>
  <si>
    <t>02 - Vnitřní kanalizace</t>
  </si>
  <si>
    <t xml:space="preserve">    4 - Vodorovné konstrukce</t>
  </si>
  <si>
    <t xml:space="preserve">    63 - Podlahy a podlahové konstrukce</t>
  </si>
  <si>
    <t xml:space="preserve">    61 - Úprava povrchů vnitřních</t>
  </si>
  <si>
    <t xml:space="preserve">    95 - Různé dokončovací konstrukce a práce</t>
  </si>
  <si>
    <t xml:space="preserve">    96 - Bourání konstrukcí</t>
  </si>
  <si>
    <t xml:space="preserve">    763 - Konstrukce suché výstavby</t>
  </si>
  <si>
    <t xml:space="preserve">    764 - Konstrukce klempířské</t>
  </si>
  <si>
    <t xml:space="preserve">    771 - Podlahy z dlaždic</t>
  </si>
  <si>
    <t xml:space="preserve">    781 - Obklady keramické</t>
  </si>
  <si>
    <t xml:space="preserve">    784 - Malby </t>
  </si>
  <si>
    <t>310237251</t>
  </si>
  <si>
    <t>Zazdívka otvorů pl do 0,25 m2 ve zdivu nadzákladovém cihlami pálenými tl do 450 mm</t>
  </si>
  <si>
    <t>2006596327</t>
  </si>
  <si>
    <t>346244371</t>
  </si>
  <si>
    <t>Zazdívka o tl 140 mm rýh, z cihel pálených</t>
  </si>
  <si>
    <t>-1478896971</t>
  </si>
  <si>
    <t>Vodorovné konstrukce</t>
  </si>
  <si>
    <t>411388621</t>
  </si>
  <si>
    <t>Zabetonování otvorů tl do 150 mm ze suchých směsí pl do 0,25 m2 ve stropech</t>
  </si>
  <si>
    <t>1790675440</t>
  </si>
  <si>
    <t>63</t>
  </si>
  <si>
    <t>Podlahy a podlahové konstrukce</t>
  </si>
  <si>
    <t>631312141</t>
  </si>
  <si>
    <t>Doplnění rýh v dosavadních mazaninách betonem prostým</t>
  </si>
  <si>
    <t>-1922611972</t>
  </si>
  <si>
    <t>61</t>
  </si>
  <si>
    <t>Úprava povrchů vnitřních</t>
  </si>
  <si>
    <t>612325121</t>
  </si>
  <si>
    <t>Vápenocementová štuková omítka rýh ve stěnách šířky do 150 mm</t>
  </si>
  <si>
    <t>-579657849</t>
  </si>
  <si>
    <t>612325222</t>
  </si>
  <si>
    <t>Vápenocementová štuková omítka malých ploch do 0,25 m2 na stěnách</t>
  </si>
  <si>
    <t>-58654459</t>
  </si>
  <si>
    <t>95</t>
  </si>
  <si>
    <t>Různé dokončovací konstrukce a práce</t>
  </si>
  <si>
    <t>91000001</t>
  </si>
  <si>
    <t>Ostatní nespecifikovatelné práce HSV</t>
  </si>
  <si>
    <t>-1277846712</t>
  </si>
  <si>
    <t>952901111</t>
  </si>
  <si>
    <t>Vyčištění budov občanské výstavby při výšce podlaží do 4 m</t>
  </si>
  <si>
    <t>694914359</t>
  </si>
  <si>
    <t>96</t>
  </si>
  <si>
    <t>Bourání konstrukcí</t>
  </si>
  <si>
    <t>712600845</t>
  </si>
  <si>
    <t>Demontáž ventilační hlavice na střeše sklonu přes 30°</t>
  </si>
  <si>
    <t>529665661</t>
  </si>
  <si>
    <t>721171808</t>
  </si>
  <si>
    <t>Demontáž potrubí z PVC do D 114</t>
  </si>
  <si>
    <t>1332054591</t>
  </si>
  <si>
    <t>971033351</t>
  </si>
  <si>
    <t>Vybourání otvorů ve zdivu cihelném pl do 0,09 m2 na MVC nebo MV tl do 450 mm</t>
  </si>
  <si>
    <t>-525958181</t>
  </si>
  <si>
    <t>974031164</t>
  </si>
  <si>
    <t>Vysekání rýh ve zdivu cihelném hl do 150 mm š do 150 mm</t>
  </si>
  <si>
    <t>1700910129</t>
  </si>
  <si>
    <t>974042567</t>
  </si>
  <si>
    <t>Vysekání rýh v dlažbě betonové nebo jiné monolitické hl do 150 mm š do 300 mm</t>
  </si>
  <si>
    <t>1516834766</t>
  </si>
  <si>
    <t>977311113</t>
  </si>
  <si>
    <t>Řezání stávajících betonových mazanin hl. do 150 mm</t>
  </si>
  <si>
    <t>16426172</t>
  </si>
  <si>
    <t>997013212</t>
  </si>
  <si>
    <t>Vnitrostaveništní doprava suti a vybouraných hmot pro budovy v do 9 m ručně</t>
  </si>
  <si>
    <t>1350322078</t>
  </si>
  <si>
    <t>-1932530025</t>
  </si>
  <si>
    <t>1719415382</t>
  </si>
  <si>
    <t>965072777</t>
  </si>
  <si>
    <t>1065847192</t>
  </si>
  <si>
    <t>998018002</t>
  </si>
  <si>
    <t>Přesun hmot ruční pro budovy v do 12 m</t>
  </si>
  <si>
    <t>1677089297</t>
  </si>
  <si>
    <t>721000001</t>
  </si>
  <si>
    <t>Čisticí kusy</t>
  </si>
  <si>
    <t>544492995</t>
  </si>
  <si>
    <t>721000002</t>
  </si>
  <si>
    <t>Ostatní nespecifikovatelné práce a dodávky - ZTI</t>
  </si>
  <si>
    <t>-1523566377</t>
  </si>
  <si>
    <t>721171915</t>
  </si>
  <si>
    <t>Potrubí z PP propojení potrubí DN 110</t>
  </si>
  <si>
    <t>-1662220810</t>
  </si>
  <si>
    <t>721173606</t>
  </si>
  <si>
    <t>Potrubí kanalizační z PE svodné DN 100</t>
  </si>
  <si>
    <t>-1661967736</t>
  </si>
  <si>
    <t>721173607</t>
  </si>
  <si>
    <t>Potrubí kanalizační z PE svodné DN 125</t>
  </si>
  <si>
    <t>2005104009</t>
  </si>
  <si>
    <t>721273153</t>
  </si>
  <si>
    <t>Hlavice ventilační polypropylen PP DN 110</t>
  </si>
  <si>
    <t>2026129274</t>
  </si>
  <si>
    <t>998721202</t>
  </si>
  <si>
    <t>Přesun hmot pro vnitřní kanalizace v objektech v do 12 m</t>
  </si>
  <si>
    <t>%</t>
  </si>
  <si>
    <t>12020338</t>
  </si>
  <si>
    <t>763</t>
  </si>
  <si>
    <t>Konstrukce suché výstavby</t>
  </si>
  <si>
    <t>763132933</t>
  </si>
  <si>
    <t>Vyspravení SDK podhledu plochy do 0,25 m2 deska 1xH2 12,5</t>
  </si>
  <si>
    <t>2113642317</t>
  </si>
  <si>
    <t>763164521</t>
  </si>
  <si>
    <t>SDK obklad kcí tvaru L š do 0,4 m desky 1xH2 12,5</t>
  </si>
  <si>
    <t>865517255</t>
  </si>
  <si>
    <t>763231912</t>
  </si>
  <si>
    <t>Zhotovení otvoru vel. do 0,25 m2 v podhledu/podkroví ze sádrovláknitých desek s vyztužením profily</t>
  </si>
  <si>
    <t>-579227206</t>
  </si>
  <si>
    <t>998763402</t>
  </si>
  <si>
    <t>Přesun hmot  pro sádrokartonové konstrukce v objektech v do 12 m</t>
  </si>
  <si>
    <t>-2051512689</t>
  </si>
  <si>
    <t>764</t>
  </si>
  <si>
    <t>Konstrukce klempířské</t>
  </si>
  <si>
    <t>764001</t>
  </si>
  <si>
    <t>Prostup střechou - demontáž a zpětná úprava s těsněním</t>
  </si>
  <si>
    <t>-518566411</t>
  </si>
  <si>
    <t>771</t>
  </si>
  <si>
    <t>Podlahy z dlaždic</t>
  </si>
  <si>
    <t>771573918</t>
  </si>
  <si>
    <t>Oprava podlah z keramických lepených do 45 ks/m2</t>
  </si>
  <si>
    <t>1996270312</t>
  </si>
  <si>
    <t>597001</t>
  </si>
  <si>
    <t>Dlaždice keramické 150x150 mm</t>
  </si>
  <si>
    <t>629196075</t>
  </si>
  <si>
    <t>998771202</t>
  </si>
  <si>
    <t>Přesun hmot pro podlahy z dlaždic v objektech v do 12 m</t>
  </si>
  <si>
    <t>410456295</t>
  </si>
  <si>
    <t>781</t>
  </si>
  <si>
    <t>Obklady keramické</t>
  </si>
  <si>
    <t>781474115</t>
  </si>
  <si>
    <t>Montáž obkladů vnitřních keramických hladkých do 25 ks/m2 lepených flexibilním lepidlem</t>
  </si>
  <si>
    <t>1282496574</t>
  </si>
  <si>
    <t>59761039</t>
  </si>
  <si>
    <t>obklad keramický hladký přes 22 do 25ks/m2</t>
  </si>
  <si>
    <t>518187869</t>
  </si>
  <si>
    <t>781571141</t>
  </si>
  <si>
    <t>Montáž obkladů šířky přes 200 do 400 mm lepenými flexibilním lepidlem</t>
  </si>
  <si>
    <t>939401049</t>
  </si>
  <si>
    <t>59761255</t>
  </si>
  <si>
    <t>obklad keramický hladký přes 35 do 45ks/m2</t>
  </si>
  <si>
    <t>-809104577</t>
  </si>
  <si>
    <t>998781202</t>
  </si>
  <si>
    <t>Přesun hmot  pro obklady keramické v objektech v do 12 m</t>
  </si>
  <si>
    <t>-507724131</t>
  </si>
  <si>
    <t>784</t>
  </si>
  <si>
    <t xml:space="preserve">Malby </t>
  </si>
  <si>
    <t>784181101</t>
  </si>
  <si>
    <t>Základní akrylátová jednonásobná bezbarvá penetrace podkladu v místnostech výšky do 3,80 m</t>
  </si>
  <si>
    <t>-1211270254</t>
  </si>
  <si>
    <t>784211111</t>
  </si>
  <si>
    <t>Dvojnásobné bílé malby ze směsí za mokra velmi dobře otěruvzdorných v místnostech výšky do 3,80 m</t>
  </si>
  <si>
    <t>387207851</t>
  </si>
  <si>
    <t>Monitoring a čištění potrubí s.r.o.</t>
  </si>
  <si>
    <t>05178169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</si>
</sst>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0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6" fillId="0" borderId="17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5" fillId="0" borderId="17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5" fillId="0" borderId="18" xfId="0" applyNumberFormat="1" applyFont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0" fillId="0" borderId="0" xfId="0" applyNumberFormat="1" applyFont="1" applyAlignment="1">
      <alignment/>
    </xf>
    <xf numFmtId="166" fontId="28" fillId="0" borderId="10" xfId="0" applyNumberFormat="1" applyFont="1" applyBorder="1" applyAlignment="1">
      <alignment/>
    </xf>
    <xf numFmtId="166" fontId="28" fillId="0" borderId="11" xfId="0" applyNumberFormat="1" applyFont="1" applyBorder="1" applyAlignment="1">
      <alignment/>
    </xf>
    <xf numFmtId="4" fontId="29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2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7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166" fontId="19" fillId="0" borderId="19" xfId="0" applyNumberFormat="1" applyFont="1" applyBorder="1" applyAlignment="1">
      <alignment vertical="center"/>
    </xf>
    <xf numFmtId="166" fontId="19" fillId="0" borderId="20" xfId="0" applyNumberFormat="1" applyFont="1" applyBorder="1" applyAlignment="1">
      <alignment vertical="center"/>
    </xf>
    <xf numFmtId="0" fontId="11" fillId="4" borderId="0" xfId="0" applyFont="1" applyFill="1" applyAlignment="1">
      <alignment horizontal="center" vertical="center"/>
    </xf>
    <xf numFmtId="0" fontId="0" fillId="0" borderId="0" xfId="0"/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right" vertical="center"/>
    </xf>
    <xf numFmtId="0" fontId="18" fillId="3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abSelected="1" workbookViewId="0" topLeftCell="A1">
      <selection activeCell="B2" sqref="B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1.25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44:72" ht="36.95" customHeight="1">
      <c r="AR2" s="165" t="s">
        <v>5</v>
      </c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S2" s="13" t="s">
        <v>6</v>
      </c>
      <c r="BT2" s="13" t="s">
        <v>7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5" customHeight="1">
      <c r="B4" s="16"/>
      <c r="D4" s="17" t="s">
        <v>9</v>
      </c>
      <c r="AR4" s="16"/>
      <c r="AS4" s="18" t="s">
        <v>10</v>
      </c>
      <c r="BS4" s="13" t="s">
        <v>11</v>
      </c>
    </row>
    <row r="5" spans="2:71" ht="12" customHeight="1">
      <c r="B5" s="16"/>
      <c r="D5" s="19" t="s">
        <v>12</v>
      </c>
      <c r="K5" s="193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R5" s="16"/>
      <c r="BS5" s="13" t="s">
        <v>6</v>
      </c>
    </row>
    <row r="6" spans="2:71" ht="36.95" customHeight="1">
      <c r="B6" s="16"/>
      <c r="D6" s="21" t="s">
        <v>13</v>
      </c>
      <c r="K6" s="194" t="s">
        <v>14</v>
      </c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R6" s="16"/>
      <c r="BS6" s="13" t="s">
        <v>6</v>
      </c>
    </row>
    <row r="7" spans="2:71" ht="12" customHeight="1">
      <c r="B7" s="16"/>
      <c r="D7" s="22" t="s">
        <v>15</v>
      </c>
      <c r="K7" s="20" t="s">
        <v>1</v>
      </c>
      <c r="AK7" s="22" t="s">
        <v>16</v>
      </c>
      <c r="AN7" s="20" t="s">
        <v>1</v>
      </c>
      <c r="AR7" s="16"/>
      <c r="BS7" s="13" t="s">
        <v>6</v>
      </c>
    </row>
    <row r="8" spans="2:71" ht="12" customHeight="1">
      <c r="B8" s="16"/>
      <c r="D8" s="22" t="s">
        <v>17</v>
      </c>
      <c r="K8" s="20" t="s">
        <v>18</v>
      </c>
      <c r="AK8" s="22" t="s">
        <v>19</v>
      </c>
      <c r="AN8" s="203">
        <v>44323</v>
      </c>
      <c r="AR8" s="16"/>
      <c r="BS8" s="13" t="s">
        <v>6</v>
      </c>
    </row>
    <row r="9" spans="2:71" ht="14.45" customHeight="1">
      <c r="B9" s="16"/>
      <c r="AR9" s="16"/>
      <c r="BS9" s="13" t="s">
        <v>6</v>
      </c>
    </row>
    <row r="10" spans="2:71" ht="12" customHeight="1">
      <c r="B10" s="16"/>
      <c r="D10" s="22" t="s">
        <v>20</v>
      </c>
      <c r="K10" t="s">
        <v>21</v>
      </c>
      <c r="AK10" s="22" t="s">
        <v>22</v>
      </c>
      <c r="AN10" s="20" t="s">
        <v>1</v>
      </c>
      <c r="AR10" s="16"/>
      <c r="BS10" s="13" t="s">
        <v>6</v>
      </c>
    </row>
    <row r="11" spans="2:71" ht="18.4" customHeight="1">
      <c r="B11" s="16"/>
      <c r="E11" s="20" t="s">
        <v>23</v>
      </c>
      <c r="AK11" s="22" t="s">
        <v>24</v>
      </c>
      <c r="AN11" s="20" t="s">
        <v>1</v>
      </c>
      <c r="AR11" s="16"/>
      <c r="BS11" s="13" t="s">
        <v>6</v>
      </c>
    </row>
    <row r="12" spans="2:71" ht="6.95" customHeight="1">
      <c r="B12" s="16"/>
      <c r="AR12" s="16"/>
      <c r="BS12" s="13" t="s">
        <v>6</v>
      </c>
    </row>
    <row r="13" spans="2:71" ht="12" customHeight="1">
      <c r="B13" s="16"/>
      <c r="D13" s="22" t="s">
        <v>25</v>
      </c>
      <c r="K13" t="s">
        <v>501</v>
      </c>
      <c r="AK13" s="22" t="s">
        <v>22</v>
      </c>
      <c r="AN13" s="202" t="s">
        <v>502</v>
      </c>
      <c r="AR13" s="16"/>
      <c r="BS13" s="13" t="s">
        <v>6</v>
      </c>
    </row>
    <row r="14" spans="2:71" ht="12.75">
      <c r="B14" s="16"/>
      <c r="E14" s="20" t="s">
        <v>23</v>
      </c>
      <c r="AK14" s="22" t="s">
        <v>24</v>
      </c>
      <c r="AN14" s="20" t="s">
        <v>1</v>
      </c>
      <c r="AR14" s="16"/>
      <c r="BS14" s="13" t="s">
        <v>6</v>
      </c>
    </row>
    <row r="15" spans="2:71" ht="6.95" customHeight="1">
      <c r="B15" s="16"/>
      <c r="AR15" s="16"/>
      <c r="BS15" s="13" t="s">
        <v>3</v>
      </c>
    </row>
    <row r="16" spans="2:71" ht="12" customHeight="1">
      <c r="B16" s="16"/>
      <c r="D16" s="22" t="s">
        <v>26</v>
      </c>
      <c r="AK16" s="22" t="s">
        <v>22</v>
      </c>
      <c r="AN16" s="20" t="s">
        <v>1</v>
      </c>
      <c r="AR16" s="16"/>
      <c r="BS16" s="13" t="s">
        <v>3</v>
      </c>
    </row>
    <row r="17" spans="2:71" ht="18.4" customHeight="1">
      <c r="B17" s="16"/>
      <c r="E17" s="20" t="s">
        <v>23</v>
      </c>
      <c r="AK17" s="22" t="s">
        <v>24</v>
      </c>
      <c r="AN17" s="20" t="s">
        <v>1</v>
      </c>
      <c r="AR17" s="16"/>
      <c r="BS17" s="13" t="s">
        <v>27</v>
      </c>
    </row>
    <row r="18" spans="2:71" ht="6.95" customHeight="1">
      <c r="B18" s="16"/>
      <c r="AR18" s="16"/>
      <c r="BS18" s="13" t="s">
        <v>6</v>
      </c>
    </row>
    <row r="19" spans="2:71" ht="12" customHeight="1">
      <c r="B19" s="16"/>
      <c r="D19" s="22" t="s">
        <v>28</v>
      </c>
      <c r="AK19" s="22" t="s">
        <v>22</v>
      </c>
      <c r="AN19" s="20" t="s">
        <v>1</v>
      </c>
      <c r="AR19" s="16"/>
      <c r="BS19" s="13" t="s">
        <v>6</v>
      </c>
    </row>
    <row r="20" spans="2:71" ht="18.4" customHeight="1">
      <c r="B20" s="16"/>
      <c r="E20" s="20" t="s">
        <v>23</v>
      </c>
      <c r="AK20" s="22" t="s">
        <v>24</v>
      </c>
      <c r="AN20" s="20" t="s">
        <v>1</v>
      </c>
      <c r="AR20" s="16"/>
      <c r="BS20" s="13" t="s">
        <v>27</v>
      </c>
    </row>
    <row r="21" spans="2:44" ht="6.95" customHeight="1">
      <c r="B21" s="16"/>
      <c r="AR21" s="16"/>
    </row>
    <row r="22" spans="2:44" ht="12" customHeight="1">
      <c r="B22" s="16"/>
      <c r="D22" s="22" t="s">
        <v>29</v>
      </c>
      <c r="AR22" s="16"/>
    </row>
    <row r="23" spans="2:44" ht="16.5" customHeight="1">
      <c r="B23" s="16"/>
      <c r="E23" s="195" t="s">
        <v>1</v>
      </c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R23" s="16"/>
    </row>
    <row r="24" spans="2:44" ht="6.95" customHeight="1">
      <c r="B24" s="16"/>
      <c r="AR24" s="16"/>
    </row>
    <row r="25" spans="2:44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1:57" s="1" customFormat="1" ht="25.9" customHeight="1">
      <c r="A26" s="25"/>
      <c r="B26" s="26"/>
      <c r="C26" s="25"/>
      <c r="D26" s="27" t="s">
        <v>30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196">
        <f>ROUND(AG94,2)</f>
        <v>1207745.09</v>
      </c>
      <c r="AL26" s="197"/>
      <c r="AM26" s="197"/>
      <c r="AN26" s="197"/>
      <c r="AO26" s="197"/>
      <c r="AP26" s="25"/>
      <c r="AQ26" s="25"/>
      <c r="AR26" s="26"/>
      <c r="BE26" s="25"/>
    </row>
    <row r="27" spans="1:57" s="1" customFormat="1" ht="6.95" customHeight="1">
      <c r="A27" s="25"/>
      <c r="B27" s="26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6"/>
      <c r="BE27" s="25"/>
    </row>
    <row r="28" spans="1:57" s="1" customFormat="1" ht="12.75">
      <c r="A28" s="25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198" t="s">
        <v>31</v>
      </c>
      <c r="M28" s="198"/>
      <c r="N28" s="198"/>
      <c r="O28" s="198"/>
      <c r="P28" s="198"/>
      <c r="Q28" s="25"/>
      <c r="R28" s="25"/>
      <c r="S28" s="25"/>
      <c r="T28" s="25"/>
      <c r="U28" s="25"/>
      <c r="V28" s="25"/>
      <c r="W28" s="198" t="s">
        <v>32</v>
      </c>
      <c r="X28" s="198"/>
      <c r="Y28" s="198"/>
      <c r="Z28" s="198"/>
      <c r="AA28" s="198"/>
      <c r="AB28" s="198"/>
      <c r="AC28" s="198"/>
      <c r="AD28" s="198"/>
      <c r="AE28" s="198"/>
      <c r="AF28" s="25"/>
      <c r="AG28" s="25"/>
      <c r="AH28" s="25"/>
      <c r="AI28" s="25"/>
      <c r="AJ28" s="25"/>
      <c r="AK28" s="198" t="s">
        <v>33</v>
      </c>
      <c r="AL28" s="198"/>
      <c r="AM28" s="198"/>
      <c r="AN28" s="198"/>
      <c r="AO28" s="198"/>
      <c r="AP28" s="25"/>
      <c r="AQ28" s="25"/>
      <c r="AR28" s="26"/>
      <c r="BE28" s="25"/>
    </row>
    <row r="29" spans="2:44" s="2" customFormat="1" ht="14.45" customHeight="1">
      <c r="B29" s="30"/>
      <c r="D29" s="22" t="s">
        <v>34</v>
      </c>
      <c r="F29" s="22" t="s">
        <v>35</v>
      </c>
      <c r="L29" s="188">
        <v>0.21</v>
      </c>
      <c r="M29" s="187"/>
      <c r="N29" s="187"/>
      <c r="O29" s="187"/>
      <c r="P29" s="187"/>
      <c r="W29" s="186">
        <f>ROUND(AZ94,2)</f>
        <v>1207745.09</v>
      </c>
      <c r="X29" s="187"/>
      <c r="Y29" s="187"/>
      <c r="Z29" s="187"/>
      <c r="AA29" s="187"/>
      <c r="AB29" s="187"/>
      <c r="AC29" s="187"/>
      <c r="AD29" s="187"/>
      <c r="AE29" s="187"/>
      <c r="AK29" s="186">
        <f>ROUND(AV94,2)</f>
        <v>253626.47</v>
      </c>
      <c r="AL29" s="187"/>
      <c r="AM29" s="187"/>
      <c r="AN29" s="187"/>
      <c r="AO29" s="187"/>
      <c r="AR29" s="30"/>
    </row>
    <row r="30" spans="2:44" s="2" customFormat="1" ht="14.45" customHeight="1">
      <c r="B30" s="30"/>
      <c r="F30" s="22" t="s">
        <v>36</v>
      </c>
      <c r="L30" s="188">
        <v>0.15</v>
      </c>
      <c r="M30" s="187"/>
      <c r="N30" s="187"/>
      <c r="O30" s="187"/>
      <c r="P30" s="187"/>
      <c r="W30" s="186">
        <f>ROUND(BA94,2)</f>
        <v>0</v>
      </c>
      <c r="X30" s="187"/>
      <c r="Y30" s="187"/>
      <c r="Z30" s="187"/>
      <c r="AA30" s="187"/>
      <c r="AB30" s="187"/>
      <c r="AC30" s="187"/>
      <c r="AD30" s="187"/>
      <c r="AE30" s="187"/>
      <c r="AK30" s="186">
        <f>ROUND(AW94,2)</f>
        <v>0</v>
      </c>
      <c r="AL30" s="187"/>
      <c r="AM30" s="187"/>
      <c r="AN30" s="187"/>
      <c r="AO30" s="187"/>
      <c r="AR30" s="30"/>
    </row>
    <row r="31" spans="2:44" s="2" customFormat="1" ht="14.45" customHeight="1" hidden="1">
      <c r="B31" s="30"/>
      <c r="F31" s="22" t="s">
        <v>37</v>
      </c>
      <c r="L31" s="188">
        <v>0.21</v>
      </c>
      <c r="M31" s="187"/>
      <c r="N31" s="187"/>
      <c r="O31" s="187"/>
      <c r="P31" s="187"/>
      <c r="W31" s="186">
        <f>ROUND(BB94,2)</f>
        <v>0</v>
      </c>
      <c r="X31" s="187"/>
      <c r="Y31" s="187"/>
      <c r="Z31" s="187"/>
      <c r="AA31" s="187"/>
      <c r="AB31" s="187"/>
      <c r="AC31" s="187"/>
      <c r="AD31" s="187"/>
      <c r="AE31" s="187"/>
      <c r="AK31" s="186">
        <v>0</v>
      </c>
      <c r="AL31" s="187"/>
      <c r="AM31" s="187"/>
      <c r="AN31" s="187"/>
      <c r="AO31" s="187"/>
      <c r="AR31" s="30"/>
    </row>
    <row r="32" spans="2:44" s="2" customFormat="1" ht="14.45" customHeight="1" hidden="1">
      <c r="B32" s="30"/>
      <c r="F32" s="22" t="s">
        <v>38</v>
      </c>
      <c r="L32" s="188">
        <v>0.15</v>
      </c>
      <c r="M32" s="187"/>
      <c r="N32" s="187"/>
      <c r="O32" s="187"/>
      <c r="P32" s="187"/>
      <c r="W32" s="186">
        <f>ROUND(BC94,2)</f>
        <v>0</v>
      </c>
      <c r="X32" s="187"/>
      <c r="Y32" s="187"/>
      <c r="Z32" s="187"/>
      <c r="AA32" s="187"/>
      <c r="AB32" s="187"/>
      <c r="AC32" s="187"/>
      <c r="AD32" s="187"/>
      <c r="AE32" s="187"/>
      <c r="AK32" s="186">
        <v>0</v>
      </c>
      <c r="AL32" s="187"/>
      <c r="AM32" s="187"/>
      <c r="AN32" s="187"/>
      <c r="AO32" s="187"/>
      <c r="AR32" s="30"/>
    </row>
    <row r="33" spans="2:44" s="2" customFormat="1" ht="14.45" customHeight="1" hidden="1">
      <c r="B33" s="30"/>
      <c r="F33" s="22" t="s">
        <v>39</v>
      </c>
      <c r="L33" s="188">
        <v>0</v>
      </c>
      <c r="M33" s="187"/>
      <c r="N33" s="187"/>
      <c r="O33" s="187"/>
      <c r="P33" s="187"/>
      <c r="W33" s="186">
        <f>ROUND(BD94,2)</f>
        <v>0</v>
      </c>
      <c r="X33" s="187"/>
      <c r="Y33" s="187"/>
      <c r="Z33" s="187"/>
      <c r="AA33" s="187"/>
      <c r="AB33" s="187"/>
      <c r="AC33" s="187"/>
      <c r="AD33" s="187"/>
      <c r="AE33" s="187"/>
      <c r="AK33" s="186">
        <v>0</v>
      </c>
      <c r="AL33" s="187"/>
      <c r="AM33" s="187"/>
      <c r="AN33" s="187"/>
      <c r="AO33" s="187"/>
      <c r="AR33" s="30"/>
    </row>
    <row r="34" spans="1:57" s="1" customFormat="1" ht="6.95" customHeight="1">
      <c r="A34" s="25"/>
      <c r="B34" s="26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6"/>
      <c r="BE34" s="25"/>
    </row>
    <row r="35" spans="1:57" s="1" customFormat="1" ht="25.9" customHeight="1">
      <c r="A35" s="25"/>
      <c r="B35" s="26"/>
      <c r="C35" s="31"/>
      <c r="D35" s="32" t="s">
        <v>40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4" t="s">
        <v>41</v>
      </c>
      <c r="U35" s="33"/>
      <c r="V35" s="33"/>
      <c r="W35" s="33"/>
      <c r="X35" s="189" t="s">
        <v>42</v>
      </c>
      <c r="Y35" s="190"/>
      <c r="Z35" s="190"/>
      <c r="AA35" s="190"/>
      <c r="AB35" s="190"/>
      <c r="AC35" s="33"/>
      <c r="AD35" s="33"/>
      <c r="AE35" s="33"/>
      <c r="AF35" s="33"/>
      <c r="AG35" s="33"/>
      <c r="AH35" s="33"/>
      <c r="AI35" s="33"/>
      <c r="AJ35" s="33"/>
      <c r="AK35" s="191">
        <f>SUM(AK26:AK33)</f>
        <v>1461371.56</v>
      </c>
      <c r="AL35" s="190"/>
      <c r="AM35" s="190"/>
      <c r="AN35" s="190"/>
      <c r="AO35" s="192"/>
      <c r="AP35" s="31"/>
      <c r="AQ35" s="31"/>
      <c r="AR35" s="26"/>
      <c r="BE35" s="25"/>
    </row>
    <row r="36" spans="1:57" s="1" customFormat="1" ht="6.95" customHeight="1">
      <c r="A36" s="25"/>
      <c r="B36" s="26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6"/>
      <c r="BE36" s="25"/>
    </row>
    <row r="37" spans="1:57" s="1" customFormat="1" ht="14.45" customHeight="1">
      <c r="A37" s="25"/>
      <c r="B37" s="26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6"/>
      <c r="BE37" s="25"/>
    </row>
    <row r="38" spans="2:44" ht="14.45" customHeight="1">
      <c r="B38" s="16"/>
      <c r="AR38" s="16"/>
    </row>
    <row r="39" spans="2:44" ht="14.45" customHeight="1">
      <c r="B39" s="16"/>
      <c r="AR39" s="16"/>
    </row>
    <row r="40" spans="2:44" ht="14.45" customHeight="1">
      <c r="B40" s="16"/>
      <c r="AR40" s="16"/>
    </row>
    <row r="41" spans="2:44" ht="14.45" customHeight="1">
      <c r="B41" s="16"/>
      <c r="AR41" s="16"/>
    </row>
    <row r="42" spans="2:44" ht="14.45" customHeight="1">
      <c r="B42" s="16"/>
      <c r="AR42" s="16"/>
    </row>
    <row r="43" spans="2:44" ht="14.45" customHeight="1">
      <c r="B43" s="16"/>
      <c r="AR43" s="16"/>
    </row>
    <row r="44" spans="2:44" ht="14.45" customHeight="1">
      <c r="B44" s="16"/>
      <c r="AR44" s="16"/>
    </row>
    <row r="45" spans="2:44" ht="14.45" customHeight="1">
      <c r="B45" s="16"/>
      <c r="AR45" s="16"/>
    </row>
    <row r="46" spans="2:44" ht="14.45" customHeight="1">
      <c r="B46" s="16"/>
      <c r="AR46" s="16"/>
    </row>
    <row r="47" spans="2:44" ht="14.45" customHeight="1">
      <c r="B47" s="16"/>
      <c r="AR47" s="16"/>
    </row>
    <row r="48" spans="2:44" ht="14.45" customHeight="1">
      <c r="B48" s="16"/>
      <c r="AR48" s="16"/>
    </row>
    <row r="49" spans="2:44" s="1" customFormat="1" ht="14.45" customHeight="1">
      <c r="B49" s="35"/>
      <c r="D49" s="36" t="s">
        <v>43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6" t="s">
        <v>44</v>
      </c>
      <c r="AI49" s="37"/>
      <c r="AJ49" s="37"/>
      <c r="AK49" s="37"/>
      <c r="AL49" s="37"/>
      <c r="AM49" s="37"/>
      <c r="AN49" s="37"/>
      <c r="AO49" s="37"/>
      <c r="AR49" s="35"/>
    </row>
    <row r="50" spans="2:44" ht="11.25">
      <c r="B50" s="16"/>
      <c r="AR50" s="16"/>
    </row>
    <row r="51" spans="2:44" ht="11.25">
      <c r="B51" s="16"/>
      <c r="AR51" s="16"/>
    </row>
    <row r="52" spans="2:44" ht="11.25">
      <c r="B52" s="16"/>
      <c r="AR52" s="16"/>
    </row>
    <row r="53" spans="2:44" ht="11.25">
      <c r="B53" s="16"/>
      <c r="AR53" s="16"/>
    </row>
    <row r="54" spans="2:44" ht="11.25">
      <c r="B54" s="16"/>
      <c r="AR54" s="16"/>
    </row>
    <row r="55" spans="2:44" ht="11.25">
      <c r="B55" s="16"/>
      <c r="AR55" s="16"/>
    </row>
    <row r="56" spans="2:44" ht="11.25">
      <c r="B56" s="16"/>
      <c r="AR56" s="16"/>
    </row>
    <row r="57" spans="2:44" ht="11.25">
      <c r="B57" s="16"/>
      <c r="AR57" s="16"/>
    </row>
    <row r="58" spans="2:44" ht="11.25">
      <c r="B58" s="16"/>
      <c r="AR58" s="16"/>
    </row>
    <row r="59" spans="2:44" ht="11.25">
      <c r="B59" s="16"/>
      <c r="AR59" s="16"/>
    </row>
    <row r="60" spans="1:57" s="1" customFormat="1" ht="12.75">
      <c r="A60" s="25"/>
      <c r="B60" s="26"/>
      <c r="C60" s="25"/>
      <c r="D60" s="38" t="s">
        <v>45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38" t="s">
        <v>46</v>
      </c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38" t="s">
        <v>45</v>
      </c>
      <c r="AI60" s="28"/>
      <c r="AJ60" s="28"/>
      <c r="AK60" s="28"/>
      <c r="AL60" s="28"/>
      <c r="AM60" s="38" t="s">
        <v>46</v>
      </c>
      <c r="AN60" s="28"/>
      <c r="AO60" s="28"/>
      <c r="AP60" s="25"/>
      <c r="AQ60" s="25"/>
      <c r="AR60" s="26"/>
      <c r="BE60" s="25"/>
    </row>
    <row r="61" spans="2:44" ht="11.25">
      <c r="B61" s="16"/>
      <c r="AR61" s="16"/>
    </row>
    <row r="62" spans="2:44" ht="11.25">
      <c r="B62" s="16"/>
      <c r="AR62" s="16"/>
    </row>
    <row r="63" spans="2:44" ht="11.25">
      <c r="B63" s="16"/>
      <c r="AR63" s="16"/>
    </row>
    <row r="64" spans="1:57" s="1" customFormat="1" ht="12.75">
      <c r="A64" s="25"/>
      <c r="B64" s="26"/>
      <c r="C64" s="25"/>
      <c r="D64" s="36" t="s">
        <v>47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6" t="s">
        <v>48</v>
      </c>
      <c r="AI64" s="39"/>
      <c r="AJ64" s="39"/>
      <c r="AK64" s="39"/>
      <c r="AL64" s="39"/>
      <c r="AM64" s="39"/>
      <c r="AN64" s="39"/>
      <c r="AO64" s="39"/>
      <c r="AP64" s="25"/>
      <c r="AQ64" s="25"/>
      <c r="AR64" s="26"/>
      <c r="BE64" s="25"/>
    </row>
    <row r="65" spans="2:44" ht="11.25">
      <c r="B65" s="16"/>
      <c r="AR65" s="16"/>
    </row>
    <row r="66" spans="2:44" ht="11.25">
      <c r="B66" s="16"/>
      <c r="AR66" s="16"/>
    </row>
    <row r="67" spans="2:44" ht="11.25">
      <c r="B67" s="16"/>
      <c r="AR67" s="16"/>
    </row>
    <row r="68" spans="2:44" ht="11.25">
      <c r="B68" s="16"/>
      <c r="AR68" s="16"/>
    </row>
    <row r="69" spans="2:44" ht="11.25">
      <c r="B69" s="16"/>
      <c r="AR69" s="16"/>
    </row>
    <row r="70" spans="2:44" ht="11.25">
      <c r="B70" s="16"/>
      <c r="AR70" s="16"/>
    </row>
    <row r="71" spans="2:44" ht="11.25">
      <c r="B71" s="16"/>
      <c r="AR71" s="16"/>
    </row>
    <row r="72" spans="2:44" ht="11.25">
      <c r="B72" s="16"/>
      <c r="AR72" s="16"/>
    </row>
    <row r="73" spans="2:44" ht="11.25">
      <c r="B73" s="16"/>
      <c r="AR73" s="16"/>
    </row>
    <row r="74" spans="2:44" ht="11.25">
      <c r="B74" s="16"/>
      <c r="AR74" s="16"/>
    </row>
    <row r="75" spans="1:57" s="1" customFormat="1" ht="12.75">
      <c r="A75" s="25"/>
      <c r="B75" s="26"/>
      <c r="C75" s="25"/>
      <c r="D75" s="38" t="s">
        <v>45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38" t="s">
        <v>46</v>
      </c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38" t="s">
        <v>45</v>
      </c>
      <c r="AI75" s="28"/>
      <c r="AJ75" s="28"/>
      <c r="AK75" s="28"/>
      <c r="AL75" s="28"/>
      <c r="AM75" s="38" t="s">
        <v>46</v>
      </c>
      <c r="AN75" s="28"/>
      <c r="AO75" s="28"/>
      <c r="AP75" s="25"/>
      <c r="AQ75" s="25"/>
      <c r="AR75" s="26"/>
      <c r="BE75" s="25"/>
    </row>
    <row r="76" spans="1:57" s="1" customFormat="1" ht="11.25">
      <c r="A76" s="25"/>
      <c r="B76" s="26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6"/>
      <c r="BE76" s="25"/>
    </row>
    <row r="77" spans="1:57" s="1" customFormat="1" ht="6.95" customHeight="1">
      <c r="A77" s="25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6"/>
      <c r="BE77" s="25"/>
    </row>
    <row r="81" spans="1:57" s="1" customFormat="1" ht="6.95" customHeight="1">
      <c r="A81" s="25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6"/>
      <c r="BE81" s="25"/>
    </row>
    <row r="82" spans="1:57" s="1" customFormat="1" ht="24.95" customHeight="1">
      <c r="A82" s="25"/>
      <c r="B82" s="26"/>
      <c r="C82" s="17" t="s">
        <v>49</v>
      </c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6"/>
      <c r="BE82" s="25"/>
    </row>
    <row r="83" spans="1:57" s="1" customFormat="1" ht="6.95" customHeight="1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6"/>
      <c r="BE83" s="25"/>
    </row>
    <row r="84" spans="2:44" s="3" customFormat="1" ht="12" customHeight="1">
      <c r="B84" s="44"/>
      <c r="C84" s="22" t="s">
        <v>12</v>
      </c>
      <c r="AR84" s="44"/>
    </row>
    <row r="85" spans="2:44" s="4" customFormat="1" ht="36.95" customHeight="1">
      <c r="B85" s="45"/>
      <c r="C85" s="46" t="s">
        <v>13</v>
      </c>
      <c r="L85" s="177" t="str">
        <f>K6</f>
        <v>MŠ Družby Karviná - oprava kanalizace</v>
      </c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  <c r="AN85" s="178"/>
      <c r="AO85" s="178"/>
      <c r="AR85" s="45"/>
    </row>
    <row r="86" spans="1:57" s="1" customFormat="1" ht="6.95" customHeight="1">
      <c r="A86" s="25"/>
      <c r="B86" s="26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6"/>
      <c r="BE86" s="25"/>
    </row>
    <row r="87" spans="1:57" s="1" customFormat="1" ht="12" customHeight="1">
      <c r="A87" s="25"/>
      <c r="B87" s="26"/>
      <c r="C87" s="22" t="s">
        <v>17</v>
      </c>
      <c r="D87" s="25"/>
      <c r="E87" s="25"/>
      <c r="F87" s="25"/>
      <c r="G87" s="25"/>
      <c r="H87" s="25"/>
      <c r="I87" s="25"/>
      <c r="J87" s="25"/>
      <c r="K87" s="25"/>
      <c r="L87" s="47" t="str">
        <f>IF(K8="","",K8)</f>
        <v>Karviná</v>
      </c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2" t="s">
        <v>19</v>
      </c>
      <c r="AJ87" s="25"/>
      <c r="AK87" s="25"/>
      <c r="AL87" s="25"/>
      <c r="AM87" s="179">
        <f>IF(AN8="","",AN8)</f>
        <v>44323</v>
      </c>
      <c r="AN87" s="179"/>
      <c r="AO87" s="25"/>
      <c r="AP87" s="25"/>
      <c r="AQ87" s="25"/>
      <c r="AR87" s="26"/>
      <c r="BE87" s="25"/>
    </row>
    <row r="88" spans="1:57" s="1" customFormat="1" ht="6.95" customHeight="1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6"/>
      <c r="BE88" s="25"/>
    </row>
    <row r="89" spans="1:57" s="1" customFormat="1" ht="15.2" customHeight="1">
      <c r="A89" s="25"/>
      <c r="B89" s="26"/>
      <c r="C89" s="22" t="s">
        <v>20</v>
      </c>
      <c r="D89" s="25"/>
      <c r="E89" s="25"/>
      <c r="F89" s="25"/>
      <c r="G89" s="25"/>
      <c r="H89" s="25"/>
      <c r="I89" s="25"/>
      <c r="J89" s="25"/>
      <c r="K89" s="25"/>
      <c r="L89" t="s">
        <v>21</v>
      </c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2" t="s">
        <v>26</v>
      </c>
      <c r="AJ89" s="25"/>
      <c r="AK89" s="25"/>
      <c r="AL89" s="25"/>
      <c r="AM89" s="180" t="str">
        <f>IF(E17="","",E17)</f>
        <v xml:space="preserve"> </v>
      </c>
      <c r="AN89" s="181"/>
      <c r="AO89" s="181"/>
      <c r="AP89" s="181"/>
      <c r="AQ89" s="25"/>
      <c r="AR89" s="26"/>
      <c r="AS89" s="182" t="s">
        <v>50</v>
      </c>
      <c r="AT89" s="183"/>
      <c r="AU89" s="49"/>
      <c r="AV89" s="49"/>
      <c r="AW89" s="49"/>
      <c r="AX89" s="49"/>
      <c r="AY89" s="49"/>
      <c r="AZ89" s="49"/>
      <c r="BA89" s="49"/>
      <c r="BB89" s="49"/>
      <c r="BC89" s="49"/>
      <c r="BD89" s="50"/>
      <c r="BE89" s="25"/>
    </row>
    <row r="90" spans="1:57" s="1" customFormat="1" ht="15.2" customHeight="1">
      <c r="A90" s="25"/>
      <c r="B90" s="26"/>
      <c r="C90" s="22" t="s">
        <v>25</v>
      </c>
      <c r="D90" s="25"/>
      <c r="E90" s="25"/>
      <c r="F90" s="25"/>
      <c r="G90" s="25"/>
      <c r="H90" s="25"/>
      <c r="I90" s="25"/>
      <c r="J90" s="25"/>
      <c r="K90" s="25"/>
      <c r="L90" t="s">
        <v>501</v>
      </c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2" t="s">
        <v>28</v>
      </c>
      <c r="AJ90" s="25"/>
      <c r="AK90" s="25"/>
      <c r="AL90" s="25"/>
      <c r="AM90" s="180" t="str">
        <f>IF(E20="","",E20)</f>
        <v xml:space="preserve"> </v>
      </c>
      <c r="AN90" s="181"/>
      <c r="AO90" s="181"/>
      <c r="AP90" s="181"/>
      <c r="AQ90" s="25"/>
      <c r="AR90" s="26"/>
      <c r="AS90" s="184"/>
      <c r="AT90" s="185"/>
      <c r="AU90" s="51"/>
      <c r="AV90" s="51"/>
      <c r="AW90" s="51"/>
      <c r="AX90" s="51"/>
      <c r="AY90" s="51"/>
      <c r="AZ90" s="51"/>
      <c r="BA90" s="51"/>
      <c r="BB90" s="51"/>
      <c r="BC90" s="51"/>
      <c r="BD90" s="52"/>
      <c r="BE90" s="25"/>
    </row>
    <row r="91" spans="1:57" s="1" customFormat="1" ht="10.9" customHeight="1">
      <c r="A91" s="25"/>
      <c r="B91" s="26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6"/>
      <c r="AS91" s="184"/>
      <c r="AT91" s="185"/>
      <c r="AU91" s="51"/>
      <c r="AV91" s="51"/>
      <c r="AW91" s="51"/>
      <c r="AX91" s="51"/>
      <c r="AY91" s="51"/>
      <c r="AZ91" s="51"/>
      <c r="BA91" s="51"/>
      <c r="BB91" s="51"/>
      <c r="BC91" s="51"/>
      <c r="BD91" s="52"/>
      <c r="BE91" s="25"/>
    </row>
    <row r="92" spans="1:57" s="1" customFormat="1" ht="29.25" customHeight="1">
      <c r="A92" s="25"/>
      <c r="B92" s="26"/>
      <c r="C92" s="172" t="s">
        <v>51</v>
      </c>
      <c r="D92" s="173"/>
      <c r="E92" s="173"/>
      <c r="F92" s="173"/>
      <c r="G92" s="173"/>
      <c r="H92" s="53"/>
      <c r="I92" s="174" t="s">
        <v>52</v>
      </c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5" t="s">
        <v>53</v>
      </c>
      <c r="AH92" s="173"/>
      <c r="AI92" s="173"/>
      <c r="AJ92" s="173"/>
      <c r="AK92" s="173"/>
      <c r="AL92" s="173"/>
      <c r="AM92" s="173"/>
      <c r="AN92" s="174" t="s">
        <v>54</v>
      </c>
      <c r="AO92" s="173"/>
      <c r="AP92" s="176"/>
      <c r="AQ92" s="54" t="s">
        <v>55</v>
      </c>
      <c r="AR92" s="26"/>
      <c r="AS92" s="55" t="s">
        <v>56</v>
      </c>
      <c r="AT92" s="56" t="s">
        <v>57</v>
      </c>
      <c r="AU92" s="56" t="s">
        <v>58</v>
      </c>
      <c r="AV92" s="56" t="s">
        <v>59</v>
      </c>
      <c r="AW92" s="56" t="s">
        <v>60</v>
      </c>
      <c r="AX92" s="56" t="s">
        <v>61</v>
      </c>
      <c r="AY92" s="56" t="s">
        <v>62</v>
      </c>
      <c r="AZ92" s="56" t="s">
        <v>63</v>
      </c>
      <c r="BA92" s="56" t="s">
        <v>64</v>
      </c>
      <c r="BB92" s="56" t="s">
        <v>65</v>
      </c>
      <c r="BC92" s="56" t="s">
        <v>66</v>
      </c>
      <c r="BD92" s="57" t="s">
        <v>67</v>
      </c>
      <c r="BE92" s="25"/>
    </row>
    <row r="93" spans="1:57" s="1" customFormat="1" ht="10.9" customHeight="1">
      <c r="A93" s="25"/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6"/>
      <c r="AS93" s="58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60"/>
      <c r="BE93" s="25"/>
    </row>
    <row r="94" spans="2:90" s="5" customFormat="1" ht="32.45" customHeight="1">
      <c r="B94" s="61"/>
      <c r="C94" s="62" t="s">
        <v>68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170">
        <f>ROUND(SUM(AG95:AG96),2)</f>
        <v>1207745.09</v>
      </c>
      <c r="AH94" s="170"/>
      <c r="AI94" s="170"/>
      <c r="AJ94" s="170"/>
      <c r="AK94" s="170"/>
      <c r="AL94" s="170"/>
      <c r="AM94" s="170"/>
      <c r="AN94" s="171">
        <f>SUM(AG94,AT94)</f>
        <v>1461371.56</v>
      </c>
      <c r="AO94" s="171"/>
      <c r="AP94" s="171"/>
      <c r="AQ94" s="65" t="s">
        <v>1</v>
      </c>
      <c r="AR94" s="61"/>
      <c r="AS94" s="66">
        <f>ROUND(SUM(AS95:AS96),2)</f>
        <v>0</v>
      </c>
      <c r="AT94" s="67">
        <f>ROUND(SUM(AV94:AW94),2)</f>
        <v>253626.47</v>
      </c>
      <c r="AU94" s="68">
        <f>ROUND(SUM(AU95:AU96),5)</f>
        <v>1372.2529</v>
      </c>
      <c r="AV94" s="67">
        <f>ROUND(AZ94*L29,2)</f>
        <v>253626.47</v>
      </c>
      <c r="AW94" s="67">
        <f>ROUND(BA94*L30,2)</f>
        <v>0</v>
      </c>
      <c r="AX94" s="67">
        <f>ROUND(BB94*L29,2)</f>
        <v>0</v>
      </c>
      <c r="AY94" s="67">
        <f>ROUND(BC94*L30,2)</f>
        <v>0</v>
      </c>
      <c r="AZ94" s="67">
        <f>ROUND(SUM(AZ95:AZ96),2)</f>
        <v>1207745.09</v>
      </c>
      <c r="BA94" s="67">
        <f>ROUND(SUM(BA95:BA96),2)</f>
        <v>0</v>
      </c>
      <c r="BB94" s="67">
        <f>ROUND(SUM(BB95:BB96),2)</f>
        <v>0</v>
      </c>
      <c r="BC94" s="67">
        <f>ROUND(SUM(BC95:BC96),2)</f>
        <v>0</v>
      </c>
      <c r="BD94" s="69">
        <f>ROUND(SUM(BD95:BD96),2)</f>
        <v>0</v>
      </c>
      <c r="BS94" s="70" t="s">
        <v>69</v>
      </c>
      <c r="BT94" s="70" t="s">
        <v>70</v>
      </c>
      <c r="BU94" s="71" t="s">
        <v>71</v>
      </c>
      <c r="BV94" s="70" t="s">
        <v>72</v>
      </c>
      <c r="BW94" s="70" t="s">
        <v>4</v>
      </c>
      <c r="BX94" s="70" t="s">
        <v>73</v>
      </c>
      <c r="CL94" s="70" t="s">
        <v>1</v>
      </c>
    </row>
    <row r="95" spans="1:91" s="6" customFormat="1" ht="16.5" customHeight="1">
      <c r="A95" s="72" t="s">
        <v>74</v>
      </c>
      <c r="B95" s="73"/>
      <c r="C95" s="74"/>
      <c r="D95" s="169" t="s">
        <v>75</v>
      </c>
      <c r="E95" s="169"/>
      <c r="F95" s="169"/>
      <c r="G95" s="169"/>
      <c r="H95" s="169"/>
      <c r="I95" s="75"/>
      <c r="J95" s="169" t="s">
        <v>76</v>
      </c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7">
        <f>'01 - Venkovní kanalizace'!J30</f>
        <v>1027319.74</v>
      </c>
      <c r="AH95" s="168"/>
      <c r="AI95" s="168"/>
      <c r="AJ95" s="168"/>
      <c r="AK95" s="168"/>
      <c r="AL95" s="168"/>
      <c r="AM95" s="168"/>
      <c r="AN95" s="167">
        <f>SUM(AG95,AT95)</f>
        <v>1243056.89</v>
      </c>
      <c r="AO95" s="168"/>
      <c r="AP95" s="168"/>
      <c r="AQ95" s="76" t="s">
        <v>77</v>
      </c>
      <c r="AR95" s="73"/>
      <c r="AS95" s="77">
        <v>0</v>
      </c>
      <c r="AT95" s="78">
        <f>ROUND(SUM(AV95:AW95),2)</f>
        <v>215737.15</v>
      </c>
      <c r="AU95" s="79">
        <f>'01 - Venkovní kanalizace'!P129</f>
        <v>1136.3337</v>
      </c>
      <c r="AV95" s="78">
        <f>'01 - Venkovní kanalizace'!J33</f>
        <v>215737.15</v>
      </c>
      <c r="AW95" s="78">
        <f>'01 - Venkovní kanalizace'!J34</f>
        <v>0</v>
      </c>
      <c r="AX95" s="78">
        <f>'01 - Venkovní kanalizace'!J35</f>
        <v>0</v>
      </c>
      <c r="AY95" s="78">
        <f>'01 - Venkovní kanalizace'!J36</f>
        <v>0</v>
      </c>
      <c r="AZ95" s="78">
        <f>'01 - Venkovní kanalizace'!F33</f>
        <v>1027319.74</v>
      </c>
      <c r="BA95" s="78">
        <f>'01 - Venkovní kanalizace'!F34</f>
        <v>0</v>
      </c>
      <c r="BB95" s="78">
        <f>'01 - Venkovní kanalizace'!F35</f>
        <v>0</v>
      </c>
      <c r="BC95" s="78">
        <f>'01 - Venkovní kanalizace'!F36</f>
        <v>0</v>
      </c>
      <c r="BD95" s="80">
        <f>'01 - Venkovní kanalizace'!F37</f>
        <v>0</v>
      </c>
      <c r="BT95" s="81" t="s">
        <v>78</v>
      </c>
      <c r="BV95" s="81" t="s">
        <v>72</v>
      </c>
      <c r="BW95" s="81" t="s">
        <v>79</v>
      </c>
      <c r="BX95" s="81" t="s">
        <v>4</v>
      </c>
      <c r="CL95" s="81" t="s">
        <v>1</v>
      </c>
      <c r="CM95" s="81" t="s">
        <v>80</v>
      </c>
    </row>
    <row r="96" spans="1:91" s="6" customFormat="1" ht="16.5" customHeight="1">
      <c r="A96" s="72" t="s">
        <v>74</v>
      </c>
      <c r="B96" s="73"/>
      <c r="C96" s="74"/>
      <c r="D96" s="169" t="s">
        <v>81</v>
      </c>
      <c r="E96" s="169"/>
      <c r="F96" s="169"/>
      <c r="G96" s="169"/>
      <c r="H96" s="169"/>
      <c r="I96" s="75"/>
      <c r="J96" s="169" t="s">
        <v>82</v>
      </c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7">
        <f>'02 - Vnitřní kanalizace'!J30</f>
        <v>180425.35</v>
      </c>
      <c r="AH96" s="168"/>
      <c r="AI96" s="168"/>
      <c r="AJ96" s="168"/>
      <c r="AK96" s="168"/>
      <c r="AL96" s="168"/>
      <c r="AM96" s="168"/>
      <c r="AN96" s="167">
        <f>SUM(AG96,AT96)</f>
        <v>218314.67</v>
      </c>
      <c r="AO96" s="168"/>
      <c r="AP96" s="168"/>
      <c r="AQ96" s="76" t="s">
        <v>77</v>
      </c>
      <c r="AR96" s="73"/>
      <c r="AS96" s="82">
        <v>0</v>
      </c>
      <c r="AT96" s="83">
        <f>ROUND(SUM(AV96:AW96),2)</f>
        <v>37889.32</v>
      </c>
      <c r="AU96" s="84">
        <f>'02 - Vnitřní kanalizace'!P133</f>
        <v>235.9192</v>
      </c>
      <c r="AV96" s="83">
        <f>'02 - Vnitřní kanalizace'!J33</f>
        <v>37889.32</v>
      </c>
      <c r="AW96" s="83">
        <f>'02 - Vnitřní kanalizace'!J34</f>
        <v>0</v>
      </c>
      <c r="AX96" s="83">
        <f>'02 - Vnitřní kanalizace'!J35</f>
        <v>0</v>
      </c>
      <c r="AY96" s="83">
        <f>'02 - Vnitřní kanalizace'!J36</f>
        <v>0</v>
      </c>
      <c r="AZ96" s="83">
        <f>'02 - Vnitřní kanalizace'!F33</f>
        <v>180425.35</v>
      </c>
      <c r="BA96" s="83">
        <f>'02 - Vnitřní kanalizace'!F34</f>
        <v>0</v>
      </c>
      <c r="BB96" s="83">
        <f>'02 - Vnitřní kanalizace'!F35</f>
        <v>0</v>
      </c>
      <c r="BC96" s="83">
        <f>'02 - Vnitřní kanalizace'!F36</f>
        <v>0</v>
      </c>
      <c r="BD96" s="85">
        <f>'02 - Vnitřní kanalizace'!F37</f>
        <v>0</v>
      </c>
      <c r="BT96" s="81" t="s">
        <v>78</v>
      </c>
      <c r="BV96" s="81" t="s">
        <v>72</v>
      </c>
      <c r="BW96" s="81" t="s">
        <v>83</v>
      </c>
      <c r="BX96" s="81" t="s">
        <v>4</v>
      </c>
      <c r="CL96" s="81" t="s">
        <v>1</v>
      </c>
      <c r="CM96" s="81" t="s">
        <v>80</v>
      </c>
    </row>
    <row r="97" spans="1:57" s="1" customFormat="1" ht="30" customHeight="1">
      <c r="A97" s="25"/>
      <c r="B97" s="26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6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</row>
    <row r="98" spans="1:57" s="1" customFormat="1" ht="6.95" customHeight="1">
      <c r="A98" s="25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26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</row>
  </sheetData>
  <mergeCells count="44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AM87:AN87"/>
    <mergeCell ref="AM89:AP89"/>
    <mergeCell ref="AS89:AT91"/>
    <mergeCell ref="AM90:AP90"/>
    <mergeCell ref="W33:AE33"/>
    <mergeCell ref="AK33:AO33"/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</mergeCells>
  <hyperlinks>
    <hyperlink ref="A95" location="'01 - Venkovní kanalizace'!C2" display="/"/>
    <hyperlink ref="A96" location="'02 - Budiva MŠ - oprava v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94"/>
  <sheetViews>
    <sheetView showGridLines="0" workbookViewId="0" topLeftCell="A1">
      <selection activeCell="C2" sqref="C2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1.25">
      <c r="A1" s="86"/>
    </row>
    <row r="2" spans="12:46" ht="36.95" customHeight="1">
      <c r="L2" s="165" t="s">
        <v>5</v>
      </c>
      <c r="M2" s="166"/>
      <c r="N2" s="166"/>
      <c r="O2" s="166"/>
      <c r="P2" s="166"/>
      <c r="Q2" s="166"/>
      <c r="R2" s="166"/>
      <c r="S2" s="166"/>
      <c r="T2" s="166"/>
      <c r="U2" s="166"/>
      <c r="V2" s="166"/>
      <c r="AT2" s="13" t="s">
        <v>79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80</v>
      </c>
    </row>
    <row r="4" spans="2:46" ht="24.95" customHeight="1">
      <c r="B4" s="16"/>
      <c r="D4" s="17" t="s">
        <v>84</v>
      </c>
      <c r="L4" s="16"/>
      <c r="M4" s="87" t="s">
        <v>10</v>
      </c>
      <c r="AT4" s="13" t="s">
        <v>3</v>
      </c>
    </row>
    <row r="5" spans="2:12" ht="6.95" customHeight="1">
      <c r="B5" s="16"/>
      <c r="L5" s="16"/>
    </row>
    <row r="6" spans="2:12" ht="12" customHeight="1">
      <c r="B6" s="16"/>
      <c r="D6" s="22" t="s">
        <v>13</v>
      </c>
      <c r="L6" s="16"/>
    </row>
    <row r="7" spans="2:12" ht="16.5" customHeight="1">
      <c r="B7" s="16"/>
      <c r="E7" s="200" t="str">
        <f>'Rekapitulace stavby'!K6</f>
        <v>MŠ Družby Karviná - oprava kanalizace</v>
      </c>
      <c r="F7" s="201"/>
      <c r="G7" s="201"/>
      <c r="H7" s="201"/>
      <c r="L7" s="16"/>
    </row>
    <row r="8" spans="1:31" s="1" customFormat="1" ht="12" customHeight="1">
      <c r="A8" s="25"/>
      <c r="B8" s="26"/>
      <c r="C8" s="25"/>
      <c r="D8" s="22" t="s">
        <v>85</v>
      </c>
      <c r="E8" s="25"/>
      <c r="F8" s="25"/>
      <c r="G8" s="25"/>
      <c r="H8" s="25"/>
      <c r="I8" s="25"/>
      <c r="J8" s="25"/>
      <c r="K8" s="25"/>
      <c r="L8" s="3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31" s="1" customFormat="1" ht="16.5" customHeight="1">
      <c r="A9" s="25"/>
      <c r="B9" s="26"/>
      <c r="C9" s="25"/>
      <c r="D9" s="25"/>
      <c r="E9" s="177" t="s">
        <v>86</v>
      </c>
      <c r="F9" s="199"/>
      <c r="G9" s="199"/>
      <c r="H9" s="199"/>
      <c r="I9" s="25"/>
      <c r="J9" s="25"/>
      <c r="K9" s="25"/>
      <c r="L9" s="3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s="1" customFormat="1" ht="11.25">
      <c r="A10" s="25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3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31" s="1" customFormat="1" ht="12" customHeight="1">
      <c r="A11" s="25"/>
      <c r="B11" s="26"/>
      <c r="C11" s="25"/>
      <c r="D11" s="22" t="s">
        <v>15</v>
      </c>
      <c r="E11" s="25"/>
      <c r="F11" s="20" t="s">
        <v>1</v>
      </c>
      <c r="G11" s="25"/>
      <c r="H11" s="25"/>
      <c r="I11" s="22" t="s">
        <v>16</v>
      </c>
      <c r="J11" s="20" t="s">
        <v>1</v>
      </c>
      <c r="K11" s="25"/>
      <c r="L11" s="3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31" s="1" customFormat="1" ht="12" customHeight="1">
      <c r="A12" s="25"/>
      <c r="B12" s="26"/>
      <c r="C12" s="25"/>
      <c r="D12" s="22" t="s">
        <v>17</v>
      </c>
      <c r="E12" s="25"/>
      <c r="F12" s="20" t="s">
        <v>18</v>
      </c>
      <c r="G12" s="25"/>
      <c r="H12" s="25"/>
      <c r="I12" s="22" t="s">
        <v>19</v>
      </c>
      <c r="J12" s="48">
        <f>'Rekapitulace stavby'!AN8</f>
        <v>44323</v>
      </c>
      <c r="K12" s="25"/>
      <c r="L12" s="3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31" s="1" customFormat="1" ht="10.9" customHeight="1">
      <c r="A13" s="25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3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31" s="1" customFormat="1" ht="12" customHeight="1">
      <c r="A14" s="25"/>
      <c r="B14" s="26"/>
      <c r="C14" s="25"/>
      <c r="D14" s="22" t="s">
        <v>20</v>
      </c>
      <c r="E14" s="25"/>
      <c r="F14" t="s">
        <v>21</v>
      </c>
      <c r="G14" s="25"/>
      <c r="H14" s="25"/>
      <c r="I14" s="22" t="s">
        <v>22</v>
      </c>
      <c r="J14" s="20" t="str">
        <f>IF('Rekapitulace stavby'!AN10="","",'Rekapitulace stavby'!AN10)</f>
        <v/>
      </c>
      <c r="K14" s="25"/>
      <c r="L14" s="3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31" s="1" customFormat="1" ht="18" customHeight="1">
      <c r="A15" s="25"/>
      <c r="B15" s="26"/>
      <c r="C15" s="25"/>
      <c r="D15" s="25"/>
      <c r="E15" s="20" t="str">
        <f>IF('Rekapitulace stavby'!E11="","",'Rekapitulace stavby'!E11)</f>
        <v xml:space="preserve"> </v>
      </c>
      <c r="F15" s="25"/>
      <c r="G15" s="25"/>
      <c r="H15" s="25"/>
      <c r="I15" s="22" t="s">
        <v>24</v>
      </c>
      <c r="J15" s="20" t="str">
        <f>IF('Rekapitulace stavby'!AN11="","",'Rekapitulace stavby'!AN11)</f>
        <v/>
      </c>
      <c r="K15" s="25"/>
      <c r="L15" s="3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31" s="1" customFormat="1" ht="6.95" customHeight="1">
      <c r="A16" s="25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3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s="1" customFormat="1" ht="12" customHeight="1">
      <c r="A17" s="25"/>
      <c r="B17" s="26"/>
      <c r="C17" s="25"/>
      <c r="D17" s="22" t="s">
        <v>25</v>
      </c>
      <c r="E17" s="25"/>
      <c r="F17" t="s">
        <v>501</v>
      </c>
      <c r="G17" s="25"/>
      <c r="H17" s="25"/>
      <c r="I17" s="22" t="s">
        <v>22</v>
      </c>
      <c r="J17" s="20" t="str">
        <f>'Rekapitulace stavby'!AN13</f>
        <v>05178169</v>
      </c>
      <c r="K17" s="25"/>
      <c r="L17" s="3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s="1" customFormat="1" ht="18" customHeight="1">
      <c r="A18" s="25"/>
      <c r="B18" s="26"/>
      <c r="C18" s="25"/>
      <c r="D18" s="25"/>
      <c r="E18" s="193" t="str">
        <f>'Rekapitulace stavby'!E14</f>
        <v xml:space="preserve"> </v>
      </c>
      <c r="F18" s="193"/>
      <c r="G18" s="193"/>
      <c r="H18" s="193"/>
      <c r="I18" s="22" t="s">
        <v>24</v>
      </c>
      <c r="J18" s="20" t="str">
        <f>'Rekapitulace stavby'!AN14</f>
        <v/>
      </c>
      <c r="K18" s="25"/>
      <c r="L18" s="3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1" customFormat="1" ht="6.95" customHeight="1">
      <c r="A19" s="25"/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3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1" customFormat="1" ht="12" customHeight="1">
      <c r="A20" s="25"/>
      <c r="B20" s="26"/>
      <c r="C20" s="25"/>
      <c r="D20" s="22" t="s">
        <v>26</v>
      </c>
      <c r="E20" s="25"/>
      <c r="F20" s="25"/>
      <c r="G20" s="25"/>
      <c r="H20" s="25"/>
      <c r="I20" s="22" t="s">
        <v>22</v>
      </c>
      <c r="J20" s="20" t="str">
        <f>IF('Rekapitulace stavby'!AN16="","",'Rekapitulace stavby'!AN16)</f>
        <v/>
      </c>
      <c r="K20" s="25"/>
      <c r="L20" s="3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1" customFormat="1" ht="18" customHeight="1">
      <c r="A21" s="25"/>
      <c r="B21" s="26"/>
      <c r="C21" s="25"/>
      <c r="D21" s="25"/>
      <c r="E21" s="20" t="str">
        <f>IF('Rekapitulace stavby'!E17="","",'Rekapitulace stavby'!E17)</f>
        <v xml:space="preserve"> </v>
      </c>
      <c r="F21" s="25"/>
      <c r="G21" s="25"/>
      <c r="H21" s="25"/>
      <c r="I21" s="22" t="s">
        <v>24</v>
      </c>
      <c r="J21" s="20" t="str">
        <f>IF('Rekapitulace stavby'!AN17="","",'Rekapitulace stavby'!AN17)</f>
        <v/>
      </c>
      <c r="K21" s="25"/>
      <c r="L21" s="3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1" customFormat="1" ht="6.95" customHeight="1">
      <c r="A22" s="25"/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3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1" customFormat="1" ht="12" customHeight="1">
      <c r="A23" s="25"/>
      <c r="B23" s="26"/>
      <c r="C23" s="25"/>
      <c r="D23" s="22" t="s">
        <v>28</v>
      </c>
      <c r="E23" s="25"/>
      <c r="F23" s="25"/>
      <c r="G23" s="25"/>
      <c r="H23" s="25"/>
      <c r="I23" s="22" t="s">
        <v>22</v>
      </c>
      <c r="J23" s="20" t="str">
        <f>IF('Rekapitulace stavby'!AN19="","",'Rekapitulace stavby'!AN19)</f>
        <v/>
      </c>
      <c r="K23" s="25"/>
      <c r="L23" s="3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s="1" customFormat="1" ht="18" customHeight="1">
      <c r="A24" s="25"/>
      <c r="B24" s="26"/>
      <c r="C24" s="25"/>
      <c r="D24" s="25"/>
      <c r="E24" s="20" t="str">
        <f>IF('Rekapitulace stavby'!E20="","",'Rekapitulace stavby'!E20)</f>
        <v xml:space="preserve"> </v>
      </c>
      <c r="F24" s="25"/>
      <c r="G24" s="25"/>
      <c r="H24" s="25"/>
      <c r="I24" s="22" t="s">
        <v>24</v>
      </c>
      <c r="J24" s="20" t="str">
        <f>IF('Rekapitulace stavby'!AN20="","",'Rekapitulace stavby'!AN20)</f>
        <v/>
      </c>
      <c r="K24" s="25"/>
      <c r="L24" s="3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s="1" customFormat="1" ht="6.95" customHeight="1">
      <c r="A25" s="25"/>
      <c r="B25" s="26"/>
      <c r="C25" s="25"/>
      <c r="D25" s="25"/>
      <c r="E25" s="25"/>
      <c r="F25" s="25"/>
      <c r="G25" s="25"/>
      <c r="H25" s="25"/>
      <c r="I25" s="25"/>
      <c r="J25" s="25"/>
      <c r="K25" s="25"/>
      <c r="L25" s="3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s="1" customFormat="1" ht="12" customHeight="1">
      <c r="A26" s="25"/>
      <c r="B26" s="26"/>
      <c r="C26" s="25"/>
      <c r="D26" s="22" t="s">
        <v>29</v>
      </c>
      <c r="E26" s="25"/>
      <c r="F26" s="25"/>
      <c r="G26" s="25"/>
      <c r="H26" s="25"/>
      <c r="I26" s="25"/>
      <c r="J26" s="25"/>
      <c r="K26" s="25"/>
      <c r="L26" s="3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7" customFormat="1" ht="16.5" customHeight="1">
      <c r="A27" s="88"/>
      <c r="B27" s="89"/>
      <c r="C27" s="88"/>
      <c r="D27" s="88"/>
      <c r="E27" s="195" t="s">
        <v>1</v>
      </c>
      <c r="F27" s="195"/>
      <c r="G27" s="195"/>
      <c r="H27" s="195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s="1" customFormat="1" ht="6.95" customHeight="1">
      <c r="A28" s="25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3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s="1" customFormat="1" ht="6.95" customHeight="1">
      <c r="A29" s="25"/>
      <c r="B29" s="26"/>
      <c r="C29" s="25"/>
      <c r="D29" s="59"/>
      <c r="E29" s="59"/>
      <c r="F29" s="59"/>
      <c r="G29" s="59"/>
      <c r="H29" s="59"/>
      <c r="I29" s="59"/>
      <c r="J29" s="59"/>
      <c r="K29" s="59"/>
      <c r="L29" s="3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s="1" customFormat="1" ht="25.35" customHeight="1">
      <c r="A30" s="25"/>
      <c r="B30" s="26"/>
      <c r="C30" s="25"/>
      <c r="D30" s="91" t="s">
        <v>30</v>
      </c>
      <c r="E30" s="25"/>
      <c r="F30" s="25"/>
      <c r="G30" s="25"/>
      <c r="H30" s="25"/>
      <c r="I30" s="25"/>
      <c r="J30" s="64">
        <f>ROUND(J129,2)</f>
        <v>1027319.74</v>
      </c>
      <c r="K30" s="25"/>
      <c r="L30" s="3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s="1" customFormat="1" ht="6.95" customHeight="1">
      <c r="A31" s="25"/>
      <c r="B31" s="26"/>
      <c r="C31" s="25"/>
      <c r="D31" s="59"/>
      <c r="E31" s="59"/>
      <c r="F31" s="59"/>
      <c r="G31" s="59"/>
      <c r="H31" s="59"/>
      <c r="I31" s="59"/>
      <c r="J31" s="59"/>
      <c r="K31" s="59"/>
      <c r="L31" s="3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s="1" customFormat="1" ht="14.45" customHeight="1">
      <c r="A32" s="25"/>
      <c r="B32" s="26"/>
      <c r="C32" s="25"/>
      <c r="D32" s="25"/>
      <c r="E32" s="25"/>
      <c r="F32" s="29" t="s">
        <v>32</v>
      </c>
      <c r="G32" s="25"/>
      <c r="H32" s="25"/>
      <c r="I32" s="29" t="s">
        <v>31</v>
      </c>
      <c r="J32" s="29" t="s">
        <v>33</v>
      </c>
      <c r="K32" s="25"/>
      <c r="L32" s="3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s="1" customFormat="1" ht="14.45" customHeight="1">
      <c r="A33" s="25"/>
      <c r="B33" s="26"/>
      <c r="C33" s="25"/>
      <c r="D33" s="92" t="s">
        <v>34</v>
      </c>
      <c r="E33" s="22" t="s">
        <v>35</v>
      </c>
      <c r="F33" s="93">
        <f>ROUND((SUM(BE129:BE193)),2)</f>
        <v>1027319.74</v>
      </c>
      <c r="G33" s="25"/>
      <c r="H33" s="25"/>
      <c r="I33" s="94">
        <v>0.21</v>
      </c>
      <c r="J33" s="93">
        <f>ROUND(((SUM(BE129:BE193))*I33),2)</f>
        <v>215737.15</v>
      </c>
      <c r="K33" s="25"/>
      <c r="L33" s="3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s="1" customFormat="1" ht="14.45" customHeight="1">
      <c r="A34" s="25"/>
      <c r="B34" s="26"/>
      <c r="C34" s="25"/>
      <c r="D34" s="25"/>
      <c r="E34" s="22" t="s">
        <v>36</v>
      </c>
      <c r="F34" s="93">
        <f>ROUND((SUM(BF129:BF193)),2)</f>
        <v>0</v>
      </c>
      <c r="G34" s="25"/>
      <c r="H34" s="25"/>
      <c r="I34" s="94">
        <v>0.15</v>
      </c>
      <c r="J34" s="93">
        <f>ROUND(((SUM(BF129:BF193))*I34),2)</f>
        <v>0</v>
      </c>
      <c r="K34" s="25"/>
      <c r="L34" s="3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s="1" customFormat="1" ht="14.45" customHeight="1" hidden="1">
      <c r="A35" s="25"/>
      <c r="B35" s="26"/>
      <c r="C35" s="25"/>
      <c r="D35" s="25"/>
      <c r="E35" s="22" t="s">
        <v>37</v>
      </c>
      <c r="F35" s="93">
        <f>ROUND((SUM(BG129:BG193)),2)</f>
        <v>0</v>
      </c>
      <c r="G35" s="25"/>
      <c r="H35" s="25"/>
      <c r="I35" s="94">
        <v>0.21</v>
      </c>
      <c r="J35" s="93">
        <f>0</f>
        <v>0</v>
      </c>
      <c r="K35" s="25"/>
      <c r="L35" s="3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s="1" customFormat="1" ht="14.45" customHeight="1" hidden="1">
      <c r="A36" s="25"/>
      <c r="B36" s="26"/>
      <c r="C36" s="25"/>
      <c r="D36" s="25"/>
      <c r="E36" s="22" t="s">
        <v>38</v>
      </c>
      <c r="F36" s="93">
        <f>ROUND((SUM(BH129:BH193)),2)</f>
        <v>0</v>
      </c>
      <c r="G36" s="25"/>
      <c r="H36" s="25"/>
      <c r="I36" s="94">
        <v>0.15</v>
      </c>
      <c r="J36" s="93">
        <f>0</f>
        <v>0</v>
      </c>
      <c r="K36" s="25"/>
      <c r="L36" s="3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31" s="1" customFormat="1" ht="14.45" customHeight="1" hidden="1">
      <c r="A37" s="25"/>
      <c r="B37" s="26"/>
      <c r="C37" s="25"/>
      <c r="D37" s="25"/>
      <c r="E37" s="22" t="s">
        <v>39</v>
      </c>
      <c r="F37" s="93">
        <f>ROUND((SUM(BI129:BI193)),2)</f>
        <v>0</v>
      </c>
      <c r="G37" s="25"/>
      <c r="H37" s="25"/>
      <c r="I37" s="94">
        <v>0</v>
      </c>
      <c r="J37" s="93">
        <f>0</f>
        <v>0</v>
      </c>
      <c r="K37" s="25"/>
      <c r="L37" s="3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s="1" customFormat="1" ht="6.95" customHeight="1">
      <c r="A38" s="25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3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1" s="1" customFormat="1" ht="25.35" customHeight="1">
      <c r="A39" s="25"/>
      <c r="B39" s="26"/>
      <c r="C39" s="95"/>
      <c r="D39" s="96" t="s">
        <v>40</v>
      </c>
      <c r="E39" s="53"/>
      <c r="F39" s="53"/>
      <c r="G39" s="97" t="s">
        <v>41</v>
      </c>
      <c r="H39" s="98" t="s">
        <v>42</v>
      </c>
      <c r="I39" s="53"/>
      <c r="J39" s="99">
        <f>SUM(J30:J37)</f>
        <v>1243056.89</v>
      </c>
      <c r="K39" s="100"/>
      <c r="L39" s="3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s="1" customFormat="1" ht="14.45" customHeight="1">
      <c r="A40" s="25"/>
      <c r="B40" s="26"/>
      <c r="C40" s="25"/>
      <c r="D40" s="25"/>
      <c r="E40" s="25"/>
      <c r="F40" s="25"/>
      <c r="G40" s="25"/>
      <c r="H40" s="25"/>
      <c r="I40" s="25"/>
      <c r="J40" s="25"/>
      <c r="K40" s="25"/>
      <c r="L40" s="3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35"/>
      <c r="D50" s="36" t="s">
        <v>43</v>
      </c>
      <c r="E50" s="37"/>
      <c r="F50" s="37"/>
      <c r="G50" s="36" t="s">
        <v>44</v>
      </c>
      <c r="H50" s="37"/>
      <c r="I50" s="37"/>
      <c r="J50" s="37"/>
      <c r="K50" s="37"/>
      <c r="L50" s="35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1:31" s="1" customFormat="1" ht="12.75">
      <c r="A61" s="25"/>
      <c r="B61" s="26"/>
      <c r="C61" s="25"/>
      <c r="D61" s="38" t="s">
        <v>45</v>
      </c>
      <c r="E61" s="28"/>
      <c r="F61" s="101" t="s">
        <v>46</v>
      </c>
      <c r="G61" s="38" t="s">
        <v>45</v>
      </c>
      <c r="H61" s="28"/>
      <c r="I61" s="28"/>
      <c r="J61" s="102" t="s">
        <v>46</v>
      </c>
      <c r="K61" s="28"/>
      <c r="L61" s="3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1:31" s="1" customFormat="1" ht="12.75">
      <c r="A65" s="25"/>
      <c r="B65" s="26"/>
      <c r="C65" s="25"/>
      <c r="D65" s="36" t="s">
        <v>47</v>
      </c>
      <c r="E65" s="39"/>
      <c r="F65" s="39"/>
      <c r="G65" s="36" t="s">
        <v>48</v>
      </c>
      <c r="H65" s="39"/>
      <c r="I65" s="39"/>
      <c r="J65" s="39"/>
      <c r="K65" s="39"/>
      <c r="L65" s="3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1:31" s="1" customFormat="1" ht="12.75">
      <c r="A76" s="25"/>
      <c r="B76" s="26"/>
      <c r="C76" s="25"/>
      <c r="D76" s="38" t="s">
        <v>45</v>
      </c>
      <c r="E76" s="28"/>
      <c r="F76" s="101" t="s">
        <v>46</v>
      </c>
      <c r="G76" s="38" t="s">
        <v>45</v>
      </c>
      <c r="H76" s="28"/>
      <c r="I76" s="28"/>
      <c r="J76" s="102" t="s">
        <v>46</v>
      </c>
      <c r="K76" s="28"/>
      <c r="L76" s="3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1:31" s="1" customFormat="1" ht="14.45" customHeight="1">
      <c r="A77" s="25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3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81" spans="1:31" s="1" customFormat="1" ht="6.95" customHeight="1">
      <c r="A81" s="25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3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1:31" s="1" customFormat="1" ht="24.95" customHeight="1">
      <c r="A82" s="25"/>
      <c r="B82" s="26"/>
      <c r="C82" s="17" t="s">
        <v>87</v>
      </c>
      <c r="D82" s="25"/>
      <c r="E82" s="25"/>
      <c r="F82" s="25"/>
      <c r="G82" s="25"/>
      <c r="H82" s="25"/>
      <c r="I82" s="25"/>
      <c r="J82" s="25"/>
      <c r="K82" s="25"/>
      <c r="L82" s="3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1:31" s="1" customFormat="1" ht="6.95" customHeight="1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3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1:31" s="1" customFormat="1" ht="12" customHeight="1">
      <c r="A84" s="25"/>
      <c r="B84" s="26"/>
      <c r="C84" s="22" t="s">
        <v>13</v>
      </c>
      <c r="D84" s="25"/>
      <c r="E84" s="25"/>
      <c r="F84" s="25"/>
      <c r="G84" s="25"/>
      <c r="H84" s="25"/>
      <c r="I84" s="25"/>
      <c r="J84" s="25"/>
      <c r="K84" s="25"/>
      <c r="L84" s="3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1:31" s="1" customFormat="1" ht="16.5" customHeight="1">
      <c r="A85" s="25"/>
      <c r="B85" s="26"/>
      <c r="C85" s="25"/>
      <c r="D85" s="25"/>
      <c r="E85" s="200" t="str">
        <f>E7</f>
        <v>MŠ Družby Karviná - oprava kanalizace</v>
      </c>
      <c r="F85" s="201"/>
      <c r="G85" s="201"/>
      <c r="H85" s="201"/>
      <c r="I85" s="25"/>
      <c r="J85" s="25"/>
      <c r="K85" s="25"/>
      <c r="L85" s="3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1:31" s="1" customFormat="1" ht="12" customHeight="1">
      <c r="A86" s="25"/>
      <c r="B86" s="26"/>
      <c r="C86" s="22" t="s">
        <v>85</v>
      </c>
      <c r="D86" s="25"/>
      <c r="E86" s="25"/>
      <c r="F86" s="25"/>
      <c r="G86" s="25"/>
      <c r="H86" s="25"/>
      <c r="I86" s="25"/>
      <c r="J86" s="25"/>
      <c r="K86" s="25"/>
      <c r="L86" s="3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1:31" s="1" customFormat="1" ht="16.5" customHeight="1">
      <c r="A87" s="25"/>
      <c r="B87" s="26"/>
      <c r="C87" s="25"/>
      <c r="D87" s="25"/>
      <c r="E87" s="177" t="str">
        <f>E9</f>
        <v>01 - Venkovní kanalizace</v>
      </c>
      <c r="F87" s="199"/>
      <c r="G87" s="199"/>
      <c r="H87" s="199"/>
      <c r="I87" s="25"/>
      <c r="J87" s="25"/>
      <c r="K87" s="25"/>
      <c r="L87" s="3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1:31" s="1" customFormat="1" ht="6.95" customHeight="1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3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1:31" s="1" customFormat="1" ht="12" customHeight="1">
      <c r="A89" s="25"/>
      <c r="B89" s="26"/>
      <c r="C89" s="22" t="s">
        <v>17</v>
      </c>
      <c r="D89" s="25"/>
      <c r="E89" s="25"/>
      <c r="F89" s="20" t="str">
        <f>F12</f>
        <v>Karviná</v>
      </c>
      <c r="G89" s="25"/>
      <c r="H89" s="25"/>
      <c r="I89" s="22" t="s">
        <v>19</v>
      </c>
      <c r="J89" s="48">
        <f>IF(J12="","",J12)</f>
        <v>44323</v>
      </c>
      <c r="K89" s="25"/>
      <c r="L89" s="3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1:31" s="1" customFormat="1" ht="6.95" customHeight="1">
      <c r="A90" s="25"/>
      <c r="B90" s="26"/>
      <c r="C90" s="25"/>
      <c r="D90" s="25"/>
      <c r="E90" s="25"/>
      <c r="F90" s="25"/>
      <c r="G90" s="25"/>
      <c r="H90" s="25"/>
      <c r="I90" s="25"/>
      <c r="J90" s="25"/>
      <c r="K90" s="25"/>
      <c r="L90" s="3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1:31" s="1" customFormat="1" ht="15.2" customHeight="1">
      <c r="A91" s="25"/>
      <c r="B91" s="26"/>
      <c r="C91" s="22" t="s">
        <v>20</v>
      </c>
      <c r="D91" s="25"/>
      <c r="E91" s="25"/>
      <c r="F91" t="s">
        <v>21</v>
      </c>
      <c r="G91" s="25"/>
      <c r="H91" s="25"/>
      <c r="I91" s="22" t="s">
        <v>26</v>
      </c>
      <c r="J91" s="23" t="str">
        <f>E21</f>
        <v xml:space="preserve"> </v>
      </c>
      <c r="K91" s="25"/>
      <c r="L91" s="3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1:31" s="1" customFormat="1" ht="15.2" customHeight="1">
      <c r="A92" s="25"/>
      <c r="B92" s="26"/>
      <c r="C92" s="22" t="s">
        <v>25</v>
      </c>
      <c r="D92" s="25"/>
      <c r="E92" s="25"/>
      <c r="F92" t="s">
        <v>501</v>
      </c>
      <c r="G92" s="25"/>
      <c r="H92" s="25"/>
      <c r="I92" s="22" t="s">
        <v>28</v>
      </c>
      <c r="J92" s="23" t="str">
        <f>E24</f>
        <v xml:space="preserve"> </v>
      </c>
      <c r="K92" s="25"/>
      <c r="L92" s="3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1:31" s="1" customFormat="1" ht="10.35" customHeight="1">
      <c r="A93" s="25"/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3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31" s="1" customFormat="1" ht="29.25" customHeight="1">
      <c r="A94" s="25"/>
      <c r="B94" s="26"/>
      <c r="C94" s="103" t="s">
        <v>88</v>
      </c>
      <c r="D94" s="95"/>
      <c r="E94" s="95"/>
      <c r="F94" s="95"/>
      <c r="G94" s="95"/>
      <c r="H94" s="95"/>
      <c r="I94" s="95"/>
      <c r="J94" s="104" t="s">
        <v>89</v>
      </c>
      <c r="K94" s="95"/>
      <c r="L94" s="3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1:31" s="1" customFormat="1" ht="10.35" customHeight="1">
      <c r="A95" s="25"/>
      <c r="B95" s="26"/>
      <c r="C95" s="25"/>
      <c r="D95" s="25"/>
      <c r="E95" s="25"/>
      <c r="F95" s="25"/>
      <c r="G95" s="25"/>
      <c r="H95" s="25"/>
      <c r="I95" s="25"/>
      <c r="J95" s="25"/>
      <c r="K95" s="25"/>
      <c r="L95" s="3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1:47" s="1" customFormat="1" ht="22.9" customHeight="1">
      <c r="A96" s="25"/>
      <c r="B96" s="26"/>
      <c r="C96" s="105" t="s">
        <v>90</v>
      </c>
      <c r="D96" s="25"/>
      <c r="E96" s="25"/>
      <c r="F96" s="25"/>
      <c r="G96" s="25"/>
      <c r="H96" s="25"/>
      <c r="I96" s="25"/>
      <c r="J96" s="64">
        <f>J129</f>
        <v>1027319.7399999998</v>
      </c>
      <c r="K96" s="25"/>
      <c r="L96" s="3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U96" s="13" t="s">
        <v>91</v>
      </c>
    </row>
    <row r="97" spans="2:12" s="8" customFormat="1" ht="24.95" customHeight="1">
      <c r="B97" s="106"/>
      <c r="D97" s="107" t="s">
        <v>92</v>
      </c>
      <c r="E97" s="108"/>
      <c r="F97" s="108"/>
      <c r="G97" s="108"/>
      <c r="H97" s="108"/>
      <c r="I97" s="108"/>
      <c r="J97" s="109">
        <f>J130</f>
        <v>968580.8999999998</v>
      </c>
      <c r="L97" s="106"/>
    </row>
    <row r="98" spans="2:12" s="9" customFormat="1" ht="19.9" customHeight="1">
      <c r="B98" s="110"/>
      <c r="D98" s="111" t="s">
        <v>93</v>
      </c>
      <c r="E98" s="112"/>
      <c r="F98" s="112"/>
      <c r="G98" s="112"/>
      <c r="H98" s="112"/>
      <c r="I98" s="112"/>
      <c r="J98" s="113">
        <f>J131</f>
        <v>443542.68999999994</v>
      </c>
      <c r="L98" s="110"/>
    </row>
    <row r="99" spans="2:12" s="9" customFormat="1" ht="19.9" customHeight="1">
      <c r="B99" s="110"/>
      <c r="D99" s="111" t="s">
        <v>94</v>
      </c>
      <c r="E99" s="112"/>
      <c r="F99" s="112"/>
      <c r="G99" s="112"/>
      <c r="H99" s="112"/>
      <c r="I99" s="112"/>
      <c r="J99" s="113">
        <f>J151</f>
        <v>14201.1</v>
      </c>
      <c r="L99" s="110"/>
    </row>
    <row r="100" spans="2:12" s="9" customFormat="1" ht="19.9" customHeight="1">
      <c r="B100" s="110"/>
      <c r="D100" s="111" t="s">
        <v>95</v>
      </c>
      <c r="E100" s="112"/>
      <c r="F100" s="112"/>
      <c r="G100" s="112"/>
      <c r="H100" s="112"/>
      <c r="I100" s="112"/>
      <c r="J100" s="113">
        <f>J153</f>
        <v>126933.56</v>
      </c>
      <c r="L100" s="110"/>
    </row>
    <row r="101" spans="2:12" s="9" customFormat="1" ht="19.9" customHeight="1">
      <c r="B101" s="110"/>
      <c r="D101" s="111" t="s">
        <v>96</v>
      </c>
      <c r="E101" s="112"/>
      <c r="F101" s="112"/>
      <c r="G101" s="112"/>
      <c r="H101" s="112"/>
      <c r="I101" s="112"/>
      <c r="J101" s="113">
        <f>J159</f>
        <v>209524.49000000002</v>
      </c>
      <c r="L101" s="110"/>
    </row>
    <row r="102" spans="2:12" s="9" customFormat="1" ht="19.9" customHeight="1">
      <c r="B102" s="110"/>
      <c r="D102" s="111" t="s">
        <v>97</v>
      </c>
      <c r="E102" s="112"/>
      <c r="F102" s="112"/>
      <c r="G102" s="112"/>
      <c r="H102" s="112"/>
      <c r="I102" s="112"/>
      <c r="J102" s="113">
        <f>J168</f>
        <v>45036.84</v>
      </c>
      <c r="L102" s="110"/>
    </row>
    <row r="103" spans="2:12" s="9" customFormat="1" ht="19.9" customHeight="1">
      <c r="B103" s="110"/>
      <c r="D103" s="111" t="s">
        <v>98</v>
      </c>
      <c r="E103" s="112"/>
      <c r="F103" s="112"/>
      <c r="G103" s="112"/>
      <c r="H103" s="112"/>
      <c r="I103" s="112"/>
      <c r="J103" s="113">
        <f>J172</f>
        <v>14086.869999999999</v>
      </c>
      <c r="L103" s="110"/>
    </row>
    <row r="104" spans="2:12" s="9" customFormat="1" ht="19.9" customHeight="1">
      <c r="B104" s="110"/>
      <c r="D104" s="111" t="s">
        <v>99</v>
      </c>
      <c r="E104" s="112"/>
      <c r="F104" s="112"/>
      <c r="G104" s="112"/>
      <c r="H104" s="112"/>
      <c r="I104" s="112"/>
      <c r="J104" s="113">
        <f>J177</f>
        <v>84925.52</v>
      </c>
      <c r="L104" s="110"/>
    </row>
    <row r="105" spans="2:12" s="9" customFormat="1" ht="19.9" customHeight="1">
      <c r="B105" s="110"/>
      <c r="D105" s="111" t="s">
        <v>100</v>
      </c>
      <c r="E105" s="112"/>
      <c r="F105" s="112"/>
      <c r="G105" s="112"/>
      <c r="H105" s="112"/>
      <c r="I105" s="112"/>
      <c r="J105" s="113">
        <f>J183</f>
        <v>30329.829999999998</v>
      </c>
      <c r="L105" s="110"/>
    </row>
    <row r="106" spans="2:12" s="8" customFormat="1" ht="24.95" customHeight="1">
      <c r="B106" s="106"/>
      <c r="D106" s="107" t="s">
        <v>101</v>
      </c>
      <c r="E106" s="108"/>
      <c r="F106" s="108"/>
      <c r="G106" s="108"/>
      <c r="H106" s="108"/>
      <c r="I106" s="108"/>
      <c r="J106" s="109">
        <f>J186</f>
        <v>27910.47</v>
      </c>
      <c r="L106" s="106"/>
    </row>
    <row r="107" spans="2:12" s="9" customFormat="1" ht="19.9" customHeight="1">
      <c r="B107" s="110"/>
      <c r="D107" s="111" t="s">
        <v>102</v>
      </c>
      <c r="E107" s="112"/>
      <c r="F107" s="112"/>
      <c r="G107" s="112"/>
      <c r="H107" s="112"/>
      <c r="I107" s="112"/>
      <c r="J107" s="113">
        <f>J187</f>
        <v>27910.47</v>
      </c>
      <c r="L107" s="110"/>
    </row>
    <row r="108" spans="2:12" s="8" customFormat="1" ht="24.95" customHeight="1">
      <c r="B108" s="106"/>
      <c r="D108" s="107" t="s">
        <v>103</v>
      </c>
      <c r="E108" s="108"/>
      <c r="F108" s="108"/>
      <c r="G108" s="108"/>
      <c r="H108" s="108"/>
      <c r="I108" s="108"/>
      <c r="J108" s="109">
        <f>J190</f>
        <v>30828.370000000003</v>
      </c>
      <c r="L108" s="106"/>
    </row>
    <row r="109" spans="2:12" s="9" customFormat="1" ht="19.9" customHeight="1">
      <c r="B109" s="110"/>
      <c r="D109" s="111" t="s">
        <v>104</v>
      </c>
      <c r="E109" s="112"/>
      <c r="F109" s="112"/>
      <c r="G109" s="112"/>
      <c r="H109" s="112"/>
      <c r="I109" s="112"/>
      <c r="J109" s="113">
        <f>J191</f>
        <v>30828.370000000003</v>
      </c>
      <c r="L109" s="110"/>
    </row>
    <row r="110" spans="1:31" s="1" customFormat="1" ht="21.75" customHeight="1">
      <c r="A110" s="25"/>
      <c r="B110" s="26"/>
      <c r="C110" s="25"/>
      <c r="D110" s="25"/>
      <c r="E110" s="25"/>
      <c r="F110" s="25"/>
      <c r="G110" s="25"/>
      <c r="H110" s="25"/>
      <c r="I110" s="25"/>
      <c r="J110" s="25"/>
      <c r="K110" s="25"/>
      <c r="L110" s="3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</row>
    <row r="111" spans="1:31" s="1" customFormat="1" ht="6.95" customHeight="1">
      <c r="A111" s="25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3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  <row r="115" spans="1:31" s="1" customFormat="1" ht="6.95" customHeight="1">
      <c r="A115" s="25"/>
      <c r="B115" s="42"/>
      <c r="C115" s="43"/>
      <c r="D115" s="43"/>
      <c r="E115" s="43"/>
      <c r="F115" s="43"/>
      <c r="G115" s="43"/>
      <c r="H115" s="43"/>
      <c r="I115" s="43"/>
      <c r="J115" s="43"/>
      <c r="K115" s="43"/>
      <c r="L115" s="3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1:31" s="1" customFormat="1" ht="24.95" customHeight="1">
      <c r="A116" s="25"/>
      <c r="B116" s="26"/>
      <c r="C116" s="17" t="s">
        <v>105</v>
      </c>
      <c r="D116" s="25"/>
      <c r="E116" s="25"/>
      <c r="F116" s="25"/>
      <c r="G116" s="25"/>
      <c r="H116" s="25"/>
      <c r="I116" s="25"/>
      <c r="J116" s="25"/>
      <c r="K116" s="25"/>
      <c r="L116" s="3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17" spans="1:31" s="1" customFormat="1" ht="6.95" customHeight="1">
      <c r="A117" s="25"/>
      <c r="B117" s="26"/>
      <c r="C117" s="25"/>
      <c r="D117" s="25"/>
      <c r="E117" s="25"/>
      <c r="F117" s="25"/>
      <c r="G117" s="25"/>
      <c r="H117" s="25"/>
      <c r="I117" s="25"/>
      <c r="J117" s="25"/>
      <c r="K117" s="25"/>
      <c r="L117" s="3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 spans="1:31" s="1" customFormat="1" ht="12" customHeight="1">
      <c r="A118" s="25"/>
      <c r="B118" s="26"/>
      <c r="C118" s="22" t="s">
        <v>13</v>
      </c>
      <c r="D118" s="25"/>
      <c r="E118" s="25"/>
      <c r="F118" s="25"/>
      <c r="G118" s="25"/>
      <c r="H118" s="25"/>
      <c r="I118" s="25"/>
      <c r="J118" s="25"/>
      <c r="K118" s="25"/>
      <c r="L118" s="3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1:31" s="1" customFormat="1" ht="16.5" customHeight="1">
      <c r="A119" s="25"/>
      <c r="B119" s="26"/>
      <c r="C119" s="25"/>
      <c r="D119" s="25"/>
      <c r="E119" s="200" t="str">
        <f>E7</f>
        <v>MŠ Družby Karviná - oprava kanalizace</v>
      </c>
      <c r="F119" s="201"/>
      <c r="G119" s="201"/>
      <c r="H119" s="201"/>
      <c r="I119" s="25"/>
      <c r="J119" s="25"/>
      <c r="K119" s="25"/>
      <c r="L119" s="3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1:31" s="1" customFormat="1" ht="12" customHeight="1">
      <c r="A120" s="25"/>
      <c r="B120" s="26"/>
      <c r="C120" s="22" t="s">
        <v>85</v>
      </c>
      <c r="D120" s="25"/>
      <c r="E120" s="25"/>
      <c r="F120" s="25"/>
      <c r="G120" s="25"/>
      <c r="H120" s="25"/>
      <c r="I120" s="25"/>
      <c r="J120" s="25"/>
      <c r="K120" s="25"/>
      <c r="L120" s="3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1:31" s="1" customFormat="1" ht="16.5" customHeight="1">
      <c r="A121" s="25"/>
      <c r="B121" s="26"/>
      <c r="C121" s="25"/>
      <c r="D121" s="25"/>
      <c r="E121" s="177" t="str">
        <f>E9</f>
        <v>01 - Venkovní kanalizace</v>
      </c>
      <c r="F121" s="199"/>
      <c r="G121" s="199"/>
      <c r="H121" s="199"/>
      <c r="I121" s="25"/>
      <c r="J121" s="25"/>
      <c r="K121" s="25"/>
      <c r="L121" s="3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1:31" s="1" customFormat="1" ht="6.95" customHeight="1">
      <c r="A122" s="25"/>
      <c r="B122" s="26"/>
      <c r="C122" s="25"/>
      <c r="D122" s="25"/>
      <c r="E122" s="25"/>
      <c r="F122" s="25"/>
      <c r="G122" s="25"/>
      <c r="H122" s="25"/>
      <c r="I122" s="25"/>
      <c r="J122" s="25"/>
      <c r="K122" s="25"/>
      <c r="L122" s="3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</row>
    <row r="123" spans="1:31" s="1" customFormat="1" ht="12" customHeight="1">
      <c r="A123" s="25"/>
      <c r="B123" s="26"/>
      <c r="C123" s="22" t="s">
        <v>17</v>
      </c>
      <c r="D123" s="25"/>
      <c r="E123" s="25"/>
      <c r="F123" s="20" t="str">
        <f>F12</f>
        <v>Karviná</v>
      </c>
      <c r="G123" s="25"/>
      <c r="H123" s="25"/>
      <c r="I123" s="22" t="s">
        <v>19</v>
      </c>
      <c r="J123" s="48">
        <f>IF(J12="","",J12)</f>
        <v>44323</v>
      </c>
      <c r="K123" s="25"/>
      <c r="L123" s="3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</row>
    <row r="124" spans="1:31" s="1" customFormat="1" ht="6.95" customHeight="1">
      <c r="A124" s="25"/>
      <c r="B124" s="26"/>
      <c r="C124" s="25"/>
      <c r="D124" s="25"/>
      <c r="E124" s="25"/>
      <c r="F124" s="25"/>
      <c r="G124" s="25"/>
      <c r="H124" s="25"/>
      <c r="I124" s="25"/>
      <c r="J124" s="25"/>
      <c r="K124" s="25"/>
      <c r="L124" s="3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</row>
    <row r="125" spans="1:31" s="1" customFormat="1" ht="15.2" customHeight="1">
      <c r="A125" s="25"/>
      <c r="B125" s="26"/>
      <c r="C125" s="22" t="s">
        <v>20</v>
      </c>
      <c r="D125" s="25"/>
      <c r="E125" s="25"/>
      <c r="F125" t="s">
        <v>21</v>
      </c>
      <c r="G125" s="25"/>
      <c r="H125" s="25"/>
      <c r="I125" s="22" t="s">
        <v>26</v>
      </c>
      <c r="J125" s="23" t="str">
        <f>E21</f>
        <v xml:space="preserve"> </v>
      </c>
      <c r="K125" s="25"/>
      <c r="L125" s="3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</row>
    <row r="126" spans="1:31" s="1" customFormat="1" ht="15.2" customHeight="1">
      <c r="A126" s="25"/>
      <c r="B126" s="26"/>
      <c r="C126" s="22" t="s">
        <v>25</v>
      </c>
      <c r="D126" s="25"/>
      <c r="E126" s="25"/>
      <c r="F126" t="s">
        <v>501</v>
      </c>
      <c r="G126" s="25"/>
      <c r="H126" s="25"/>
      <c r="I126" s="22" t="s">
        <v>28</v>
      </c>
      <c r="J126" s="23" t="str">
        <f>E24</f>
        <v xml:space="preserve"> </v>
      </c>
      <c r="K126" s="25"/>
      <c r="L126" s="3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</row>
    <row r="127" spans="1:31" s="1" customFormat="1" ht="10.35" customHeight="1">
      <c r="A127" s="25"/>
      <c r="B127" s="26"/>
      <c r="C127" s="25"/>
      <c r="D127" s="25"/>
      <c r="E127" s="25"/>
      <c r="F127" s="25"/>
      <c r="G127" s="25"/>
      <c r="H127" s="25"/>
      <c r="I127" s="25"/>
      <c r="J127" s="25"/>
      <c r="K127" s="25"/>
      <c r="L127" s="3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</row>
    <row r="128" spans="1:31" s="10" customFormat="1" ht="29.25" customHeight="1">
      <c r="A128" s="114"/>
      <c r="B128" s="115"/>
      <c r="C128" s="116" t="s">
        <v>106</v>
      </c>
      <c r="D128" s="117" t="s">
        <v>55</v>
      </c>
      <c r="E128" s="117" t="s">
        <v>51</v>
      </c>
      <c r="F128" s="117" t="s">
        <v>52</v>
      </c>
      <c r="G128" s="117" t="s">
        <v>107</v>
      </c>
      <c r="H128" s="117" t="s">
        <v>108</v>
      </c>
      <c r="I128" s="117" t="s">
        <v>109</v>
      </c>
      <c r="J128" s="118" t="s">
        <v>89</v>
      </c>
      <c r="K128" s="119" t="s">
        <v>110</v>
      </c>
      <c r="L128" s="120"/>
      <c r="M128" s="55" t="s">
        <v>1</v>
      </c>
      <c r="N128" s="56" t="s">
        <v>34</v>
      </c>
      <c r="O128" s="56" t="s">
        <v>111</v>
      </c>
      <c r="P128" s="56" t="s">
        <v>112</v>
      </c>
      <c r="Q128" s="56" t="s">
        <v>113</v>
      </c>
      <c r="R128" s="56" t="s">
        <v>114</v>
      </c>
      <c r="S128" s="56" t="s">
        <v>115</v>
      </c>
      <c r="T128" s="57" t="s">
        <v>116</v>
      </c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4"/>
    </row>
    <row r="129" spans="1:63" s="1" customFormat="1" ht="22.9" customHeight="1">
      <c r="A129" s="25"/>
      <c r="B129" s="26"/>
      <c r="C129" s="62" t="s">
        <v>117</v>
      </c>
      <c r="D129" s="25"/>
      <c r="E129" s="25"/>
      <c r="F129" s="25"/>
      <c r="G129" s="25"/>
      <c r="H129" s="25"/>
      <c r="I129" s="25"/>
      <c r="J129" s="121">
        <f>BK129</f>
        <v>1027319.7399999998</v>
      </c>
      <c r="K129" s="25"/>
      <c r="L129" s="26"/>
      <c r="M129" s="58"/>
      <c r="N129" s="49"/>
      <c r="O129" s="59"/>
      <c r="P129" s="122">
        <f>P130+P186+P190</f>
        <v>1136.3337</v>
      </c>
      <c r="Q129" s="59"/>
      <c r="R129" s="122">
        <f>R130+R186+R190</f>
        <v>83.308773</v>
      </c>
      <c r="S129" s="59"/>
      <c r="T129" s="123">
        <f>T130+T186+T190</f>
        <v>104.57553999999999</v>
      </c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T129" s="13" t="s">
        <v>69</v>
      </c>
      <c r="AU129" s="13" t="s">
        <v>91</v>
      </c>
      <c r="BK129" s="124">
        <f>BK130+BK186+BK190</f>
        <v>1027319.7399999998</v>
      </c>
    </row>
    <row r="130" spans="2:63" s="11" customFormat="1" ht="25.9" customHeight="1">
      <c r="B130" s="125"/>
      <c r="D130" s="126" t="s">
        <v>69</v>
      </c>
      <c r="E130" s="127" t="s">
        <v>118</v>
      </c>
      <c r="F130" s="127" t="s">
        <v>119</v>
      </c>
      <c r="J130" s="128">
        <f>BK130</f>
        <v>968580.8999999998</v>
      </c>
      <c r="L130" s="125"/>
      <c r="M130" s="129"/>
      <c r="N130" s="130"/>
      <c r="O130" s="130"/>
      <c r="P130" s="131">
        <f>P131+P151+P153+P159+P168+P172+P177+P183</f>
        <v>1126.7576999999999</v>
      </c>
      <c r="Q130" s="130"/>
      <c r="R130" s="131">
        <f>R131+R151+R153+R159+R168+R172+R177+R183</f>
        <v>83.092473</v>
      </c>
      <c r="S130" s="130"/>
      <c r="T130" s="132">
        <f>T131+T151+T153+T159+T168+T172+T177+T183</f>
        <v>104.329</v>
      </c>
      <c r="AR130" s="126" t="s">
        <v>78</v>
      </c>
      <c r="AT130" s="133" t="s">
        <v>69</v>
      </c>
      <c r="AU130" s="133" t="s">
        <v>70</v>
      </c>
      <c r="AY130" s="126" t="s">
        <v>120</v>
      </c>
      <c r="BK130" s="134">
        <f>BK131+BK151+BK153+BK159+BK168+BK172+BK177+BK183</f>
        <v>968580.8999999998</v>
      </c>
    </row>
    <row r="131" spans="2:63" s="11" customFormat="1" ht="22.9" customHeight="1">
      <c r="B131" s="125"/>
      <c r="D131" s="126" t="s">
        <v>69</v>
      </c>
      <c r="E131" s="135" t="s">
        <v>78</v>
      </c>
      <c r="F131" s="135" t="s">
        <v>121</v>
      </c>
      <c r="J131" s="136">
        <f>BK131</f>
        <v>443542.68999999994</v>
      </c>
      <c r="L131" s="125"/>
      <c r="M131" s="129"/>
      <c r="N131" s="130"/>
      <c r="O131" s="130"/>
      <c r="P131" s="131">
        <f>SUM(P132:P150)</f>
        <v>707.7469999999998</v>
      </c>
      <c r="Q131" s="130"/>
      <c r="R131" s="131">
        <f>SUM(R132:R150)</f>
        <v>0.4921</v>
      </c>
      <c r="S131" s="130"/>
      <c r="T131" s="132">
        <f>SUM(T132:T150)</f>
        <v>103.58</v>
      </c>
      <c r="AR131" s="126" t="s">
        <v>78</v>
      </c>
      <c r="AT131" s="133" t="s">
        <v>69</v>
      </c>
      <c r="AU131" s="133" t="s">
        <v>78</v>
      </c>
      <c r="AY131" s="126" t="s">
        <v>120</v>
      </c>
      <c r="BK131" s="134">
        <f>SUM(BK132:BK150)</f>
        <v>443542.68999999994</v>
      </c>
    </row>
    <row r="132" spans="1:65" s="1" customFormat="1" ht="21.75" customHeight="1">
      <c r="A132" s="25"/>
      <c r="B132" s="137"/>
      <c r="C132" s="138" t="s">
        <v>78</v>
      </c>
      <c r="D132" s="138" t="s">
        <v>122</v>
      </c>
      <c r="E132" s="139" t="s">
        <v>123</v>
      </c>
      <c r="F132" s="140" t="s">
        <v>124</v>
      </c>
      <c r="G132" s="141" t="s">
        <v>125</v>
      </c>
      <c r="H132" s="142">
        <v>12</v>
      </c>
      <c r="I132" s="143">
        <v>89.76</v>
      </c>
      <c r="J132" s="143">
        <f aca="true" t="shared" si="0" ref="J132:J150">ROUND(I132*H132,2)</f>
        <v>1077.12</v>
      </c>
      <c r="K132" s="144"/>
      <c r="L132" s="26"/>
      <c r="M132" s="145" t="s">
        <v>1</v>
      </c>
      <c r="N132" s="146" t="s">
        <v>35</v>
      </c>
      <c r="O132" s="147">
        <v>0.313</v>
      </c>
      <c r="P132" s="147">
        <f aca="true" t="shared" si="1" ref="P132:P150">O132*H132</f>
        <v>3.7560000000000002</v>
      </c>
      <c r="Q132" s="147">
        <v>0</v>
      </c>
      <c r="R132" s="147">
        <f aca="true" t="shared" si="2" ref="R132:R150">Q132*H132</f>
        <v>0</v>
      </c>
      <c r="S132" s="147">
        <v>0.255</v>
      </c>
      <c r="T132" s="148">
        <f aca="true" t="shared" si="3" ref="T132:T150">S132*H132</f>
        <v>3.06</v>
      </c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R132" s="149" t="s">
        <v>126</v>
      </c>
      <c r="AT132" s="149" t="s">
        <v>122</v>
      </c>
      <c r="AU132" s="149" t="s">
        <v>80</v>
      </c>
      <c r="AY132" s="13" t="s">
        <v>120</v>
      </c>
      <c r="BE132" s="150">
        <f aca="true" t="shared" si="4" ref="BE132:BE150">IF(N132="základní",J132,0)</f>
        <v>1077.12</v>
      </c>
      <c r="BF132" s="150">
        <f aca="true" t="shared" si="5" ref="BF132:BF150">IF(N132="snížená",J132,0)</f>
        <v>0</v>
      </c>
      <c r="BG132" s="150">
        <f aca="true" t="shared" si="6" ref="BG132:BG150">IF(N132="zákl. přenesená",J132,0)</f>
        <v>0</v>
      </c>
      <c r="BH132" s="150">
        <f aca="true" t="shared" si="7" ref="BH132:BH150">IF(N132="sníž. přenesená",J132,0)</f>
        <v>0</v>
      </c>
      <c r="BI132" s="150">
        <f aca="true" t="shared" si="8" ref="BI132:BI150">IF(N132="nulová",J132,0)</f>
        <v>0</v>
      </c>
      <c r="BJ132" s="13" t="s">
        <v>78</v>
      </c>
      <c r="BK132" s="150">
        <f aca="true" t="shared" si="9" ref="BK132:BK150">ROUND(I132*H132,2)</f>
        <v>1077.12</v>
      </c>
      <c r="BL132" s="13" t="s">
        <v>126</v>
      </c>
      <c r="BM132" s="149" t="s">
        <v>127</v>
      </c>
    </row>
    <row r="133" spans="1:65" s="1" customFormat="1" ht="21.75" customHeight="1">
      <c r="A133" s="25"/>
      <c r="B133" s="137"/>
      <c r="C133" s="138" t="s">
        <v>80</v>
      </c>
      <c r="D133" s="138" t="s">
        <v>122</v>
      </c>
      <c r="E133" s="139" t="s">
        <v>128</v>
      </c>
      <c r="F133" s="140" t="s">
        <v>129</v>
      </c>
      <c r="G133" s="141" t="s">
        <v>125</v>
      </c>
      <c r="H133" s="142">
        <v>80</v>
      </c>
      <c r="I133" s="143">
        <v>76.77</v>
      </c>
      <c r="J133" s="143">
        <f t="shared" si="0"/>
        <v>6141.6</v>
      </c>
      <c r="K133" s="144"/>
      <c r="L133" s="26"/>
      <c r="M133" s="145" t="s">
        <v>1</v>
      </c>
      <c r="N133" s="146" t="s">
        <v>35</v>
      </c>
      <c r="O133" s="147">
        <v>0.155</v>
      </c>
      <c r="P133" s="147">
        <f t="shared" si="1"/>
        <v>12.4</v>
      </c>
      <c r="Q133" s="147">
        <v>0</v>
      </c>
      <c r="R133" s="147">
        <f t="shared" si="2"/>
        <v>0</v>
      </c>
      <c r="S133" s="147">
        <v>0.29</v>
      </c>
      <c r="T133" s="148">
        <f t="shared" si="3"/>
        <v>23.2</v>
      </c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R133" s="149" t="s">
        <v>126</v>
      </c>
      <c r="AT133" s="149" t="s">
        <v>122</v>
      </c>
      <c r="AU133" s="149" t="s">
        <v>80</v>
      </c>
      <c r="AY133" s="13" t="s">
        <v>120</v>
      </c>
      <c r="BE133" s="150">
        <f t="shared" si="4"/>
        <v>6141.6</v>
      </c>
      <c r="BF133" s="150">
        <f t="shared" si="5"/>
        <v>0</v>
      </c>
      <c r="BG133" s="150">
        <f t="shared" si="6"/>
        <v>0</v>
      </c>
      <c r="BH133" s="150">
        <f t="shared" si="7"/>
        <v>0</v>
      </c>
      <c r="BI133" s="150">
        <f t="shared" si="8"/>
        <v>0</v>
      </c>
      <c r="BJ133" s="13" t="s">
        <v>78</v>
      </c>
      <c r="BK133" s="150">
        <f t="shared" si="9"/>
        <v>6141.6</v>
      </c>
      <c r="BL133" s="13" t="s">
        <v>126</v>
      </c>
      <c r="BM133" s="149" t="s">
        <v>130</v>
      </c>
    </row>
    <row r="134" spans="1:65" s="1" customFormat="1" ht="21.75" customHeight="1">
      <c r="A134" s="25"/>
      <c r="B134" s="137"/>
      <c r="C134" s="138" t="s">
        <v>131</v>
      </c>
      <c r="D134" s="138" t="s">
        <v>122</v>
      </c>
      <c r="E134" s="139" t="s">
        <v>132</v>
      </c>
      <c r="F134" s="140" t="s">
        <v>133</v>
      </c>
      <c r="G134" s="141" t="s">
        <v>125</v>
      </c>
      <c r="H134" s="142">
        <v>80</v>
      </c>
      <c r="I134" s="143">
        <v>211.11</v>
      </c>
      <c r="J134" s="143">
        <f t="shared" si="0"/>
        <v>16888.8</v>
      </c>
      <c r="K134" s="144"/>
      <c r="L134" s="26"/>
      <c r="M134" s="145" t="s">
        <v>1</v>
      </c>
      <c r="N134" s="146" t="s">
        <v>35</v>
      </c>
      <c r="O134" s="147">
        <v>0.423</v>
      </c>
      <c r="P134" s="147">
        <f t="shared" si="1"/>
        <v>33.839999999999996</v>
      </c>
      <c r="Q134" s="147">
        <v>0</v>
      </c>
      <c r="R134" s="147">
        <f t="shared" si="2"/>
        <v>0</v>
      </c>
      <c r="S134" s="147">
        <v>0.45</v>
      </c>
      <c r="T134" s="148">
        <f t="shared" si="3"/>
        <v>36</v>
      </c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R134" s="149" t="s">
        <v>126</v>
      </c>
      <c r="AT134" s="149" t="s">
        <v>122</v>
      </c>
      <c r="AU134" s="149" t="s">
        <v>80</v>
      </c>
      <c r="AY134" s="13" t="s">
        <v>120</v>
      </c>
      <c r="BE134" s="150">
        <f t="shared" si="4"/>
        <v>16888.8</v>
      </c>
      <c r="BF134" s="150">
        <f t="shared" si="5"/>
        <v>0</v>
      </c>
      <c r="BG134" s="150">
        <f t="shared" si="6"/>
        <v>0</v>
      </c>
      <c r="BH134" s="150">
        <f t="shared" si="7"/>
        <v>0</v>
      </c>
      <c r="BI134" s="150">
        <f t="shared" si="8"/>
        <v>0</v>
      </c>
      <c r="BJ134" s="13" t="s">
        <v>78</v>
      </c>
      <c r="BK134" s="150">
        <f t="shared" si="9"/>
        <v>16888.8</v>
      </c>
      <c r="BL134" s="13" t="s">
        <v>126</v>
      </c>
      <c r="BM134" s="149" t="s">
        <v>134</v>
      </c>
    </row>
    <row r="135" spans="1:65" s="1" customFormat="1" ht="21.75" customHeight="1">
      <c r="A135" s="25"/>
      <c r="B135" s="137"/>
      <c r="C135" s="138" t="s">
        <v>126</v>
      </c>
      <c r="D135" s="138" t="s">
        <v>122</v>
      </c>
      <c r="E135" s="139" t="s">
        <v>135</v>
      </c>
      <c r="F135" s="140" t="s">
        <v>136</v>
      </c>
      <c r="G135" s="141" t="s">
        <v>125</v>
      </c>
      <c r="H135" s="142">
        <v>12</v>
      </c>
      <c r="I135" s="143">
        <v>252.25</v>
      </c>
      <c r="J135" s="143">
        <f t="shared" si="0"/>
        <v>3027</v>
      </c>
      <c r="K135" s="144"/>
      <c r="L135" s="26"/>
      <c r="M135" s="145" t="s">
        <v>1</v>
      </c>
      <c r="N135" s="146" t="s">
        <v>35</v>
      </c>
      <c r="O135" s="147">
        <v>0.76</v>
      </c>
      <c r="P135" s="147">
        <f t="shared" si="1"/>
        <v>9.120000000000001</v>
      </c>
      <c r="Q135" s="147">
        <v>0</v>
      </c>
      <c r="R135" s="147">
        <f t="shared" si="2"/>
        <v>0</v>
      </c>
      <c r="S135" s="147">
        <v>0.3</v>
      </c>
      <c r="T135" s="148">
        <f t="shared" si="3"/>
        <v>3.5999999999999996</v>
      </c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R135" s="149" t="s">
        <v>126</v>
      </c>
      <c r="AT135" s="149" t="s">
        <v>122</v>
      </c>
      <c r="AU135" s="149" t="s">
        <v>80</v>
      </c>
      <c r="AY135" s="13" t="s">
        <v>120</v>
      </c>
      <c r="BE135" s="150">
        <f t="shared" si="4"/>
        <v>3027</v>
      </c>
      <c r="BF135" s="150">
        <f t="shared" si="5"/>
        <v>0</v>
      </c>
      <c r="BG135" s="150">
        <f t="shared" si="6"/>
        <v>0</v>
      </c>
      <c r="BH135" s="150">
        <f t="shared" si="7"/>
        <v>0</v>
      </c>
      <c r="BI135" s="150">
        <f t="shared" si="8"/>
        <v>0</v>
      </c>
      <c r="BJ135" s="13" t="s">
        <v>78</v>
      </c>
      <c r="BK135" s="150">
        <f t="shared" si="9"/>
        <v>3027</v>
      </c>
      <c r="BL135" s="13" t="s">
        <v>126</v>
      </c>
      <c r="BM135" s="149" t="s">
        <v>137</v>
      </c>
    </row>
    <row r="136" spans="1:65" s="1" customFormat="1" ht="16.5" customHeight="1">
      <c r="A136" s="25"/>
      <c r="B136" s="137"/>
      <c r="C136" s="138" t="s">
        <v>138</v>
      </c>
      <c r="D136" s="138" t="s">
        <v>122</v>
      </c>
      <c r="E136" s="139" t="s">
        <v>139</v>
      </c>
      <c r="F136" s="140" t="s">
        <v>140</v>
      </c>
      <c r="G136" s="141" t="s">
        <v>141</v>
      </c>
      <c r="H136" s="142">
        <v>184</v>
      </c>
      <c r="I136" s="143">
        <v>53.26</v>
      </c>
      <c r="J136" s="143">
        <f t="shared" si="0"/>
        <v>9799.84</v>
      </c>
      <c r="K136" s="144"/>
      <c r="L136" s="26"/>
      <c r="M136" s="145" t="s">
        <v>1</v>
      </c>
      <c r="N136" s="146" t="s">
        <v>35</v>
      </c>
      <c r="O136" s="147">
        <v>0.133</v>
      </c>
      <c r="P136" s="147">
        <f t="shared" si="1"/>
        <v>24.472</v>
      </c>
      <c r="Q136" s="147">
        <v>0</v>
      </c>
      <c r="R136" s="147">
        <f t="shared" si="2"/>
        <v>0</v>
      </c>
      <c r="S136" s="147">
        <v>0.205</v>
      </c>
      <c r="T136" s="148">
        <f t="shared" si="3"/>
        <v>37.72</v>
      </c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R136" s="149" t="s">
        <v>126</v>
      </c>
      <c r="AT136" s="149" t="s">
        <v>122</v>
      </c>
      <c r="AU136" s="149" t="s">
        <v>80</v>
      </c>
      <c r="AY136" s="13" t="s">
        <v>120</v>
      </c>
      <c r="BE136" s="150">
        <f t="shared" si="4"/>
        <v>9799.84</v>
      </c>
      <c r="BF136" s="150">
        <f t="shared" si="5"/>
        <v>0</v>
      </c>
      <c r="BG136" s="150">
        <f t="shared" si="6"/>
        <v>0</v>
      </c>
      <c r="BH136" s="150">
        <f t="shared" si="7"/>
        <v>0</v>
      </c>
      <c r="BI136" s="150">
        <f t="shared" si="8"/>
        <v>0</v>
      </c>
      <c r="BJ136" s="13" t="s">
        <v>78</v>
      </c>
      <c r="BK136" s="150">
        <f t="shared" si="9"/>
        <v>9799.84</v>
      </c>
      <c r="BL136" s="13" t="s">
        <v>126</v>
      </c>
      <c r="BM136" s="149" t="s">
        <v>142</v>
      </c>
    </row>
    <row r="137" spans="1:65" s="1" customFormat="1" ht="16.5" customHeight="1">
      <c r="A137" s="25"/>
      <c r="B137" s="137"/>
      <c r="C137" s="138" t="s">
        <v>143</v>
      </c>
      <c r="D137" s="138" t="s">
        <v>122</v>
      </c>
      <c r="E137" s="139" t="s">
        <v>144</v>
      </c>
      <c r="F137" s="140" t="s">
        <v>145</v>
      </c>
      <c r="G137" s="141" t="s">
        <v>125</v>
      </c>
      <c r="H137" s="142">
        <v>34</v>
      </c>
      <c r="I137" s="143">
        <v>142.33</v>
      </c>
      <c r="J137" s="143">
        <f t="shared" si="0"/>
        <v>4839.22</v>
      </c>
      <c r="K137" s="144"/>
      <c r="L137" s="26"/>
      <c r="M137" s="145" t="s">
        <v>1</v>
      </c>
      <c r="N137" s="146" t="s">
        <v>35</v>
      </c>
      <c r="O137" s="147">
        <v>0.551</v>
      </c>
      <c r="P137" s="147">
        <f t="shared" si="1"/>
        <v>18.734</v>
      </c>
      <c r="Q137" s="147">
        <v>0</v>
      </c>
      <c r="R137" s="147">
        <f t="shared" si="2"/>
        <v>0</v>
      </c>
      <c r="S137" s="147">
        <v>0</v>
      </c>
      <c r="T137" s="148">
        <f t="shared" si="3"/>
        <v>0</v>
      </c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R137" s="149" t="s">
        <v>126</v>
      </c>
      <c r="AT137" s="149" t="s">
        <v>122</v>
      </c>
      <c r="AU137" s="149" t="s">
        <v>80</v>
      </c>
      <c r="AY137" s="13" t="s">
        <v>120</v>
      </c>
      <c r="BE137" s="150">
        <f t="shared" si="4"/>
        <v>4839.22</v>
      </c>
      <c r="BF137" s="150">
        <f t="shared" si="5"/>
        <v>0</v>
      </c>
      <c r="BG137" s="150">
        <f t="shared" si="6"/>
        <v>0</v>
      </c>
      <c r="BH137" s="150">
        <f t="shared" si="7"/>
        <v>0</v>
      </c>
      <c r="BI137" s="150">
        <f t="shared" si="8"/>
        <v>0</v>
      </c>
      <c r="BJ137" s="13" t="s">
        <v>78</v>
      </c>
      <c r="BK137" s="150">
        <f t="shared" si="9"/>
        <v>4839.22</v>
      </c>
      <c r="BL137" s="13" t="s">
        <v>126</v>
      </c>
      <c r="BM137" s="149" t="s">
        <v>146</v>
      </c>
    </row>
    <row r="138" spans="1:65" s="1" customFormat="1" ht="33" customHeight="1">
      <c r="A138" s="25"/>
      <c r="B138" s="137"/>
      <c r="C138" s="138" t="s">
        <v>147</v>
      </c>
      <c r="D138" s="138" t="s">
        <v>122</v>
      </c>
      <c r="E138" s="139" t="s">
        <v>148</v>
      </c>
      <c r="F138" s="140" t="s">
        <v>149</v>
      </c>
      <c r="G138" s="141" t="s">
        <v>150</v>
      </c>
      <c r="H138" s="142">
        <v>283</v>
      </c>
      <c r="I138" s="143">
        <v>563.13</v>
      </c>
      <c r="J138" s="143">
        <f t="shared" si="0"/>
        <v>159365.79</v>
      </c>
      <c r="K138" s="144"/>
      <c r="L138" s="26"/>
      <c r="M138" s="145" t="s">
        <v>1</v>
      </c>
      <c r="N138" s="146" t="s">
        <v>35</v>
      </c>
      <c r="O138" s="147">
        <v>0.865</v>
      </c>
      <c r="P138" s="147">
        <f t="shared" si="1"/>
        <v>244.795</v>
      </c>
      <c r="Q138" s="147">
        <v>0</v>
      </c>
      <c r="R138" s="147">
        <f t="shared" si="2"/>
        <v>0</v>
      </c>
      <c r="S138" s="147">
        <v>0</v>
      </c>
      <c r="T138" s="148">
        <f t="shared" si="3"/>
        <v>0</v>
      </c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R138" s="149" t="s">
        <v>126</v>
      </c>
      <c r="AT138" s="149" t="s">
        <v>122</v>
      </c>
      <c r="AU138" s="149" t="s">
        <v>80</v>
      </c>
      <c r="AY138" s="13" t="s">
        <v>120</v>
      </c>
      <c r="BE138" s="150">
        <f t="shared" si="4"/>
        <v>159365.79</v>
      </c>
      <c r="BF138" s="150">
        <f t="shared" si="5"/>
        <v>0</v>
      </c>
      <c r="BG138" s="150">
        <f t="shared" si="6"/>
        <v>0</v>
      </c>
      <c r="BH138" s="150">
        <f t="shared" si="7"/>
        <v>0</v>
      </c>
      <c r="BI138" s="150">
        <f t="shared" si="8"/>
        <v>0</v>
      </c>
      <c r="BJ138" s="13" t="s">
        <v>78</v>
      </c>
      <c r="BK138" s="150">
        <f t="shared" si="9"/>
        <v>159365.79</v>
      </c>
      <c r="BL138" s="13" t="s">
        <v>126</v>
      </c>
      <c r="BM138" s="149" t="s">
        <v>151</v>
      </c>
    </row>
    <row r="139" spans="1:65" s="1" customFormat="1" ht="21.75" customHeight="1">
      <c r="A139" s="25"/>
      <c r="B139" s="137"/>
      <c r="C139" s="138" t="s">
        <v>152</v>
      </c>
      <c r="D139" s="138" t="s">
        <v>122</v>
      </c>
      <c r="E139" s="139" t="s">
        <v>153</v>
      </c>
      <c r="F139" s="140" t="s">
        <v>154</v>
      </c>
      <c r="G139" s="141" t="s">
        <v>125</v>
      </c>
      <c r="H139" s="142">
        <v>703</v>
      </c>
      <c r="I139" s="143">
        <v>82.1</v>
      </c>
      <c r="J139" s="143">
        <f t="shared" si="0"/>
        <v>57716.3</v>
      </c>
      <c r="K139" s="144"/>
      <c r="L139" s="26"/>
      <c r="M139" s="145" t="s">
        <v>1</v>
      </c>
      <c r="N139" s="146" t="s">
        <v>35</v>
      </c>
      <c r="O139" s="147">
        <v>0.156</v>
      </c>
      <c r="P139" s="147">
        <f t="shared" si="1"/>
        <v>109.668</v>
      </c>
      <c r="Q139" s="147">
        <v>0.0007</v>
      </c>
      <c r="R139" s="147">
        <f t="shared" si="2"/>
        <v>0.4921</v>
      </c>
      <c r="S139" s="147">
        <v>0</v>
      </c>
      <c r="T139" s="148">
        <f t="shared" si="3"/>
        <v>0</v>
      </c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R139" s="149" t="s">
        <v>126</v>
      </c>
      <c r="AT139" s="149" t="s">
        <v>122</v>
      </c>
      <c r="AU139" s="149" t="s">
        <v>80</v>
      </c>
      <c r="AY139" s="13" t="s">
        <v>120</v>
      </c>
      <c r="BE139" s="150">
        <f t="shared" si="4"/>
        <v>57716.3</v>
      </c>
      <c r="BF139" s="150">
        <f t="shared" si="5"/>
        <v>0</v>
      </c>
      <c r="BG139" s="150">
        <f t="shared" si="6"/>
        <v>0</v>
      </c>
      <c r="BH139" s="150">
        <f t="shared" si="7"/>
        <v>0</v>
      </c>
      <c r="BI139" s="150">
        <f t="shared" si="8"/>
        <v>0</v>
      </c>
      <c r="BJ139" s="13" t="s">
        <v>78</v>
      </c>
      <c r="BK139" s="150">
        <f t="shared" si="9"/>
        <v>57716.3</v>
      </c>
      <c r="BL139" s="13" t="s">
        <v>126</v>
      </c>
      <c r="BM139" s="149" t="s">
        <v>155</v>
      </c>
    </row>
    <row r="140" spans="1:65" s="1" customFormat="1" ht="16.5" customHeight="1">
      <c r="A140" s="25"/>
      <c r="B140" s="137"/>
      <c r="C140" s="138" t="s">
        <v>156</v>
      </c>
      <c r="D140" s="138" t="s">
        <v>122</v>
      </c>
      <c r="E140" s="139" t="s">
        <v>157</v>
      </c>
      <c r="F140" s="140" t="s">
        <v>158</v>
      </c>
      <c r="G140" s="141" t="s">
        <v>125</v>
      </c>
      <c r="H140" s="142">
        <v>703</v>
      </c>
      <c r="I140" s="143">
        <v>31.47</v>
      </c>
      <c r="J140" s="143">
        <f t="shared" si="0"/>
        <v>22123.41</v>
      </c>
      <c r="K140" s="144"/>
      <c r="L140" s="26"/>
      <c r="M140" s="145" t="s">
        <v>1</v>
      </c>
      <c r="N140" s="146" t="s">
        <v>35</v>
      </c>
      <c r="O140" s="147">
        <v>0.095</v>
      </c>
      <c r="P140" s="147">
        <f t="shared" si="1"/>
        <v>66.785</v>
      </c>
      <c r="Q140" s="147">
        <v>0</v>
      </c>
      <c r="R140" s="147">
        <f t="shared" si="2"/>
        <v>0</v>
      </c>
      <c r="S140" s="147">
        <v>0</v>
      </c>
      <c r="T140" s="148">
        <f t="shared" si="3"/>
        <v>0</v>
      </c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R140" s="149" t="s">
        <v>126</v>
      </c>
      <c r="AT140" s="149" t="s">
        <v>122</v>
      </c>
      <c r="AU140" s="149" t="s">
        <v>80</v>
      </c>
      <c r="AY140" s="13" t="s">
        <v>120</v>
      </c>
      <c r="BE140" s="150">
        <f t="shared" si="4"/>
        <v>22123.41</v>
      </c>
      <c r="BF140" s="150">
        <f t="shared" si="5"/>
        <v>0</v>
      </c>
      <c r="BG140" s="150">
        <f t="shared" si="6"/>
        <v>0</v>
      </c>
      <c r="BH140" s="150">
        <f t="shared" si="7"/>
        <v>0</v>
      </c>
      <c r="BI140" s="150">
        <f t="shared" si="8"/>
        <v>0</v>
      </c>
      <c r="BJ140" s="13" t="s">
        <v>78</v>
      </c>
      <c r="BK140" s="150">
        <f t="shared" si="9"/>
        <v>22123.41</v>
      </c>
      <c r="BL140" s="13" t="s">
        <v>126</v>
      </c>
      <c r="BM140" s="149" t="s">
        <v>159</v>
      </c>
    </row>
    <row r="141" spans="1:65" s="1" customFormat="1" ht="21.75" customHeight="1">
      <c r="A141" s="25"/>
      <c r="B141" s="137"/>
      <c r="C141" s="138" t="s">
        <v>160</v>
      </c>
      <c r="D141" s="138" t="s">
        <v>122</v>
      </c>
      <c r="E141" s="139" t="s">
        <v>161</v>
      </c>
      <c r="F141" s="140" t="s">
        <v>162</v>
      </c>
      <c r="G141" s="141" t="s">
        <v>150</v>
      </c>
      <c r="H141" s="142">
        <v>59</v>
      </c>
      <c r="I141" s="143">
        <v>175.9</v>
      </c>
      <c r="J141" s="143">
        <f t="shared" si="0"/>
        <v>10378.1</v>
      </c>
      <c r="K141" s="144"/>
      <c r="L141" s="26"/>
      <c r="M141" s="145" t="s">
        <v>1</v>
      </c>
      <c r="N141" s="146" t="s">
        <v>35</v>
      </c>
      <c r="O141" s="147">
        <v>0.073</v>
      </c>
      <c r="P141" s="147">
        <f t="shared" si="1"/>
        <v>4.3069999999999995</v>
      </c>
      <c r="Q141" s="147">
        <v>0</v>
      </c>
      <c r="R141" s="147">
        <f t="shared" si="2"/>
        <v>0</v>
      </c>
      <c r="S141" s="147">
        <v>0</v>
      </c>
      <c r="T141" s="148">
        <f t="shared" si="3"/>
        <v>0</v>
      </c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R141" s="149" t="s">
        <v>126</v>
      </c>
      <c r="AT141" s="149" t="s">
        <v>122</v>
      </c>
      <c r="AU141" s="149" t="s">
        <v>80</v>
      </c>
      <c r="AY141" s="13" t="s">
        <v>120</v>
      </c>
      <c r="BE141" s="150">
        <f t="shared" si="4"/>
        <v>10378.1</v>
      </c>
      <c r="BF141" s="150">
        <f t="shared" si="5"/>
        <v>0</v>
      </c>
      <c r="BG141" s="150">
        <f t="shared" si="6"/>
        <v>0</v>
      </c>
      <c r="BH141" s="150">
        <f t="shared" si="7"/>
        <v>0</v>
      </c>
      <c r="BI141" s="150">
        <f t="shared" si="8"/>
        <v>0</v>
      </c>
      <c r="BJ141" s="13" t="s">
        <v>78</v>
      </c>
      <c r="BK141" s="150">
        <f t="shared" si="9"/>
        <v>10378.1</v>
      </c>
      <c r="BL141" s="13" t="s">
        <v>126</v>
      </c>
      <c r="BM141" s="149" t="s">
        <v>163</v>
      </c>
    </row>
    <row r="142" spans="1:65" s="1" customFormat="1" ht="21.75" customHeight="1">
      <c r="A142" s="25"/>
      <c r="B142" s="137"/>
      <c r="C142" s="138" t="s">
        <v>164</v>
      </c>
      <c r="D142" s="138" t="s">
        <v>122</v>
      </c>
      <c r="E142" s="139" t="s">
        <v>165</v>
      </c>
      <c r="F142" s="140" t="s">
        <v>166</v>
      </c>
      <c r="G142" s="141" t="s">
        <v>150</v>
      </c>
      <c r="H142" s="142">
        <v>59</v>
      </c>
      <c r="I142" s="143">
        <v>145.5</v>
      </c>
      <c r="J142" s="143">
        <f t="shared" si="0"/>
        <v>8584.5</v>
      </c>
      <c r="K142" s="144"/>
      <c r="L142" s="26"/>
      <c r="M142" s="145" t="s">
        <v>1</v>
      </c>
      <c r="N142" s="146" t="s">
        <v>35</v>
      </c>
      <c r="O142" s="147">
        <v>0.197</v>
      </c>
      <c r="P142" s="147">
        <f t="shared" si="1"/>
        <v>11.623000000000001</v>
      </c>
      <c r="Q142" s="147">
        <v>0</v>
      </c>
      <c r="R142" s="147">
        <f t="shared" si="2"/>
        <v>0</v>
      </c>
      <c r="S142" s="147">
        <v>0</v>
      </c>
      <c r="T142" s="148">
        <f t="shared" si="3"/>
        <v>0</v>
      </c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R142" s="149" t="s">
        <v>126</v>
      </c>
      <c r="AT142" s="149" t="s">
        <v>122</v>
      </c>
      <c r="AU142" s="149" t="s">
        <v>80</v>
      </c>
      <c r="AY142" s="13" t="s">
        <v>120</v>
      </c>
      <c r="BE142" s="150">
        <f t="shared" si="4"/>
        <v>8584.5</v>
      </c>
      <c r="BF142" s="150">
        <f t="shared" si="5"/>
        <v>0</v>
      </c>
      <c r="BG142" s="150">
        <f t="shared" si="6"/>
        <v>0</v>
      </c>
      <c r="BH142" s="150">
        <f t="shared" si="7"/>
        <v>0</v>
      </c>
      <c r="BI142" s="150">
        <f t="shared" si="8"/>
        <v>0</v>
      </c>
      <c r="BJ142" s="13" t="s">
        <v>78</v>
      </c>
      <c r="BK142" s="150">
        <f t="shared" si="9"/>
        <v>8584.5</v>
      </c>
      <c r="BL142" s="13" t="s">
        <v>126</v>
      </c>
      <c r="BM142" s="149" t="s">
        <v>167</v>
      </c>
    </row>
    <row r="143" spans="1:65" s="1" customFormat="1" ht="21.75" customHeight="1">
      <c r="A143" s="25"/>
      <c r="B143" s="137"/>
      <c r="C143" s="138" t="s">
        <v>168</v>
      </c>
      <c r="D143" s="138" t="s">
        <v>122</v>
      </c>
      <c r="E143" s="139" t="s">
        <v>169</v>
      </c>
      <c r="F143" s="140" t="s">
        <v>170</v>
      </c>
      <c r="G143" s="141" t="s">
        <v>171</v>
      </c>
      <c r="H143" s="142">
        <v>99</v>
      </c>
      <c r="I143" s="143">
        <v>323.27</v>
      </c>
      <c r="J143" s="143">
        <f t="shared" si="0"/>
        <v>32003.73</v>
      </c>
      <c r="K143" s="144"/>
      <c r="L143" s="26"/>
      <c r="M143" s="145" t="s">
        <v>1</v>
      </c>
      <c r="N143" s="146" t="s">
        <v>35</v>
      </c>
      <c r="O143" s="147">
        <v>0</v>
      </c>
      <c r="P143" s="147">
        <f t="shared" si="1"/>
        <v>0</v>
      </c>
      <c r="Q143" s="147">
        <v>0</v>
      </c>
      <c r="R143" s="147">
        <f t="shared" si="2"/>
        <v>0</v>
      </c>
      <c r="S143" s="147">
        <v>0</v>
      </c>
      <c r="T143" s="148">
        <f t="shared" si="3"/>
        <v>0</v>
      </c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R143" s="149" t="s">
        <v>126</v>
      </c>
      <c r="AT143" s="149" t="s">
        <v>122</v>
      </c>
      <c r="AU143" s="149" t="s">
        <v>80</v>
      </c>
      <c r="AY143" s="13" t="s">
        <v>120</v>
      </c>
      <c r="BE143" s="150">
        <f t="shared" si="4"/>
        <v>32003.73</v>
      </c>
      <c r="BF143" s="150">
        <f t="shared" si="5"/>
        <v>0</v>
      </c>
      <c r="BG143" s="150">
        <f t="shared" si="6"/>
        <v>0</v>
      </c>
      <c r="BH143" s="150">
        <f t="shared" si="7"/>
        <v>0</v>
      </c>
      <c r="BI143" s="150">
        <f t="shared" si="8"/>
        <v>0</v>
      </c>
      <c r="BJ143" s="13" t="s">
        <v>78</v>
      </c>
      <c r="BK143" s="150">
        <f t="shared" si="9"/>
        <v>32003.73</v>
      </c>
      <c r="BL143" s="13" t="s">
        <v>126</v>
      </c>
      <c r="BM143" s="149" t="s">
        <v>172</v>
      </c>
    </row>
    <row r="144" spans="1:65" s="1" customFormat="1" ht="16.5" customHeight="1">
      <c r="A144" s="25"/>
      <c r="B144" s="137"/>
      <c r="C144" s="138" t="s">
        <v>173</v>
      </c>
      <c r="D144" s="138" t="s">
        <v>122</v>
      </c>
      <c r="E144" s="139" t="s">
        <v>174</v>
      </c>
      <c r="F144" s="140" t="s">
        <v>175</v>
      </c>
      <c r="G144" s="141" t="s">
        <v>150</v>
      </c>
      <c r="H144" s="142">
        <v>59</v>
      </c>
      <c r="I144" s="143">
        <v>16.68</v>
      </c>
      <c r="J144" s="143">
        <f t="shared" si="0"/>
        <v>984.12</v>
      </c>
      <c r="K144" s="144"/>
      <c r="L144" s="26"/>
      <c r="M144" s="145" t="s">
        <v>1</v>
      </c>
      <c r="N144" s="146" t="s">
        <v>35</v>
      </c>
      <c r="O144" s="147">
        <v>0.009</v>
      </c>
      <c r="P144" s="147">
        <f t="shared" si="1"/>
        <v>0.5309999999999999</v>
      </c>
      <c r="Q144" s="147">
        <v>0</v>
      </c>
      <c r="R144" s="147">
        <f t="shared" si="2"/>
        <v>0</v>
      </c>
      <c r="S144" s="147">
        <v>0</v>
      </c>
      <c r="T144" s="148">
        <f t="shared" si="3"/>
        <v>0</v>
      </c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R144" s="149" t="s">
        <v>126</v>
      </c>
      <c r="AT144" s="149" t="s">
        <v>122</v>
      </c>
      <c r="AU144" s="149" t="s">
        <v>80</v>
      </c>
      <c r="AY144" s="13" t="s">
        <v>120</v>
      </c>
      <c r="BE144" s="150">
        <f t="shared" si="4"/>
        <v>984.12</v>
      </c>
      <c r="BF144" s="150">
        <f t="shared" si="5"/>
        <v>0</v>
      </c>
      <c r="BG144" s="150">
        <f t="shared" si="6"/>
        <v>0</v>
      </c>
      <c r="BH144" s="150">
        <f t="shared" si="7"/>
        <v>0</v>
      </c>
      <c r="BI144" s="150">
        <f t="shared" si="8"/>
        <v>0</v>
      </c>
      <c r="BJ144" s="13" t="s">
        <v>78</v>
      </c>
      <c r="BK144" s="150">
        <f t="shared" si="9"/>
        <v>984.12</v>
      </c>
      <c r="BL144" s="13" t="s">
        <v>126</v>
      </c>
      <c r="BM144" s="149" t="s">
        <v>176</v>
      </c>
    </row>
    <row r="145" spans="1:65" s="1" customFormat="1" ht="21.75" customHeight="1">
      <c r="A145" s="25"/>
      <c r="B145" s="137"/>
      <c r="C145" s="138" t="s">
        <v>177</v>
      </c>
      <c r="D145" s="138" t="s">
        <v>122</v>
      </c>
      <c r="E145" s="139" t="s">
        <v>178</v>
      </c>
      <c r="F145" s="140" t="s">
        <v>179</v>
      </c>
      <c r="G145" s="141" t="s">
        <v>150</v>
      </c>
      <c r="H145" s="142">
        <v>224</v>
      </c>
      <c r="I145" s="143">
        <v>131.73</v>
      </c>
      <c r="J145" s="143">
        <f t="shared" si="0"/>
        <v>29507.52</v>
      </c>
      <c r="K145" s="144"/>
      <c r="L145" s="26"/>
      <c r="M145" s="145" t="s">
        <v>1</v>
      </c>
      <c r="N145" s="146" t="s">
        <v>35</v>
      </c>
      <c r="O145" s="147">
        <v>0.328</v>
      </c>
      <c r="P145" s="147">
        <f t="shared" si="1"/>
        <v>73.47200000000001</v>
      </c>
      <c r="Q145" s="147">
        <v>0</v>
      </c>
      <c r="R145" s="147">
        <f t="shared" si="2"/>
        <v>0</v>
      </c>
      <c r="S145" s="147">
        <v>0</v>
      </c>
      <c r="T145" s="148">
        <f t="shared" si="3"/>
        <v>0</v>
      </c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R145" s="149" t="s">
        <v>126</v>
      </c>
      <c r="AT145" s="149" t="s">
        <v>122</v>
      </c>
      <c r="AU145" s="149" t="s">
        <v>80</v>
      </c>
      <c r="AY145" s="13" t="s">
        <v>120</v>
      </c>
      <c r="BE145" s="150">
        <f t="shared" si="4"/>
        <v>29507.52</v>
      </c>
      <c r="BF145" s="150">
        <f t="shared" si="5"/>
        <v>0</v>
      </c>
      <c r="BG145" s="150">
        <f t="shared" si="6"/>
        <v>0</v>
      </c>
      <c r="BH145" s="150">
        <f t="shared" si="7"/>
        <v>0</v>
      </c>
      <c r="BI145" s="150">
        <f t="shared" si="8"/>
        <v>0</v>
      </c>
      <c r="BJ145" s="13" t="s">
        <v>78</v>
      </c>
      <c r="BK145" s="150">
        <f t="shared" si="9"/>
        <v>29507.52</v>
      </c>
      <c r="BL145" s="13" t="s">
        <v>126</v>
      </c>
      <c r="BM145" s="149" t="s">
        <v>180</v>
      </c>
    </row>
    <row r="146" spans="1:65" s="1" customFormat="1" ht="16.5" customHeight="1">
      <c r="A146" s="25"/>
      <c r="B146" s="137"/>
      <c r="C146" s="138" t="s">
        <v>8</v>
      </c>
      <c r="D146" s="138" t="s">
        <v>122</v>
      </c>
      <c r="E146" s="139" t="s">
        <v>181</v>
      </c>
      <c r="F146" s="140" t="s">
        <v>182</v>
      </c>
      <c r="G146" s="141" t="s">
        <v>150</v>
      </c>
      <c r="H146" s="142">
        <v>26</v>
      </c>
      <c r="I146" s="143">
        <v>534.51</v>
      </c>
      <c r="J146" s="143">
        <f t="shared" si="0"/>
        <v>13897.26</v>
      </c>
      <c r="K146" s="144"/>
      <c r="L146" s="26"/>
      <c r="M146" s="145" t="s">
        <v>1</v>
      </c>
      <c r="N146" s="146" t="s">
        <v>35</v>
      </c>
      <c r="O146" s="147">
        <v>1.789</v>
      </c>
      <c r="P146" s="147">
        <f t="shared" si="1"/>
        <v>46.513999999999996</v>
      </c>
      <c r="Q146" s="147">
        <v>0</v>
      </c>
      <c r="R146" s="147">
        <f t="shared" si="2"/>
        <v>0</v>
      </c>
      <c r="S146" s="147">
        <v>0</v>
      </c>
      <c r="T146" s="148">
        <f t="shared" si="3"/>
        <v>0</v>
      </c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R146" s="149" t="s">
        <v>126</v>
      </c>
      <c r="AT146" s="149" t="s">
        <v>122</v>
      </c>
      <c r="AU146" s="149" t="s">
        <v>80</v>
      </c>
      <c r="AY146" s="13" t="s">
        <v>120</v>
      </c>
      <c r="BE146" s="150">
        <f t="shared" si="4"/>
        <v>13897.26</v>
      </c>
      <c r="BF146" s="150">
        <f t="shared" si="5"/>
        <v>0</v>
      </c>
      <c r="BG146" s="150">
        <f t="shared" si="6"/>
        <v>0</v>
      </c>
      <c r="BH146" s="150">
        <f t="shared" si="7"/>
        <v>0</v>
      </c>
      <c r="BI146" s="150">
        <f t="shared" si="8"/>
        <v>0</v>
      </c>
      <c r="BJ146" s="13" t="s">
        <v>78</v>
      </c>
      <c r="BK146" s="150">
        <f t="shared" si="9"/>
        <v>13897.26</v>
      </c>
      <c r="BL146" s="13" t="s">
        <v>126</v>
      </c>
      <c r="BM146" s="149" t="s">
        <v>183</v>
      </c>
    </row>
    <row r="147" spans="1:65" s="1" customFormat="1" ht="16.5" customHeight="1">
      <c r="A147" s="25"/>
      <c r="B147" s="137"/>
      <c r="C147" s="138" t="s">
        <v>184</v>
      </c>
      <c r="D147" s="138" t="s">
        <v>122</v>
      </c>
      <c r="E147" s="139" t="s">
        <v>185</v>
      </c>
      <c r="F147" s="140" t="s">
        <v>186</v>
      </c>
      <c r="G147" s="141" t="s">
        <v>150</v>
      </c>
      <c r="H147" s="142">
        <v>26</v>
      </c>
      <c r="I147" s="143">
        <v>198.14</v>
      </c>
      <c r="J147" s="143">
        <f t="shared" si="0"/>
        <v>5151.64</v>
      </c>
      <c r="K147" s="144"/>
      <c r="L147" s="26"/>
      <c r="M147" s="145" t="s">
        <v>1</v>
      </c>
      <c r="N147" s="146" t="s">
        <v>35</v>
      </c>
      <c r="O147" s="147">
        <v>0.435</v>
      </c>
      <c r="P147" s="147">
        <f t="shared" si="1"/>
        <v>11.31</v>
      </c>
      <c r="Q147" s="147">
        <v>0</v>
      </c>
      <c r="R147" s="147">
        <f t="shared" si="2"/>
        <v>0</v>
      </c>
      <c r="S147" s="147">
        <v>0</v>
      </c>
      <c r="T147" s="148">
        <f t="shared" si="3"/>
        <v>0</v>
      </c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R147" s="149" t="s">
        <v>126</v>
      </c>
      <c r="AT147" s="149" t="s">
        <v>122</v>
      </c>
      <c r="AU147" s="149" t="s">
        <v>80</v>
      </c>
      <c r="AY147" s="13" t="s">
        <v>120</v>
      </c>
      <c r="BE147" s="150">
        <f t="shared" si="4"/>
        <v>5151.64</v>
      </c>
      <c r="BF147" s="150">
        <f t="shared" si="5"/>
        <v>0</v>
      </c>
      <c r="BG147" s="150">
        <f t="shared" si="6"/>
        <v>0</v>
      </c>
      <c r="BH147" s="150">
        <f t="shared" si="7"/>
        <v>0</v>
      </c>
      <c r="BI147" s="150">
        <f t="shared" si="8"/>
        <v>0</v>
      </c>
      <c r="BJ147" s="13" t="s">
        <v>78</v>
      </c>
      <c r="BK147" s="150">
        <f t="shared" si="9"/>
        <v>5151.64</v>
      </c>
      <c r="BL147" s="13" t="s">
        <v>126</v>
      </c>
      <c r="BM147" s="149" t="s">
        <v>187</v>
      </c>
    </row>
    <row r="148" spans="1:65" s="1" customFormat="1" ht="16.5" customHeight="1">
      <c r="A148" s="25"/>
      <c r="B148" s="137"/>
      <c r="C148" s="151" t="s">
        <v>188</v>
      </c>
      <c r="D148" s="151" t="s">
        <v>189</v>
      </c>
      <c r="E148" s="152" t="s">
        <v>190</v>
      </c>
      <c r="F148" s="153" t="s">
        <v>191</v>
      </c>
      <c r="G148" s="154" t="s">
        <v>171</v>
      </c>
      <c r="H148" s="155">
        <v>104</v>
      </c>
      <c r="I148" s="156">
        <v>496.63</v>
      </c>
      <c r="J148" s="156">
        <f t="shared" si="0"/>
        <v>51649.52</v>
      </c>
      <c r="K148" s="157"/>
      <c r="L148" s="158"/>
      <c r="M148" s="159" t="s">
        <v>1</v>
      </c>
      <c r="N148" s="160" t="s">
        <v>35</v>
      </c>
      <c r="O148" s="147">
        <v>0</v>
      </c>
      <c r="P148" s="147">
        <f t="shared" si="1"/>
        <v>0</v>
      </c>
      <c r="Q148" s="147">
        <v>0</v>
      </c>
      <c r="R148" s="147">
        <f t="shared" si="2"/>
        <v>0</v>
      </c>
      <c r="S148" s="147">
        <v>0</v>
      </c>
      <c r="T148" s="148">
        <f t="shared" si="3"/>
        <v>0</v>
      </c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R148" s="149" t="s">
        <v>152</v>
      </c>
      <c r="AT148" s="149" t="s">
        <v>189</v>
      </c>
      <c r="AU148" s="149" t="s">
        <v>80</v>
      </c>
      <c r="AY148" s="13" t="s">
        <v>120</v>
      </c>
      <c r="BE148" s="150">
        <f t="shared" si="4"/>
        <v>51649.52</v>
      </c>
      <c r="BF148" s="150">
        <f t="shared" si="5"/>
        <v>0</v>
      </c>
      <c r="BG148" s="150">
        <f t="shared" si="6"/>
        <v>0</v>
      </c>
      <c r="BH148" s="150">
        <f t="shared" si="7"/>
        <v>0</v>
      </c>
      <c r="BI148" s="150">
        <f t="shared" si="8"/>
        <v>0</v>
      </c>
      <c r="BJ148" s="13" t="s">
        <v>78</v>
      </c>
      <c r="BK148" s="150">
        <f t="shared" si="9"/>
        <v>51649.52</v>
      </c>
      <c r="BL148" s="13" t="s">
        <v>126</v>
      </c>
      <c r="BM148" s="149" t="s">
        <v>192</v>
      </c>
    </row>
    <row r="149" spans="1:65" s="1" customFormat="1" ht="21.75" customHeight="1">
      <c r="A149" s="25"/>
      <c r="B149" s="137"/>
      <c r="C149" s="138" t="s">
        <v>193</v>
      </c>
      <c r="D149" s="138" t="s">
        <v>122</v>
      </c>
      <c r="E149" s="139" t="s">
        <v>194</v>
      </c>
      <c r="F149" s="140" t="s">
        <v>195</v>
      </c>
      <c r="G149" s="141" t="s">
        <v>125</v>
      </c>
      <c r="H149" s="142">
        <v>34</v>
      </c>
      <c r="I149" s="143">
        <v>187.09</v>
      </c>
      <c r="J149" s="143">
        <f t="shared" si="0"/>
        <v>6361.06</v>
      </c>
      <c r="K149" s="144"/>
      <c r="L149" s="26"/>
      <c r="M149" s="145" t="s">
        <v>1</v>
      </c>
      <c r="N149" s="146" t="s">
        <v>35</v>
      </c>
      <c r="O149" s="147">
        <v>0.668</v>
      </c>
      <c r="P149" s="147">
        <f t="shared" si="1"/>
        <v>22.712</v>
      </c>
      <c r="Q149" s="147">
        <v>0</v>
      </c>
      <c r="R149" s="147">
        <f t="shared" si="2"/>
        <v>0</v>
      </c>
      <c r="S149" s="147">
        <v>0</v>
      </c>
      <c r="T149" s="148">
        <f t="shared" si="3"/>
        <v>0</v>
      </c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R149" s="149" t="s">
        <v>126</v>
      </c>
      <c r="AT149" s="149" t="s">
        <v>122</v>
      </c>
      <c r="AU149" s="149" t="s">
        <v>80</v>
      </c>
      <c r="AY149" s="13" t="s">
        <v>120</v>
      </c>
      <c r="BE149" s="150">
        <f t="shared" si="4"/>
        <v>6361.06</v>
      </c>
      <c r="BF149" s="150">
        <f t="shared" si="5"/>
        <v>0</v>
      </c>
      <c r="BG149" s="150">
        <f t="shared" si="6"/>
        <v>0</v>
      </c>
      <c r="BH149" s="150">
        <f t="shared" si="7"/>
        <v>0</v>
      </c>
      <c r="BI149" s="150">
        <f t="shared" si="8"/>
        <v>0</v>
      </c>
      <c r="BJ149" s="13" t="s">
        <v>78</v>
      </c>
      <c r="BK149" s="150">
        <f t="shared" si="9"/>
        <v>6361.06</v>
      </c>
      <c r="BL149" s="13" t="s">
        <v>126</v>
      </c>
      <c r="BM149" s="149" t="s">
        <v>196</v>
      </c>
    </row>
    <row r="150" spans="1:65" s="1" customFormat="1" ht="21.75" customHeight="1">
      <c r="A150" s="25"/>
      <c r="B150" s="137"/>
      <c r="C150" s="138" t="s">
        <v>197</v>
      </c>
      <c r="D150" s="138" t="s">
        <v>122</v>
      </c>
      <c r="E150" s="139" t="s">
        <v>198</v>
      </c>
      <c r="F150" s="140" t="s">
        <v>199</v>
      </c>
      <c r="G150" s="141" t="s">
        <v>125</v>
      </c>
      <c r="H150" s="142">
        <v>92</v>
      </c>
      <c r="I150" s="143">
        <v>43.98</v>
      </c>
      <c r="J150" s="143">
        <f t="shared" si="0"/>
        <v>4046.16</v>
      </c>
      <c r="K150" s="144"/>
      <c r="L150" s="26"/>
      <c r="M150" s="145" t="s">
        <v>1</v>
      </c>
      <c r="N150" s="146" t="s">
        <v>35</v>
      </c>
      <c r="O150" s="147">
        <v>0.149</v>
      </c>
      <c r="P150" s="147">
        <f t="shared" si="1"/>
        <v>13.708</v>
      </c>
      <c r="Q150" s="147">
        <v>0</v>
      </c>
      <c r="R150" s="147">
        <f t="shared" si="2"/>
        <v>0</v>
      </c>
      <c r="S150" s="147">
        <v>0</v>
      </c>
      <c r="T150" s="148">
        <f t="shared" si="3"/>
        <v>0</v>
      </c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R150" s="149" t="s">
        <v>126</v>
      </c>
      <c r="AT150" s="149" t="s">
        <v>122</v>
      </c>
      <c r="AU150" s="149" t="s">
        <v>80</v>
      </c>
      <c r="AY150" s="13" t="s">
        <v>120</v>
      </c>
      <c r="BE150" s="150">
        <f t="shared" si="4"/>
        <v>4046.16</v>
      </c>
      <c r="BF150" s="150">
        <f t="shared" si="5"/>
        <v>0</v>
      </c>
      <c r="BG150" s="150">
        <f t="shared" si="6"/>
        <v>0</v>
      </c>
      <c r="BH150" s="150">
        <f t="shared" si="7"/>
        <v>0</v>
      </c>
      <c r="BI150" s="150">
        <f t="shared" si="8"/>
        <v>0</v>
      </c>
      <c r="BJ150" s="13" t="s">
        <v>78</v>
      </c>
      <c r="BK150" s="150">
        <f t="shared" si="9"/>
        <v>4046.16</v>
      </c>
      <c r="BL150" s="13" t="s">
        <v>126</v>
      </c>
      <c r="BM150" s="149" t="s">
        <v>200</v>
      </c>
    </row>
    <row r="151" spans="2:63" s="11" customFormat="1" ht="22.9" customHeight="1">
      <c r="B151" s="125"/>
      <c r="D151" s="126" t="s">
        <v>69</v>
      </c>
      <c r="E151" s="135" t="s">
        <v>131</v>
      </c>
      <c r="F151" s="135" t="s">
        <v>201</v>
      </c>
      <c r="J151" s="136">
        <f>BK151</f>
        <v>14201.1</v>
      </c>
      <c r="L151" s="125"/>
      <c r="M151" s="129"/>
      <c r="N151" s="130"/>
      <c r="O151" s="130"/>
      <c r="P151" s="131">
        <f>P152</f>
        <v>21.621139999999997</v>
      </c>
      <c r="Q151" s="130"/>
      <c r="R151" s="131">
        <f>R152</f>
        <v>3.402603</v>
      </c>
      <c r="S151" s="130"/>
      <c r="T151" s="132">
        <f>T152</f>
        <v>0</v>
      </c>
      <c r="AR151" s="126" t="s">
        <v>78</v>
      </c>
      <c r="AT151" s="133" t="s">
        <v>69</v>
      </c>
      <c r="AU151" s="133" t="s">
        <v>78</v>
      </c>
      <c r="AY151" s="126" t="s">
        <v>120</v>
      </c>
      <c r="BK151" s="134">
        <f>BK152</f>
        <v>14201.1</v>
      </c>
    </row>
    <row r="152" spans="1:65" s="1" customFormat="1" ht="21.75" customHeight="1">
      <c r="A152" s="25"/>
      <c r="B152" s="137"/>
      <c r="C152" s="138" t="s">
        <v>202</v>
      </c>
      <c r="D152" s="138" t="s">
        <v>122</v>
      </c>
      <c r="E152" s="139" t="s">
        <v>203</v>
      </c>
      <c r="F152" s="140" t="s">
        <v>204</v>
      </c>
      <c r="G152" s="141" t="s">
        <v>150</v>
      </c>
      <c r="H152" s="142">
        <v>1.46</v>
      </c>
      <c r="I152" s="143">
        <v>9726.78</v>
      </c>
      <c r="J152" s="143">
        <f>ROUND(I152*H152,2)</f>
        <v>14201.1</v>
      </c>
      <c r="K152" s="144"/>
      <c r="L152" s="26"/>
      <c r="M152" s="145" t="s">
        <v>1</v>
      </c>
      <c r="N152" s="146" t="s">
        <v>35</v>
      </c>
      <c r="O152" s="147">
        <v>14.809</v>
      </c>
      <c r="P152" s="147">
        <f>O152*H152</f>
        <v>21.621139999999997</v>
      </c>
      <c r="Q152" s="147">
        <v>2.33055</v>
      </c>
      <c r="R152" s="147">
        <f>Q152*H152</f>
        <v>3.402603</v>
      </c>
      <c r="S152" s="147">
        <v>0</v>
      </c>
      <c r="T152" s="148">
        <f>S152*H152</f>
        <v>0</v>
      </c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R152" s="149" t="s">
        <v>126</v>
      </c>
      <c r="AT152" s="149" t="s">
        <v>122</v>
      </c>
      <c r="AU152" s="149" t="s">
        <v>80</v>
      </c>
      <c r="AY152" s="13" t="s">
        <v>120</v>
      </c>
      <c r="BE152" s="150">
        <f>IF(N152="základní",J152,0)</f>
        <v>14201.1</v>
      </c>
      <c r="BF152" s="150">
        <f>IF(N152="snížená",J152,0)</f>
        <v>0</v>
      </c>
      <c r="BG152" s="150">
        <f>IF(N152="zákl. přenesená",J152,0)</f>
        <v>0</v>
      </c>
      <c r="BH152" s="150">
        <f>IF(N152="sníž. přenesená",J152,0)</f>
        <v>0</v>
      </c>
      <c r="BI152" s="150">
        <f>IF(N152="nulová",J152,0)</f>
        <v>0</v>
      </c>
      <c r="BJ152" s="13" t="s">
        <v>78</v>
      </c>
      <c r="BK152" s="150">
        <f>ROUND(I152*H152,2)</f>
        <v>14201.1</v>
      </c>
      <c r="BL152" s="13" t="s">
        <v>126</v>
      </c>
      <c r="BM152" s="149" t="s">
        <v>205</v>
      </c>
    </row>
    <row r="153" spans="2:63" s="11" customFormat="1" ht="22.9" customHeight="1">
      <c r="B153" s="125"/>
      <c r="D153" s="126" t="s">
        <v>69</v>
      </c>
      <c r="E153" s="135" t="s">
        <v>138</v>
      </c>
      <c r="F153" s="135" t="s">
        <v>206</v>
      </c>
      <c r="J153" s="136">
        <f>BK153</f>
        <v>126933.56</v>
      </c>
      <c r="L153" s="125"/>
      <c r="M153" s="129"/>
      <c r="N153" s="130"/>
      <c r="O153" s="130"/>
      <c r="P153" s="131">
        <f>SUM(P154:P158)</f>
        <v>106.284</v>
      </c>
      <c r="Q153" s="130"/>
      <c r="R153" s="131">
        <f>SUM(R154:R158)</f>
        <v>74.8288</v>
      </c>
      <c r="S153" s="130"/>
      <c r="T153" s="132">
        <f>SUM(T154:T158)</f>
        <v>0</v>
      </c>
      <c r="AR153" s="126" t="s">
        <v>78</v>
      </c>
      <c r="AT153" s="133" t="s">
        <v>69</v>
      </c>
      <c r="AU153" s="133" t="s">
        <v>78</v>
      </c>
      <c r="AY153" s="126" t="s">
        <v>120</v>
      </c>
      <c r="BK153" s="134">
        <f>SUM(BK154:BK158)</f>
        <v>126933.56</v>
      </c>
    </row>
    <row r="154" spans="1:65" s="1" customFormat="1" ht="21.75" customHeight="1">
      <c r="A154" s="25"/>
      <c r="B154" s="137"/>
      <c r="C154" s="138" t="s">
        <v>7</v>
      </c>
      <c r="D154" s="138" t="s">
        <v>122</v>
      </c>
      <c r="E154" s="139" t="s">
        <v>207</v>
      </c>
      <c r="F154" s="140" t="s">
        <v>208</v>
      </c>
      <c r="G154" s="141" t="s">
        <v>125</v>
      </c>
      <c r="H154" s="142">
        <v>12</v>
      </c>
      <c r="I154" s="143">
        <v>323.63</v>
      </c>
      <c r="J154" s="143">
        <f>ROUND(I154*H154,2)</f>
        <v>3883.56</v>
      </c>
      <c r="K154" s="144"/>
      <c r="L154" s="26"/>
      <c r="M154" s="145" t="s">
        <v>1</v>
      </c>
      <c r="N154" s="146" t="s">
        <v>35</v>
      </c>
      <c r="O154" s="147">
        <v>0.4</v>
      </c>
      <c r="P154" s="147">
        <f>O154*H154</f>
        <v>4.800000000000001</v>
      </c>
      <c r="Q154" s="147">
        <v>0.46</v>
      </c>
      <c r="R154" s="147">
        <f>Q154*H154</f>
        <v>5.5200000000000005</v>
      </c>
      <c r="S154" s="147">
        <v>0</v>
      </c>
      <c r="T154" s="148">
        <f>S154*H154</f>
        <v>0</v>
      </c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R154" s="149" t="s">
        <v>126</v>
      </c>
      <c r="AT154" s="149" t="s">
        <v>122</v>
      </c>
      <c r="AU154" s="149" t="s">
        <v>80</v>
      </c>
      <c r="AY154" s="13" t="s">
        <v>120</v>
      </c>
      <c r="BE154" s="150">
        <f>IF(N154="základní",J154,0)</f>
        <v>3883.56</v>
      </c>
      <c r="BF154" s="150">
        <f>IF(N154="snížená",J154,0)</f>
        <v>0</v>
      </c>
      <c r="BG154" s="150">
        <f>IF(N154="zákl. přenesená",J154,0)</f>
        <v>0</v>
      </c>
      <c r="BH154" s="150">
        <f>IF(N154="sníž. přenesená",J154,0)</f>
        <v>0</v>
      </c>
      <c r="BI154" s="150">
        <f>IF(N154="nulová",J154,0)</f>
        <v>0</v>
      </c>
      <c r="BJ154" s="13" t="s">
        <v>78</v>
      </c>
      <c r="BK154" s="150">
        <f>ROUND(I154*H154,2)</f>
        <v>3883.56</v>
      </c>
      <c r="BL154" s="13" t="s">
        <v>126</v>
      </c>
      <c r="BM154" s="149" t="s">
        <v>209</v>
      </c>
    </row>
    <row r="155" spans="1:65" s="1" customFormat="1" ht="33" customHeight="1">
      <c r="A155" s="25"/>
      <c r="B155" s="137"/>
      <c r="C155" s="138" t="s">
        <v>210</v>
      </c>
      <c r="D155" s="138" t="s">
        <v>122</v>
      </c>
      <c r="E155" s="139" t="s">
        <v>211</v>
      </c>
      <c r="F155" s="140" t="s">
        <v>212</v>
      </c>
      <c r="G155" s="141" t="s">
        <v>125</v>
      </c>
      <c r="H155" s="142">
        <v>80</v>
      </c>
      <c r="I155" s="143">
        <v>256.66</v>
      </c>
      <c r="J155" s="143">
        <f>ROUND(I155*H155,2)</f>
        <v>20532.8</v>
      </c>
      <c r="K155" s="144"/>
      <c r="L155" s="26"/>
      <c r="M155" s="145" t="s">
        <v>1</v>
      </c>
      <c r="N155" s="146" t="s">
        <v>35</v>
      </c>
      <c r="O155" s="147">
        <v>0.287</v>
      </c>
      <c r="P155" s="147">
        <f>O155*H155</f>
        <v>22.959999999999997</v>
      </c>
      <c r="Q155" s="147">
        <v>0.38</v>
      </c>
      <c r="R155" s="147">
        <f>Q155*H155</f>
        <v>30.4</v>
      </c>
      <c r="S155" s="147">
        <v>0</v>
      </c>
      <c r="T155" s="148">
        <f>S155*H155</f>
        <v>0</v>
      </c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R155" s="149" t="s">
        <v>126</v>
      </c>
      <c r="AT155" s="149" t="s">
        <v>122</v>
      </c>
      <c r="AU155" s="149" t="s">
        <v>80</v>
      </c>
      <c r="AY155" s="13" t="s">
        <v>120</v>
      </c>
      <c r="BE155" s="150">
        <f>IF(N155="základní",J155,0)</f>
        <v>20532.8</v>
      </c>
      <c r="BF155" s="150">
        <f>IF(N155="snížená",J155,0)</f>
        <v>0</v>
      </c>
      <c r="BG155" s="150">
        <f>IF(N155="zákl. přenesená",J155,0)</f>
        <v>0</v>
      </c>
      <c r="BH155" s="150">
        <f>IF(N155="sníž. přenesená",J155,0)</f>
        <v>0</v>
      </c>
      <c r="BI155" s="150">
        <f>IF(N155="nulová",J155,0)</f>
        <v>0</v>
      </c>
      <c r="BJ155" s="13" t="s">
        <v>78</v>
      </c>
      <c r="BK155" s="150">
        <f>ROUND(I155*H155,2)</f>
        <v>20532.8</v>
      </c>
      <c r="BL155" s="13" t="s">
        <v>126</v>
      </c>
      <c r="BM155" s="149" t="s">
        <v>213</v>
      </c>
    </row>
    <row r="156" spans="1:65" s="1" customFormat="1" ht="33" customHeight="1">
      <c r="A156" s="25"/>
      <c r="B156" s="137"/>
      <c r="C156" s="138" t="s">
        <v>214</v>
      </c>
      <c r="D156" s="138" t="s">
        <v>122</v>
      </c>
      <c r="E156" s="139" t="s">
        <v>215</v>
      </c>
      <c r="F156" s="140" t="s">
        <v>216</v>
      </c>
      <c r="G156" s="141" t="s">
        <v>125</v>
      </c>
      <c r="H156" s="142">
        <v>80</v>
      </c>
      <c r="I156" s="143">
        <v>584.57</v>
      </c>
      <c r="J156" s="143">
        <f>ROUND(I156*H156,2)</f>
        <v>46765.6</v>
      </c>
      <c r="K156" s="144"/>
      <c r="L156" s="26"/>
      <c r="M156" s="145" t="s">
        <v>1</v>
      </c>
      <c r="N156" s="146" t="s">
        <v>35</v>
      </c>
      <c r="O156" s="147">
        <v>0.374</v>
      </c>
      <c r="P156" s="147">
        <f>O156*H156</f>
        <v>29.92</v>
      </c>
      <c r="Q156" s="147">
        <v>0.26376</v>
      </c>
      <c r="R156" s="147">
        <f>Q156*H156</f>
        <v>21.1008</v>
      </c>
      <c r="S156" s="147">
        <v>0</v>
      </c>
      <c r="T156" s="148">
        <f>S156*H156</f>
        <v>0</v>
      </c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R156" s="149" t="s">
        <v>126</v>
      </c>
      <c r="AT156" s="149" t="s">
        <v>122</v>
      </c>
      <c r="AU156" s="149" t="s">
        <v>80</v>
      </c>
      <c r="AY156" s="13" t="s">
        <v>120</v>
      </c>
      <c r="BE156" s="150">
        <f>IF(N156="základní",J156,0)</f>
        <v>46765.6</v>
      </c>
      <c r="BF156" s="150">
        <f>IF(N156="snížená",J156,0)</f>
        <v>0</v>
      </c>
      <c r="BG156" s="150">
        <f>IF(N156="zákl. přenesená",J156,0)</f>
        <v>0</v>
      </c>
      <c r="BH156" s="150">
        <f>IF(N156="sníž. přenesená",J156,0)</f>
        <v>0</v>
      </c>
      <c r="BI156" s="150">
        <f>IF(N156="nulová",J156,0)</f>
        <v>0</v>
      </c>
      <c r="BJ156" s="13" t="s">
        <v>78</v>
      </c>
      <c r="BK156" s="150">
        <f>ROUND(I156*H156,2)</f>
        <v>46765.6</v>
      </c>
      <c r="BL156" s="13" t="s">
        <v>126</v>
      </c>
      <c r="BM156" s="149" t="s">
        <v>217</v>
      </c>
    </row>
    <row r="157" spans="1:65" s="1" customFormat="1" ht="33" customHeight="1">
      <c r="A157" s="25"/>
      <c r="B157" s="137"/>
      <c r="C157" s="138" t="s">
        <v>218</v>
      </c>
      <c r="D157" s="138" t="s">
        <v>122</v>
      </c>
      <c r="E157" s="139" t="s">
        <v>219</v>
      </c>
      <c r="F157" s="140" t="s">
        <v>220</v>
      </c>
      <c r="G157" s="141" t="s">
        <v>125</v>
      </c>
      <c r="H157" s="142">
        <v>80</v>
      </c>
      <c r="I157" s="143">
        <v>656.26</v>
      </c>
      <c r="J157" s="143">
        <f>ROUND(I157*H157,2)</f>
        <v>52500.8</v>
      </c>
      <c r="K157" s="144"/>
      <c r="L157" s="26"/>
      <c r="M157" s="145" t="s">
        <v>1</v>
      </c>
      <c r="N157" s="146" t="s">
        <v>35</v>
      </c>
      <c r="O157" s="147">
        <v>0.491</v>
      </c>
      <c r="P157" s="147">
        <f>O157*H157</f>
        <v>39.28</v>
      </c>
      <c r="Q157" s="147">
        <v>0.20745</v>
      </c>
      <c r="R157" s="147">
        <f>Q157*H157</f>
        <v>16.596</v>
      </c>
      <c r="S157" s="147">
        <v>0</v>
      </c>
      <c r="T157" s="148">
        <f>S157*H157</f>
        <v>0</v>
      </c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R157" s="149" t="s">
        <v>126</v>
      </c>
      <c r="AT157" s="149" t="s">
        <v>122</v>
      </c>
      <c r="AU157" s="149" t="s">
        <v>80</v>
      </c>
      <c r="AY157" s="13" t="s">
        <v>120</v>
      </c>
      <c r="BE157" s="150">
        <f>IF(N157="základní",J157,0)</f>
        <v>52500.8</v>
      </c>
      <c r="BF157" s="150">
        <f>IF(N157="snížená",J157,0)</f>
        <v>0</v>
      </c>
      <c r="BG157" s="150">
        <f>IF(N157="zákl. přenesená",J157,0)</f>
        <v>0</v>
      </c>
      <c r="BH157" s="150">
        <f>IF(N157="sníž. přenesená",J157,0)</f>
        <v>0</v>
      </c>
      <c r="BI157" s="150">
        <f>IF(N157="nulová",J157,0)</f>
        <v>0</v>
      </c>
      <c r="BJ157" s="13" t="s">
        <v>78</v>
      </c>
      <c r="BK157" s="150">
        <f>ROUND(I157*H157,2)</f>
        <v>52500.8</v>
      </c>
      <c r="BL157" s="13" t="s">
        <v>126</v>
      </c>
      <c r="BM157" s="149" t="s">
        <v>221</v>
      </c>
    </row>
    <row r="158" spans="1:65" s="1" customFormat="1" ht="33" customHeight="1">
      <c r="A158" s="25"/>
      <c r="B158" s="137"/>
      <c r="C158" s="138" t="s">
        <v>222</v>
      </c>
      <c r="D158" s="138" t="s">
        <v>122</v>
      </c>
      <c r="E158" s="139" t="s">
        <v>223</v>
      </c>
      <c r="F158" s="140" t="s">
        <v>224</v>
      </c>
      <c r="G158" s="141" t="s">
        <v>125</v>
      </c>
      <c r="H158" s="142">
        <v>12</v>
      </c>
      <c r="I158" s="143">
        <v>270.9</v>
      </c>
      <c r="J158" s="143">
        <f>ROUND(I158*H158,2)</f>
        <v>3250.8</v>
      </c>
      <c r="K158" s="144"/>
      <c r="L158" s="26"/>
      <c r="M158" s="145" t="s">
        <v>1</v>
      </c>
      <c r="N158" s="146" t="s">
        <v>35</v>
      </c>
      <c r="O158" s="147">
        <v>0.777</v>
      </c>
      <c r="P158" s="147">
        <f>O158*H158</f>
        <v>9.324</v>
      </c>
      <c r="Q158" s="147">
        <v>0.101</v>
      </c>
      <c r="R158" s="147">
        <f>Q158*H158</f>
        <v>1.2120000000000002</v>
      </c>
      <c r="S158" s="147">
        <v>0</v>
      </c>
      <c r="T158" s="148">
        <f>S158*H158</f>
        <v>0</v>
      </c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R158" s="149" t="s">
        <v>126</v>
      </c>
      <c r="AT158" s="149" t="s">
        <v>122</v>
      </c>
      <c r="AU158" s="149" t="s">
        <v>80</v>
      </c>
      <c r="AY158" s="13" t="s">
        <v>120</v>
      </c>
      <c r="BE158" s="150">
        <f>IF(N158="základní",J158,0)</f>
        <v>3250.8</v>
      </c>
      <c r="BF158" s="150">
        <f>IF(N158="snížená",J158,0)</f>
        <v>0</v>
      </c>
      <c r="BG158" s="150">
        <f>IF(N158="zákl. přenesená",J158,0)</f>
        <v>0</v>
      </c>
      <c r="BH158" s="150">
        <f>IF(N158="sníž. přenesená",J158,0)</f>
        <v>0</v>
      </c>
      <c r="BI158" s="150">
        <f>IF(N158="nulová",J158,0)</f>
        <v>0</v>
      </c>
      <c r="BJ158" s="13" t="s">
        <v>78</v>
      </c>
      <c r="BK158" s="150">
        <f>ROUND(I158*H158,2)</f>
        <v>3250.8</v>
      </c>
      <c r="BL158" s="13" t="s">
        <v>126</v>
      </c>
      <c r="BM158" s="149" t="s">
        <v>225</v>
      </c>
    </row>
    <row r="159" spans="2:63" s="11" customFormat="1" ht="22.9" customHeight="1">
      <c r="B159" s="125"/>
      <c r="D159" s="126" t="s">
        <v>69</v>
      </c>
      <c r="E159" s="135" t="s">
        <v>152</v>
      </c>
      <c r="F159" s="135" t="s">
        <v>226</v>
      </c>
      <c r="J159" s="136">
        <f>BK159</f>
        <v>209524.49000000002</v>
      </c>
      <c r="L159" s="125"/>
      <c r="M159" s="129"/>
      <c r="N159" s="130"/>
      <c r="O159" s="130"/>
      <c r="P159" s="131">
        <f>SUM(P160:P167)</f>
        <v>71.259</v>
      </c>
      <c r="Q159" s="130"/>
      <c r="R159" s="131">
        <f>SUM(R160:R167)</f>
        <v>4.36897</v>
      </c>
      <c r="S159" s="130"/>
      <c r="T159" s="132">
        <f>SUM(T160:T167)</f>
        <v>0</v>
      </c>
      <c r="AR159" s="126" t="s">
        <v>78</v>
      </c>
      <c r="AT159" s="133" t="s">
        <v>69</v>
      </c>
      <c r="AU159" s="133" t="s">
        <v>78</v>
      </c>
      <c r="AY159" s="126" t="s">
        <v>120</v>
      </c>
      <c r="BK159" s="134">
        <f>SUM(BK160:BK167)</f>
        <v>209524.49000000002</v>
      </c>
    </row>
    <row r="160" spans="1:65" s="1" customFormat="1" ht="21.75" customHeight="1">
      <c r="A160" s="25"/>
      <c r="B160" s="137"/>
      <c r="C160" s="138" t="s">
        <v>227</v>
      </c>
      <c r="D160" s="138" t="s">
        <v>122</v>
      </c>
      <c r="E160" s="139" t="s">
        <v>228</v>
      </c>
      <c r="F160" s="140" t="s">
        <v>229</v>
      </c>
      <c r="G160" s="141" t="s">
        <v>141</v>
      </c>
      <c r="H160" s="142">
        <v>119</v>
      </c>
      <c r="I160" s="143">
        <v>361.01</v>
      </c>
      <c r="J160" s="143">
        <f aca="true" t="shared" si="10" ref="J160:J167">ROUND(I160*H160,2)</f>
        <v>42960.19</v>
      </c>
      <c r="K160" s="144"/>
      <c r="L160" s="26"/>
      <c r="M160" s="145" t="s">
        <v>1</v>
      </c>
      <c r="N160" s="146" t="s">
        <v>35</v>
      </c>
      <c r="O160" s="147">
        <v>0.258</v>
      </c>
      <c r="P160" s="147">
        <f aca="true" t="shared" si="11" ref="P160:P167">O160*H160</f>
        <v>30.702</v>
      </c>
      <c r="Q160" s="147">
        <v>0.00276</v>
      </c>
      <c r="R160" s="147">
        <f aca="true" t="shared" si="12" ref="R160:R167">Q160*H160</f>
        <v>0.32844</v>
      </c>
      <c r="S160" s="147">
        <v>0</v>
      </c>
      <c r="T160" s="148">
        <f aca="true" t="shared" si="13" ref="T160:T167">S160*H160</f>
        <v>0</v>
      </c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R160" s="149" t="s">
        <v>126</v>
      </c>
      <c r="AT160" s="149" t="s">
        <v>122</v>
      </c>
      <c r="AU160" s="149" t="s">
        <v>80</v>
      </c>
      <c r="AY160" s="13" t="s">
        <v>120</v>
      </c>
      <c r="BE160" s="150">
        <f aca="true" t="shared" si="14" ref="BE160:BE167">IF(N160="základní",J160,0)</f>
        <v>42960.19</v>
      </c>
      <c r="BF160" s="150">
        <f aca="true" t="shared" si="15" ref="BF160:BF167">IF(N160="snížená",J160,0)</f>
        <v>0</v>
      </c>
      <c r="BG160" s="150">
        <f aca="true" t="shared" si="16" ref="BG160:BG167">IF(N160="zákl. přenesená",J160,0)</f>
        <v>0</v>
      </c>
      <c r="BH160" s="150">
        <f aca="true" t="shared" si="17" ref="BH160:BH167">IF(N160="sníž. přenesená",J160,0)</f>
        <v>0</v>
      </c>
      <c r="BI160" s="150">
        <f aca="true" t="shared" si="18" ref="BI160:BI167">IF(N160="nulová",J160,0)</f>
        <v>0</v>
      </c>
      <c r="BJ160" s="13" t="s">
        <v>78</v>
      </c>
      <c r="BK160" s="150">
        <f aca="true" t="shared" si="19" ref="BK160:BK167">ROUND(I160*H160,2)</f>
        <v>42960.19</v>
      </c>
      <c r="BL160" s="13" t="s">
        <v>126</v>
      </c>
      <c r="BM160" s="149" t="s">
        <v>230</v>
      </c>
    </row>
    <row r="161" spans="1:65" s="1" customFormat="1" ht="16.5" customHeight="1">
      <c r="A161" s="25"/>
      <c r="B161" s="137"/>
      <c r="C161" s="138" t="s">
        <v>231</v>
      </c>
      <c r="D161" s="138" t="s">
        <v>122</v>
      </c>
      <c r="E161" s="139" t="s">
        <v>232</v>
      </c>
      <c r="F161" s="140" t="s">
        <v>233</v>
      </c>
      <c r="G161" s="141" t="s">
        <v>234</v>
      </c>
      <c r="H161" s="142">
        <v>1</v>
      </c>
      <c r="I161" s="143">
        <v>6302.06</v>
      </c>
      <c r="J161" s="143">
        <f t="shared" si="10"/>
        <v>6302.06</v>
      </c>
      <c r="K161" s="144"/>
      <c r="L161" s="26"/>
      <c r="M161" s="145" t="s">
        <v>1</v>
      </c>
      <c r="N161" s="146" t="s">
        <v>35</v>
      </c>
      <c r="O161" s="147">
        <v>0</v>
      </c>
      <c r="P161" s="147">
        <f t="shared" si="11"/>
        <v>0</v>
      </c>
      <c r="Q161" s="147">
        <v>0</v>
      </c>
      <c r="R161" s="147">
        <f t="shared" si="12"/>
        <v>0</v>
      </c>
      <c r="S161" s="147">
        <v>0</v>
      </c>
      <c r="T161" s="148">
        <f t="shared" si="13"/>
        <v>0</v>
      </c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R161" s="149" t="s">
        <v>126</v>
      </c>
      <c r="AT161" s="149" t="s">
        <v>122</v>
      </c>
      <c r="AU161" s="149" t="s">
        <v>80</v>
      </c>
      <c r="AY161" s="13" t="s">
        <v>120</v>
      </c>
      <c r="BE161" s="150">
        <f t="shared" si="14"/>
        <v>6302.06</v>
      </c>
      <c r="BF161" s="150">
        <f t="shared" si="15"/>
        <v>0</v>
      </c>
      <c r="BG161" s="150">
        <f t="shared" si="16"/>
        <v>0</v>
      </c>
      <c r="BH161" s="150">
        <f t="shared" si="17"/>
        <v>0</v>
      </c>
      <c r="BI161" s="150">
        <f t="shared" si="18"/>
        <v>0</v>
      </c>
      <c r="BJ161" s="13" t="s">
        <v>78</v>
      </c>
      <c r="BK161" s="150">
        <f t="shared" si="19"/>
        <v>6302.06</v>
      </c>
      <c r="BL161" s="13" t="s">
        <v>126</v>
      </c>
      <c r="BM161" s="149" t="s">
        <v>235</v>
      </c>
    </row>
    <row r="162" spans="1:65" s="1" customFormat="1" ht="21.75" customHeight="1">
      <c r="A162" s="25"/>
      <c r="B162" s="137"/>
      <c r="C162" s="138" t="s">
        <v>236</v>
      </c>
      <c r="D162" s="138" t="s">
        <v>122</v>
      </c>
      <c r="E162" s="139" t="s">
        <v>237</v>
      </c>
      <c r="F162" s="140" t="s">
        <v>238</v>
      </c>
      <c r="G162" s="141" t="s">
        <v>141</v>
      </c>
      <c r="H162" s="142">
        <v>119</v>
      </c>
      <c r="I162" s="143">
        <v>25.19</v>
      </c>
      <c r="J162" s="143">
        <f t="shared" si="10"/>
        <v>2997.61</v>
      </c>
      <c r="K162" s="144"/>
      <c r="L162" s="26"/>
      <c r="M162" s="145" t="s">
        <v>1</v>
      </c>
      <c r="N162" s="146" t="s">
        <v>35</v>
      </c>
      <c r="O162" s="147">
        <v>0.055</v>
      </c>
      <c r="P162" s="147">
        <f t="shared" si="11"/>
        <v>6.545</v>
      </c>
      <c r="Q162" s="147">
        <v>0</v>
      </c>
      <c r="R162" s="147">
        <f t="shared" si="12"/>
        <v>0</v>
      </c>
      <c r="S162" s="147">
        <v>0</v>
      </c>
      <c r="T162" s="148">
        <f t="shared" si="13"/>
        <v>0</v>
      </c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R162" s="149" t="s">
        <v>126</v>
      </c>
      <c r="AT162" s="149" t="s">
        <v>122</v>
      </c>
      <c r="AU162" s="149" t="s">
        <v>80</v>
      </c>
      <c r="AY162" s="13" t="s">
        <v>120</v>
      </c>
      <c r="BE162" s="150">
        <f t="shared" si="14"/>
        <v>2997.61</v>
      </c>
      <c r="BF162" s="150">
        <f t="shared" si="15"/>
        <v>0</v>
      </c>
      <c r="BG162" s="150">
        <f t="shared" si="16"/>
        <v>0</v>
      </c>
      <c r="BH162" s="150">
        <f t="shared" si="17"/>
        <v>0</v>
      </c>
      <c r="BI162" s="150">
        <f t="shared" si="18"/>
        <v>0</v>
      </c>
      <c r="BJ162" s="13" t="s">
        <v>78</v>
      </c>
      <c r="BK162" s="150">
        <f t="shared" si="19"/>
        <v>2997.61</v>
      </c>
      <c r="BL162" s="13" t="s">
        <v>126</v>
      </c>
      <c r="BM162" s="149" t="s">
        <v>239</v>
      </c>
    </row>
    <row r="163" spans="1:65" s="1" customFormat="1" ht="21.75" customHeight="1">
      <c r="A163" s="25"/>
      <c r="B163" s="137"/>
      <c r="C163" s="138" t="s">
        <v>240</v>
      </c>
      <c r="D163" s="138" t="s">
        <v>122</v>
      </c>
      <c r="E163" s="139" t="s">
        <v>241</v>
      </c>
      <c r="F163" s="140" t="s">
        <v>242</v>
      </c>
      <c r="G163" s="141" t="s">
        <v>243</v>
      </c>
      <c r="H163" s="142">
        <v>2</v>
      </c>
      <c r="I163" s="143">
        <v>6920.14</v>
      </c>
      <c r="J163" s="143">
        <f t="shared" si="10"/>
        <v>13840.28</v>
      </c>
      <c r="K163" s="144"/>
      <c r="L163" s="26"/>
      <c r="M163" s="145" t="s">
        <v>1</v>
      </c>
      <c r="N163" s="146" t="s">
        <v>35</v>
      </c>
      <c r="O163" s="147">
        <v>10.3</v>
      </c>
      <c r="P163" s="147">
        <f t="shared" si="11"/>
        <v>20.6</v>
      </c>
      <c r="Q163" s="147">
        <v>0.45937</v>
      </c>
      <c r="R163" s="147">
        <f t="shared" si="12"/>
        <v>0.91874</v>
      </c>
      <c r="S163" s="147">
        <v>0</v>
      </c>
      <c r="T163" s="148">
        <f t="shared" si="13"/>
        <v>0</v>
      </c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R163" s="149" t="s">
        <v>126</v>
      </c>
      <c r="AT163" s="149" t="s">
        <v>122</v>
      </c>
      <c r="AU163" s="149" t="s">
        <v>80</v>
      </c>
      <c r="AY163" s="13" t="s">
        <v>120</v>
      </c>
      <c r="BE163" s="150">
        <f t="shared" si="14"/>
        <v>13840.28</v>
      </c>
      <c r="BF163" s="150">
        <f t="shared" si="15"/>
        <v>0</v>
      </c>
      <c r="BG163" s="150">
        <f t="shared" si="16"/>
        <v>0</v>
      </c>
      <c r="BH163" s="150">
        <f t="shared" si="17"/>
        <v>0</v>
      </c>
      <c r="BI163" s="150">
        <f t="shared" si="18"/>
        <v>0</v>
      </c>
      <c r="BJ163" s="13" t="s">
        <v>78</v>
      </c>
      <c r="BK163" s="150">
        <f t="shared" si="19"/>
        <v>13840.28</v>
      </c>
      <c r="BL163" s="13" t="s">
        <v>126</v>
      </c>
      <c r="BM163" s="149" t="s">
        <v>244</v>
      </c>
    </row>
    <row r="164" spans="1:65" s="1" customFormat="1" ht="16.5" customHeight="1">
      <c r="A164" s="25"/>
      <c r="B164" s="137"/>
      <c r="C164" s="138" t="s">
        <v>245</v>
      </c>
      <c r="D164" s="138" t="s">
        <v>122</v>
      </c>
      <c r="E164" s="139" t="s">
        <v>246</v>
      </c>
      <c r="F164" s="140" t="s">
        <v>247</v>
      </c>
      <c r="G164" s="141" t="s">
        <v>248</v>
      </c>
      <c r="H164" s="142">
        <v>16</v>
      </c>
      <c r="I164" s="143">
        <v>1167.26</v>
      </c>
      <c r="J164" s="143">
        <f t="shared" si="10"/>
        <v>18676.16</v>
      </c>
      <c r="K164" s="144"/>
      <c r="L164" s="26"/>
      <c r="M164" s="145" t="s">
        <v>1</v>
      </c>
      <c r="N164" s="146" t="s">
        <v>35</v>
      </c>
      <c r="O164" s="147">
        <v>0</v>
      </c>
      <c r="P164" s="147">
        <f t="shared" si="11"/>
        <v>0</v>
      </c>
      <c r="Q164" s="147">
        <v>0</v>
      </c>
      <c r="R164" s="147">
        <f t="shared" si="12"/>
        <v>0</v>
      </c>
      <c r="S164" s="147">
        <v>0</v>
      </c>
      <c r="T164" s="148">
        <f t="shared" si="13"/>
        <v>0</v>
      </c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R164" s="149" t="s">
        <v>126</v>
      </c>
      <c r="AT164" s="149" t="s">
        <v>122</v>
      </c>
      <c r="AU164" s="149" t="s">
        <v>80</v>
      </c>
      <c r="AY164" s="13" t="s">
        <v>120</v>
      </c>
      <c r="BE164" s="150">
        <f t="shared" si="14"/>
        <v>18676.16</v>
      </c>
      <c r="BF164" s="150">
        <f t="shared" si="15"/>
        <v>0</v>
      </c>
      <c r="BG164" s="150">
        <f t="shared" si="16"/>
        <v>0</v>
      </c>
      <c r="BH164" s="150">
        <f t="shared" si="17"/>
        <v>0</v>
      </c>
      <c r="BI164" s="150">
        <f t="shared" si="18"/>
        <v>0</v>
      </c>
      <c r="BJ164" s="13" t="s">
        <v>78</v>
      </c>
      <c r="BK164" s="150">
        <f t="shared" si="19"/>
        <v>18676.16</v>
      </c>
      <c r="BL164" s="13" t="s">
        <v>126</v>
      </c>
      <c r="BM164" s="149" t="s">
        <v>249</v>
      </c>
    </row>
    <row r="165" spans="1:65" s="1" customFormat="1" ht="21.75" customHeight="1">
      <c r="A165" s="25"/>
      <c r="B165" s="137"/>
      <c r="C165" s="138" t="s">
        <v>250</v>
      </c>
      <c r="D165" s="138" t="s">
        <v>122</v>
      </c>
      <c r="E165" s="139" t="s">
        <v>251</v>
      </c>
      <c r="F165" s="140" t="s">
        <v>252</v>
      </c>
      <c r="G165" s="141" t="s">
        <v>243</v>
      </c>
      <c r="H165" s="142">
        <v>7</v>
      </c>
      <c r="I165" s="143">
        <v>4799.22</v>
      </c>
      <c r="J165" s="143">
        <f t="shared" si="10"/>
        <v>33594.54</v>
      </c>
      <c r="K165" s="144"/>
      <c r="L165" s="26"/>
      <c r="M165" s="145" t="s">
        <v>1</v>
      </c>
      <c r="N165" s="146" t="s">
        <v>35</v>
      </c>
      <c r="O165" s="147">
        <v>0.667</v>
      </c>
      <c r="P165" s="147">
        <f t="shared" si="11"/>
        <v>4.6690000000000005</v>
      </c>
      <c r="Q165" s="147">
        <v>0.1056</v>
      </c>
      <c r="R165" s="147">
        <f t="shared" si="12"/>
        <v>0.7392</v>
      </c>
      <c r="S165" s="147">
        <v>0</v>
      </c>
      <c r="T165" s="148">
        <f t="shared" si="13"/>
        <v>0</v>
      </c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R165" s="149" t="s">
        <v>126</v>
      </c>
      <c r="AT165" s="149" t="s">
        <v>122</v>
      </c>
      <c r="AU165" s="149" t="s">
        <v>80</v>
      </c>
      <c r="AY165" s="13" t="s">
        <v>120</v>
      </c>
      <c r="BE165" s="150">
        <f t="shared" si="14"/>
        <v>33594.54</v>
      </c>
      <c r="BF165" s="150">
        <f t="shared" si="15"/>
        <v>0</v>
      </c>
      <c r="BG165" s="150">
        <f t="shared" si="16"/>
        <v>0</v>
      </c>
      <c r="BH165" s="150">
        <f t="shared" si="17"/>
        <v>0</v>
      </c>
      <c r="BI165" s="150">
        <f t="shared" si="18"/>
        <v>0</v>
      </c>
      <c r="BJ165" s="13" t="s">
        <v>78</v>
      </c>
      <c r="BK165" s="150">
        <f t="shared" si="19"/>
        <v>33594.54</v>
      </c>
      <c r="BL165" s="13" t="s">
        <v>126</v>
      </c>
      <c r="BM165" s="149" t="s">
        <v>253</v>
      </c>
    </row>
    <row r="166" spans="1:65" s="1" customFormat="1" ht="21.75" customHeight="1">
      <c r="A166" s="25"/>
      <c r="B166" s="137"/>
      <c r="C166" s="138" t="s">
        <v>254</v>
      </c>
      <c r="D166" s="138" t="s">
        <v>122</v>
      </c>
      <c r="E166" s="139" t="s">
        <v>255</v>
      </c>
      <c r="F166" s="140" t="s">
        <v>256</v>
      </c>
      <c r="G166" s="141" t="s">
        <v>243</v>
      </c>
      <c r="H166" s="142">
        <v>7</v>
      </c>
      <c r="I166" s="143">
        <v>5464.4</v>
      </c>
      <c r="J166" s="143">
        <f t="shared" si="10"/>
        <v>38250.8</v>
      </c>
      <c r="K166" s="144"/>
      <c r="L166" s="26"/>
      <c r="M166" s="145" t="s">
        <v>1</v>
      </c>
      <c r="N166" s="146" t="s">
        <v>35</v>
      </c>
      <c r="O166" s="147">
        <v>0.25</v>
      </c>
      <c r="P166" s="147">
        <f t="shared" si="11"/>
        <v>1.75</v>
      </c>
      <c r="Q166" s="147">
        <v>0.03637</v>
      </c>
      <c r="R166" s="147">
        <f t="shared" si="12"/>
        <v>0.25459</v>
      </c>
      <c r="S166" s="147">
        <v>0</v>
      </c>
      <c r="T166" s="148">
        <f t="shared" si="13"/>
        <v>0</v>
      </c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R166" s="149" t="s">
        <v>126</v>
      </c>
      <c r="AT166" s="149" t="s">
        <v>122</v>
      </c>
      <c r="AU166" s="149" t="s">
        <v>80</v>
      </c>
      <c r="AY166" s="13" t="s">
        <v>120</v>
      </c>
      <c r="BE166" s="150">
        <f t="shared" si="14"/>
        <v>38250.8</v>
      </c>
      <c r="BF166" s="150">
        <f t="shared" si="15"/>
        <v>0</v>
      </c>
      <c r="BG166" s="150">
        <f t="shared" si="16"/>
        <v>0</v>
      </c>
      <c r="BH166" s="150">
        <f t="shared" si="17"/>
        <v>0</v>
      </c>
      <c r="BI166" s="150">
        <f t="shared" si="18"/>
        <v>0</v>
      </c>
      <c r="BJ166" s="13" t="s">
        <v>78</v>
      </c>
      <c r="BK166" s="150">
        <f t="shared" si="19"/>
        <v>38250.8</v>
      </c>
      <c r="BL166" s="13" t="s">
        <v>126</v>
      </c>
      <c r="BM166" s="149" t="s">
        <v>257</v>
      </c>
    </row>
    <row r="167" spans="1:65" s="1" customFormat="1" ht="33" customHeight="1">
      <c r="A167" s="25"/>
      <c r="B167" s="137"/>
      <c r="C167" s="138" t="s">
        <v>258</v>
      </c>
      <c r="D167" s="138" t="s">
        <v>122</v>
      </c>
      <c r="E167" s="139" t="s">
        <v>259</v>
      </c>
      <c r="F167" s="140" t="s">
        <v>260</v>
      </c>
      <c r="G167" s="141" t="s">
        <v>243</v>
      </c>
      <c r="H167" s="142">
        <v>7</v>
      </c>
      <c r="I167" s="143">
        <v>7557.55</v>
      </c>
      <c r="J167" s="143">
        <f t="shared" si="10"/>
        <v>52902.85</v>
      </c>
      <c r="K167" s="144"/>
      <c r="L167" s="26"/>
      <c r="M167" s="145" t="s">
        <v>1</v>
      </c>
      <c r="N167" s="146" t="s">
        <v>35</v>
      </c>
      <c r="O167" s="147">
        <v>0.999</v>
      </c>
      <c r="P167" s="147">
        <f t="shared" si="11"/>
        <v>6.993</v>
      </c>
      <c r="Q167" s="147">
        <v>0.304</v>
      </c>
      <c r="R167" s="147">
        <f t="shared" si="12"/>
        <v>2.128</v>
      </c>
      <c r="S167" s="147">
        <v>0</v>
      </c>
      <c r="T167" s="148">
        <f t="shared" si="13"/>
        <v>0</v>
      </c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R167" s="149" t="s">
        <v>126</v>
      </c>
      <c r="AT167" s="149" t="s">
        <v>122</v>
      </c>
      <c r="AU167" s="149" t="s">
        <v>80</v>
      </c>
      <c r="AY167" s="13" t="s">
        <v>120</v>
      </c>
      <c r="BE167" s="150">
        <f t="shared" si="14"/>
        <v>52902.85</v>
      </c>
      <c r="BF167" s="150">
        <f t="shared" si="15"/>
        <v>0</v>
      </c>
      <c r="BG167" s="150">
        <f t="shared" si="16"/>
        <v>0</v>
      </c>
      <c r="BH167" s="150">
        <f t="shared" si="17"/>
        <v>0</v>
      </c>
      <c r="BI167" s="150">
        <f t="shared" si="18"/>
        <v>0</v>
      </c>
      <c r="BJ167" s="13" t="s">
        <v>78</v>
      </c>
      <c r="BK167" s="150">
        <f t="shared" si="19"/>
        <v>52902.85</v>
      </c>
      <c r="BL167" s="13" t="s">
        <v>126</v>
      </c>
      <c r="BM167" s="149" t="s">
        <v>261</v>
      </c>
    </row>
    <row r="168" spans="2:63" s="11" customFormat="1" ht="22.9" customHeight="1">
      <c r="B168" s="125"/>
      <c r="D168" s="126" t="s">
        <v>69</v>
      </c>
      <c r="E168" s="135" t="s">
        <v>262</v>
      </c>
      <c r="F168" s="135" t="s">
        <v>263</v>
      </c>
      <c r="J168" s="136">
        <f>BK168</f>
        <v>45036.84</v>
      </c>
      <c r="L168" s="125"/>
      <c r="M168" s="129"/>
      <c r="N168" s="130"/>
      <c r="O168" s="130"/>
      <c r="P168" s="131">
        <f>SUM(P169:P171)</f>
        <v>48.8</v>
      </c>
      <c r="Q168" s="130"/>
      <c r="R168" s="131">
        <f>SUM(R169:R171)</f>
        <v>0</v>
      </c>
      <c r="S168" s="130"/>
      <c r="T168" s="132">
        <f>SUM(T169:T171)</f>
        <v>0</v>
      </c>
      <c r="AR168" s="126" t="s">
        <v>78</v>
      </c>
      <c r="AT168" s="133" t="s">
        <v>69</v>
      </c>
      <c r="AU168" s="133" t="s">
        <v>78</v>
      </c>
      <c r="AY168" s="126" t="s">
        <v>120</v>
      </c>
      <c r="BK168" s="134">
        <f>SUM(BK169:BK171)</f>
        <v>45036.84</v>
      </c>
    </row>
    <row r="169" spans="1:65" s="1" customFormat="1" ht="16.5" customHeight="1">
      <c r="A169" s="25"/>
      <c r="B169" s="137"/>
      <c r="C169" s="138" t="s">
        <v>264</v>
      </c>
      <c r="D169" s="138" t="s">
        <v>122</v>
      </c>
      <c r="E169" s="139" t="s">
        <v>265</v>
      </c>
      <c r="F169" s="140" t="s">
        <v>266</v>
      </c>
      <c r="G169" s="141" t="s">
        <v>267</v>
      </c>
      <c r="H169" s="142">
        <v>50</v>
      </c>
      <c r="I169" s="143">
        <v>358.94</v>
      </c>
      <c r="J169" s="143">
        <f>ROUND(I169*H169,2)</f>
        <v>17947</v>
      </c>
      <c r="K169" s="144"/>
      <c r="L169" s="26"/>
      <c r="M169" s="145" t="s">
        <v>1</v>
      </c>
      <c r="N169" s="146" t="s">
        <v>35</v>
      </c>
      <c r="O169" s="147">
        <v>0</v>
      </c>
      <c r="P169" s="147">
        <f>O169*H169</f>
        <v>0</v>
      </c>
      <c r="Q169" s="147">
        <v>0</v>
      </c>
      <c r="R169" s="147">
        <f>Q169*H169</f>
        <v>0</v>
      </c>
      <c r="S169" s="147">
        <v>0</v>
      </c>
      <c r="T169" s="148">
        <f>S169*H169</f>
        <v>0</v>
      </c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R169" s="149" t="s">
        <v>126</v>
      </c>
      <c r="AT169" s="149" t="s">
        <v>122</v>
      </c>
      <c r="AU169" s="149" t="s">
        <v>80</v>
      </c>
      <c r="AY169" s="13" t="s">
        <v>120</v>
      </c>
      <c r="BE169" s="150">
        <f>IF(N169="základní",J169,0)</f>
        <v>17947</v>
      </c>
      <c r="BF169" s="150">
        <f>IF(N169="snížená",J169,0)</f>
        <v>0</v>
      </c>
      <c r="BG169" s="150">
        <f>IF(N169="zákl. přenesená",J169,0)</f>
        <v>0</v>
      </c>
      <c r="BH169" s="150">
        <f>IF(N169="sníž. přenesená",J169,0)</f>
        <v>0</v>
      </c>
      <c r="BI169" s="150">
        <f>IF(N169="nulová",J169,0)</f>
        <v>0</v>
      </c>
      <c r="BJ169" s="13" t="s">
        <v>78</v>
      </c>
      <c r="BK169" s="150">
        <f>ROUND(I169*H169,2)</f>
        <v>17947</v>
      </c>
      <c r="BL169" s="13" t="s">
        <v>126</v>
      </c>
      <c r="BM169" s="149" t="s">
        <v>268</v>
      </c>
    </row>
    <row r="170" spans="1:65" s="1" customFormat="1" ht="16.5" customHeight="1">
      <c r="A170" s="25"/>
      <c r="B170" s="137"/>
      <c r="C170" s="138" t="s">
        <v>269</v>
      </c>
      <c r="D170" s="138" t="s">
        <v>122</v>
      </c>
      <c r="E170" s="139" t="s">
        <v>270</v>
      </c>
      <c r="F170" s="140" t="s">
        <v>271</v>
      </c>
      <c r="G170" s="141" t="s">
        <v>272</v>
      </c>
      <c r="H170" s="142">
        <v>6</v>
      </c>
      <c r="I170" s="143">
        <v>1141.64</v>
      </c>
      <c r="J170" s="143">
        <f>ROUND(I170*H170,2)</f>
        <v>6849.84</v>
      </c>
      <c r="K170" s="144"/>
      <c r="L170" s="26"/>
      <c r="M170" s="145" t="s">
        <v>1</v>
      </c>
      <c r="N170" s="146" t="s">
        <v>35</v>
      </c>
      <c r="O170" s="147">
        <v>0</v>
      </c>
      <c r="P170" s="147">
        <f>O170*H170</f>
        <v>0</v>
      </c>
      <c r="Q170" s="147">
        <v>0</v>
      </c>
      <c r="R170" s="147">
        <f>Q170*H170</f>
        <v>0</v>
      </c>
      <c r="S170" s="147">
        <v>0</v>
      </c>
      <c r="T170" s="148">
        <f>S170*H170</f>
        <v>0</v>
      </c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R170" s="149" t="s">
        <v>126</v>
      </c>
      <c r="AT170" s="149" t="s">
        <v>122</v>
      </c>
      <c r="AU170" s="149" t="s">
        <v>80</v>
      </c>
      <c r="AY170" s="13" t="s">
        <v>120</v>
      </c>
      <c r="BE170" s="150">
        <f>IF(N170="základní",J170,0)</f>
        <v>6849.84</v>
      </c>
      <c r="BF170" s="150">
        <f>IF(N170="snížená",J170,0)</f>
        <v>0</v>
      </c>
      <c r="BG170" s="150">
        <f>IF(N170="zákl. přenesená",J170,0)</f>
        <v>0</v>
      </c>
      <c r="BH170" s="150">
        <f>IF(N170="sníž. přenesená",J170,0)</f>
        <v>0</v>
      </c>
      <c r="BI170" s="150">
        <f>IF(N170="nulová",J170,0)</f>
        <v>0</v>
      </c>
      <c r="BJ170" s="13" t="s">
        <v>78</v>
      </c>
      <c r="BK170" s="150">
        <f>ROUND(I170*H170,2)</f>
        <v>6849.84</v>
      </c>
      <c r="BL170" s="13" t="s">
        <v>126</v>
      </c>
      <c r="BM170" s="149" t="s">
        <v>273</v>
      </c>
    </row>
    <row r="171" spans="1:65" s="1" customFormat="1" ht="21.75" customHeight="1">
      <c r="A171" s="25"/>
      <c r="B171" s="137"/>
      <c r="C171" s="138" t="s">
        <v>274</v>
      </c>
      <c r="D171" s="138" t="s">
        <v>122</v>
      </c>
      <c r="E171" s="139" t="s">
        <v>275</v>
      </c>
      <c r="F171" s="140" t="s">
        <v>276</v>
      </c>
      <c r="G171" s="141" t="s">
        <v>141</v>
      </c>
      <c r="H171" s="142">
        <v>160</v>
      </c>
      <c r="I171" s="143">
        <v>126.5</v>
      </c>
      <c r="J171" s="143">
        <f>ROUND(I171*H171,2)</f>
        <v>20240</v>
      </c>
      <c r="K171" s="144"/>
      <c r="L171" s="26"/>
      <c r="M171" s="145" t="s">
        <v>1</v>
      </c>
      <c r="N171" s="146" t="s">
        <v>35</v>
      </c>
      <c r="O171" s="147">
        <v>0.305</v>
      </c>
      <c r="P171" s="147">
        <f>O171*H171</f>
        <v>48.8</v>
      </c>
      <c r="Q171" s="147">
        <v>0</v>
      </c>
      <c r="R171" s="147">
        <f>Q171*H171</f>
        <v>0</v>
      </c>
      <c r="S171" s="147">
        <v>0</v>
      </c>
      <c r="T171" s="148">
        <f>S171*H171</f>
        <v>0</v>
      </c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R171" s="149" t="s">
        <v>126</v>
      </c>
      <c r="AT171" s="149" t="s">
        <v>122</v>
      </c>
      <c r="AU171" s="149" t="s">
        <v>80</v>
      </c>
      <c r="AY171" s="13" t="s">
        <v>120</v>
      </c>
      <c r="BE171" s="150">
        <f>IF(N171="základní",J171,0)</f>
        <v>20240</v>
      </c>
      <c r="BF171" s="150">
        <f>IF(N171="snížená",J171,0)</f>
        <v>0</v>
      </c>
      <c r="BG171" s="150">
        <f>IF(N171="zákl. přenesená",J171,0)</f>
        <v>0</v>
      </c>
      <c r="BH171" s="150">
        <f>IF(N171="sníž. přenesená",J171,0)</f>
        <v>0</v>
      </c>
      <c r="BI171" s="150">
        <f>IF(N171="nulová",J171,0)</f>
        <v>0</v>
      </c>
      <c r="BJ171" s="13" t="s">
        <v>78</v>
      </c>
      <c r="BK171" s="150">
        <f>ROUND(I171*H171,2)</f>
        <v>20240</v>
      </c>
      <c r="BL171" s="13" t="s">
        <v>126</v>
      </c>
      <c r="BM171" s="149" t="s">
        <v>277</v>
      </c>
    </row>
    <row r="172" spans="2:63" s="11" customFormat="1" ht="22.9" customHeight="1">
      <c r="B172" s="125"/>
      <c r="D172" s="126" t="s">
        <v>69</v>
      </c>
      <c r="E172" s="135" t="s">
        <v>278</v>
      </c>
      <c r="F172" s="135" t="s">
        <v>279</v>
      </c>
      <c r="J172" s="136">
        <f>BK172</f>
        <v>14086.869999999999</v>
      </c>
      <c r="L172" s="125"/>
      <c r="M172" s="129"/>
      <c r="N172" s="130"/>
      <c r="O172" s="130"/>
      <c r="P172" s="131">
        <f>SUM(P173:P176)</f>
        <v>47.346000000000004</v>
      </c>
      <c r="Q172" s="130"/>
      <c r="R172" s="131">
        <f>SUM(R173:R176)</f>
        <v>0</v>
      </c>
      <c r="S172" s="130"/>
      <c r="T172" s="132">
        <f>SUM(T173:T176)</f>
        <v>0.749</v>
      </c>
      <c r="AR172" s="126" t="s">
        <v>78</v>
      </c>
      <c r="AT172" s="133" t="s">
        <v>69</v>
      </c>
      <c r="AU172" s="133" t="s">
        <v>78</v>
      </c>
      <c r="AY172" s="126" t="s">
        <v>120</v>
      </c>
      <c r="BK172" s="134">
        <f>SUM(BK173:BK176)</f>
        <v>14086.869999999999</v>
      </c>
    </row>
    <row r="173" spans="1:65" s="1" customFormat="1" ht="21.75" customHeight="1">
      <c r="A173" s="25"/>
      <c r="B173" s="137"/>
      <c r="C173" s="138" t="s">
        <v>280</v>
      </c>
      <c r="D173" s="138" t="s">
        <v>122</v>
      </c>
      <c r="E173" s="139" t="s">
        <v>281</v>
      </c>
      <c r="F173" s="140" t="s">
        <v>282</v>
      </c>
      <c r="G173" s="141" t="s">
        <v>141</v>
      </c>
      <c r="H173" s="142">
        <v>7</v>
      </c>
      <c r="I173" s="143">
        <v>57.41</v>
      </c>
      <c r="J173" s="143">
        <f>ROUND(I173*H173,2)</f>
        <v>401.87</v>
      </c>
      <c r="K173" s="144"/>
      <c r="L173" s="26"/>
      <c r="M173" s="145" t="s">
        <v>1</v>
      </c>
      <c r="N173" s="146" t="s">
        <v>35</v>
      </c>
      <c r="O173" s="147">
        <v>0.054</v>
      </c>
      <c r="P173" s="147">
        <f>O173*H173</f>
        <v>0.378</v>
      </c>
      <c r="Q173" s="147">
        <v>0</v>
      </c>
      <c r="R173" s="147">
        <f>Q173*H173</f>
        <v>0</v>
      </c>
      <c r="S173" s="147">
        <v>0.005</v>
      </c>
      <c r="T173" s="148">
        <f>S173*H173</f>
        <v>0.035</v>
      </c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R173" s="149" t="s">
        <v>126</v>
      </c>
      <c r="AT173" s="149" t="s">
        <v>122</v>
      </c>
      <c r="AU173" s="149" t="s">
        <v>80</v>
      </c>
      <c r="AY173" s="13" t="s">
        <v>120</v>
      </c>
      <c r="BE173" s="150">
        <f>IF(N173="základní",J173,0)</f>
        <v>401.87</v>
      </c>
      <c r="BF173" s="150">
        <f>IF(N173="snížená",J173,0)</f>
        <v>0</v>
      </c>
      <c r="BG173" s="150">
        <f>IF(N173="zákl. přenesená",J173,0)</f>
        <v>0</v>
      </c>
      <c r="BH173" s="150">
        <f>IF(N173="sníž. přenesená",J173,0)</f>
        <v>0</v>
      </c>
      <c r="BI173" s="150">
        <f>IF(N173="nulová",J173,0)</f>
        <v>0</v>
      </c>
      <c r="BJ173" s="13" t="s">
        <v>78</v>
      </c>
      <c r="BK173" s="150">
        <f>ROUND(I173*H173,2)</f>
        <v>401.87</v>
      </c>
      <c r="BL173" s="13" t="s">
        <v>126</v>
      </c>
      <c r="BM173" s="149" t="s">
        <v>283</v>
      </c>
    </row>
    <row r="174" spans="1:65" s="1" customFormat="1" ht="21.75" customHeight="1">
      <c r="A174" s="25"/>
      <c r="B174" s="137"/>
      <c r="C174" s="138" t="s">
        <v>284</v>
      </c>
      <c r="D174" s="138" t="s">
        <v>122</v>
      </c>
      <c r="E174" s="139" t="s">
        <v>285</v>
      </c>
      <c r="F174" s="140" t="s">
        <v>286</v>
      </c>
      <c r="G174" s="141" t="s">
        <v>243</v>
      </c>
      <c r="H174" s="142">
        <v>6</v>
      </c>
      <c r="I174" s="143">
        <v>1218.9</v>
      </c>
      <c r="J174" s="143">
        <f>ROUND(I174*H174,2)</f>
        <v>7313.4</v>
      </c>
      <c r="K174" s="144"/>
      <c r="L174" s="26"/>
      <c r="M174" s="145" t="s">
        <v>1</v>
      </c>
      <c r="N174" s="146" t="s">
        <v>35</v>
      </c>
      <c r="O174" s="147">
        <v>3.942</v>
      </c>
      <c r="P174" s="147">
        <f>O174*H174</f>
        <v>23.652</v>
      </c>
      <c r="Q174" s="147">
        <v>0</v>
      </c>
      <c r="R174" s="147">
        <f>Q174*H174</f>
        <v>0</v>
      </c>
      <c r="S174" s="147">
        <v>0.119</v>
      </c>
      <c r="T174" s="148">
        <f>S174*H174</f>
        <v>0.714</v>
      </c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R174" s="149" t="s">
        <v>126</v>
      </c>
      <c r="AT174" s="149" t="s">
        <v>122</v>
      </c>
      <c r="AU174" s="149" t="s">
        <v>80</v>
      </c>
      <c r="AY174" s="13" t="s">
        <v>120</v>
      </c>
      <c r="BE174" s="150">
        <f>IF(N174="základní",J174,0)</f>
        <v>7313.4</v>
      </c>
      <c r="BF174" s="150">
        <f>IF(N174="snížená",J174,0)</f>
        <v>0</v>
      </c>
      <c r="BG174" s="150">
        <f>IF(N174="zákl. přenesená",J174,0)</f>
        <v>0</v>
      </c>
      <c r="BH174" s="150">
        <f>IF(N174="sníž. přenesená",J174,0)</f>
        <v>0</v>
      </c>
      <c r="BI174" s="150">
        <f>IF(N174="nulová",J174,0)</f>
        <v>0</v>
      </c>
      <c r="BJ174" s="13" t="s">
        <v>78</v>
      </c>
      <c r="BK174" s="150">
        <f>ROUND(I174*H174,2)</f>
        <v>7313.4</v>
      </c>
      <c r="BL174" s="13" t="s">
        <v>126</v>
      </c>
      <c r="BM174" s="149" t="s">
        <v>287</v>
      </c>
    </row>
    <row r="175" spans="1:65" s="1" customFormat="1" ht="21.75" customHeight="1">
      <c r="A175" s="25"/>
      <c r="B175" s="137"/>
      <c r="C175" s="138" t="s">
        <v>288</v>
      </c>
      <c r="D175" s="138" t="s">
        <v>122</v>
      </c>
      <c r="E175" s="139" t="s">
        <v>289</v>
      </c>
      <c r="F175" s="140" t="s">
        <v>290</v>
      </c>
      <c r="G175" s="141" t="s">
        <v>141</v>
      </c>
      <c r="H175" s="142">
        <v>184</v>
      </c>
      <c r="I175" s="143">
        <v>28.16</v>
      </c>
      <c r="J175" s="143">
        <f>ROUND(I175*H175,2)</f>
        <v>5181.44</v>
      </c>
      <c r="K175" s="144"/>
      <c r="L175" s="26"/>
      <c r="M175" s="145" t="s">
        <v>1</v>
      </c>
      <c r="N175" s="146" t="s">
        <v>35</v>
      </c>
      <c r="O175" s="147">
        <v>0.105</v>
      </c>
      <c r="P175" s="147">
        <f>O175*H175</f>
        <v>19.32</v>
      </c>
      <c r="Q175" s="147">
        <v>0</v>
      </c>
      <c r="R175" s="147">
        <f>Q175*H175</f>
        <v>0</v>
      </c>
      <c r="S175" s="147">
        <v>0</v>
      </c>
      <c r="T175" s="148">
        <f>S175*H175</f>
        <v>0</v>
      </c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R175" s="149" t="s">
        <v>126</v>
      </c>
      <c r="AT175" s="149" t="s">
        <v>122</v>
      </c>
      <c r="AU175" s="149" t="s">
        <v>80</v>
      </c>
      <c r="AY175" s="13" t="s">
        <v>120</v>
      </c>
      <c r="BE175" s="150">
        <f>IF(N175="základní",J175,0)</f>
        <v>5181.44</v>
      </c>
      <c r="BF175" s="150">
        <f>IF(N175="snížená",J175,0)</f>
        <v>0</v>
      </c>
      <c r="BG175" s="150">
        <f>IF(N175="zákl. přenesená",J175,0)</f>
        <v>0</v>
      </c>
      <c r="BH175" s="150">
        <f>IF(N175="sníž. přenesená",J175,0)</f>
        <v>0</v>
      </c>
      <c r="BI175" s="150">
        <f>IF(N175="nulová",J175,0)</f>
        <v>0</v>
      </c>
      <c r="BJ175" s="13" t="s">
        <v>78</v>
      </c>
      <c r="BK175" s="150">
        <f>ROUND(I175*H175,2)</f>
        <v>5181.44</v>
      </c>
      <c r="BL175" s="13" t="s">
        <v>126</v>
      </c>
      <c r="BM175" s="149" t="s">
        <v>291</v>
      </c>
    </row>
    <row r="176" spans="1:65" s="1" customFormat="1" ht="33" customHeight="1">
      <c r="A176" s="25"/>
      <c r="B176" s="137"/>
      <c r="C176" s="138" t="s">
        <v>292</v>
      </c>
      <c r="D176" s="138" t="s">
        <v>122</v>
      </c>
      <c r="E176" s="139" t="s">
        <v>293</v>
      </c>
      <c r="F176" s="140" t="s">
        <v>294</v>
      </c>
      <c r="G176" s="141" t="s">
        <v>125</v>
      </c>
      <c r="H176" s="142">
        <v>12</v>
      </c>
      <c r="I176" s="143">
        <v>99.18</v>
      </c>
      <c r="J176" s="143">
        <f>ROUND(I176*H176,2)</f>
        <v>1190.16</v>
      </c>
      <c r="K176" s="144"/>
      <c r="L176" s="26"/>
      <c r="M176" s="145" t="s">
        <v>1</v>
      </c>
      <c r="N176" s="146" t="s">
        <v>35</v>
      </c>
      <c r="O176" s="147">
        <v>0.333</v>
      </c>
      <c r="P176" s="147">
        <f>O176*H176</f>
        <v>3.9960000000000004</v>
      </c>
      <c r="Q176" s="147">
        <v>0</v>
      </c>
      <c r="R176" s="147">
        <f>Q176*H176</f>
        <v>0</v>
      </c>
      <c r="S176" s="147">
        <v>0</v>
      </c>
      <c r="T176" s="148">
        <f>S176*H176</f>
        <v>0</v>
      </c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R176" s="149" t="s">
        <v>126</v>
      </c>
      <c r="AT176" s="149" t="s">
        <v>122</v>
      </c>
      <c r="AU176" s="149" t="s">
        <v>80</v>
      </c>
      <c r="AY176" s="13" t="s">
        <v>120</v>
      </c>
      <c r="BE176" s="150">
        <f>IF(N176="základní",J176,0)</f>
        <v>1190.16</v>
      </c>
      <c r="BF176" s="150">
        <f>IF(N176="snížená",J176,0)</f>
        <v>0</v>
      </c>
      <c r="BG176" s="150">
        <f>IF(N176="zákl. přenesená",J176,0)</f>
        <v>0</v>
      </c>
      <c r="BH176" s="150">
        <f>IF(N176="sníž. přenesená",J176,0)</f>
        <v>0</v>
      </c>
      <c r="BI176" s="150">
        <f>IF(N176="nulová",J176,0)</f>
        <v>0</v>
      </c>
      <c r="BJ176" s="13" t="s">
        <v>78</v>
      </c>
      <c r="BK176" s="150">
        <f>ROUND(I176*H176,2)</f>
        <v>1190.16</v>
      </c>
      <c r="BL176" s="13" t="s">
        <v>126</v>
      </c>
      <c r="BM176" s="149" t="s">
        <v>295</v>
      </c>
    </row>
    <row r="177" spans="2:63" s="11" customFormat="1" ht="22.9" customHeight="1">
      <c r="B177" s="125"/>
      <c r="D177" s="126" t="s">
        <v>69</v>
      </c>
      <c r="E177" s="135" t="s">
        <v>296</v>
      </c>
      <c r="F177" s="135" t="s">
        <v>297</v>
      </c>
      <c r="J177" s="136">
        <f>BK177</f>
        <v>84925.52</v>
      </c>
      <c r="L177" s="125"/>
      <c r="M177" s="129"/>
      <c r="N177" s="130"/>
      <c r="O177" s="130"/>
      <c r="P177" s="131">
        <f>SUM(P178:P182)</f>
        <v>36.284319999999994</v>
      </c>
      <c r="Q177" s="130"/>
      <c r="R177" s="131">
        <f>SUM(R178:R182)</f>
        <v>0</v>
      </c>
      <c r="S177" s="130"/>
      <c r="T177" s="132">
        <f>SUM(T178:T182)</f>
        <v>0</v>
      </c>
      <c r="AR177" s="126" t="s">
        <v>78</v>
      </c>
      <c r="AT177" s="133" t="s">
        <v>69</v>
      </c>
      <c r="AU177" s="133" t="s">
        <v>78</v>
      </c>
      <c r="AY177" s="126" t="s">
        <v>120</v>
      </c>
      <c r="BK177" s="134">
        <f>SUM(BK178:BK182)</f>
        <v>84925.52</v>
      </c>
    </row>
    <row r="178" spans="1:65" s="1" customFormat="1" ht="33" customHeight="1">
      <c r="A178" s="25"/>
      <c r="B178" s="137"/>
      <c r="C178" s="138" t="s">
        <v>298</v>
      </c>
      <c r="D178" s="138" t="s">
        <v>122</v>
      </c>
      <c r="E178" s="139" t="s">
        <v>299</v>
      </c>
      <c r="F178" s="140" t="s">
        <v>300</v>
      </c>
      <c r="G178" s="141" t="s">
        <v>171</v>
      </c>
      <c r="H178" s="142">
        <v>1.5</v>
      </c>
      <c r="I178" s="143">
        <v>641.66</v>
      </c>
      <c r="J178" s="143">
        <f>ROUND(I178*H178,2)</f>
        <v>962.49</v>
      </c>
      <c r="K178" s="144"/>
      <c r="L178" s="26"/>
      <c r="M178" s="145" t="s">
        <v>1</v>
      </c>
      <c r="N178" s="146" t="s">
        <v>35</v>
      </c>
      <c r="O178" s="147">
        <v>1.88</v>
      </c>
      <c r="P178" s="147">
        <f>O178*H178</f>
        <v>2.82</v>
      </c>
      <c r="Q178" s="147">
        <v>0</v>
      </c>
      <c r="R178" s="147">
        <f>Q178*H178</f>
        <v>0</v>
      </c>
      <c r="S178" s="147">
        <v>0</v>
      </c>
      <c r="T178" s="148">
        <f>S178*H178</f>
        <v>0</v>
      </c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R178" s="149" t="s">
        <v>126</v>
      </c>
      <c r="AT178" s="149" t="s">
        <v>122</v>
      </c>
      <c r="AU178" s="149" t="s">
        <v>80</v>
      </c>
      <c r="AY178" s="13" t="s">
        <v>120</v>
      </c>
      <c r="BE178" s="150">
        <f>IF(N178="základní",J178,0)</f>
        <v>962.49</v>
      </c>
      <c r="BF178" s="150">
        <f>IF(N178="snížená",J178,0)</f>
        <v>0</v>
      </c>
      <c r="BG178" s="150">
        <f>IF(N178="zákl. přenesená",J178,0)</f>
        <v>0</v>
      </c>
      <c r="BH178" s="150">
        <f>IF(N178="sníž. přenesená",J178,0)</f>
        <v>0</v>
      </c>
      <c r="BI178" s="150">
        <f>IF(N178="nulová",J178,0)</f>
        <v>0</v>
      </c>
      <c r="BJ178" s="13" t="s">
        <v>78</v>
      </c>
      <c r="BK178" s="150">
        <f>ROUND(I178*H178,2)</f>
        <v>962.49</v>
      </c>
      <c r="BL178" s="13" t="s">
        <v>126</v>
      </c>
      <c r="BM178" s="149" t="s">
        <v>301</v>
      </c>
    </row>
    <row r="179" spans="1:65" s="1" customFormat="1" ht="21.75" customHeight="1">
      <c r="A179" s="25"/>
      <c r="B179" s="137"/>
      <c r="C179" s="138" t="s">
        <v>302</v>
      </c>
      <c r="D179" s="138" t="s">
        <v>122</v>
      </c>
      <c r="E179" s="139" t="s">
        <v>303</v>
      </c>
      <c r="F179" s="140" t="s">
        <v>304</v>
      </c>
      <c r="G179" s="141" t="s">
        <v>171</v>
      </c>
      <c r="H179" s="142">
        <v>104.576</v>
      </c>
      <c r="I179" s="143">
        <v>239.09</v>
      </c>
      <c r="J179" s="143">
        <f>ROUND(I179*H179,2)</f>
        <v>25003.08</v>
      </c>
      <c r="K179" s="144"/>
      <c r="L179" s="26"/>
      <c r="M179" s="145" t="s">
        <v>1</v>
      </c>
      <c r="N179" s="146" t="s">
        <v>35</v>
      </c>
      <c r="O179" s="147">
        <v>0.125</v>
      </c>
      <c r="P179" s="147">
        <f>O179*H179</f>
        <v>13.072</v>
      </c>
      <c r="Q179" s="147">
        <v>0</v>
      </c>
      <c r="R179" s="147">
        <f>Q179*H179</f>
        <v>0</v>
      </c>
      <c r="S179" s="147">
        <v>0</v>
      </c>
      <c r="T179" s="148">
        <f>S179*H179</f>
        <v>0</v>
      </c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R179" s="149" t="s">
        <v>126</v>
      </c>
      <c r="AT179" s="149" t="s">
        <v>122</v>
      </c>
      <c r="AU179" s="149" t="s">
        <v>80</v>
      </c>
      <c r="AY179" s="13" t="s">
        <v>120</v>
      </c>
      <c r="BE179" s="150">
        <f>IF(N179="základní",J179,0)</f>
        <v>25003.08</v>
      </c>
      <c r="BF179" s="150">
        <f>IF(N179="snížená",J179,0)</f>
        <v>0</v>
      </c>
      <c r="BG179" s="150">
        <f>IF(N179="zákl. přenesená",J179,0)</f>
        <v>0</v>
      </c>
      <c r="BH179" s="150">
        <f>IF(N179="sníž. přenesená",J179,0)</f>
        <v>0</v>
      </c>
      <c r="BI179" s="150">
        <f>IF(N179="nulová",J179,0)</f>
        <v>0</v>
      </c>
      <c r="BJ179" s="13" t="s">
        <v>78</v>
      </c>
      <c r="BK179" s="150">
        <f>ROUND(I179*H179,2)</f>
        <v>25003.08</v>
      </c>
      <c r="BL179" s="13" t="s">
        <v>126</v>
      </c>
      <c r="BM179" s="149" t="s">
        <v>305</v>
      </c>
    </row>
    <row r="180" spans="1:65" s="1" customFormat="1" ht="21.75" customHeight="1">
      <c r="A180" s="25"/>
      <c r="B180" s="137"/>
      <c r="C180" s="138" t="s">
        <v>306</v>
      </c>
      <c r="D180" s="138" t="s">
        <v>122</v>
      </c>
      <c r="E180" s="139" t="s">
        <v>307</v>
      </c>
      <c r="F180" s="140" t="s">
        <v>308</v>
      </c>
      <c r="G180" s="141" t="s">
        <v>171</v>
      </c>
      <c r="H180" s="142">
        <v>627.456</v>
      </c>
      <c r="I180" s="143">
        <v>9.32</v>
      </c>
      <c r="J180" s="143">
        <f>ROUND(I180*H180,2)</f>
        <v>5847.89</v>
      </c>
      <c r="K180" s="144"/>
      <c r="L180" s="26"/>
      <c r="M180" s="145" t="s">
        <v>1</v>
      </c>
      <c r="N180" s="146" t="s">
        <v>35</v>
      </c>
      <c r="O180" s="147">
        <v>0.006</v>
      </c>
      <c r="P180" s="147">
        <f>O180*H180</f>
        <v>3.764736</v>
      </c>
      <c r="Q180" s="147">
        <v>0</v>
      </c>
      <c r="R180" s="147">
        <f>Q180*H180</f>
        <v>0</v>
      </c>
      <c r="S180" s="147">
        <v>0</v>
      </c>
      <c r="T180" s="148">
        <f>S180*H180</f>
        <v>0</v>
      </c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R180" s="149" t="s">
        <v>126</v>
      </c>
      <c r="AT180" s="149" t="s">
        <v>122</v>
      </c>
      <c r="AU180" s="149" t="s">
        <v>80</v>
      </c>
      <c r="AY180" s="13" t="s">
        <v>120</v>
      </c>
      <c r="BE180" s="150">
        <f>IF(N180="základní",J180,0)</f>
        <v>5847.89</v>
      </c>
      <c r="BF180" s="150">
        <f>IF(N180="snížená",J180,0)</f>
        <v>0</v>
      </c>
      <c r="BG180" s="150">
        <f>IF(N180="zákl. přenesená",J180,0)</f>
        <v>0</v>
      </c>
      <c r="BH180" s="150">
        <f>IF(N180="sníž. přenesená",J180,0)</f>
        <v>0</v>
      </c>
      <c r="BI180" s="150">
        <f>IF(N180="nulová",J180,0)</f>
        <v>0</v>
      </c>
      <c r="BJ180" s="13" t="s">
        <v>78</v>
      </c>
      <c r="BK180" s="150">
        <f>ROUND(I180*H180,2)</f>
        <v>5847.89</v>
      </c>
      <c r="BL180" s="13" t="s">
        <v>126</v>
      </c>
      <c r="BM180" s="149" t="s">
        <v>309</v>
      </c>
    </row>
    <row r="181" spans="1:65" s="1" customFormat="1" ht="21.75" customHeight="1">
      <c r="A181" s="25"/>
      <c r="B181" s="137"/>
      <c r="C181" s="138" t="s">
        <v>310</v>
      </c>
      <c r="D181" s="138" t="s">
        <v>122</v>
      </c>
      <c r="E181" s="139" t="s">
        <v>311</v>
      </c>
      <c r="F181" s="140" t="s">
        <v>312</v>
      </c>
      <c r="G181" s="141" t="s">
        <v>171</v>
      </c>
      <c r="H181" s="142">
        <v>104.576</v>
      </c>
      <c r="I181" s="143">
        <v>355.57</v>
      </c>
      <c r="J181" s="143">
        <f>ROUND(I181*H181,2)</f>
        <v>37184.09</v>
      </c>
      <c r="K181" s="144"/>
      <c r="L181" s="26"/>
      <c r="M181" s="145" t="s">
        <v>1</v>
      </c>
      <c r="N181" s="146" t="s">
        <v>35</v>
      </c>
      <c r="O181" s="147">
        <v>0</v>
      </c>
      <c r="P181" s="147">
        <f>O181*H181</f>
        <v>0</v>
      </c>
      <c r="Q181" s="147">
        <v>0</v>
      </c>
      <c r="R181" s="147">
        <f>Q181*H181</f>
        <v>0</v>
      </c>
      <c r="S181" s="147">
        <v>0</v>
      </c>
      <c r="T181" s="148">
        <f>S181*H181</f>
        <v>0</v>
      </c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R181" s="149" t="s">
        <v>126</v>
      </c>
      <c r="AT181" s="149" t="s">
        <v>122</v>
      </c>
      <c r="AU181" s="149" t="s">
        <v>80</v>
      </c>
      <c r="AY181" s="13" t="s">
        <v>120</v>
      </c>
      <c r="BE181" s="150">
        <f>IF(N181="základní",J181,0)</f>
        <v>37184.09</v>
      </c>
      <c r="BF181" s="150">
        <f>IF(N181="snížená",J181,0)</f>
        <v>0</v>
      </c>
      <c r="BG181" s="150">
        <f>IF(N181="zákl. přenesená",J181,0)</f>
        <v>0</v>
      </c>
      <c r="BH181" s="150">
        <f>IF(N181="sníž. přenesená",J181,0)</f>
        <v>0</v>
      </c>
      <c r="BI181" s="150">
        <f>IF(N181="nulová",J181,0)</f>
        <v>0</v>
      </c>
      <c r="BJ181" s="13" t="s">
        <v>78</v>
      </c>
      <c r="BK181" s="150">
        <f>ROUND(I181*H181,2)</f>
        <v>37184.09</v>
      </c>
      <c r="BL181" s="13" t="s">
        <v>126</v>
      </c>
      <c r="BM181" s="149" t="s">
        <v>313</v>
      </c>
    </row>
    <row r="182" spans="1:65" s="1" customFormat="1" ht="21.75" customHeight="1">
      <c r="A182" s="25"/>
      <c r="B182" s="137"/>
      <c r="C182" s="138" t="s">
        <v>314</v>
      </c>
      <c r="D182" s="138" t="s">
        <v>122</v>
      </c>
      <c r="E182" s="139" t="s">
        <v>315</v>
      </c>
      <c r="F182" s="140" t="s">
        <v>316</v>
      </c>
      <c r="G182" s="141" t="s">
        <v>171</v>
      </c>
      <c r="H182" s="142">
        <v>104.576</v>
      </c>
      <c r="I182" s="143">
        <v>152.31</v>
      </c>
      <c r="J182" s="143">
        <f>ROUND(I182*H182,2)</f>
        <v>15927.97</v>
      </c>
      <c r="K182" s="144"/>
      <c r="L182" s="26"/>
      <c r="M182" s="145" t="s">
        <v>1</v>
      </c>
      <c r="N182" s="146" t="s">
        <v>35</v>
      </c>
      <c r="O182" s="147">
        <v>0.159</v>
      </c>
      <c r="P182" s="147">
        <f>O182*H182</f>
        <v>16.627584</v>
      </c>
      <c r="Q182" s="147">
        <v>0</v>
      </c>
      <c r="R182" s="147">
        <f>Q182*H182</f>
        <v>0</v>
      </c>
      <c r="S182" s="147">
        <v>0</v>
      </c>
      <c r="T182" s="148">
        <f>S182*H182</f>
        <v>0</v>
      </c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R182" s="149" t="s">
        <v>126</v>
      </c>
      <c r="AT182" s="149" t="s">
        <v>122</v>
      </c>
      <c r="AU182" s="149" t="s">
        <v>80</v>
      </c>
      <c r="AY182" s="13" t="s">
        <v>120</v>
      </c>
      <c r="BE182" s="150">
        <f>IF(N182="základní",J182,0)</f>
        <v>15927.97</v>
      </c>
      <c r="BF182" s="150">
        <f>IF(N182="snížená",J182,0)</f>
        <v>0</v>
      </c>
      <c r="BG182" s="150">
        <f>IF(N182="zákl. přenesená",J182,0)</f>
        <v>0</v>
      </c>
      <c r="BH182" s="150">
        <f>IF(N182="sníž. přenesená",J182,0)</f>
        <v>0</v>
      </c>
      <c r="BI182" s="150">
        <f>IF(N182="nulová",J182,0)</f>
        <v>0</v>
      </c>
      <c r="BJ182" s="13" t="s">
        <v>78</v>
      </c>
      <c r="BK182" s="150">
        <f>ROUND(I182*H182,2)</f>
        <v>15927.97</v>
      </c>
      <c r="BL182" s="13" t="s">
        <v>126</v>
      </c>
      <c r="BM182" s="149" t="s">
        <v>317</v>
      </c>
    </row>
    <row r="183" spans="2:63" s="11" customFormat="1" ht="22.9" customHeight="1">
      <c r="B183" s="125"/>
      <c r="D183" s="126" t="s">
        <v>69</v>
      </c>
      <c r="E183" s="135" t="s">
        <v>318</v>
      </c>
      <c r="F183" s="135" t="s">
        <v>319</v>
      </c>
      <c r="J183" s="136">
        <f>BK183</f>
        <v>30329.829999999998</v>
      </c>
      <c r="L183" s="125"/>
      <c r="M183" s="129"/>
      <c r="N183" s="130"/>
      <c r="O183" s="130"/>
      <c r="P183" s="131">
        <f>SUM(P184:P185)</f>
        <v>87.41624</v>
      </c>
      <c r="Q183" s="130"/>
      <c r="R183" s="131">
        <f>SUM(R184:R185)</f>
        <v>0</v>
      </c>
      <c r="S183" s="130"/>
      <c r="T183" s="132">
        <f>SUM(T184:T185)</f>
        <v>0</v>
      </c>
      <c r="AR183" s="126" t="s">
        <v>78</v>
      </c>
      <c r="AT183" s="133" t="s">
        <v>69</v>
      </c>
      <c r="AU183" s="133" t="s">
        <v>78</v>
      </c>
      <c r="AY183" s="126" t="s">
        <v>120</v>
      </c>
      <c r="BK183" s="134">
        <f>SUM(BK184:BK185)</f>
        <v>30329.829999999998</v>
      </c>
    </row>
    <row r="184" spans="1:65" s="1" customFormat="1" ht="33" customHeight="1">
      <c r="A184" s="25"/>
      <c r="B184" s="137"/>
      <c r="C184" s="138" t="s">
        <v>320</v>
      </c>
      <c r="D184" s="138" t="s">
        <v>122</v>
      </c>
      <c r="E184" s="139" t="s">
        <v>321</v>
      </c>
      <c r="F184" s="140" t="s">
        <v>322</v>
      </c>
      <c r="G184" s="141" t="s">
        <v>171</v>
      </c>
      <c r="H184" s="142">
        <v>75.536</v>
      </c>
      <c r="I184" s="143">
        <v>312.81</v>
      </c>
      <c r="J184" s="143">
        <f>ROUND(I184*H184,2)</f>
        <v>23628.42</v>
      </c>
      <c r="K184" s="144"/>
      <c r="L184" s="26"/>
      <c r="M184" s="145" t="s">
        <v>1</v>
      </c>
      <c r="N184" s="146" t="s">
        <v>35</v>
      </c>
      <c r="O184" s="147">
        <v>1.005</v>
      </c>
      <c r="P184" s="147">
        <f>O184*H184</f>
        <v>75.91368</v>
      </c>
      <c r="Q184" s="147">
        <v>0</v>
      </c>
      <c r="R184" s="147">
        <f>Q184*H184</f>
        <v>0</v>
      </c>
      <c r="S184" s="147">
        <v>0</v>
      </c>
      <c r="T184" s="148">
        <f>S184*H184</f>
        <v>0</v>
      </c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R184" s="149" t="s">
        <v>126</v>
      </c>
      <c r="AT184" s="149" t="s">
        <v>122</v>
      </c>
      <c r="AU184" s="149" t="s">
        <v>80</v>
      </c>
      <c r="AY184" s="13" t="s">
        <v>120</v>
      </c>
      <c r="BE184" s="150">
        <f>IF(N184="základní",J184,0)</f>
        <v>23628.42</v>
      </c>
      <c r="BF184" s="150">
        <f>IF(N184="snížená",J184,0)</f>
        <v>0</v>
      </c>
      <c r="BG184" s="150">
        <f>IF(N184="zákl. přenesená",J184,0)</f>
        <v>0</v>
      </c>
      <c r="BH184" s="150">
        <f>IF(N184="sníž. přenesená",J184,0)</f>
        <v>0</v>
      </c>
      <c r="BI184" s="150">
        <f>IF(N184="nulová",J184,0)</f>
        <v>0</v>
      </c>
      <c r="BJ184" s="13" t="s">
        <v>78</v>
      </c>
      <c r="BK184" s="150">
        <f>ROUND(I184*H184,2)</f>
        <v>23628.42</v>
      </c>
      <c r="BL184" s="13" t="s">
        <v>126</v>
      </c>
      <c r="BM184" s="149" t="s">
        <v>323</v>
      </c>
    </row>
    <row r="185" spans="1:65" s="1" customFormat="1" ht="21.75" customHeight="1">
      <c r="A185" s="25"/>
      <c r="B185" s="137"/>
      <c r="C185" s="138" t="s">
        <v>324</v>
      </c>
      <c r="D185" s="138" t="s">
        <v>122</v>
      </c>
      <c r="E185" s="139" t="s">
        <v>325</v>
      </c>
      <c r="F185" s="140" t="s">
        <v>326</v>
      </c>
      <c r="G185" s="141" t="s">
        <v>171</v>
      </c>
      <c r="H185" s="142">
        <v>7.772</v>
      </c>
      <c r="I185" s="143">
        <v>862.25</v>
      </c>
      <c r="J185" s="143">
        <f>ROUND(I185*H185,2)</f>
        <v>6701.41</v>
      </c>
      <c r="K185" s="144"/>
      <c r="L185" s="26"/>
      <c r="M185" s="145" t="s">
        <v>1</v>
      </c>
      <c r="N185" s="146" t="s">
        <v>35</v>
      </c>
      <c r="O185" s="147">
        <v>1.48</v>
      </c>
      <c r="P185" s="147">
        <f>O185*H185</f>
        <v>11.50256</v>
      </c>
      <c r="Q185" s="147">
        <v>0</v>
      </c>
      <c r="R185" s="147">
        <f>Q185*H185</f>
        <v>0</v>
      </c>
      <c r="S185" s="147">
        <v>0</v>
      </c>
      <c r="T185" s="148">
        <f>S185*H185</f>
        <v>0</v>
      </c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R185" s="149" t="s">
        <v>126</v>
      </c>
      <c r="AT185" s="149" t="s">
        <v>122</v>
      </c>
      <c r="AU185" s="149" t="s">
        <v>80</v>
      </c>
      <c r="AY185" s="13" t="s">
        <v>120</v>
      </c>
      <c r="BE185" s="150">
        <f>IF(N185="základní",J185,0)</f>
        <v>6701.41</v>
      </c>
      <c r="BF185" s="150">
        <f>IF(N185="snížená",J185,0)</f>
        <v>0</v>
      </c>
      <c r="BG185" s="150">
        <f>IF(N185="zákl. přenesená",J185,0)</f>
        <v>0</v>
      </c>
      <c r="BH185" s="150">
        <f>IF(N185="sníž. přenesená",J185,0)</f>
        <v>0</v>
      </c>
      <c r="BI185" s="150">
        <f>IF(N185="nulová",J185,0)</f>
        <v>0</v>
      </c>
      <c r="BJ185" s="13" t="s">
        <v>78</v>
      </c>
      <c r="BK185" s="150">
        <f>ROUND(I185*H185,2)</f>
        <v>6701.41</v>
      </c>
      <c r="BL185" s="13" t="s">
        <v>126</v>
      </c>
      <c r="BM185" s="149" t="s">
        <v>327</v>
      </c>
    </row>
    <row r="186" spans="2:63" s="11" customFormat="1" ht="25.9" customHeight="1">
      <c r="B186" s="125"/>
      <c r="D186" s="126" t="s">
        <v>69</v>
      </c>
      <c r="E186" s="127" t="s">
        <v>328</v>
      </c>
      <c r="F186" s="127" t="s">
        <v>329</v>
      </c>
      <c r="J186" s="128">
        <f>BK186</f>
        <v>27910.47</v>
      </c>
      <c r="L186" s="125"/>
      <c r="M186" s="129"/>
      <c r="N186" s="130"/>
      <c r="O186" s="130"/>
      <c r="P186" s="131">
        <f>P187</f>
        <v>9.576</v>
      </c>
      <c r="Q186" s="130"/>
      <c r="R186" s="131">
        <f>R187</f>
        <v>0.2163</v>
      </c>
      <c r="S186" s="130"/>
      <c r="T186" s="132">
        <f>T187</f>
        <v>0.24654</v>
      </c>
      <c r="AR186" s="126" t="s">
        <v>80</v>
      </c>
      <c r="AT186" s="133" t="s">
        <v>69</v>
      </c>
      <c r="AU186" s="133" t="s">
        <v>70</v>
      </c>
      <c r="AY186" s="126" t="s">
        <v>120</v>
      </c>
      <c r="BK186" s="134">
        <f>BK187</f>
        <v>27910.47</v>
      </c>
    </row>
    <row r="187" spans="2:63" s="11" customFormat="1" ht="22.9" customHeight="1">
      <c r="B187" s="125"/>
      <c r="D187" s="126" t="s">
        <v>69</v>
      </c>
      <c r="E187" s="135" t="s">
        <v>330</v>
      </c>
      <c r="F187" s="135" t="s">
        <v>331</v>
      </c>
      <c r="J187" s="136">
        <f>BK187</f>
        <v>27910.47</v>
      </c>
      <c r="L187" s="125"/>
      <c r="M187" s="129"/>
      <c r="N187" s="130"/>
      <c r="O187" s="130"/>
      <c r="P187" s="131">
        <f>SUM(P188:P189)</f>
        <v>9.576</v>
      </c>
      <c r="Q187" s="130"/>
      <c r="R187" s="131">
        <f>SUM(R188:R189)</f>
        <v>0.2163</v>
      </c>
      <c r="S187" s="130"/>
      <c r="T187" s="132">
        <f>SUM(T188:T189)</f>
        <v>0.24654</v>
      </c>
      <c r="AR187" s="126" t="s">
        <v>80</v>
      </c>
      <c r="AT187" s="133" t="s">
        <v>69</v>
      </c>
      <c r="AU187" s="133" t="s">
        <v>78</v>
      </c>
      <c r="AY187" s="126" t="s">
        <v>120</v>
      </c>
      <c r="BK187" s="134">
        <f>SUM(BK188:BK189)</f>
        <v>27910.47</v>
      </c>
    </row>
    <row r="188" spans="1:65" s="1" customFormat="1" ht="16.5" customHeight="1">
      <c r="A188" s="25"/>
      <c r="B188" s="137"/>
      <c r="C188" s="138" t="s">
        <v>332</v>
      </c>
      <c r="D188" s="138" t="s">
        <v>122</v>
      </c>
      <c r="E188" s="139" t="s">
        <v>333</v>
      </c>
      <c r="F188" s="140" t="s">
        <v>334</v>
      </c>
      <c r="G188" s="141" t="s">
        <v>243</v>
      </c>
      <c r="H188" s="142">
        <v>7</v>
      </c>
      <c r="I188" s="143">
        <v>3774.27</v>
      </c>
      <c r="J188" s="143">
        <f>ROUND(I188*H188,2)</f>
        <v>26419.89</v>
      </c>
      <c r="K188" s="144"/>
      <c r="L188" s="26"/>
      <c r="M188" s="145" t="s">
        <v>1</v>
      </c>
      <c r="N188" s="146" t="s">
        <v>35</v>
      </c>
      <c r="O188" s="147">
        <v>0.804</v>
      </c>
      <c r="P188" s="147">
        <f>O188*H188</f>
        <v>5.628</v>
      </c>
      <c r="Q188" s="147">
        <v>0.0309</v>
      </c>
      <c r="R188" s="147">
        <f>Q188*H188</f>
        <v>0.2163</v>
      </c>
      <c r="S188" s="147">
        <v>0</v>
      </c>
      <c r="T188" s="148">
        <f>S188*H188</f>
        <v>0</v>
      </c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R188" s="149" t="s">
        <v>184</v>
      </c>
      <c r="AT188" s="149" t="s">
        <v>122</v>
      </c>
      <c r="AU188" s="149" t="s">
        <v>80</v>
      </c>
      <c r="AY188" s="13" t="s">
        <v>120</v>
      </c>
      <c r="BE188" s="150">
        <f>IF(N188="základní",J188,0)</f>
        <v>26419.89</v>
      </c>
      <c r="BF188" s="150">
        <f>IF(N188="snížená",J188,0)</f>
        <v>0</v>
      </c>
      <c r="BG188" s="150">
        <f>IF(N188="zákl. přenesená",J188,0)</f>
        <v>0</v>
      </c>
      <c r="BH188" s="150">
        <f>IF(N188="sníž. přenesená",J188,0)</f>
        <v>0</v>
      </c>
      <c r="BI188" s="150">
        <f>IF(N188="nulová",J188,0)</f>
        <v>0</v>
      </c>
      <c r="BJ188" s="13" t="s">
        <v>78</v>
      </c>
      <c r="BK188" s="150">
        <f>ROUND(I188*H188,2)</f>
        <v>26419.89</v>
      </c>
      <c r="BL188" s="13" t="s">
        <v>184</v>
      </c>
      <c r="BM188" s="149" t="s">
        <v>335</v>
      </c>
    </row>
    <row r="189" spans="1:65" s="1" customFormat="1" ht="16.5" customHeight="1">
      <c r="A189" s="25"/>
      <c r="B189" s="137"/>
      <c r="C189" s="138" t="s">
        <v>336</v>
      </c>
      <c r="D189" s="138" t="s">
        <v>122</v>
      </c>
      <c r="E189" s="139" t="s">
        <v>337</v>
      </c>
      <c r="F189" s="140" t="s">
        <v>338</v>
      </c>
      <c r="G189" s="141" t="s">
        <v>243</v>
      </c>
      <c r="H189" s="142">
        <v>7</v>
      </c>
      <c r="I189" s="143">
        <v>212.94</v>
      </c>
      <c r="J189" s="143">
        <f>ROUND(I189*H189,2)</f>
        <v>1490.58</v>
      </c>
      <c r="K189" s="144"/>
      <c r="L189" s="26"/>
      <c r="M189" s="145" t="s">
        <v>1</v>
      </c>
      <c r="N189" s="146" t="s">
        <v>35</v>
      </c>
      <c r="O189" s="147">
        <v>0.564</v>
      </c>
      <c r="P189" s="147">
        <f>O189*H189</f>
        <v>3.9479999999999995</v>
      </c>
      <c r="Q189" s="147">
        <v>0</v>
      </c>
      <c r="R189" s="147">
        <f>Q189*H189</f>
        <v>0</v>
      </c>
      <c r="S189" s="147">
        <v>0.03522</v>
      </c>
      <c r="T189" s="148">
        <f>S189*H189</f>
        <v>0.24654</v>
      </c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R189" s="149" t="s">
        <v>184</v>
      </c>
      <c r="AT189" s="149" t="s">
        <v>122</v>
      </c>
      <c r="AU189" s="149" t="s">
        <v>80</v>
      </c>
      <c r="AY189" s="13" t="s">
        <v>120</v>
      </c>
      <c r="BE189" s="150">
        <f>IF(N189="základní",J189,0)</f>
        <v>1490.58</v>
      </c>
      <c r="BF189" s="150">
        <f>IF(N189="snížená",J189,0)</f>
        <v>0</v>
      </c>
      <c r="BG189" s="150">
        <f>IF(N189="zákl. přenesená",J189,0)</f>
        <v>0</v>
      </c>
      <c r="BH189" s="150">
        <f>IF(N189="sníž. přenesená",J189,0)</f>
        <v>0</v>
      </c>
      <c r="BI189" s="150">
        <f>IF(N189="nulová",J189,0)</f>
        <v>0</v>
      </c>
      <c r="BJ189" s="13" t="s">
        <v>78</v>
      </c>
      <c r="BK189" s="150">
        <f>ROUND(I189*H189,2)</f>
        <v>1490.58</v>
      </c>
      <c r="BL189" s="13" t="s">
        <v>184</v>
      </c>
      <c r="BM189" s="149" t="s">
        <v>339</v>
      </c>
    </row>
    <row r="190" spans="2:63" s="11" customFormat="1" ht="25.9" customHeight="1">
      <c r="B190" s="125"/>
      <c r="D190" s="126" t="s">
        <v>69</v>
      </c>
      <c r="E190" s="127" t="s">
        <v>340</v>
      </c>
      <c r="F190" s="127" t="s">
        <v>340</v>
      </c>
      <c r="J190" s="128">
        <f>BK190</f>
        <v>30828.370000000003</v>
      </c>
      <c r="L190" s="125"/>
      <c r="M190" s="129"/>
      <c r="N190" s="130"/>
      <c r="O190" s="130"/>
      <c r="P190" s="131">
        <f>P191</f>
        <v>0</v>
      </c>
      <c r="Q190" s="130"/>
      <c r="R190" s="131">
        <f>R191</f>
        <v>0</v>
      </c>
      <c r="S190" s="130"/>
      <c r="T190" s="132">
        <f>T191</f>
        <v>0</v>
      </c>
      <c r="AR190" s="126" t="s">
        <v>126</v>
      </c>
      <c r="AT190" s="133" t="s">
        <v>69</v>
      </c>
      <c r="AU190" s="133" t="s">
        <v>70</v>
      </c>
      <c r="AY190" s="126" t="s">
        <v>120</v>
      </c>
      <c r="BK190" s="134">
        <f>BK191</f>
        <v>30828.370000000003</v>
      </c>
    </row>
    <row r="191" spans="2:63" s="11" customFormat="1" ht="22.9" customHeight="1">
      <c r="B191" s="125"/>
      <c r="D191" s="126" t="s">
        <v>69</v>
      </c>
      <c r="E191" s="135" t="s">
        <v>341</v>
      </c>
      <c r="F191" s="135" t="s">
        <v>342</v>
      </c>
      <c r="J191" s="136">
        <f>BK191</f>
        <v>30828.370000000003</v>
      </c>
      <c r="L191" s="125"/>
      <c r="M191" s="129"/>
      <c r="N191" s="130"/>
      <c r="O191" s="130"/>
      <c r="P191" s="131">
        <f>SUM(P192:P193)</f>
        <v>0</v>
      </c>
      <c r="Q191" s="130"/>
      <c r="R191" s="131">
        <f>SUM(R192:R193)</f>
        <v>0</v>
      </c>
      <c r="S191" s="130"/>
      <c r="T191" s="132">
        <f>SUM(T192:T193)</f>
        <v>0</v>
      </c>
      <c r="AR191" s="126" t="s">
        <v>126</v>
      </c>
      <c r="AT191" s="133" t="s">
        <v>69</v>
      </c>
      <c r="AU191" s="133" t="s">
        <v>78</v>
      </c>
      <c r="AY191" s="126" t="s">
        <v>120</v>
      </c>
      <c r="BK191" s="134">
        <f>SUM(BK192:BK193)</f>
        <v>30828.370000000003</v>
      </c>
    </row>
    <row r="192" spans="1:65" s="1" customFormat="1" ht="16.5" customHeight="1">
      <c r="A192" s="25"/>
      <c r="B192" s="137"/>
      <c r="C192" s="138" t="s">
        <v>343</v>
      </c>
      <c r="D192" s="138" t="s">
        <v>122</v>
      </c>
      <c r="E192" s="139" t="s">
        <v>344</v>
      </c>
      <c r="F192" s="140" t="s">
        <v>345</v>
      </c>
      <c r="G192" s="141" t="s">
        <v>234</v>
      </c>
      <c r="H192" s="142">
        <v>1</v>
      </c>
      <c r="I192" s="143">
        <v>12020.78</v>
      </c>
      <c r="J192" s="143">
        <f>ROUND(I192*H192,2)</f>
        <v>12020.78</v>
      </c>
      <c r="K192" s="144"/>
      <c r="L192" s="26"/>
      <c r="M192" s="145" t="s">
        <v>1</v>
      </c>
      <c r="N192" s="146" t="s">
        <v>35</v>
      </c>
      <c r="O192" s="147">
        <v>0</v>
      </c>
      <c r="P192" s="147">
        <f>O192*H192</f>
        <v>0</v>
      </c>
      <c r="Q192" s="147">
        <v>0</v>
      </c>
      <c r="R192" s="147">
        <f>Q192*H192</f>
        <v>0</v>
      </c>
      <c r="S192" s="147">
        <v>0</v>
      </c>
      <c r="T192" s="148">
        <f>S192*H192</f>
        <v>0</v>
      </c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R192" s="149" t="s">
        <v>346</v>
      </c>
      <c r="AT192" s="149" t="s">
        <v>122</v>
      </c>
      <c r="AU192" s="149" t="s">
        <v>80</v>
      </c>
      <c r="AY192" s="13" t="s">
        <v>120</v>
      </c>
      <c r="BE192" s="150">
        <f>IF(N192="základní",J192,0)</f>
        <v>12020.78</v>
      </c>
      <c r="BF192" s="150">
        <f>IF(N192="snížená",J192,0)</f>
        <v>0</v>
      </c>
      <c r="BG192" s="150">
        <f>IF(N192="zákl. přenesená",J192,0)</f>
        <v>0</v>
      </c>
      <c r="BH192" s="150">
        <f>IF(N192="sníž. přenesená",J192,0)</f>
        <v>0</v>
      </c>
      <c r="BI192" s="150">
        <f>IF(N192="nulová",J192,0)</f>
        <v>0</v>
      </c>
      <c r="BJ192" s="13" t="s">
        <v>78</v>
      </c>
      <c r="BK192" s="150">
        <f>ROUND(I192*H192,2)</f>
        <v>12020.78</v>
      </c>
      <c r="BL192" s="13" t="s">
        <v>346</v>
      </c>
      <c r="BM192" s="149" t="s">
        <v>347</v>
      </c>
    </row>
    <row r="193" spans="1:65" s="1" customFormat="1" ht="16.5" customHeight="1">
      <c r="A193" s="25"/>
      <c r="B193" s="137"/>
      <c r="C193" s="138" t="s">
        <v>348</v>
      </c>
      <c r="D193" s="138" t="s">
        <v>122</v>
      </c>
      <c r="E193" s="139" t="s">
        <v>349</v>
      </c>
      <c r="F193" s="140" t="s">
        <v>350</v>
      </c>
      <c r="G193" s="141" t="s">
        <v>234</v>
      </c>
      <c r="H193" s="142">
        <v>1</v>
      </c>
      <c r="I193" s="143">
        <v>18807.59</v>
      </c>
      <c r="J193" s="143">
        <f>ROUND(I193*H193,2)</f>
        <v>18807.59</v>
      </c>
      <c r="K193" s="144"/>
      <c r="L193" s="26"/>
      <c r="M193" s="161" t="s">
        <v>1</v>
      </c>
      <c r="N193" s="162" t="s">
        <v>35</v>
      </c>
      <c r="O193" s="163">
        <v>0</v>
      </c>
      <c r="P193" s="163">
        <f>O193*H193</f>
        <v>0</v>
      </c>
      <c r="Q193" s="163">
        <v>0</v>
      </c>
      <c r="R193" s="163">
        <f>Q193*H193</f>
        <v>0</v>
      </c>
      <c r="S193" s="163">
        <v>0</v>
      </c>
      <c r="T193" s="164">
        <f>S193*H193</f>
        <v>0</v>
      </c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R193" s="149" t="s">
        <v>346</v>
      </c>
      <c r="AT193" s="149" t="s">
        <v>122</v>
      </c>
      <c r="AU193" s="149" t="s">
        <v>80</v>
      </c>
      <c r="AY193" s="13" t="s">
        <v>120</v>
      </c>
      <c r="BE193" s="150">
        <f>IF(N193="základní",J193,0)</f>
        <v>18807.59</v>
      </c>
      <c r="BF193" s="150">
        <f>IF(N193="snížená",J193,0)</f>
        <v>0</v>
      </c>
      <c r="BG193" s="150">
        <f>IF(N193="zákl. přenesená",J193,0)</f>
        <v>0</v>
      </c>
      <c r="BH193" s="150">
        <f>IF(N193="sníž. přenesená",J193,0)</f>
        <v>0</v>
      </c>
      <c r="BI193" s="150">
        <f>IF(N193="nulová",J193,0)</f>
        <v>0</v>
      </c>
      <c r="BJ193" s="13" t="s">
        <v>78</v>
      </c>
      <c r="BK193" s="150">
        <f>ROUND(I193*H193,2)</f>
        <v>18807.59</v>
      </c>
      <c r="BL193" s="13" t="s">
        <v>346</v>
      </c>
      <c r="BM193" s="149" t="s">
        <v>351</v>
      </c>
    </row>
    <row r="194" spans="1:31" s="1" customFormat="1" ht="6.95" customHeight="1">
      <c r="A194" s="25"/>
      <c r="B194" s="40"/>
      <c r="C194" s="41"/>
      <c r="D194" s="41"/>
      <c r="E194" s="41"/>
      <c r="F194" s="41"/>
      <c r="G194" s="41"/>
      <c r="H194" s="41"/>
      <c r="I194" s="41"/>
      <c r="J194" s="41"/>
      <c r="K194" s="41"/>
      <c r="L194" s="26"/>
      <c r="M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</row>
  </sheetData>
  <autoFilter ref="C128:K193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193"/>
  <sheetViews>
    <sheetView showGridLines="0" workbookViewId="0" topLeftCell="A1">
      <selection activeCell="E125" sqref="E125:H125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1.25">
      <c r="A1" s="86"/>
    </row>
    <row r="2" spans="12:46" ht="36.95" customHeight="1">
      <c r="L2" s="165" t="s">
        <v>5</v>
      </c>
      <c r="M2" s="166"/>
      <c r="N2" s="166"/>
      <c r="O2" s="166"/>
      <c r="P2" s="166"/>
      <c r="Q2" s="166"/>
      <c r="R2" s="166"/>
      <c r="S2" s="166"/>
      <c r="T2" s="166"/>
      <c r="U2" s="166"/>
      <c r="V2" s="166"/>
      <c r="AT2" s="13" t="s">
        <v>83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80</v>
      </c>
    </row>
    <row r="4" spans="2:46" ht="24.95" customHeight="1">
      <c r="B4" s="16"/>
      <c r="D4" s="17" t="s">
        <v>84</v>
      </c>
      <c r="L4" s="16"/>
      <c r="M4" s="87" t="s">
        <v>10</v>
      </c>
      <c r="AT4" s="13" t="s">
        <v>3</v>
      </c>
    </row>
    <row r="5" spans="2:12" ht="6.95" customHeight="1">
      <c r="B5" s="16"/>
      <c r="L5" s="16"/>
    </row>
    <row r="6" spans="2:12" ht="12" customHeight="1">
      <c r="B6" s="16"/>
      <c r="D6" s="22" t="s">
        <v>13</v>
      </c>
      <c r="L6" s="16"/>
    </row>
    <row r="7" spans="2:12" ht="16.5" customHeight="1">
      <c r="B7" s="16"/>
      <c r="E7" s="200" t="str">
        <f>'Rekapitulace stavby'!K6</f>
        <v>MŠ Družby Karviná - oprava kanalizace</v>
      </c>
      <c r="F7" s="201"/>
      <c r="G7" s="201"/>
      <c r="H7" s="201"/>
      <c r="L7" s="16"/>
    </row>
    <row r="8" spans="1:31" s="1" customFormat="1" ht="12" customHeight="1">
      <c r="A8" s="25"/>
      <c r="B8" s="26"/>
      <c r="C8" s="25"/>
      <c r="D8" s="22" t="s">
        <v>85</v>
      </c>
      <c r="E8" s="25"/>
      <c r="F8" s="25"/>
      <c r="G8" s="25"/>
      <c r="H8" s="25"/>
      <c r="I8" s="25"/>
      <c r="J8" s="25"/>
      <c r="K8" s="25"/>
      <c r="L8" s="3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31" s="1" customFormat="1" ht="16.5" customHeight="1">
      <c r="A9" s="25"/>
      <c r="B9" s="26"/>
      <c r="C9" s="25"/>
      <c r="D9" s="25"/>
      <c r="E9" s="177" t="s">
        <v>352</v>
      </c>
      <c r="F9" s="199"/>
      <c r="G9" s="199"/>
      <c r="H9" s="199"/>
      <c r="I9" s="25"/>
      <c r="J9" s="25"/>
      <c r="K9" s="25"/>
      <c r="L9" s="3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s="1" customFormat="1" ht="11.25">
      <c r="A10" s="25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3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31" s="1" customFormat="1" ht="12" customHeight="1">
      <c r="A11" s="25"/>
      <c r="B11" s="26"/>
      <c r="C11" s="25"/>
      <c r="D11" s="22" t="s">
        <v>15</v>
      </c>
      <c r="E11" s="25"/>
      <c r="F11" s="20" t="s">
        <v>1</v>
      </c>
      <c r="G11" s="25"/>
      <c r="H11" s="25"/>
      <c r="I11" s="22" t="s">
        <v>16</v>
      </c>
      <c r="J11" s="20" t="s">
        <v>1</v>
      </c>
      <c r="K11" s="25"/>
      <c r="L11" s="3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31" s="1" customFormat="1" ht="12" customHeight="1">
      <c r="A12" s="25"/>
      <c r="B12" s="26"/>
      <c r="C12" s="25"/>
      <c r="D12" s="22" t="s">
        <v>17</v>
      </c>
      <c r="E12" s="25"/>
      <c r="F12" s="20" t="s">
        <v>18</v>
      </c>
      <c r="G12" s="25"/>
      <c r="H12" s="25"/>
      <c r="I12" s="22" t="s">
        <v>19</v>
      </c>
      <c r="J12" s="48">
        <f>'Rekapitulace stavby'!AN8</f>
        <v>44323</v>
      </c>
      <c r="K12" s="25"/>
      <c r="L12" s="3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31" s="1" customFormat="1" ht="10.9" customHeight="1">
      <c r="A13" s="25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3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31" s="1" customFormat="1" ht="12" customHeight="1">
      <c r="A14" s="25"/>
      <c r="B14" s="26"/>
      <c r="C14" s="25"/>
      <c r="D14" s="22" t="s">
        <v>20</v>
      </c>
      <c r="E14" s="25"/>
      <c r="F14" t="s">
        <v>21</v>
      </c>
      <c r="G14" s="25"/>
      <c r="H14" s="25"/>
      <c r="I14" s="22" t="s">
        <v>22</v>
      </c>
      <c r="J14" s="20" t="str">
        <f>IF('Rekapitulace stavby'!AN10="","",'Rekapitulace stavby'!AN10)</f>
        <v/>
      </c>
      <c r="K14" s="25"/>
      <c r="L14" s="3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31" s="1" customFormat="1" ht="18" customHeight="1">
      <c r="A15" s="25"/>
      <c r="B15" s="26"/>
      <c r="C15" s="25"/>
      <c r="D15" s="25"/>
      <c r="E15" s="20" t="str">
        <f>IF('Rekapitulace stavby'!E11="","",'Rekapitulace stavby'!E11)</f>
        <v xml:space="preserve"> </v>
      </c>
      <c r="F15" s="25"/>
      <c r="G15" s="25"/>
      <c r="H15" s="25"/>
      <c r="I15" s="22" t="s">
        <v>24</v>
      </c>
      <c r="J15" s="20" t="str">
        <f>IF('Rekapitulace stavby'!AN11="","",'Rekapitulace stavby'!AN11)</f>
        <v/>
      </c>
      <c r="K15" s="25"/>
      <c r="L15" s="3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31" s="1" customFormat="1" ht="6.95" customHeight="1">
      <c r="A16" s="25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3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s="1" customFormat="1" ht="12" customHeight="1">
      <c r="A17" s="25"/>
      <c r="B17" s="26"/>
      <c r="C17" s="25"/>
      <c r="D17" s="22" t="s">
        <v>25</v>
      </c>
      <c r="E17" s="25"/>
      <c r="F17" t="s">
        <v>501</v>
      </c>
      <c r="G17" s="25"/>
      <c r="H17" s="25"/>
      <c r="I17" s="22" t="s">
        <v>22</v>
      </c>
      <c r="J17" s="20" t="str">
        <f>'Rekapitulace stavby'!AN13</f>
        <v>05178169</v>
      </c>
      <c r="K17" s="25"/>
      <c r="L17" s="3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s="1" customFormat="1" ht="18" customHeight="1">
      <c r="A18" s="25"/>
      <c r="B18" s="26"/>
      <c r="C18" s="25"/>
      <c r="D18" s="25"/>
      <c r="E18" s="193" t="str">
        <f>'Rekapitulace stavby'!E14</f>
        <v xml:space="preserve"> </v>
      </c>
      <c r="F18" s="193"/>
      <c r="G18" s="193"/>
      <c r="H18" s="193"/>
      <c r="I18" s="22" t="s">
        <v>24</v>
      </c>
      <c r="J18" s="20" t="str">
        <f>'Rekapitulace stavby'!AN14</f>
        <v/>
      </c>
      <c r="K18" s="25"/>
      <c r="L18" s="3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1" customFormat="1" ht="6.95" customHeight="1">
      <c r="A19" s="25"/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3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1" customFormat="1" ht="12" customHeight="1">
      <c r="A20" s="25"/>
      <c r="B20" s="26"/>
      <c r="C20" s="25"/>
      <c r="D20" s="22" t="s">
        <v>26</v>
      </c>
      <c r="E20" s="25"/>
      <c r="F20" s="25"/>
      <c r="G20" s="25"/>
      <c r="H20" s="25"/>
      <c r="I20" s="22" t="s">
        <v>22</v>
      </c>
      <c r="J20" s="20" t="str">
        <f>IF('Rekapitulace stavby'!AN16="","",'Rekapitulace stavby'!AN16)</f>
        <v/>
      </c>
      <c r="K20" s="25"/>
      <c r="L20" s="3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1" customFormat="1" ht="18" customHeight="1">
      <c r="A21" s="25"/>
      <c r="B21" s="26"/>
      <c r="C21" s="25"/>
      <c r="D21" s="25"/>
      <c r="E21" s="20" t="str">
        <f>IF('Rekapitulace stavby'!E17="","",'Rekapitulace stavby'!E17)</f>
        <v xml:space="preserve"> </v>
      </c>
      <c r="F21" s="25"/>
      <c r="G21" s="25"/>
      <c r="H21" s="25"/>
      <c r="I21" s="22" t="s">
        <v>24</v>
      </c>
      <c r="J21" s="20" t="str">
        <f>IF('Rekapitulace stavby'!AN17="","",'Rekapitulace stavby'!AN17)</f>
        <v/>
      </c>
      <c r="K21" s="25"/>
      <c r="L21" s="3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1" customFormat="1" ht="6.95" customHeight="1">
      <c r="A22" s="25"/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3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1" customFormat="1" ht="12" customHeight="1">
      <c r="A23" s="25"/>
      <c r="B23" s="26"/>
      <c r="C23" s="25"/>
      <c r="D23" s="22" t="s">
        <v>28</v>
      </c>
      <c r="E23" s="25"/>
      <c r="F23" s="25"/>
      <c r="G23" s="25"/>
      <c r="H23" s="25"/>
      <c r="I23" s="22" t="s">
        <v>22</v>
      </c>
      <c r="J23" s="20" t="str">
        <f>IF('Rekapitulace stavby'!AN19="","",'Rekapitulace stavby'!AN19)</f>
        <v/>
      </c>
      <c r="K23" s="25"/>
      <c r="L23" s="3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s="1" customFormat="1" ht="18" customHeight="1">
      <c r="A24" s="25"/>
      <c r="B24" s="26"/>
      <c r="C24" s="25"/>
      <c r="D24" s="25"/>
      <c r="E24" s="20" t="str">
        <f>IF('Rekapitulace stavby'!E20="","",'Rekapitulace stavby'!E20)</f>
        <v xml:space="preserve"> </v>
      </c>
      <c r="F24" s="25"/>
      <c r="G24" s="25"/>
      <c r="H24" s="25"/>
      <c r="I24" s="22" t="s">
        <v>24</v>
      </c>
      <c r="J24" s="20" t="str">
        <f>IF('Rekapitulace stavby'!AN20="","",'Rekapitulace stavby'!AN20)</f>
        <v/>
      </c>
      <c r="K24" s="25"/>
      <c r="L24" s="3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s="1" customFormat="1" ht="6.95" customHeight="1">
      <c r="A25" s="25"/>
      <c r="B25" s="26"/>
      <c r="C25" s="25"/>
      <c r="D25" s="25"/>
      <c r="E25" s="25"/>
      <c r="F25" s="25"/>
      <c r="G25" s="25"/>
      <c r="H25" s="25"/>
      <c r="I25" s="25"/>
      <c r="J25" s="25"/>
      <c r="K25" s="25"/>
      <c r="L25" s="3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s="1" customFormat="1" ht="12" customHeight="1">
      <c r="A26" s="25"/>
      <c r="B26" s="26"/>
      <c r="C26" s="25"/>
      <c r="D26" s="22" t="s">
        <v>29</v>
      </c>
      <c r="E26" s="25"/>
      <c r="F26" s="25"/>
      <c r="G26" s="25"/>
      <c r="H26" s="25"/>
      <c r="I26" s="25"/>
      <c r="J26" s="25"/>
      <c r="K26" s="25"/>
      <c r="L26" s="3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7" customFormat="1" ht="16.5" customHeight="1">
      <c r="A27" s="88"/>
      <c r="B27" s="89"/>
      <c r="C27" s="88"/>
      <c r="D27" s="88"/>
      <c r="E27" s="195" t="s">
        <v>1</v>
      </c>
      <c r="F27" s="195"/>
      <c r="G27" s="195"/>
      <c r="H27" s="195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s="1" customFormat="1" ht="6.95" customHeight="1">
      <c r="A28" s="25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3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s="1" customFormat="1" ht="6.95" customHeight="1">
      <c r="A29" s="25"/>
      <c r="B29" s="26"/>
      <c r="C29" s="25"/>
      <c r="D29" s="59"/>
      <c r="E29" s="59"/>
      <c r="F29" s="59"/>
      <c r="G29" s="59"/>
      <c r="H29" s="59"/>
      <c r="I29" s="59"/>
      <c r="J29" s="59"/>
      <c r="K29" s="59"/>
      <c r="L29" s="3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s="1" customFormat="1" ht="25.35" customHeight="1">
      <c r="A30" s="25"/>
      <c r="B30" s="26"/>
      <c r="C30" s="25"/>
      <c r="D30" s="91" t="s">
        <v>30</v>
      </c>
      <c r="E30" s="25"/>
      <c r="F30" s="25"/>
      <c r="G30" s="25"/>
      <c r="H30" s="25"/>
      <c r="I30" s="25"/>
      <c r="J30" s="64">
        <f>ROUND(J133,2)</f>
        <v>180425.35</v>
      </c>
      <c r="K30" s="25"/>
      <c r="L30" s="3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s="1" customFormat="1" ht="6.95" customHeight="1">
      <c r="A31" s="25"/>
      <c r="B31" s="26"/>
      <c r="C31" s="25"/>
      <c r="D31" s="59"/>
      <c r="E31" s="59"/>
      <c r="F31" s="59"/>
      <c r="G31" s="59"/>
      <c r="H31" s="59"/>
      <c r="I31" s="59"/>
      <c r="J31" s="59"/>
      <c r="K31" s="59"/>
      <c r="L31" s="3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s="1" customFormat="1" ht="14.45" customHeight="1">
      <c r="A32" s="25"/>
      <c r="B32" s="26"/>
      <c r="C32" s="25"/>
      <c r="D32" s="25"/>
      <c r="E32" s="25"/>
      <c r="F32" s="29" t="s">
        <v>32</v>
      </c>
      <c r="G32" s="25"/>
      <c r="H32" s="25"/>
      <c r="I32" s="29" t="s">
        <v>31</v>
      </c>
      <c r="J32" s="29" t="s">
        <v>33</v>
      </c>
      <c r="K32" s="25"/>
      <c r="L32" s="3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s="1" customFormat="1" ht="14.45" customHeight="1">
      <c r="A33" s="25"/>
      <c r="B33" s="26"/>
      <c r="C33" s="25"/>
      <c r="D33" s="92" t="s">
        <v>34</v>
      </c>
      <c r="E33" s="22" t="s">
        <v>35</v>
      </c>
      <c r="F33" s="93">
        <f>ROUND((SUM(BE133:BE192)),2)</f>
        <v>180425.35</v>
      </c>
      <c r="G33" s="25"/>
      <c r="H33" s="25"/>
      <c r="I33" s="94">
        <v>0.21</v>
      </c>
      <c r="J33" s="93">
        <f>ROUND(((SUM(BE133:BE192))*I33),2)</f>
        <v>37889.32</v>
      </c>
      <c r="K33" s="25"/>
      <c r="L33" s="3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s="1" customFormat="1" ht="14.45" customHeight="1">
      <c r="A34" s="25"/>
      <c r="B34" s="26"/>
      <c r="C34" s="25"/>
      <c r="D34" s="25"/>
      <c r="E34" s="22" t="s">
        <v>36</v>
      </c>
      <c r="F34" s="93">
        <f>ROUND((SUM(BF133:BF192)),2)</f>
        <v>0</v>
      </c>
      <c r="G34" s="25"/>
      <c r="H34" s="25"/>
      <c r="I34" s="94">
        <v>0.15</v>
      </c>
      <c r="J34" s="93">
        <f>ROUND(((SUM(BF133:BF192))*I34),2)</f>
        <v>0</v>
      </c>
      <c r="K34" s="25"/>
      <c r="L34" s="3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s="1" customFormat="1" ht="14.45" customHeight="1" hidden="1">
      <c r="A35" s="25"/>
      <c r="B35" s="26"/>
      <c r="C35" s="25"/>
      <c r="D35" s="25"/>
      <c r="E35" s="22" t="s">
        <v>37</v>
      </c>
      <c r="F35" s="93">
        <f>ROUND((SUM(BG133:BG192)),2)</f>
        <v>0</v>
      </c>
      <c r="G35" s="25"/>
      <c r="H35" s="25"/>
      <c r="I35" s="94">
        <v>0.21</v>
      </c>
      <c r="J35" s="93">
        <f>0</f>
        <v>0</v>
      </c>
      <c r="K35" s="25"/>
      <c r="L35" s="3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s="1" customFormat="1" ht="14.45" customHeight="1" hidden="1">
      <c r="A36" s="25"/>
      <c r="B36" s="26"/>
      <c r="C36" s="25"/>
      <c r="D36" s="25"/>
      <c r="E36" s="22" t="s">
        <v>38</v>
      </c>
      <c r="F36" s="93">
        <f>ROUND((SUM(BH133:BH192)),2)</f>
        <v>0</v>
      </c>
      <c r="G36" s="25"/>
      <c r="H36" s="25"/>
      <c r="I36" s="94">
        <v>0.15</v>
      </c>
      <c r="J36" s="93">
        <f>0</f>
        <v>0</v>
      </c>
      <c r="K36" s="25"/>
      <c r="L36" s="3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31" s="1" customFormat="1" ht="14.45" customHeight="1" hidden="1">
      <c r="A37" s="25"/>
      <c r="B37" s="26"/>
      <c r="C37" s="25"/>
      <c r="D37" s="25"/>
      <c r="E37" s="22" t="s">
        <v>39</v>
      </c>
      <c r="F37" s="93">
        <f>ROUND((SUM(BI133:BI192)),2)</f>
        <v>0</v>
      </c>
      <c r="G37" s="25"/>
      <c r="H37" s="25"/>
      <c r="I37" s="94">
        <v>0</v>
      </c>
      <c r="J37" s="93">
        <f>0</f>
        <v>0</v>
      </c>
      <c r="K37" s="25"/>
      <c r="L37" s="3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s="1" customFormat="1" ht="6.95" customHeight="1">
      <c r="A38" s="25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3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1" s="1" customFormat="1" ht="25.35" customHeight="1">
      <c r="A39" s="25"/>
      <c r="B39" s="26"/>
      <c r="C39" s="95"/>
      <c r="D39" s="96" t="s">
        <v>40</v>
      </c>
      <c r="E39" s="53"/>
      <c r="F39" s="53"/>
      <c r="G39" s="97" t="s">
        <v>41</v>
      </c>
      <c r="H39" s="98" t="s">
        <v>42</v>
      </c>
      <c r="I39" s="53"/>
      <c r="J39" s="99">
        <f>SUM(J30:J37)</f>
        <v>218314.67</v>
      </c>
      <c r="K39" s="100"/>
      <c r="L39" s="3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s="1" customFormat="1" ht="14.45" customHeight="1">
      <c r="A40" s="25"/>
      <c r="B40" s="26"/>
      <c r="C40" s="25"/>
      <c r="D40" s="25"/>
      <c r="E40" s="25"/>
      <c r="F40" s="25"/>
      <c r="G40" s="25"/>
      <c r="H40" s="25"/>
      <c r="I40" s="25"/>
      <c r="J40" s="25"/>
      <c r="K40" s="25"/>
      <c r="L40" s="3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35"/>
      <c r="D50" s="36" t="s">
        <v>43</v>
      </c>
      <c r="E50" s="37"/>
      <c r="F50" s="37"/>
      <c r="G50" s="36" t="s">
        <v>44</v>
      </c>
      <c r="H50" s="37"/>
      <c r="I50" s="37"/>
      <c r="J50" s="37"/>
      <c r="K50" s="37"/>
      <c r="L50" s="35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1:31" s="1" customFormat="1" ht="12.75">
      <c r="A61" s="25"/>
      <c r="B61" s="26"/>
      <c r="C61" s="25"/>
      <c r="D61" s="38" t="s">
        <v>45</v>
      </c>
      <c r="E61" s="28"/>
      <c r="F61" s="101" t="s">
        <v>46</v>
      </c>
      <c r="G61" s="38" t="s">
        <v>45</v>
      </c>
      <c r="H61" s="28"/>
      <c r="I61" s="28"/>
      <c r="J61" s="102" t="s">
        <v>46</v>
      </c>
      <c r="K61" s="28"/>
      <c r="L61" s="3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1:31" s="1" customFormat="1" ht="12.75">
      <c r="A65" s="25"/>
      <c r="B65" s="26"/>
      <c r="C65" s="25"/>
      <c r="D65" s="36" t="s">
        <v>47</v>
      </c>
      <c r="E65" s="39"/>
      <c r="F65" s="39"/>
      <c r="G65" s="36" t="s">
        <v>48</v>
      </c>
      <c r="H65" s="39"/>
      <c r="I65" s="39"/>
      <c r="J65" s="39"/>
      <c r="K65" s="39"/>
      <c r="L65" s="3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1:31" s="1" customFormat="1" ht="12.75">
      <c r="A76" s="25"/>
      <c r="B76" s="26"/>
      <c r="C76" s="25"/>
      <c r="D76" s="38" t="s">
        <v>45</v>
      </c>
      <c r="E76" s="28"/>
      <c r="F76" s="101" t="s">
        <v>46</v>
      </c>
      <c r="G76" s="38" t="s">
        <v>45</v>
      </c>
      <c r="H76" s="28"/>
      <c r="I76" s="28"/>
      <c r="J76" s="102" t="s">
        <v>46</v>
      </c>
      <c r="K76" s="28"/>
      <c r="L76" s="3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1:31" s="1" customFormat="1" ht="14.45" customHeight="1">
      <c r="A77" s="25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3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81" spans="1:31" s="1" customFormat="1" ht="6.95" customHeight="1">
      <c r="A81" s="25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3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1:31" s="1" customFormat="1" ht="24.95" customHeight="1">
      <c r="A82" s="25"/>
      <c r="B82" s="26"/>
      <c r="C82" s="17" t="s">
        <v>87</v>
      </c>
      <c r="D82" s="25"/>
      <c r="E82" s="25"/>
      <c r="F82" s="25"/>
      <c r="G82" s="25"/>
      <c r="H82" s="25"/>
      <c r="I82" s="25"/>
      <c r="J82" s="25"/>
      <c r="K82" s="25"/>
      <c r="L82" s="3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1:31" s="1" customFormat="1" ht="6.95" customHeight="1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3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1:31" s="1" customFormat="1" ht="12" customHeight="1">
      <c r="A84" s="25"/>
      <c r="B84" s="26"/>
      <c r="C84" s="22" t="s">
        <v>13</v>
      </c>
      <c r="D84" s="25"/>
      <c r="E84" s="25"/>
      <c r="F84" s="25"/>
      <c r="G84" s="25"/>
      <c r="H84" s="25"/>
      <c r="I84" s="25"/>
      <c r="J84" s="25"/>
      <c r="K84" s="25"/>
      <c r="L84" s="3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1:31" s="1" customFormat="1" ht="16.5" customHeight="1">
      <c r="A85" s="25"/>
      <c r="B85" s="26"/>
      <c r="C85" s="25"/>
      <c r="D85" s="25"/>
      <c r="E85" s="200" t="str">
        <f>E7</f>
        <v>MŠ Družby Karviná - oprava kanalizace</v>
      </c>
      <c r="F85" s="201"/>
      <c r="G85" s="201"/>
      <c r="H85" s="201"/>
      <c r="I85" s="25"/>
      <c r="J85" s="25"/>
      <c r="K85" s="25"/>
      <c r="L85" s="3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1:31" s="1" customFormat="1" ht="12" customHeight="1">
      <c r="A86" s="25"/>
      <c r="B86" s="26"/>
      <c r="C86" s="22" t="s">
        <v>85</v>
      </c>
      <c r="D86" s="25"/>
      <c r="E86" s="25"/>
      <c r="F86" s="25"/>
      <c r="G86" s="25"/>
      <c r="H86" s="25"/>
      <c r="I86" s="25"/>
      <c r="J86" s="25"/>
      <c r="K86" s="25"/>
      <c r="L86" s="3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1:31" s="1" customFormat="1" ht="16.5" customHeight="1">
      <c r="A87" s="25"/>
      <c r="B87" s="26"/>
      <c r="C87" s="25"/>
      <c r="D87" s="25"/>
      <c r="E87" s="177" t="str">
        <f>E9</f>
        <v>02 - Vnitřní kanalizace</v>
      </c>
      <c r="F87" s="199"/>
      <c r="G87" s="199"/>
      <c r="H87" s="199"/>
      <c r="I87" s="25"/>
      <c r="J87" s="25"/>
      <c r="K87" s="25"/>
      <c r="L87" s="3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1:31" s="1" customFormat="1" ht="6.95" customHeight="1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3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1:31" s="1" customFormat="1" ht="12" customHeight="1">
      <c r="A89" s="25"/>
      <c r="B89" s="26"/>
      <c r="C89" s="22" t="s">
        <v>17</v>
      </c>
      <c r="D89" s="25"/>
      <c r="E89" s="25"/>
      <c r="F89" s="20" t="str">
        <f>F12</f>
        <v>Karviná</v>
      </c>
      <c r="G89" s="25"/>
      <c r="H89" s="25"/>
      <c r="I89" s="22" t="s">
        <v>19</v>
      </c>
      <c r="J89" s="48">
        <f>IF(J12="","",J12)</f>
        <v>44323</v>
      </c>
      <c r="K89" s="25"/>
      <c r="L89" s="3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1:31" s="1" customFormat="1" ht="6.95" customHeight="1">
      <c r="A90" s="25"/>
      <c r="B90" s="26"/>
      <c r="C90" s="25"/>
      <c r="D90" s="25"/>
      <c r="E90" s="25"/>
      <c r="F90" s="25"/>
      <c r="G90" s="25"/>
      <c r="H90" s="25"/>
      <c r="I90" s="25"/>
      <c r="J90" s="25"/>
      <c r="K90" s="25"/>
      <c r="L90" s="3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1:31" s="1" customFormat="1" ht="15.2" customHeight="1">
      <c r="A91" s="25"/>
      <c r="B91" s="26"/>
      <c r="C91" s="22" t="s">
        <v>20</v>
      </c>
      <c r="D91" s="25"/>
      <c r="E91" s="25"/>
      <c r="F91" t="s">
        <v>21</v>
      </c>
      <c r="G91" s="25"/>
      <c r="H91" s="25"/>
      <c r="I91" s="22" t="s">
        <v>26</v>
      </c>
      <c r="J91" s="23" t="str">
        <f>E21</f>
        <v xml:space="preserve"> </v>
      </c>
      <c r="K91" s="25"/>
      <c r="L91" s="3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1:31" s="1" customFormat="1" ht="15.2" customHeight="1">
      <c r="A92" s="25"/>
      <c r="B92" s="26"/>
      <c r="C92" s="22" t="s">
        <v>25</v>
      </c>
      <c r="D92" s="25"/>
      <c r="E92" s="25"/>
      <c r="F92" t="s">
        <v>501</v>
      </c>
      <c r="G92" s="25"/>
      <c r="H92" s="25"/>
      <c r="I92" s="22" t="s">
        <v>28</v>
      </c>
      <c r="J92" s="23" t="str">
        <f>E24</f>
        <v xml:space="preserve"> </v>
      </c>
      <c r="K92" s="25"/>
      <c r="L92" s="3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1:31" s="1" customFormat="1" ht="10.35" customHeight="1">
      <c r="A93" s="25"/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3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31" s="1" customFormat="1" ht="29.25" customHeight="1">
      <c r="A94" s="25"/>
      <c r="B94" s="26"/>
      <c r="C94" s="103" t="s">
        <v>88</v>
      </c>
      <c r="D94" s="95"/>
      <c r="E94" s="95"/>
      <c r="F94" s="95"/>
      <c r="G94" s="95"/>
      <c r="H94" s="95"/>
      <c r="I94" s="95"/>
      <c r="J94" s="104" t="s">
        <v>89</v>
      </c>
      <c r="K94" s="95"/>
      <c r="L94" s="3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1:31" s="1" customFormat="1" ht="10.35" customHeight="1">
      <c r="A95" s="25"/>
      <c r="B95" s="26"/>
      <c r="C95" s="25"/>
      <c r="D95" s="25"/>
      <c r="E95" s="25"/>
      <c r="F95" s="25"/>
      <c r="G95" s="25"/>
      <c r="H95" s="25"/>
      <c r="I95" s="25"/>
      <c r="J95" s="25"/>
      <c r="K95" s="25"/>
      <c r="L95" s="3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1:47" s="1" customFormat="1" ht="22.9" customHeight="1">
      <c r="A96" s="25"/>
      <c r="B96" s="26"/>
      <c r="C96" s="105" t="s">
        <v>90</v>
      </c>
      <c r="D96" s="25"/>
      <c r="E96" s="25"/>
      <c r="F96" s="25"/>
      <c r="G96" s="25"/>
      <c r="H96" s="25"/>
      <c r="I96" s="25"/>
      <c r="J96" s="64">
        <f>J133</f>
        <v>180425.35</v>
      </c>
      <c r="K96" s="25"/>
      <c r="L96" s="3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U96" s="13" t="s">
        <v>91</v>
      </c>
    </row>
    <row r="97" spans="2:12" s="8" customFormat="1" ht="24.95" customHeight="1">
      <c r="B97" s="106"/>
      <c r="D97" s="107" t="s">
        <v>92</v>
      </c>
      <c r="E97" s="108"/>
      <c r="F97" s="108"/>
      <c r="G97" s="108"/>
      <c r="H97" s="108"/>
      <c r="I97" s="108"/>
      <c r="J97" s="109">
        <f>J134</f>
        <v>67936.25</v>
      </c>
      <c r="L97" s="106"/>
    </row>
    <row r="98" spans="2:12" s="9" customFormat="1" ht="19.9" customHeight="1">
      <c r="B98" s="110"/>
      <c r="D98" s="111" t="s">
        <v>94</v>
      </c>
      <c r="E98" s="112"/>
      <c r="F98" s="112"/>
      <c r="G98" s="112"/>
      <c r="H98" s="112"/>
      <c r="I98" s="112"/>
      <c r="J98" s="113">
        <f>J135</f>
        <v>6300.87</v>
      </c>
      <c r="L98" s="110"/>
    </row>
    <row r="99" spans="2:12" s="9" customFormat="1" ht="19.9" customHeight="1">
      <c r="B99" s="110"/>
      <c r="D99" s="111" t="s">
        <v>353</v>
      </c>
      <c r="E99" s="112"/>
      <c r="F99" s="112"/>
      <c r="G99" s="112"/>
      <c r="H99" s="112"/>
      <c r="I99" s="112"/>
      <c r="J99" s="113">
        <f>J138</f>
        <v>3390.95</v>
      </c>
      <c r="L99" s="110"/>
    </row>
    <row r="100" spans="2:12" s="9" customFormat="1" ht="19.9" customHeight="1">
      <c r="B100" s="110"/>
      <c r="D100" s="111" t="s">
        <v>354</v>
      </c>
      <c r="E100" s="112"/>
      <c r="F100" s="112"/>
      <c r="G100" s="112"/>
      <c r="H100" s="112"/>
      <c r="I100" s="112"/>
      <c r="J100" s="113">
        <f>J140</f>
        <v>2593</v>
      </c>
      <c r="L100" s="110"/>
    </row>
    <row r="101" spans="2:12" s="9" customFormat="1" ht="19.9" customHeight="1">
      <c r="B101" s="110"/>
      <c r="D101" s="111" t="s">
        <v>355</v>
      </c>
      <c r="E101" s="112"/>
      <c r="F101" s="112"/>
      <c r="G101" s="112"/>
      <c r="H101" s="112"/>
      <c r="I101" s="112"/>
      <c r="J101" s="113">
        <f>J142</f>
        <v>6522.1</v>
      </c>
      <c r="L101" s="110"/>
    </row>
    <row r="102" spans="2:12" s="9" customFormat="1" ht="19.9" customHeight="1">
      <c r="B102" s="110"/>
      <c r="D102" s="111" t="s">
        <v>356</v>
      </c>
      <c r="E102" s="112"/>
      <c r="F102" s="112"/>
      <c r="G102" s="112"/>
      <c r="H102" s="112"/>
      <c r="I102" s="112"/>
      <c r="J102" s="113">
        <f>J145</f>
        <v>15906.9</v>
      </c>
      <c r="L102" s="110"/>
    </row>
    <row r="103" spans="2:12" s="9" customFormat="1" ht="19.9" customHeight="1">
      <c r="B103" s="110"/>
      <c r="D103" s="111" t="s">
        <v>357</v>
      </c>
      <c r="E103" s="112"/>
      <c r="F103" s="112"/>
      <c r="G103" s="112"/>
      <c r="H103" s="112"/>
      <c r="I103" s="112"/>
      <c r="J103" s="113">
        <f>J148</f>
        <v>1708.25</v>
      </c>
      <c r="L103" s="110"/>
    </row>
    <row r="104" spans="2:12" s="9" customFormat="1" ht="19.9" customHeight="1">
      <c r="B104" s="110"/>
      <c r="D104" s="111" t="s">
        <v>98</v>
      </c>
      <c r="E104" s="112"/>
      <c r="F104" s="112"/>
      <c r="G104" s="112"/>
      <c r="H104" s="112"/>
      <c r="I104" s="112"/>
      <c r="J104" s="113">
        <f>J151</f>
        <v>19382.48</v>
      </c>
      <c r="L104" s="110"/>
    </row>
    <row r="105" spans="2:12" s="9" customFormat="1" ht="19.9" customHeight="1">
      <c r="B105" s="110"/>
      <c r="D105" s="111" t="s">
        <v>99</v>
      </c>
      <c r="E105" s="112"/>
      <c r="F105" s="112"/>
      <c r="G105" s="112"/>
      <c r="H105" s="112"/>
      <c r="I105" s="112"/>
      <c r="J105" s="113">
        <f>J156</f>
        <v>6254.35</v>
      </c>
      <c r="L105" s="110"/>
    </row>
    <row r="106" spans="2:12" s="9" customFormat="1" ht="19.9" customHeight="1">
      <c r="B106" s="110"/>
      <c r="D106" s="111" t="s">
        <v>100</v>
      </c>
      <c r="E106" s="112"/>
      <c r="F106" s="112"/>
      <c r="G106" s="112"/>
      <c r="H106" s="112"/>
      <c r="I106" s="112"/>
      <c r="J106" s="113">
        <f>J162</f>
        <v>5877.35</v>
      </c>
      <c r="L106" s="110"/>
    </row>
    <row r="107" spans="2:12" s="8" customFormat="1" ht="24.95" customHeight="1">
      <c r="B107" s="106"/>
      <c r="D107" s="107" t="s">
        <v>101</v>
      </c>
      <c r="E107" s="108"/>
      <c r="F107" s="108"/>
      <c r="G107" s="108"/>
      <c r="H107" s="108"/>
      <c r="I107" s="108"/>
      <c r="J107" s="109">
        <f>J164</f>
        <v>112489.1</v>
      </c>
      <c r="L107" s="106"/>
    </row>
    <row r="108" spans="2:12" s="9" customFormat="1" ht="19.9" customHeight="1">
      <c r="B108" s="110"/>
      <c r="D108" s="111" t="s">
        <v>102</v>
      </c>
      <c r="E108" s="112"/>
      <c r="F108" s="112"/>
      <c r="G108" s="112"/>
      <c r="H108" s="112"/>
      <c r="I108" s="112"/>
      <c r="J108" s="113">
        <f>J165</f>
        <v>49469.71</v>
      </c>
      <c r="L108" s="110"/>
    </row>
    <row r="109" spans="2:12" s="9" customFormat="1" ht="19.9" customHeight="1">
      <c r="B109" s="110"/>
      <c r="D109" s="111" t="s">
        <v>358</v>
      </c>
      <c r="E109" s="112"/>
      <c r="F109" s="112"/>
      <c r="G109" s="112"/>
      <c r="H109" s="112"/>
      <c r="I109" s="112"/>
      <c r="J109" s="113">
        <f>J173</f>
        <v>17285.309999999998</v>
      </c>
      <c r="L109" s="110"/>
    </row>
    <row r="110" spans="2:12" s="9" customFormat="1" ht="19.9" customHeight="1">
      <c r="B110" s="110"/>
      <c r="D110" s="111" t="s">
        <v>359</v>
      </c>
      <c r="E110" s="112"/>
      <c r="F110" s="112"/>
      <c r="G110" s="112"/>
      <c r="H110" s="112"/>
      <c r="I110" s="112"/>
      <c r="J110" s="113">
        <f>J178</f>
        <v>14551.44</v>
      </c>
      <c r="L110" s="110"/>
    </row>
    <row r="111" spans="2:12" s="9" customFormat="1" ht="19.9" customHeight="1">
      <c r="B111" s="110"/>
      <c r="D111" s="111" t="s">
        <v>360</v>
      </c>
      <c r="E111" s="112"/>
      <c r="F111" s="112"/>
      <c r="G111" s="112"/>
      <c r="H111" s="112"/>
      <c r="I111" s="112"/>
      <c r="J111" s="113">
        <f>J180</f>
        <v>6687.63</v>
      </c>
      <c r="L111" s="110"/>
    </row>
    <row r="112" spans="2:12" s="9" customFormat="1" ht="19.9" customHeight="1">
      <c r="B112" s="110"/>
      <c r="D112" s="111" t="s">
        <v>361</v>
      </c>
      <c r="E112" s="112"/>
      <c r="F112" s="112"/>
      <c r="G112" s="112"/>
      <c r="H112" s="112"/>
      <c r="I112" s="112"/>
      <c r="J112" s="113">
        <f>J184</f>
        <v>20609.010000000002</v>
      </c>
      <c r="L112" s="110"/>
    </row>
    <row r="113" spans="2:12" s="9" customFormat="1" ht="19.9" customHeight="1">
      <c r="B113" s="110"/>
      <c r="D113" s="111" t="s">
        <v>362</v>
      </c>
      <c r="E113" s="112"/>
      <c r="F113" s="112"/>
      <c r="G113" s="112"/>
      <c r="H113" s="112"/>
      <c r="I113" s="112"/>
      <c r="J113" s="113">
        <f>J190</f>
        <v>3886</v>
      </c>
      <c r="L113" s="110"/>
    </row>
    <row r="114" spans="1:31" s="1" customFormat="1" ht="21.75" customHeight="1">
      <c r="A114" s="25"/>
      <c r="B114" s="26"/>
      <c r="C114" s="25"/>
      <c r="D114" s="25"/>
      <c r="E114" s="25"/>
      <c r="F114" s="25"/>
      <c r="G114" s="25"/>
      <c r="H114" s="25"/>
      <c r="I114" s="25"/>
      <c r="J114" s="25"/>
      <c r="K114" s="25"/>
      <c r="L114" s="3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1:31" s="1" customFormat="1" ht="6.95" customHeight="1">
      <c r="A115" s="25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3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9" spans="1:31" s="1" customFormat="1" ht="6.95" customHeight="1">
      <c r="A119" s="25"/>
      <c r="B119" s="42"/>
      <c r="C119" s="43"/>
      <c r="D119" s="43"/>
      <c r="E119" s="43"/>
      <c r="F119" s="43"/>
      <c r="G119" s="43"/>
      <c r="H119" s="43"/>
      <c r="I119" s="43"/>
      <c r="J119" s="43"/>
      <c r="K119" s="43"/>
      <c r="L119" s="3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1:31" s="1" customFormat="1" ht="24.95" customHeight="1">
      <c r="A120" s="25"/>
      <c r="B120" s="26"/>
      <c r="C120" s="17" t="s">
        <v>105</v>
      </c>
      <c r="D120" s="25"/>
      <c r="E120" s="25"/>
      <c r="F120" s="25"/>
      <c r="G120" s="25"/>
      <c r="H120" s="25"/>
      <c r="I120" s="25"/>
      <c r="J120" s="25"/>
      <c r="K120" s="25"/>
      <c r="L120" s="3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1:31" s="1" customFormat="1" ht="6.95" customHeight="1">
      <c r="A121" s="25"/>
      <c r="B121" s="26"/>
      <c r="C121" s="25"/>
      <c r="D121" s="25"/>
      <c r="E121" s="25"/>
      <c r="F121" s="25"/>
      <c r="G121" s="25"/>
      <c r="H121" s="25"/>
      <c r="I121" s="25"/>
      <c r="J121" s="25"/>
      <c r="K121" s="25"/>
      <c r="L121" s="3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1:31" s="1" customFormat="1" ht="12" customHeight="1">
      <c r="A122" s="25"/>
      <c r="B122" s="26"/>
      <c r="C122" s="22" t="s">
        <v>13</v>
      </c>
      <c r="D122" s="25"/>
      <c r="E122" s="25"/>
      <c r="F122" s="25"/>
      <c r="G122" s="25"/>
      <c r="H122" s="25"/>
      <c r="I122" s="25"/>
      <c r="J122" s="25"/>
      <c r="K122" s="25"/>
      <c r="L122" s="3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</row>
    <row r="123" spans="1:31" s="1" customFormat="1" ht="16.5" customHeight="1">
      <c r="A123" s="25"/>
      <c r="B123" s="26"/>
      <c r="C123" s="25"/>
      <c r="D123" s="25"/>
      <c r="E123" s="200" t="str">
        <f>E7</f>
        <v>MŠ Družby Karviná - oprava kanalizace</v>
      </c>
      <c r="F123" s="201"/>
      <c r="G123" s="201"/>
      <c r="H123" s="201"/>
      <c r="I123" s="25"/>
      <c r="J123" s="25"/>
      <c r="K123" s="25"/>
      <c r="L123" s="3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</row>
    <row r="124" spans="1:31" s="1" customFormat="1" ht="12" customHeight="1">
      <c r="A124" s="25"/>
      <c r="B124" s="26"/>
      <c r="C124" s="22" t="s">
        <v>85</v>
      </c>
      <c r="D124" s="25"/>
      <c r="E124" s="25"/>
      <c r="F124" s="25"/>
      <c r="G124" s="25"/>
      <c r="H124" s="25"/>
      <c r="I124" s="25"/>
      <c r="J124" s="25"/>
      <c r="K124" s="25"/>
      <c r="L124" s="3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</row>
    <row r="125" spans="1:31" s="1" customFormat="1" ht="16.5" customHeight="1">
      <c r="A125" s="25"/>
      <c r="B125" s="26"/>
      <c r="C125" s="25"/>
      <c r="D125" s="25"/>
      <c r="E125" s="177" t="str">
        <f>E9</f>
        <v>02 - Vnitřní kanalizace</v>
      </c>
      <c r="F125" s="199"/>
      <c r="G125" s="199"/>
      <c r="H125" s="199"/>
      <c r="I125" s="25"/>
      <c r="J125" s="25"/>
      <c r="K125" s="25"/>
      <c r="L125" s="3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</row>
    <row r="126" spans="1:31" s="1" customFormat="1" ht="6.95" customHeight="1">
      <c r="A126" s="25"/>
      <c r="B126" s="26"/>
      <c r="C126" s="25"/>
      <c r="D126" s="25"/>
      <c r="E126" s="25"/>
      <c r="F126" s="25"/>
      <c r="G126" s="25"/>
      <c r="H126" s="25"/>
      <c r="I126" s="25"/>
      <c r="J126" s="25"/>
      <c r="K126" s="25"/>
      <c r="L126" s="3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</row>
    <row r="127" spans="1:31" s="1" customFormat="1" ht="12" customHeight="1">
      <c r="A127" s="25"/>
      <c r="B127" s="26"/>
      <c r="C127" s="22" t="s">
        <v>17</v>
      </c>
      <c r="D127" s="25"/>
      <c r="E127" s="25"/>
      <c r="F127" s="20" t="str">
        <f>F12</f>
        <v>Karviná</v>
      </c>
      <c r="G127" s="25"/>
      <c r="H127" s="25"/>
      <c r="I127" s="22" t="s">
        <v>19</v>
      </c>
      <c r="J127" s="48">
        <f>IF(J12="","",J12)</f>
        <v>44323</v>
      </c>
      <c r="K127" s="25"/>
      <c r="L127" s="3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</row>
    <row r="128" spans="1:31" s="1" customFormat="1" ht="6.95" customHeight="1">
      <c r="A128" s="25"/>
      <c r="B128" s="26"/>
      <c r="C128" s="25"/>
      <c r="D128" s="25"/>
      <c r="E128" s="25"/>
      <c r="F128" s="25"/>
      <c r="G128" s="25"/>
      <c r="H128" s="25"/>
      <c r="I128" s="25"/>
      <c r="J128" s="25"/>
      <c r="K128" s="25"/>
      <c r="L128" s="3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</row>
    <row r="129" spans="1:31" s="1" customFormat="1" ht="15.2" customHeight="1">
      <c r="A129" s="25"/>
      <c r="B129" s="26"/>
      <c r="C129" s="22" t="s">
        <v>20</v>
      </c>
      <c r="D129" s="25"/>
      <c r="E129" s="25"/>
      <c r="F129" t="s">
        <v>21</v>
      </c>
      <c r="G129" s="25"/>
      <c r="H129" s="25"/>
      <c r="I129" s="22" t="s">
        <v>26</v>
      </c>
      <c r="J129" s="23" t="str">
        <f>E21</f>
        <v xml:space="preserve"> </v>
      </c>
      <c r="K129" s="25"/>
      <c r="L129" s="3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</row>
    <row r="130" spans="1:31" s="1" customFormat="1" ht="15.2" customHeight="1">
      <c r="A130" s="25"/>
      <c r="B130" s="26"/>
      <c r="C130" s="22" t="s">
        <v>25</v>
      </c>
      <c r="D130" s="25"/>
      <c r="E130" s="25"/>
      <c r="F130" t="s">
        <v>501</v>
      </c>
      <c r="G130" s="25"/>
      <c r="H130" s="25"/>
      <c r="I130" s="22" t="s">
        <v>28</v>
      </c>
      <c r="J130" s="23" t="str">
        <f>E24</f>
        <v xml:space="preserve"> </v>
      </c>
      <c r="K130" s="25"/>
      <c r="L130" s="3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</row>
    <row r="131" spans="1:31" s="1" customFormat="1" ht="10.35" customHeight="1">
      <c r="A131" s="25"/>
      <c r="B131" s="26"/>
      <c r="C131" s="25"/>
      <c r="D131" s="25"/>
      <c r="E131" s="25"/>
      <c r="F131" s="25"/>
      <c r="G131" s="25"/>
      <c r="H131" s="25"/>
      <c r="I131" s="25"/>
      <c r="J131" s="25"/>
      <c r="K131" s="25"/>
      <c r="L131" s="3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</row>
    <row r="132" spans="1:31" s="10" customFormat="1" ht="29.25" customHeight="1">
      <c r="A132" s="114"/>
      <c r="B132" s="115"/>
      <c r="C132" s="116" t="s">
        <v>106</v>
      </c>
      <c r="D132" s="117" t="s">
        <v>55</v>
      </c>
      <c r="E132" s="117" t="s">
        <v>51</v>
      </c>
      <c r="F132" s="117" t="s">
        <v>52</v>
      </c>
      <c r="G132" s="117" t="s">
        <v>107</v>
      </c>
      <c r="H132" s="117" t="s">
        <v>108</v>
      </c>
      <c r="I132" s="117" t="s">
        <v>109</v>
      </c>
      <c r="J132" s="118" t="s">
        <v>89</v>
      </c>
      <c r="K132" s="119" t="s">
        <v>110</v>
      </c>
      <c r="L132" s="120"/>
      <c r="M132" s="55" t="s">
        <v>1</v>
      </c>
      <c r="N132" s="56" t="s">
        <v>34</v>
      </c>
      <c r="O132" s="56" t="s">
        <v>111</v>
      </c>
      <c r="P132" s="56" t="s">
        <v>112</v>
      </c>
      <c r="Q132" s="56" t="s">
        <v>113</v>
      </c>
      <c r="R132" s="56" t="s">
        <v>114</v>
      </c>
      <c r="S132" s="56" t="s">
        <v>115</v>
      </c>
      <c r="T132" s="57" t="s">
        <v>116</v>
      </c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4"/>
      <c r="AE132" s="114"/>
    </row>
    <row r="133" spans="1:63" s="1" customFormat="1" ht="22.9" customHeight="1">
      <c r="A133" s="25"/>
      <c r="B133" s="26"/>
      <c r="C133" s="62" t="s">
        <v>117</v>
      </c>
      <c r="D133" s="25"/>
      <c r="E133" s="25"/>
      <c r="F133" s="25"/>
      <c r="G133" s="25"/>
      <c r="H133" s="25"/>
      <c r="I133" s="25"/>
      <c r="J133" s="121">
        <f>BK133</f>
        <v>180425.35</v>
      </c>
      <c r="K133" s="25"/>
      <c r="L133" s="26"/>
      <c r="M133" s="58"/>
      <c r="N133" s="49"/>
      <c r="O133" s="59"/>
      <c r="P133" s="122">
        <f>P134+P164</f>
        <v>235.9192</v>
      </c>
      <c r="Q133" s="59"/>
      <c r="R133" s="122">
        <f>R134+R164</f>
        <v>4.467179999999999</v>
      </c>
      <c r="S133" s="59"/>
      <c r="T133" s="123">
        <f>T134+T164</f>
        <v>2.8800700000000004</v>
      </c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T133" s="13" t="s">
        <v>69</v>
      </c>
      <c r="AU133" s="13" t="s">
        <v>91</v>
      </c>
      <c r="BK133" s="124">
        <f>BK134+BK164</f>
        <v>180425.35</v>
      </c>
    </row>
    <row r="134" spans="2:63" s="11" customFormat="1" ht="25.9" customHeight="1">
      <c r="B134" s="125"/>
      <c r="D134" s="126" t="s">
        <v>69</v>
      </c>
      <c r="E134" s="127" t="s">
        <v>118</v>
      </c>
      <c r="F134" s="127" t="s">
        <v>119</v>
      </c>
      <c r="J134" s="128">
        <f>BK134</f>
        <v>67936.25</v>
      </c>
      <c r="L134" s="125"/>
      <c r="M134" s="129"/>
      <c r="N134" s="130"/>
      <c r="O134" s="130"/>
      <c r="P134" s="131">
        <f>P135+P138+P140+P142+P145+P148+P151+P156+P162</f>
        <v>137.1572</v>
      </c>
      <c r="Q134" s="130"/>
      <c r="R134" s="131">
        <f>R135+R138+R140+R142+R145+R148+R151+R156+R162</f>
        <v>3.8710599999999995</v>
      </c>
      <c r="S134" s="130"/>
      <c r="T134" s="132">
        <f>T135+T138+T140+T142+T145+T148+T151+T156+T162</f>
        <v>2.7541400000000005</v>
      </c>
      <c r="AR134" s="126" t="s">
        <v>78</v>
      </c>
      <c r="AT134" s="133" t="s">
        <v>69</v>
      </c>
      <c r="AU134" s="133" t="s">
        <v>70</v>
      </c>
      <c r="AY134" s="126" t="s">
        <v>120</v>
      </c>
      <c r="BK134" s="134">
        <f>BK135+BK138+BK140+BK142+BK145+BK148+BK151+BK156+BK162</f>
        <v>67936.25</v>
      </c>
    </row>
    <row r="135" spans="2:63" s="11" customFormat="1" ht="22.9" customHeight="1">
      <c r="B135" s="125"/>
      <c r="D135" s="126" t="s">
        <v>69</v>
      </c>
      <c r="E135" s="135" t="s">
        <v>131</v>
      </c>
      <c r="F135" s="135" t="s">
        <v>201</v>
      </c>
      <c r="J135" s="136">
        <f>BK135</f>
        <v>6300.87</v>
      </c>
      <c r="L135" s="125"/>
      <c r="M135" s="129"/>
      <c r="N135" s="130"/>
      <c r="O135" s="130"/>
      <c r="P135" s="131">
        <f>SUM(P136:P137)</f>
        <v>8.6972</v>
      </c>
      <c r="Q135" s="130"/>
      <c r="R135" s="131">
        <f>SUM(R136:R137)</f>
        <v>1.97243</v>
      </c>
      <c r="S135" s="130"/>
      <c r="T135" s="132">
        <f>SUM(T136:T137)</f>
        <v>0</v>
      </c>
      <c r="AR135" s="126" t="s">
        <v>78</v>
      </c>
      <c r="AT135" s="133" t="s">
        <v>69</v>
      </c>
      <c r="AU135" s="133" t="s">
        <v>78</v>
      </c>
      <c r="AY135" s="126" t="s">
        <v>120</v>
      </c>
      <c r="BK135" s="134">
        <f>SUM(BK136:BK137)</f>
        <v>6300.87</v>
      </c>
    </row>
    <row r="136" spans="1:65" s="1" customFormat="1" ht="21.75" customHeight="1">
      <c r="A136" s="25"/>
      <c r="B136" s="137"/>
      <c r="C136" s="138" t="s">
        <v>78</v>
      </c>
      <c r="D136" s="138" t="s">
        <v>122</v>
      </c>
      <c r="E136" s="139" t="s">
        <v>363</v>
      </c>
      <c r="F136" s="140" t="s">
        <v>364</v>
      </c>
      <c r="G136" s="141" t="s">
        <v>243</v>
      </c>
      <c r="H136" s="142">
        <v>5</v>
      </c>
      <c r="I136" s="143">
        <v>582.47</v>
      </c>
      <c r="J136" s="143">
        <f>ROUND(I136*H136,2)</f>
        <v>2912.35</v>
      </c>
      <c r="K136" s="144"/>
      <c r="L136" s="26"/>
      <c r="M136" s="145" t="s">
        <v>1</v>
      </c>
      <c r="N136" s="146" t="s">
        <v>35</v>
      </c>
      <c r="O136" s="147">
        <v>0.781</v>
      </c>
      <c r="P136" s="147">
        <f>O136*H136</f>
        <v>3.9050000000000002</v>
      </c>
      <c r="Q136" s="147">
        <v>0.18142</v>
      </c>
      <c r="R136" s="147">
        <f>Q136*H136</f>
        <v>0.9071</v>
      </c>
      <c r="S136" s="147">
        <v>0</v>
      </c>
      <c r="T136" s="148">
        <f>S136*H136</f>
        <v>0</v>
      </c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R136" s="149" t="s">
        <v>126</v>
      </c>
      <c r="AT136" s="149" t="s">
        <v>122</v>
      </c>
      <c r="AU136" s="149" t="s">
        <v>80</v>
      </c>
      <c r="AY136" s="13" t="s">
        <v>120</v>
      </c>
      <c r="BE136" s="150">
        <f>IF(N136="základní",J136,0)</f>
        <v>2912.35</v>
      </c>
      <c r="BF136" s="150">
        <f>IF(N136="snížená",J136,0)</f>
        <v>0</v>
      </c>
      <c r="BG136" s="150">
        <f>IF(N136="zákl. přenesená",J136,0)</f>
        <v>0</v>
      </c>
      <c r="BH136" s="150">
        <f>IF(N136="sníž. přenesená",J136,0)</f>
        <v>0</v>
      </c>
      <c r="BI136" s="150">
        <f>IF(N136="nulová",J136,0)</f>
        <v>0</v>
      </c>
      <c r="BJ136" s="13" t="s">
        <v>78</v>
      </c>
      <c r="BK136" s="150">
        <f>ROUND(I136*H136,2)</f>
        <v>2912.35</v>
      </c>
      <c r="BL136" s="13" t="s">
        <v>126</v>
      </c>
      <c r="BM136" s="149" t="s">
        <v>365</v>
      </c>
    </row>
    <row r="137" spans="1:65" s="1" customFormat="1" ht="16.5" customHeight="1">
      <c r="A137" s="25"/>
      <c r="B137" s="137"/>
      <c r="C137" s="138" t="s">
        <v>80</v>
      </c>
      <c r="D137" s="138" t="s">
        <v>122</v>
      </c>
      <c r="E137" s="139" t="s">
        <v>366</v>
      </c>
      <c r="F137" s="140" t="s">
        <v>367</v>
      </c>
      <c r="G137" s="141" t="s">
        <v>125</v>
      </c>
      <c r="H137" s="142">
        <v>4.2</v>
      </c>
      <c r="I137" s="143">
        <v>806.79</v>
      </c>
      <c r="J137" s="143">
        <f>ROUND(I137*H137,2)</f>
        <v>3388.52</v>
      </c>
      <c r="K137" s="144"/>
      <c r="L137" s="26"/>
      <c r="M137" s="145" t="s">
        <v>1</v>
      </c>
      <c r="N137" s="146" t="s">
        <v>35</v>
      </c>
      <c r="O137" s="147">
        <v>1.141</v>
      </c>
      <c r="P137" s="147">
        <f>O137*H137</f>
        <v>4.7922</v>
      </c>
      <c r="Q137" s="147">
        <v>0.25365</v>
      </c>
      <c r="R137" s="147">
        <f>Q137*H137</f>
        <v>1.0653299999999999</v>
      </c>
      <c r="S137" s="147">
        <v>0</v>
      </c>
      <c r="T137" s="148">
        <f>S137*H137</f>
        <v>0</v>
      </c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R137" s="149" t="s">
        <v>126</v>
      </c>
      <c r="AT137" s="149" t="s">
        <v>122</v>
      </c>
      <c r="AU137" s="149" t="s">
        <v>80</v>
      </c>
      <c r="AY137" s="13" t="s">
        <v>120</v>
      </c>
      <c r="BE137" s="150">
        <f>IF(N137="základní",J137,0)</f>
        <v>3388.52</v>
      </c>
      <c r="BF137" s="150">
        <f>IF(N137="snížená",J137,0)</f>
        <v>0</v>
      </c>
      <c r="BG137" s="150">
        <f>IF(N137="zákl. přenesená",J137,0)</f>
        <v>0</v>
      </c>
      <c r="BH137" s="150">
        <f>IF(N137="sníž. přenesená",J137,0)</f>
        <v>0</v>
      </c>
      <c r="BI137" s="150">
        <f>IF(N137="nulová",J137,0)</f>
        <v>0</v>
      </c>
      <c r="BJ137" s="13" t="s">
        <v>78</v>
      </c>
      <c r="BK137" s="150">
        <f>ROUND(I137*H137,2)</f>
        <v>3388.52</v>
      </c>
      <c r="BL137" s="13" t="s">
        <v>126</v>
      </c>
      <c r="BM137" s="149" t="s">
        <v>368</v>
      </c>
    </row>
    <row r="138" spans="2:63" s="11" customFormat="1" ht="22.9" customHeight="1">
      <c r="B138" s="125"/>
      <c r="D138" s="126" t="s">
        <v>69</v>
      </c>
      <c r="E138" s="135" t="s">
        <v>126</v>
      </c>
      <c r="F138" s="135" t="s">
        <v>369</v>
      </c>
      <c r="J138" s="136">
        <f>BK138</f>
        <v>3390.95</v>
      </c>
      <c r="L138" s="125"/>
      <c r="M138" s="129"/>
      <c r="N138" s="130"/>
      <c r="O138" s="130"/>
      <c r="P138" s="131">
        <f>P139</f>
        <v>6.734999999999999</v>
      </c>
      <c r="Q138" s="130"/>
      <c r="R138" s="131">
        <f>R139</f>
        <v>0.2664</v>
      </c>
      <c r="S138" s="130"/>
      <c r="T138" s="132">
        <f>T139</f>
        <v>0</v>
      </c>
      <c r="AR138" s="126" t="s">
        <v>78</v>
      </c>
      <c r="AT138" s="133" t="s">
        <v>69</v>
      </c>
      <c r="AU138" s="133" t="s">
        <v>78</v>
      </c>
      <c r="AY138" s="126" t="s">
        <v>120</v>
      </c>
      <c r="BK138" s="134">
        <f>BK139</f>
        <v>3390.95</v>
      </c>
    </row>
    <row r="139" spans="1:65" s="1" customFormat="1" ht="21.75" customHeight="1">
      <c r="A139" s="25"/>
      <c r="B139" s="137"/>
      <c r="C139" s="138" t="s">
        <v>131</v>
      </c>
      <c r="D139" s="138" t="s">
        <v>122</v>
      </c>
      <c r="E139" s="139" t="s">
        <v>370</v>
      </c>
      <c r="F139" s="140" t="s">
        <v>371</v>
      </c>
      <c r="G139" s="141" t="s">
        <v>243</v>
      </c>
      <c r="H139" s="142">
        <v>5</v>
      </c>
      <c r="I139" s="143">
        <v>678.19</v>
      </c>
      <c r="J139" s="143">
        <f>ROUND(I139*H139,2)</f>
        <v>3390.95</v>
      </c>
      <c r="K139" s="144"/>
      <c r="L139" s="26"/>
      <c r="M139" s="145" t="s">
        <v>1</v>
      </c>
      <c r="N139" s="146" t="s">
        <v>35</v>
      </c>
      <c r="O139" s="147">
        <v>1.347</v>
      </c>
      <c r="P139" s="147">
        <f>O139*H139</f>
        <v>6.734999999999999</v>
      </c>
      <c r="Q139" s="147">
        <v>0.05328</v>
      </c>
      <c r="R139" s="147">
        <f>Q139*H139</f>
        <v>0.2664</v>
      </c>
      <c r="S139" s="147">
        <v>0</v>
      </c>
      <c r="T139" s="148">
        <f>S139*H139</f>
        <v>0</v>
      </c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R139" s="149" t="s">
        <v>126</v>
      </c>
      <c r="AT139" s="149" t="s">
        <v>122</v>
      </c>
      <c r="AU139" s="149" t="s">
        <v>80</v>
      </c>
      <c r="AY139" s="13" t="s">
        <v>120</v>
      </c>
      <c r="BE139" s="150">
        <f>IF(N139="základní",J139,0)</f>
        <v>3390.95</v>
      </c>
      <c r="BF139" s="150">
        <f>IF(N139="snížená",J139,0)</f>
        <v>0</v>
      </c>
      <c r="BG139" s="150">
        <f>IF(N139="zákl. přenesená",J139,0)</f>
        <v>0</v>
      </c>
      <c r="BH139" s="150">
        <f>IF(N139="sníž. přenesená",J139,0)</f>
        <v>0</v>
      </c>
      <c r="BI139" s="150">
        <f>IF(N139="nulová",J139,0)</f>
        <v>0</v>
      </c>
      <c r="BJ139" s="13" t="s">
        <v>78</v>
      </c>
      <c r="BK139" s="150">
        <f>ROUND(I139*H139,2)</f>
        <v>3390.95</v>
      </c>
      <c r="BL139" s="13" t="s">
        <v>126</v>
      </c>
      <c r="BM139" s="149" t="s">
        <v>372</v>
      </c>
    </row>
    <row r="140" spans="2:63" s="11" customFormat="1" ht="22.9" customHeight="1">
      <c r="B140" s="125"/>
      <c r="D140" s="126" t="s">
        <v>69</v>
      </c>
      <c r="E140" s="135" t="s">
        <v>373</v>
      </c>
      <c r="F140" s="135" t="s">
        <v>374</v>
      </c>
      <c r="J140" s="136">
        <f>BK140</f>
        <v>2593</v>
      </c>
      <c r="L140" s="125"/>
      <c r="M140" s="129"/>
      <c r="N140" s="130"/>
      <c r="O140" s="130"/>
      <c r="P140" s="131">
        <f>P141</f>
        <v>3.198</v>
      </c>
      <c r="Q140" s="130"/>
      <c r="R140" s="131">
        <f>R141</f>
        <v>1.3538039999999998</v>
      </c>
      <c r="S140" s="130"/>
      <c r="T140" s="132">
        <f>T141</f>
        <v>0</v>
      </c>
      <c r="AR140" s="126" t="s">
        <v>78</v>
      </c>
      <c r="AT140" s="133" t="s">
        <v>69</v>
      </c>
      <c r="AU140" s="133" t="s">
        <v>78</v>
      </c>
      <c r="AY140" s="126" t="s">
        <v>120</v>
      </c>
      <c r="BK140" s="134">
        <f>BK141</f>
        <v>2593</v>
      </c>
    </row>
    <row r="141" spans="1:65" s="1" customFormat="1" ht="21.75" customHeight="1">
      <c r="A141" s="25"/>
      <c r="B141" s="137"/>
      <c r="C141" s="138" t="s">
        <v>126</v>
      </c>
      <c r="D141" s="138" t="s">
        <v>122</v>
      </c>
      <c r="E141" s="139" t="s">
        <v>375</v>
      </c>
      <c r="F141" s="140" t="s">
        <v>376</v>
      </c>
      <c r="G141" s="141" t="s">
        <v>150</v>
      </c>
      <c r="H141" s="142">
        <v>0.6</v>
      </c>
      <c r="I141" s="143">
        <v>4321.66</v>
      </c>
      <c r="J141" s="143">
        <f>ROUND(I141*H141,2)</f>
        <v>2593</v>
      </c>
      <c r="K141" s="144"/>
      <c r="L141" s="26"/>
      <c r="M141" s="145" t="s">
        <v>1</v>
      </c>
      <c r="N141" s="146" t="s">
        <v>35</v>
      </c>
      <c r="O141" s="147">
        <v>5.33</v>
      </c>
      <c r="P141" s="147">
        <f>O141*H141</f>
        <v>3.198</v>
      </c>
      <c r="Q141" s="147">
        <v>2.25634</v>
      </c>
      <c r="R141" s="147">
        <f>Q141*H141</f>
        <v>1.3538039999999998</v>
      </c>
      <c r="S141" s="147">
        <v>0</v>
      </c>
      <c r="T141" s="148">
        <f>S141*H141</f>
        <v>0</v>
      </c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R141" s="149" t="s">
        <v>126</v>
      </c>
      <c r="AT141" s="149" t="s">
        <v>122</v>
      </c>
      <c r="AU141" s="149" t="s">
        <v>80</v>
      </c>
      <c r="AY141" s="13" t="s">
        <v>120</v>
      </c>
      <c r="BE141" s="150">
        <f>IF(N141="základní",J141,0)</f>
        <v>2593</v>
      </c>
      <c r="BF141" s="150">
        <f>IF(N141="snížená",J141,0)</f>
        <v>0</v>
      </c>
      <c r="BG141" s="150">
        <f>IF(N141="zákl. přenesená",J141,0)</f>
        <v>0</v>
      </c>
      <c r="BH141" s="150">
        <f>IF(N141="sníž. přenesená",J141,0)</f>
        <v>0</v>
      </c>
      <c r="BI141" s="150">
        <f>IF(N141="nulová",J141,0)</f>
        <v>0</v>
      </c>
      <c r="BJ141" s="13" t="s">
        <v>78</v>
      </c>
      <c r="BK141" s="150">
        <f>ROUND(I141*H141,2)</f>
        <v>2593</v>
      </c>
      <c r="BL141" s="13" t="s">
        <v>126</v>
      </c>
      <c r="BM141" s="149" t="s">
        <v>377</v>
      </c>
    </row>
    <row r="142" spans="2:63" s="11" customFormat="1" ht="22.9" customHeight="1">
      <c r="B142" s="125"/>
      <c r="D142" s="126" t="s">
        <v>69</v>
      </c>
      <c r="E142" s="135" t="s">
        <v>378</v>
      </c>
      <c r="F142" s="135" t="s">
        <v>379</v>
      </c>
      <c r="J142" s="136">
        <f>BK142</f>
        <v>6522.1</v>
      </c>
      <c r="L142" s="125"/>
      <c r="M142" s="129"/>
      <c r="N142" s="130"/>
      <c r="O142" s="130"/>
      <c r="P142" s="131">
        <f>SUM(P143:P144)</f>
        <v>11.622200000000001</v>
      </c>
      <c r="Q142" s="130"/>
      <c r="R142" s="131">
        <f>SUM(R143:R144)</f>
        <v>0.276426</v>
      </c>
      <c r="S142" s="130"/>
      <c r="T142" s="132">
        <f>SUM(T143:T144)</f>
        <v>0</v>
      </c>
      <c r="AR142" s="126" t="s">
        <v>78</v>
      </c>
      <c r="AT142" s="133" t="s">
        <v>69</v>
      </c>
      <c r="AU142" s="133" t="s">
        <v>78</v>
      </c>
      <c r="AY142" s="126" t="s">
        <v>120</v>
      </c>
      <c r="BK142" s="134">
        <f>SUM(BK143:BK144)</f>
        <v>6522.1</v>
      </c>
    </row>
    <row r="143" spans="1:65" s="1" customFormat="1" ht="21.75" customHeight="1">
      <c r="A143" s="25"/>
      <c r="B143" s="137"/>
      <c r="C143" s="138" t="s">
        <v>138</v>
      </c>
      <c r="D143" s="138" t="s">
        <v>122</v>
      </c>
      <c r="E143" s="139" t="s">
        <v>380</v>
      </c>
      <c r="F143" s="140" t="s">
        <v>381</v>
      </c>
      <c r="G143" s="141" t="s">
        <v>125</v>
      </c>
      <c r="H143" s="142">
        <v>4.2</v>
      </c>
      <c r="I143" s="143">
        <v>948.31</v>
      </c>
      <c r="J143" s="143">
        <f>ROUND(I143*H143,2)</f>
        <v>3982.9</v>
      </c>
      <c r="K143" s="144"/>
      <c r="L143" s="26"/>
      <c r="M143" s="145" t="s">
        <v>1</v>
      </c>
      <c r="N143" s="146" t="s">
        <v>35</v>
      </c>
      <c r="O143" s="147">
        <v>1.691</v>
      </c>
      <c r="P143" s="147">
        <f>O143*H143</f>
        <v>7.102200000000001</v>
      </c>
      <c r="Q143" s="147">
        <v>0.04153</v>
      </c>
      <c r="R143" s="147">
        <f>Q143*H143</f>
        <v>0.174426</v>
      </c>
      <c r="S143" s="147">
        <v>0</v>
      </c>
      <c r="T143" s="148">
        <f>S143*H143</f>
        <v>0</v>
      </c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R143" s="149" t="s">
        <v>126</v>
      </c>
      <c r="AT143" s="149" t="s">
        <v>122</v>
      </c>
      <c r="AU143" s="149" t="s">
        <v>80</v>
      </c>
      <c r="AY143" s="13" t="s">
        <v>120</v>
      </c>
      <c r="BE143" s="150">
        <f>IF(N143="základní",J143,0)</f>
        <v>3982.9</v>
      </c>
      <c r="BF143" s="150">
        <f>IF(N143="snížená",J143,0)</f>
        <v>0</v>
      </c>
      <c r="BG143" s="150">
        <f>IF(N143="zákl. přenesená",J143,0)</f>
        <v>0</v>
      </c>
      <c r="BH143" s="150">
        <f>IF(N143="sníž. přenesená",J143,0)</f>
        <v>0</v>
      </c>
      <c r="BI143" s="150">
        <f>IF(N143="nulová",J143,0)</f>
        <v>0</v>
      </c>
      <c r="BJ143" s="13" t="s">
        <v>78</v>
      </c>
      <c r="BK143" s="150">
        <f>ROUND(I143*H143,2)</f>
        <v>3982.9</v>
      </c>
      <c r="BL143" s="13" t="s">
        <v>126</v>
      </c>
      <c r="BM143" s="149" t="s">
        <v>382</v>
      </c>
    </row>
    <row r="144" spans="1:65" s="1" customFormat="1" ht="21.75" customHeight="1">
      <c r="A144" s="25"/>
      <c r="B144" s="137"/>
      <c r="C144" s="138" t="s">
        <v>143</v>
      </c>
      <c r="D144" s="138" t="s">
        <v>122</v>
      </c>
      <c r="E144" s="139" t="s">
        <v>383</v>
      </c>
      <c r="F144" s="140" t="s">
        <v>384</v>
      </c>
      <c r="G144" s="141" t="s">
        <v>243</v>
      </c>
      <c r="H144" s="142">
        <v>10</v>
      </c>
      <c r="I144" s="143">
        <v>253.92</v>
      </c>
      <c r="J144" s="143">
        <f>ROUND(I144*H144,2)</f>
        <v>2539.2</v>
      </c>
      <c r="K144" s="144"/>
      <c r="L144" s="26"/>
      <c r="M144" s="145" t="s">
        <v>1</v>
      </c>
      <c r="N144" s="146" t="s">
        <v>35</v>
      </c>
      <c r="O144" s="147">
        <v>0.452</v>
      </c>
      <c r="P144" s="147">
        <f>O144*H144</f>
        <v>4.5200000000000005</v>
      </c>
      <c r="Q144" s="147">
        <v>0.0102</v>
      </c>
      <c r="R144" s="147">
        <f>Q144*H144</f>
        <v>0.10200000000000001</v>
      </c>
      <c r="S144" s="147">
        <v>0</v>
      </c>
      <c r="T144" s="148">
        <f>S144*H144</f>
        <v>0</v>
      </c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R144" s="149" t="s">
        <v>126</v>
      </c>
      <c r="AT144" s="149" t="s">
        <v>122</v>
      </c>
      <c r="AU144" s="149" t="s">
        <v>80</v>
      </c>
      <c r="AY144" s="13" t="s">
        <v>120</v>
      </c>
      <c r="BE144" s="150">
        <f>IF(N144="základní",J144,0)</f>
        <v>2539.2</v>
      </c>
      <c r="BF144" s="150">
        <f>IF(N144="snížená",J144,0)</f>
        <v>0</v>
      </c>
      <c r="BG144" s="150">
        <f>IF(N144="zákl. přenesená",J144,0)</f>
        <v>0</v>
      </c>
      <c r="BH144" s="150">
        <f>IF(N144="sníž. přenesená",J144,0)</f>
        <v>0</v>
      </c>
      <c r="BI144" s="150">
        <f>IF(N144="nulová",J144,0)</f>
        <v>0</v>
      </c>
      <c r="BJ144" s="13" t="s">
        <v>78</v>
      </c>
      <c r="BK144" s="150">
        <f>ROUND(I144*H144,2)</f>
        <v>2539.2</v>
      </c>
      <c r="BL144" s="13" t="s">
        <v>126</v>
      </c>
      <c r="BM144" s="149" t="s">
        <v>385</v>
      </c>
    </row>
    <row r="145" spans="2:63" s="11" customFormat="1" ht="22.9" customHeight="1">
      <c r="B145" s="125"/>
      <c r="D145" s="126" t="s">
        <v>69</v>
      </c>
      <c r="E145" s="135" t="s">
        <v>386</v>
      </c>
      <c r="F145" s="135" t="s">
        <v>387</v>
      </c>
      <c r="J145" s="136">
        <f>BK145</f>
        <v>15906.9</v>
      </c>
      <c r="L145" s="125"/>
      <c r="M145" s="129"/>
      <c r="N145" s="130"/>
      <c r="O145" s="130"/>
      <c r="P145" s="131">
        <f>SUM(P146:P147)</f>
        <v>15.4</v>
      </c>
      <c r="Q145" s="130"/>
      <c r="R145" s="131">
        <f>SUM(R146:R147)</f>
        <v>0.002</v>
      </c>
      <c r="S145" s="130"/>
      <c r="T145" s="132">
        <f>SUM(T146:T147)</f>
        <v>0</v>
      </c>
      <c r="AR145" s="126" t="s">
        <v>78</v>
      </c>
      <c r="AT145" s="133" t="s">
        <v>69</v>
      </c>
      <c r="AU145" s="133" t="s">
        <v>78</v>
      </c>
      <c r="AY145" s="126" t="s">
        <v>120</v>
      </c>
      <c r="BK145" s="134">
        <f>SUM(BK146:BK147)</f>
        <v>15906.9</v>
      </c>
    </row>
    <row r="146" spans="1:65" s="1" customFormat="1" ht="16.5" customHeight="1">
      <c r="A146" s="25"/>
      <c r="B146" s="137"/>
      <c r="C146" s="138" t="s">
        <v>147</v>
      </c>
      <c r="D146" s="138" t="s">
        <v>122</v>
      </c>
      <c r="E146" s="139" t="s">
        <v>388</v>
      </c>
      <c r="F146" s="140" t="s">
        <v>389</v>
      </c>
      <c r="G146" s="141" t="s">
        <v>267</v>
      </c>
      <c r="H146" s="142">
        <v>30</v>
      </c>
      <c r="I146" s="143">
        <v>340.18</v>
      </c>
      <c r="J146" s="143">
        <f>ROUND(I146*H146,2)</f>
        <v>10205.4</v>
      </c>
      <c r="K146" s="144"/>
      <c r="L146" s="26"/>
      <c r="M146" s="145" t="s">
        <v>1</v>
      </c>
      <c r="N146" s="146" t="s">
        <v>35</v>
      </c>
      <c r="O146" s="147">
        <v>0</v>
      </c>
      <c r="P146" s="147">
        <f>O146*H146</f>
        <v>0</v>
      </c>
      <c r="Q146" s="147">
        <v>0</v>
      </c>
      <c r="R146" s="147">
        <f>Q146*H146</f>
        <v>0</v>
      </c>
      <c r="S146" s="147">
        <v>0</v>
      </c>
      <c r="T146" s="148">
        <f>S146*H146</f>
        <v>0</v>
      </c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R146" s="149" t="s">
        <v>126</v>
      </c>
      <c r="AT146" s="149" t="s">
        <v>122</v>
      </c>
      <c r="AU146" s="149" t="s">
        <v>80</v>
      </c>
      <c r="AY146" s="13" t="s">
        <v>120</v>
      </c>
      <c r="BE146" s="150">
        <f>IF(N146="základní",J146,0)</f>
        <v>10205.4</v>
      </c>
      <c r="BF146" s="150">
        <f>IF(N146="snížená",J146,0)</f>
        <v>0</v>
      </c>
      <c r="BG146" s="150">
        <f>IF(N146="zákl. přenesená",J146,0)</f>
        <v>0</v>
      </c>
      <c r="BH146" s="150">
        <f>IF(N146="sníž. přenesená",J146,0)</f>
        <v>0</v>
      </c>
      <c r="BI146" s="150">
        <f>IF(N146="nulová",J146,0)</f>
        <v>0</v>
      </c>
      <c r="BJ146" s="13" t="s">
        <v>78</v>
      </c>
      <c r="BK146" s="150">
        <f>ROUND(I146*H146,2)</f>
        <v>10205.4</v>
      </c>
      <c r="BL146" s="13" t="s">
        <v>126</v>
      </c>
      <c r="BM146" s="149" t="s">
        <v>390</v>
      </c>
    </row>
    <row r="147" spans="1:65" s="1" customFormat="1" ht="21.75" customHeight="1">
      <c r="A147" s="25"/>
      <c r="B147" s="137"/>
      <c r="C147" s="138" t="s">
        <v>152</v>
      </c>
      <c r="D147" s="138" t="s">
        <v>122</v>
      </c>
      <c r="E147" s="139" t="s">
        <v>391</v>
      </c>
      <c r="F147" s="140" t="s">
        <v>392</v>
      </c>
      <c r="G147" s="141" t="s">
        <v>125</v>
      </c>
      <c r="H147" s="142">
        <v>50</v>
      </c>
      <c r="I147" s="143">
        <v>114.03</v>
      </c>
      <c r="J147" s="143">
        <f>ROUND(I147*H147,2)</f>
        <v>5701.5</v>
      </c>
      <c r="K147" s="144"/>
      <c r="L147" s="26"/>
      <c r="M147" s="145" t="s">
        <v>1</v>
      </c>
      <c r="N147" s="146" t="s">
        <v>35</v>
      </c>
      <c r="O147" s="147">
        <v>0.308</v>
      </c>
      <c r="P147" s="147">
        <f>O147*H147</f>
        <v>15.4</v>
      </c>
      <c r="Q147" s="147">
        <v>4E-05</v>
      </c>
      <c r="R147" s="147">
        <f>Q147*H147</f>
        <v>0.002</v>
      </c>
      <c r="S147" s="147">
        <v>0</v>
      </c>
      <c r="T147" s="148">
        <f>S147*H147</f>
        <v>0</v>
      </c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R147" s="149" t="s">
        <v>126</v>
      </c>
      <c r="AT147" s="149" t="s">
        <v>122</v>
      </c>
      <c r="AU147" s="149" t="s">
        <v>80</v>
      </c>
      <c r="AY147" s="13" t="s">
        <v>120</v>
      </c>
      <c r="BE147" s="150">
        <f>IF(N147="základní",J147,0)</f>
        <v>5701.5</v>
      </c>
      <c r="BF147" s="150">
        <f>IF(N147="snížená",J147,0)</f>
        <v>0</v>
      </c>
      <c r="BG147" s="150">
        <f>IF(N147="zákl. přenesená",J147,0)</f>
        <v>0</v>
      </c>
      <c r="BH147" s="150">
        <f>IF(N147="sníž. přenesená",J147,0)</f>
        <v>0</v>
      </c>
      <c r="BI147" s="150">
        <f>IF(N147="nulová",J147,0)</f>
        <v>0</v>
      </c>
      <c r="BJ147" s="13" t="s">
        <v>78</v>
      </c>
      <c r="BK147" s="150">
        <f>ROUND(I147*H147,2)</f>
        <v>5701.5</v>
      </c>
      <c r="BL147" s="13" t="s">
        <v>126</v>
      </c>
      <c r="BM147" s="149" t="s">
        <v>393</v>
      </c>
    </row>
    <row r="148" spans="2:63" s="11" customFormat="1" ht="22.9" customHeight="1">
      <c r="B148" s="125"/>
      <c r="D148" s="126" t="s">
        <v>69</v>
      </c>
      <c r="E148" s="135" t="s">
        <v>394</v>
      </c>
      <c r="F148" s="135" t="s">
        <v>395</v>
      </c>
      <c r="J148" s="136">
        <f>BK148</f>
        <v>1708.25</v>
      </c>
      <c r="L148" s="125"/>
      <c r="M148" s="129"/>
      <c r="N148" s="130"/>
      <c r="O148" s="130"/>
      <c r="P148" s="131">
        <f>SUM(P149:P150)</f>
        <v>3.9610000000000003</v>
      </c>
      <c r="Q148" s="130"/>
      <c r="R148" s="131">
        <f>SUM(R149:R150)</f>
        <v>0</v>
      </c>
      <c r="S148" s="130"/>
      <c r="T148" s="132">
        <f>SUM(T149:T150)</f>
        <v>0.07614</v>
      </c>
      <c r="AR148" s="126" t="s">
        <v>78</v>
      </c>
      <c r="AT148" s="133" t="s">
        <v>69</v>
      </c>
      <c r="AU148" s="133" t="s">
        <v>78</v>
      </c>
      <c r="AY148" s="126" t="s">
        <v>120</v>
      </c>
      <c r="BK148" s="134">
        <f>SUM(BK149:BK150)</f>
        <v>1708.25</v>
      </c>
    </row>
    <row r="149" spans="1:65" s="1" customFormat="1" ht="21.75" customHeight="1">
      <c r="A149" s="25"/>
      <c r="B149" s="137"/>
      <c r="C149" s="138" t="s">
        <v>156</v>
      </c>
      <c r="D149" s="138" t="s">
        <v>122</v>
      </c>
      <c r="E149" s="139" t="s">
        <v>396</v>
      </c>
      <c r="F149" s="140" t="s">
        <v>397</v>
      </c>
      <c r="G149" s="141" t="s">
        <v>243</v>
      </c>
      <c r="H149" s="142">
        <v>3</v>
      </c>
      <c r="I149" s="143">
        <v>137.61</v>
      </c>
      <c r="J149" s="143">
        <f>ROUND(I149*H149,2)</f>
        <v>412.83</v>
      </c>
      <c r="K149" s="144"/>
      <c r="L149" s="26"/>
      <c r="M149" s="145" t="s">
        <v>1</v>
      </c>
      <c r="N149" s="146" t="s">
        <v>35</v>
      </c>
      <c r="O149" s="147">
        <v>0.269</v>
      </c>
      <c r="P149" s="147">
        <f>O149*H149</f>
        <v>0.807</v>
      </c>
      <c r="Q149" s="147">
        <v>0</v>
      </c>
      <c r="R149" s="147">
        <f>Q149*H149</f>
        <v>0</v>
      </c>
      <c r="S149" s="147">
        <v>0.0003</v>
      </c>
      <c r="T149" s="148">
        <f>S149*H149</f>
        <v>0.0009</v>
      </c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R149" s="149" t="s">
        <v>184</v>
      </c>
      <c r="AT149" s="149" t="s">
        <v>122</v>
      </c>
      <c r="AU149" s="149" t="s">
        <v>80</v>
      </c>
      <c r="AY149" s="13" t="s">
        <v>120</v>
      </c>
      <c r="BE149" s="150">
        <f>IF(N149="základní",J149,0)</f>
        <v>412.83</v>
      </c>
      <c r="BF149" s="150">
        <f>IF(N149="snížená",J149,0)</f>
        <v>0</v>
      </c>
      <c r="BG149" s="150">
        <f>IF(N149="zákl. přenesená",J149,0)</f>
        <v>0</v>
      </c>
      <c r="BH149" s="150">
        <f>IF(N149="sníž. přenesená",J149,0)</f>
        <v>0</v>
      </c>
      <c r="BI149" s="150">
        <f>IF(N149="nulová",J149,0)</f>
        <v>0</v>
      </c>
      <c r="BJ149" s="13" t="s">
        <v>78</v>
      </c>
      <c r="BK149" s="150">
        <f>ROUND(I149*H149,2)</f>
        <v>412.83</v>
      </c>
      <c r="BL149" s="13" t="s">
        <v>184</v>
      </c>
      <c r="BM149" s="149" t="s">
        <v>398</v>
      </c>
    </row>
    <row r="150" spans="1:65" s="1" customFormat="1" ht="16.5" customHeight="1">
      <c r="A150" s="25"/>
      <c r="B150" s="137"/>
      <c r="C150" s="138" t="s">
        <v>160</v>
      </c>
      <c r="D150" s="138" t="s">
        <v>122</v>
      </c>
      <c r="E150" s="139" t="s">
        <v>399</v>
      </c>
      <c r="F150" s="140" t="s">
        <v>400</v>
      </c>
      <c r="G150" s="141" t="s">
        <v>141</v>
      </c>
      <c r="H150" s="142">
        <v>38</v>
      </c>
      <c r="I150" s="143">
        <v>34.09</v>
      </c>
      <c r="J150" s="143">
        <f>ROUND(I150*H150,2)</f>
        <v>1295.42</v>
      </c>
      <c r="K150" s="144"/>
      <c r="L150" s="26"/>
      <c r="M150" s="145" t="s">
        <v>1</v>
      </c>
      <c r="N150" s="146" t="s">
        <v>35</v>
      </c>
      <c r="O150" s="147">
        <v>0.083</v>
      </c>
      <c r="P150" s="147">
        <f>O150*H150</f>
        <v>3.1540000000000004</v>
      </c>
      <c r="Q150" s="147">
        <v>0</v>
      </c>
      <c r="R150" s="147">
        <f>Q150*H150</f>
        <v>0</v>
      </c>
      <c r="S150" s="147">
        <v>0.00198</v>
      </c>
      <c r="T150" s="148">
        <f>S150*H150</f>
        <v>0.07524</v>
      </c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R150" s="149" t="s">
        <v>126</v>
      </c>
      <c r="AT150" s="149" t="s">
        <v>122</v>
      </c>
      <c r="AU150" s="149" t="s">
        <v>80</v>
      </c>
      <c r="AY150" s="13" t="s">
        <v>120</v>
      </c>
      <c r="BE150" s="150">
        <f>IF(N150="základní",J150,0)</f>
        <v>1295.42</v>
      </c>
      <c r="BF150" s="150">
        <f>IF(N150="snížená",J150,0)</f>
        <v>0</v>
      </c>
      <c r="BG150" s="150">
        <f>IF(N150="zákl. přenesená",J150,0)</f>
        <v>0</v>
      </c>
      <c r="BH150" s="150">
        <f>IF(N150="sníž. přenesená",J150,0)</f>
        <v>0</v>
      </c>
      <c r="BI150" s="150">
        <f>IF(N150="nulová",J150,0)</f>
        <v>0</v>
      </c>
      <c r="BJ150" s="13" t="s">
        <v>78</v>
      </c>
      <c r="BK150" s="150">
        <f>ROUND(I150*H150,2)</f>
        <v>1295.42</v>
      </c>
      <c r="BL150" s="13" t="s">
        <v>126</v>
      </c>
      <c r="BM150" s="149" t="s">
        <v>401</v>
      </c>
    </row>
    <row r="151" spans="2:63" s="11" customFormat="1" ht="22.9" customHeight="1">
      <c r="B151" s="125"/>
      <c r="D151" s="126" t="s">
        <v>69</v>
      </c>
      <c r="E151" s="135" t="s">
        <v>278</v>
      </c>
      <c r="F151" s="135" t="s">
        <v>279</v>
      </c>
      <c r="J151" s="136">
        <f>BK151</f>
        <v>19382.48</v>
      </c>
      <c r="L151" s="125"/>
      <c r="M151" s="129"/>
      <c r="N151" s="130"/>
      <c r="O151" s="130"/>
      <c r="P151" s="131">
        <f>SUM(P152:P155)</f>
        <v>56.108</v>
      </c>
      <c r="Q151" s="130"/>
      <c r="R151" s="131">
        <f>SUM(R152:R155)</f>
        <v>0</v>
      </c>
      <c r="S151" s="130"/>
      <c r="T151" s="132">
        <f>SUM(T152:T155)</f>
        <v>2.6780000000000004</v>
      </c>
      <c r="AR151" s="126" t="s">
        <v>78</v>
      </c>
      <c r="AT151" s="133" t="s">
        <v>69</v>
      </c>
      <c r="AU151" s="133" t="s">
        <v>78</v>
      </c>
      <c r="AY151" s="126" t="s">
        <v>120</v>
      </c>
      <c r="BK151" s="134">
        <f>SUM(BK152:BK155)</f>
        <v>19382.48</v>
      </c>
    </row>
    <row r="152" spans="1:65" s="1" customFormat="1" ht="21.75" customHeight="1">
      <c r="A152" s="25"/>
      <c r="B152" s="137"/>
      <c r="C152" s="138" t="s">
        <v>164</v>
      </c>
      <c r="D152" s="138" t="s">
        <v>122</v>
      </c>
      <c r="E152" s="139" t="s">
        <v>402</v>
      </c>
      <c r="F152" s="140" t="s">
        <v>403</v>
      </c>
      <c r="G152" s="141" t="s">
        <v>243</v>
      </c>
      <c r="H152" s="142">
        <v>5</v>
      </c>
      <c r="I152" s="143">
        <v>275.12</v>
      </c>
      <c r="J152" s="143">
        <f>ROUND(I152*H152,2)</f>
        <v>1375.6</v>
      </c>
      <c r="K152" s="144"/>
      <c r="L152" s="26"/>
      <c r="M152" s="145" t="s">
        <v>1</v>
      </c>
      <c r="N152" s="146" t="s">
        <v>35</v>
      </c>
      <c r="O152" s="147">
        <v>0.846</v>
      </c>
      <c r="P152" s="147">
        <f>O152*H152</f>
        <v>4.2299999999999995</v>
      </c>
      <c r="Q152" s="147">
        <v>0</v>
      </c>
      <c r="R152" s="147">
        <f>Q152*H152</f>
        <v>0</v>
      </c>
      <c r="S152" s="147">
        <v>0.074</v>
      </c>
      <c r="T152" s="148">
        <f>S152*H152</f>
        <v>0.37</v>
      </c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R152" s="149" t="s">
        <v>126</v>
      </c>
      <c r="AT152" s="149" t="s">
        <v>122</v>
      </c>
      <c r="AU152" s="149" t="s">
        <v>80</v>
      </c>
      <c r="AY152" s="13" t="s">
        <v>120</v>
      </c>
      <c r="BE152" s="150">
        <f>IF(N152="základní",J152,0)</f>
        <v>1375.6</v>
      </c>
      <c r="BF152" s="150">
        <f>IF(N152="snížená",J152,0)</f>
        <v>0</v>
      </c>
      <c r="BG152" s="150">
        <f>IF(N152="zákl. přenesená",J152,0)</f>
        <v>0</v>
      </c>
      <c r="BH152" s="150">
        <f>IF(N152="sníž. přenesená",J152,0)</f>
        <v>0</v>
      </c>
      <c r="BI152" s="150">
        <f>IF(N152="nulová",J152,0)</f>
        <v>0</v>
      </c>
      <c r="BJ152" s="13" t="s">
        <v>78</v>
      </c>
      <c r="BK152" s="150">
        <f>ROUND(I152*H152,2)</f>
        <v>1375.6</v>
      </c>
      <c r="BL152" s="13" t="s">
        <v>126</v>
      </c>
      <c r="BM152" s="149" t="s">
        <v>404</v>
      </c>
    </row>
    <row r="153" spans="1:65" s="1" customFormat="1" ht="21.75" customHeight="1">
      <c r="A153" s="25"/>
      <c r="B153" s="137"/>
      <c r="C153" s="138" t="s">
        <v>168</v>
      </c>
      <c r="D153" s="138" t="s">
        <v>122</v>
      </c>
      <c r="E153" s="139" t="s">
        <v>405</v>
      </c>
      <c r="F153" s="140" t="s">
        <v>406</v>
      </c>
      <c r="G153" s="141" t="s">
        <v>141</v>
      </c>
      <c r="H153" s="142">
        <v>28</v>
      </c>
      <c r="I153" s="143">
        <v>201.02</v>
      </c>
      <c r="J153" s="143">
        <f>ROUND(I153*H153,2)</f>
        <v>5628.56</v>
      </c>
      <c r="K153" s="144"/>
      <c r="L153" s="26"/>
      <c r="M153" s="145" t="s">
        <v>1</v>
      </c>
      <c r="N153" s="146" t="s">
        <v>35</v>
      </c>
      <c r="O153" s="147">
        <v>0.668</v>
      </c>
      <c r="P153" s="147">
        <f>O153*H153</f>
        <v>18.704</v>
      </c>
      <c r="Q153" s="147">
        <v>0</v>
      </c>
      <c r="R153" s="147">
        <f>Q153*H153</f>
        <v>0</v>
      </c>
      <c r="S153" s="147">
        <v>0.04</v>
      </c>
      <c r="T153" s="148">
        <f>S153*H153</f>
        <v>1.12</v>
      </c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R153" s="149" t="s">
        <v>126</v>
      </c>
      <c r="AT153" s="149" t="s">
        <v>122</v>
      </c>
      <c r="AU153" s="149" t="s">
        <v>80</v>
      </c>
      <c r="AY153" s="13" t="s">
        <v>120</v>
      </c>
      <c r="BE153" s="150">
        <f>IF(N153="základní",J153,0)</f>
        <v>5628.56</v>
      </c>
      <c r="BF153" s="150">
        <f>IF(N153="snížená",J153,0)</f>
        <v>0</v>
      </c>
      <c r="BG153" s="150">
        <f>IF(N153="zákl. přenesená",J153,0)</f>
        <v>0</v>
      </c>
      <c r="BH153" s="150">
        <f>IF(N153="sníž. přenesená",J153,0)</f>
        <v>0</v>
      </c>
      <c r="BI153" s="150">
        <f>IF(N153="nulová",J153,0)</f>
        <v>0</v>
      </c>
      <c r="BJ153" s="13" t="s">
        <v>78</v>
      </c>
      <c r="BK153" s="150">
        <f>ROUND(I153*H153,2)</f>
        <v>5628.56</v>
      </c>
      <c r="BL153" s="13" t="s">
        <v>126</v>
      </c>
      <c r="BM153" s="149" t="s">
        <v>407</v>
      </c>
    </row>
    <row r="154" spans="1:65" s="1" customFormat="1" ht="21.75" customHeight="1">
      <c r="A154" s="25"/>
      <c r="B154" s="137"/>
      <c r="C154" s="138" t="s">
        <v>173</v>
      </c>
      <c r="D154" s="138" t="s">
        <v>122</v>
      </c>
      <c r="E154" s="139" t="s">
        <v>408</v>
      </c>
      <c r="F154" s="140" t="s">
        <v>409</v>
      </c>
      <c r="G154" s="141" t="s">
        <v>141</v>
      </c>
      <c r="H154" s="142">
        <v>12</v>
      </c>
      <c r="I154" s="143">
        <v>454.76</v>
      </c>
      <c r="J154" s="143">
        <f>ROUND(I154*H154,2)</f>
        <v>5457.12</v>
      </c>
      <c r="K154" s="144"/>
      <c r="L154" s="26"/>
      <c r="M154" s="145" t="s">
        <v>1</v>
      </c>
      <c r="N154" s="146" t="s">
        <v>35</v>
      </c>
      <c r="O154" s="147">
        <v>1.536</v>
      </c>
      <c r="P154" s="147">
        <f>O154*H154</f>
        <v>18.432000000000002</v>
      </c>
      <c r="Q154" s="147">
        <v>0</v>
      </c>
      <c r="R154" s="147">
        <f>Q154*H154</f>
        <v>0</v>
      </c>
      <c r="S154" s="147">
        <v>0.099</v>
      </c>
      <c r="T154" s="148">
        <f>S154*H154</f>
        <v>1.1880000000000002</v>
      </c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R154" s="149" t="s">
        <v>126</v>
      </c>
      <c r="AT154" s="149" t="s">
        <v>122</v>
      </c>
      <c r="AU154" s="149" t="s">
        <v>80</v>
      </c>
      <c r="AY154" s="13" t="s">
        <v>120</v>
      </c>
      <c r="BE154" s="150">
        <f>IF(N154="základní",J154,0)</f>
        <v>5457.12</v>
      </c>
      <c r="BF154" s="150">
        <f>IF(N154="snížená",J154,0)</f>
        <v>0</v>
      </c>
      <c r="BG154" s="150">
        <f>IF(N154="zákl. přenesená",J154,0)</f>
        <v>0</v>
      </c>
      <c r="BH154" s="150">
        <f>IF(N154="sníž. přenesená",J154,0)</f>
        <v>0</v>
      </c>
      <c r="BI154" s="150">
        <f>IF(N154="nulová",J154,0)</f>
        <v>0</v>
      </c>
      <c r="BJ154" s="13" t="s">
        <v>78</v>
      </c>
      <c r="BK154" s="150">
        <f>ROUND(I154*H154,2)</f>
        <v>5457.12</v>
      </c>
      <c r="BL154" s="13" t="s">
        <v>126</v>
      </c>
      <c r="BM154" s="149" t="s">
        <v>410</v>
      </c>
    </row>
    <row r="155" spans="1:65" s="1" customFormat="1" ht="21.75" customHeight="1">
      <c r="A155" s="25"/>
      <c r="B155" s="137"/>
      <c r="C155" s="138" t="s">
        <v>177</v>
      </c>
      <c r="D155" s="138" t="s">
        <v>122</v>
      </c>
      <c r="E155" s="139" t="s">
        <v>411</v>
      </c>
      <c r="F155" s="140" t="s">
        <v>412</v>
      </c>
      <c r="G155" s="141" t="s">
        <v>141</v>
      </c>
      <c r="H155" s="142">
        <v>26</v>
      </c>
      <c r="I155" s="143">
        <v>266.2</v>
      </c>
      <c r="J155" s="143">
        <f>ROUND(I155*H155,2)</f>
        <v>6921.2</v>
      </c>
      <c r="K155" s="144"/>
      <c r="L155" s="26"/>
      <c r="M155" s="145" t="s">
        <v>1</v>
      </c>
      <c r="N155" s="146" t="s">
        <v>35</v>
      </c>
      <c r="O155" s="147">
        <v>0.567</v>
      </c>
      <c r="P155" s="147">
        <f>O155*H155</f>
        <v>14.741999999999999</v>
      </c>
      <c r="Q155" s="147">
        <v>0</v>
      </c>
      <c r="R155" s="147">
        <f>Q155*H155</f>
        <v>0</v>
      </c>
      <c r="S155" s="147">
        <v>0</v>
      </c>
      <c r="T155" s="148">
        <f>S155*H155</f>
        <v>0</v>
      </c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R155" s="149" t="s">
        <v>126</v>
      </c>
      <c r="AT155" s="149" t="s">
        <v>122</v>
      </c>
      <c r="AU155" s="149" t="s">
        <v>80</v>
      </c>
      <c r="AY155" s="13" t="s">
        <v>120</v>
      </c>
      <c r="BE155" s="150">
        <f>IF(N155="základní",J155,0)</f>
        <v>6921.2</v>
      </c>
      <c r="BF155" s="150">
        <f>IF(N155="snížená",J155,0)</f>
        <v>0</v>
      </c>
      <c r="BG155" s="150">
        <f>IF(N155="zákl. přenesená",J155,0)</f>
        <v>0</v>
      </c>
      <c r="BH155" s="150">
        <f>IF(N155="sníž. přenesená",J155,0)</f>
        <v>0</v>
      </c>
      <c r="BI155" s="150">
        <f>IF(N155="nulová",J155,0)</f>
        <v>0</v>
      </c>
      <c r="BJ155" s="13" t="s">
        <v>78</v>
      </c>
      <c r="BK155" s="150">
        <f>ROUND(I155*H155,2)</f>
        <v>6921.2</v>
      </c>
      <c r="BL155" s="13" t="s">
        <v>126</v>
      </c>
      <c r="BM155" s="149" t="s">
        <v>413</v>
      </c>
    </row>
    <row r="156" spans="2:63" s="11" customFormat="1" ht="22.9" customHeight="1">
      <c r="B156" s="125"/>
      <c r="D156" s="126" t="s">
        <v>69</v>
      </c>
      <c r="E156" s="135" t="s">
        <v>296</v>
      </c>
      <c r="F156" s="135" t="s">
        <v>297</v>
      </c>
      <c r="J156" s="136">
        <f>BK156</f>
        <v>6254.35</v>
      </c>
      <c r="L156" s="125"/>
      <c r="M156" s="129"/>
      <c r="N156" s="130"/>
      <c r="O156" s="130"/>
      <c r="P156" s="131">
        <f>SUM(P157:P161)</f>
        <v>13.1616</v>
      </c>
      <c r="Q156" s="130"/>
      <c r="R156" s="131">
        <f>SUM(R157:R161)</f>
        <v>0</v>
      </c>
      <c r="S156" s="130"/>
      <c r="T156" s="132">
        <f>SUM(T157:T161)</f>
        <v>0</v>
      </c>
      <c r="AR156" s="126" t="s">
        <v>78</v>
      </c>
      <c r="AT156" s="133" t="s">
        <v>69</v>
      </c>
      <c r="AU156" s="133" t="s">
        <v>78</v>
      </c>
      <c r="AY156" s="126" t="s">
        <v>120</v>
      </c>
      <c r="BK156" s="134">
        <f>SUM(BK157:BK161)</f>
        <v>6254.35</v>
      </c>
    </row>
    <row r="157" spans="1:65" s="1" customFormat="1" ht="21.75" customHeight="1">
      <c r="A157" s="25"/>
      <c r="B157" s="137"/>
      <c r="C157" s="138" t="s">
        <v>8</v>
      </c>
      <c r="D157" s="138" t="s">
        <v>122</v>
      </c>
      <c r="E157" s="139" t="s">
        <v>414</v>
      </c>
      <c r="F157" s="140" t="s">
        <v>415</v>
      </c>
      <c r="G157" s="141" t="s">
        <v>171</v>
      </c>
      <c r="H157" s="142">
        <v>2.88</v>
      </c>
      <c r="I157" s="143">
        <v>1400.38</v>
      </c>
      <c r="J157" s="143">
        <f>ROUND(I157*H157,2)</f>
        <v>4033.09</v>
      </c>
      <c r="K157" s="144"/>
      <c r="L157" s="26"/>
      <c r="M157" s="145" t="s">
        <v>1</v>
      </c>
      <c r="N157" s="146" t="s">
        <v>35</v>
      </c>
      <c r="O157" s="147">
        <v>4.25</v>
      </c>
      <c r="P157" s="147">
        <f>O157*H157</f>
        <v>12.24</v>
      </c>
      <c r="Q157" s="147">
        <v>0</v>
      </c>
      <c r="R157" s="147">
        <f>Q157*H157</f>
        <v>0</v>
      </c>
      <c r="S157" s="147">
        <v>0</v>
      </c>
      <c r="T157" s="148">
        <f>S157*H157</f>
        <v>0</v>
      </c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R157" s="149" t="s">
        <v>126</v>
      </c>
      <c r="AT157" s="149" t="s">
        <v>122</v>
      </c>
      <c r="AU157" s="149" t="s">
        <v>80</v>
      </c>
      <c r="AY157" s="13" t="s">
        <v>120</v>
      </c>
      <c r="BE157" s="150">
        <f>IF(N157="základní",J157,0)</f>
        <v>4033.09</v>
      </c>
      <c r="BF157" s="150">
        <f>IF(N157="snížená",J157,0)</f>
        <v>0</v>
      </c>
      <c r="BG157" s="150">
        <f>IF(N157="zákl. přenesená",J157,0)</f>
        <v>0</v>
      </c>
      <c r="BH157" s="150">
        <f>IF(N157="sníž. přenesená",J157,0)</f>
        <v>0</v>
      </c>
      <c r="BI157" s="150">
        <f>IF(N157="nulová",J157,0)</f>
        <v>0</v>
      </c>
      <c r="BJ157" s="13" t="s">
        <v>78</v>
      </c>
      <c r="BK157" s="150">
        <f>ROUND(I157*H157,2)</f>
        <v>4033.09</v>
      </c>
      <c r="BL157" s="13" t="s">
        <v>126</v>
      </c>
      <c r="BM157" s="149" t="s">
        <v>416</v>
      </c>
    </row>
    <row r="158" spans="1:65" s="1" customFormat="1" ht="21.75" customHeight="1">
      <c r="A158" s="25"/>
      <c r="B158" s="137"/>
      <c r="C158" s="138" t="s">
        <v>184</v>
      </c>
      <c r="D158" s="138" t="s">
        <v>122</v>
      </c>
      <c r="E158" s="139" t="s">
        <v>303</v>
      </c>
      <c r="F158" s="140" t="s">
        <v>304</v>
      </c>
      <c r="G158" s="141" t="s">
        <v>171</v>
      </c>
      <c r="H158" s="142">
        <v>2.88</v>
      </c>
      <c r="I158" s="143">
        <v>210.95</v>
      </c>
      <c r="J158" s="143">
        <f>ROUND(I158*H158,2)</f>
        <v>607.54</v>
      </c>
      <c r="K158" s="144"/>
      <c r="L158" s="26"/>
      <c r="M158" s="145" t="s">
        <v>1</v>
      </c>
      <c r="N158" s="146" t="s">
        <v>35</v>
      </c>
      <c r="O158" s="147">
        <v>0.125</v>
      </c>
      <c r="P158" s="147">
        <f>O158*H158</f>
        <v>0.36</v>
      </c>
      <c r="Q158" s="147">
        <v>0</v>
      </c>
      <c r="R158" s="147">
        <f>Q158*H158</f>
        <v>0</v>
      </c>
      <c r="S158" s="147">
        <v>0</v>
      </c>
      <c r="T158" s="148">
        <f>S158*H158</f>
        <v>0</v>
      </c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R158" s="149" t="s">
        <v>126</v>
      </c>
      <c r="AT158" s="149" t="s">
        <v>122</v>
      </c>
      <c r="AU158" s="149" t="s">
        <v>80</v>
      </c>
      <c r="AY158" s="13" t="s">
        <v>120</v>
      </c>
      <c r="BE158" s="150">
        <f>IF(N158="základní",J158,0)</f>
        <v>607.54</v>
      </c>
      <c r="BF158" s="150">
        <f>IF(N158="snížená",J158,0)</f>
        <v>0</v>
      </c>
      <c r="BG158" s="150">
        <f>IF(N158="zákl. přenesená",J158,0)</f>
        <v>0</v>
      </c>
      <c r="BH158" s="150">
        <f>IF(N158="sníž. přenesená",J158,0)</f>
        <v>0</v>
      </c>
      <c r="BI158" s="150">
        <f>IF(N158="nulová",J158,0)</f>
        <v>0</v>
      </c>
      <c r="BJ158" s="13" t="s">
        <v>78</v>
      </c>
      <c r="BK158" s="150">
        <f>ROUND(I158*H158,2)</f>
        <v>607.54</v>
      </c>
      <c r="BL158" s="13" t="s">
        <v>126</v>
      </c>
      <c r="BM158" s="149" t="s">
        <v>417</v>
      </c>
    </row>
    <row r="159" spans="1:65" s="1" customFormat="1" ht="21.75" customHeight="1">
      <c r="A159" s="25"/>
      <c r="B159" s="137"/>
      <c r="C159" s="138" t="s">
        <v>188</v>
      </c>
      <c r="D159" s="138" t="s">
        <v>122</v>
      </c>
      <c r="E159" s="139" t="s">
        <v>307</v>
      </c>
      <c r="F159" s="140" t="s">
        <v>308</v>
      </c>
      <c r="G159" s="141" t="s">
        <v>171</v>
      </c>
      <c r="H159" s="142">
        <v>17.28</v>
      </c>
      <c r="I159" s="143">
        <v>9.11</v>
      </c>
      <c r="J159" s="143">
        <f>ROUND(I159*H159,2)</f>
        <v>157.42</v>
      </c>
      <c r="K159" s="144"/>
      <c r="L159" s="26"/>
      <c r="M159" s="145" t="s">
        <v>1</v>
      </c>
      <c r="N159" s="146" t="s">
        <v>35</v>
      </c>
      <c r="O159" s="147">
        <v>0.006</v>
      </c>
      <c r="P159" s="147">
        <f>O159*H159</f>
        <v>0.10368000000000001</v>
      </c>
      <c r="Q159" s="147">
        <v>0</v>
      </c>
      <c r="R159" s="147">
        <f>Q159*H159</f>
        <v>0</v>
      </c>
      <c r="S159" s="147">
        <v>0</v>
      </c>
      <c r="T159" s="148">
        <f>S159*H159</f>
        <v>0</v>
      </c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R159" s="149" t="s">
        <v>126</v>
      </c>
      <c r="AT159" s="149" t="s">
        <v>122</v>
      </c>
      <c r="AU159" s="149" t="s">
        <v>80</v>
      </c>
      <c r="AY159" s="13" t="s">
        <v>120</v>
      </c>
      <c r="BE159" s="150">
        <f>IF(N159="základní",J159,0)</f>
        <v>157.42</v>
      </c>
      <c r="BF159" s="150">
        <f>IF(N159="snížená",J159,0)</f>
        <v>0</v>
      </c>
      <c r="BG159" s="150">
        <f>IF(N159="zákl. přenesená",J159,0)</f>
        <v>0</v>
      </c>
      <c r="BH159" s="150">
        <f>IF(N159="sníž. přenesená",J159,0)</f>
        <v>0</v>
      </c>
      <c r="BI159" s="150">
        <f>IF(N159="nulová",J159,0)</f>
        <v>0</v>
      </c>
      <c r="BJ159" s="13" t="s">
        <v>78</v>
      </c>
      <c r="BK159" s="150">
        <f>ROUND(I159*H159,2)</f>
        <v>157.42</v>
      </c>
      <c r="BL159" s="13" t="s">
        <v>126</v>
      </c>
      <c r="BM159" s="149" t="s">
        <v>418</v>
      </c>
    </row>
    <row r="160" spans="1:65" s="1" customFormat="1" ht="21.75" customHeight="1">
      <c r="A160" s="25"/>
      <c r="B160" s="137"/>
      <c r="C160" s="138" t="s">
        <v>193</v>
      </c>
      <c r="D160" s="138" t="s">
        <v>122</v>
      </c>
      <c r="E160" s="139" t="s">
        <v>311</v>
      </c>
      <c r="F160" s="140" t="s">
        <v>312</v>
      </c>
      <c r="G160" s="141" t="s">
        <v>171</v>
      </c>
      <c r="H160" s="142">
        <v>2.88</v>
      </c>
      <c r="I160" s="143">
        <v>330.28</v>
      </c>
      <c r="J160" s="143">
        <f>ROUND(I160*H160,2)</f>
        <v>951.21</v>
      </c>
      <c r="K160" s="144"/>
      <c r="L160" s="26"/>
      <c r="M160" s="145" t="s">
        <v>1</v>
      </c>
      <c r="N160" s="146" t="s">
        <v>35</v>
      </c>
      <c r="O160" s="147">
        <v>0</v>
      </c>
      <c r="P160" s="147">
        <f>O160*H160</f>
        <v>0</v>
      </c>
      <c r="Q160" s="147">
        <v>0</v>
      </c>
      <c r="R160" s="147">
        <f>Q160*H160</f>
        <v>0</v>
      </c>
      <c r="S160" s="147">
        <v>0</v>
      </c>
      <c r="T160" s="148">
        <f>S160*H160</f>
        <v>0</v>
      </c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R160" s="149" t="s">
        <v>126</v>
      </c>
      <c r="AT160" s="149" t="s">
        <v>122</v>
      </c>
      <c r="AU160" s="149" t="s">
        <v>80</v>
      </c>
      <c r="AY160" s="13" t="s">
        <v>120</v>
      </c>
      <c r="BE160" s="150">
        <f>IF(N160="základní",J160,0)</f>
        <v>951.21</v>
      </c>
      <c r="BF160" s="150">
        <f>IF(N160="snížená",J160,0)</f>
        <v>0</v>
      </c>
      <c r="BG160" s="150">
        <f>IF(N160="zákl. přenesená",J160,0)</f>
        <v>0</v>
      </c>
      <c r="BH160" s="150">
        <f>IF(N160="sníž. přenesená",J160,0)</f>
        <v>0</v>
      </c>
      <c r="BI160" s="150">
        <f>IF(N160="nulová",J160,0)</f>
        <v>0</v>
      </c>
      <c r="BJ160" s="13" t="s">
        <v>78</v>
      </c>
      <c r="BK160" s="150">
        <f>ROUND(I160*H160,2)</f>
        <v>951.21</v>
      </c>
      <c r="BL160" s="13" t="s">
        <v>126</v>
      </c>
      <c r="BM160" s="149" t="s">
        <v>419</v>
      </c>
    </row>
    <row r="161" spans="1:65" s="1" customFormat="1" ht="21.75" customHeight="1">
      <c r="A161" s="25"/>
      <c r="B161" s="137"/>
      <c r="C161" s="138" t="s">
        <v>197</v>
      </c>
      <c r="D161" s="138" t="s">
        <v>122</v>
      </c>
      <c r="E161" s="139" t="s">
        <v>315</v>
      </c>
      <c r="F161" s="140" t="s">
        <v>316</v>
      </c>
      <c r="G161" s="141" t="s">
        <v>171</v>
      </c>
      <c r="H161" s="142">
        <v>2.88</v>
      </c>
      <c r="I161" s="143">
        <v>175.38</v>
      </c>
      <c r="J161" s="143">
        <f>ROUND(I161*H161,2)</f>
        <v>505.09</v>
      </c>
      <c r="K161" s="144"/>
      <c r="L161" s="26"/>
      <c r="M161" s="145" t="s">
        <v>1</v>
      </c>
      <c r="N161" s="146" t="s">
        <v>35</v>
      </c>
      <c r="O161" s="147">
        <v>0.159</v>
      </c>
      <c r="P161" s="147">
        <f>O161*H161</f>
        <v>0.45792</v>
      </c>
      <c r="Q161" s="147">
        <v>0</v>
      </c>
      <c r="R161" s="147">
        <f>Q161*H161</f>
        <v>0</v>
      </c>
      <c r="S161" s="147">
        <v>0</v>
      </c>
      <c r="T161" s="148">
        <f>S161*H161</f>
        <v>0</v>
      </c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R161" s="149" t="s">
        <v>126</v>
      </c>
      <c r="AT161" s="149" t="s">
        <v>122</v>
      </c>
      <c r="AU161" s="149" t="s">
        <v>80</v>
      </c>
      <c r="AY161" s="13" t="s">
        <v>120</v>
      </c>
      <c r="BE161" s="150">
        <f>IF(N161="základní",J161,0)</f>
        <v>505.09</v>
      </c>
      <c r="BF161" s="150">
        <f>IF(N161="snížená",J161,0)</f>
        <v>0</v>
      </c>
      <c r="BG161" s="150">
        <f>IF(N161="zákl. přenesená",J161,0)</f>
        <v>0</v>
      </c>
      <c r="BH161" s="150">
        <f>IF(N161="sníž. přenesená",J161,0)</f>
        <v>0</v>
      </c>
      <c r="BI161" s="150">
        <f>IF(N161="nulová",J161,0)</f>
        <v>0</v>
      </c>
      <c r="BJ161" s="13" t="s">
        <v>78</v>
      </c>
      <c r="BK161" s="150">
        <f>ROUND(I161*H161,2)</f>
        <v>505.09</v>
      </c>
      <c r="BL161" s="13" t="s">
        <v>126</v>
      </c>
      <c r="BM161" s="149" t="s">
        <v>420</v>
      </c>
    </row>
    <row r="162" spans="2:63" s="11" customFormat="1" ht="22.9" customHeight="1">
      <c r="B162" s="125"/>
      <c r="D162" s="126" t="s">
        <v>69</v>
      </c>
      <c r="E162" s="135" t="s">
        <v>318</v>
      </c>
      <c r="F162" s="135" t="s">
        <v>319</v>
      </c>
      <c r="J162" s="136">
        <f>BK162</f>
        <v>5877.35</v>
      </c>
      <c r="L162" s="125"/>
      <c r="M162" s="129"/>
      <c r="N162" s="130"/>
      <c r="O162" s="130"/>
      <c r="P162" s="131">
        <f>P163</f>
        <v>18.2742</v>
      </c>
      <c r="Q162" s="130"/>
      <c r="R162" s="131">
        <f>R163</f>
        <v>0</v>
      </c>
      <c r="S162" s="130"/>
      <c r="T162" s="132">
        <f>T163</f>
        <v>0</v>
      </c>
      <c r="AR162" s="126" t="s">
        <v>78</v>
      </c>
      <c r="AT162" s="133" t="s">
        <v>69</v>
      </c>
      <c r="AU162" s="133" t="s">
        <v>78</v>
      </c>
      <c r="AY162" s="126" t="s">
        <v>120</v>
      </c>
      <c r="BK162" s="134">
        <f>BK163</f>
        <v>5877.35</v>
      </c>
    </row>
    <row r="163" spans="1:65" s="1" customFormat="1" ht="16.5" customHeight="1">
      <c r="A163" s="25"/>
      <c r="B163" s="137"/>
      <c r="C163" s="138" t="s">
        <v>202</v>
      </c>
      <c r="D163" s="138" t="s">
        <v>122</v>
      </c>
      <c r="E163" s="139" t="s">
        <v>421</v>
      </c>
      <c r="F163" s="140" t="s">
        <v>422</v>
      </c>
      <c r="G163" s="141" t="s">
        <v>171</v>
      </c>
      <c r="H163" s="142">
        <v>3.99</v>
      </c>
      <c r="I163" s="143">
        <v>1473.02</v>
      </c>
      <c r="J163" s="143">
        <f>ROUND(I163*H163,2)</f>
        <v>5877.35</v>
      </c>
      <c r="K163" s="144"/>
      <c r="L163" s="26"/>
      <c r="M163" s="145" t="s">
        <v>1</v>
      </c>
      <c r="N163" s="146" t="s">
        <v>35</v>
      </c>
      <c r="O163" s="147">
        <v>4.58</v>
      </c>
      <c r="P163" s="147">
        <f>O163*H163</f>
        <v>18.2742</v>
      </c>
      <c r="Q163" s="147">
        <v>0</v>
      </c>
      <c r="R163" s="147">
        <f>Q163*H163</f>
        <v>0</v>
      </c>
      <c r="S163" s="147">
        <v>0</v>
      </c>
      <c r="T163" s="148">
        <f>S163*H163</f>
        <v>0</v>
      </c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R163" s="149" t="s">
        <v>126</v>
      </c>
      <c r="AT163" s="149" t="s">
        <v>122</v>
      </c>
      <c r="AU163" s="149" t="s">
        <v>80</v>
      </c>
      <c r="AY163" s="13" t="s">
        <v>120</v>
      </c>
      <c r="BE163" s="150">
        <f>IF(N163="základní",J163,0)</f>
        <v>5877.35</v>
      </c>
      <c r="BF163" s="150">
        <f>IF(N163="snížená",J163,0)</f>
        <v>0</v>
      </c>
      <c r="BG163" s="150">
        <f>IF(N163="zákl. přenesená",J163,0)</f>
        <v>0</v>
      </c>
      <c r="BH163" s="150">
        <f>IF(N163="sníž. přenesená",J163,0)</f>
        <v>0</v>
      </c>
      <c r="BI163" s="150">
        <f>IF(N163="nulová",J163,0)</f>
        <v>0</v>
      </c>
      <c r="BJ163" s="13" t="s">
        <v>78</v>
      </c>
      <c r="BK163" s="150">
        <f>ROUND(I163*H163,2)</f>
        <v>5877.35</v>
      </c>
      <c r="BL163" s="13" t="s">
        <v>126</v>
      </c>
      <c r="BM163" s="149" t="s">
        <v>423</v>
      </c>
    </row>
    <row r="164" spans="2:63" s="11" customFormat="1" ht="25.9" customHeight="1">
      <c r="B164" s="125"/>
      <c r="D164" s="126" t="s">
        <v>69</v>
      </c>
      <c r="E164" s="127" t="s">
        <v>328</v>
      </c>
      <c r="F164" s="127" t="s">
        <v>329</v>
      </c>
      <c r="J164" s="128">
        <f>BK164</f>
        <v>112489.1</v>
      </c>
      <c r="L164" s="125"/>
      <c r="M164" s="129"/>
      <c r="N164" s="130"/>
      <c r="O164" s="130"/>
      <c r="P164" s="131">
        <f>P165+P173+P178+P180+P184+P190</f>
        <v>98.76200000000001</v>
      </c>
      <c r="Q164" s="130"/>
      <c r="R164" s="131">
        <f>R165+R173+R178+R180+R184+R190</f>
        <v>0.59612</v>
      </c>
      <c r="S164" s="130"/>
      <c r="T164" s="132">
        <f>T165+T173+T178+T180+T184+T190</f>
        <v>0.12593000000000001</v>
      </c>
      <c r="AR164" s="126" t="s">
        <v>80</v>
      </c>
      <c r="AT164" s="133" t="s">
        <v>69</v>
      </c>
      <c r="AU164" s="133" t="s">
        <v>70</v>
      </c>
      <c r="AY164" s="126" t="s">
        <v>120</v>
      </c>
      <c r="BK164" s="134">
        <f>BK165+BK173+BK178+BK180+BK184+BK190</f>
        <v>112489.1</v>
      </c>
    </row>
    <row r="165" spans="2:63" s="11" customFormat="1" ht="22.9" customHeight="1">
      <c r="B165" s="125"/>
      <c r="D165" s="126" t="s">
        <v>69</v>
      </c>
      <c r="E165" s="135" t="s">
        <v>330</v>
      </c>
      <c r="F165" s="135" t="s">
        <v>331</v>
      </c>
      <c r="J165" s="136">
        <f>BK165</f>
        <v>49469.71</v>
      </c>
      <c r="L165" s="125"/>
      <c r="M165" s="129"/>
      <c r="N165" s="130"/>
      <c r="O165" s="130"/>
      <c r="P165" s="131">
        <f>SUM(P166:P172)</f>
        <v>38.071000000000005</v>
      </c>
      <c r="Q165" s="130"/>
      <c r="R165" s="131">
        <f>SUM(R166:R172)</f>
        <v>0.09740999999999998</v>
      </c>
      <c r="S165" s="130"/>
      <c r="T165" s="132">
        <f>SUM(T166:T172)</f>
        <v>0</v>
      </c>
      <c r="AR165" s="126" t="s">
        <v>80</v>
      </c>
      <c r="AT165" s="133" t="s">
        <v>69</v>
      </c>
      <c r="AU165" s="133" t="s">
        <v>78</v>
      </c>
      <c r="AY165" s="126" t="s">
        <v>120</v>
      </c>
      <c r="BK165" s="134">
        <f>SUM(BK166:BK172)</f>
        <v>49469.71</v>
      </c>
    </row>
    <row r="166" spans="1:65" s="1" customFormat="1" ht="16.5" customHeight="1">
      <c r="A166" s="25"/>
      <c r="B166" s="137"/>
      <c r="C166" s="138" t="s">
        <v>7</v>
      </c>
      <c r="D166" s="138" t="s">
        <v>122</v>
      </c>
      <c r="E166" s="139" t="s">
        <v>424</v>
      </c>
      <c r="F166" s="140" t="s">
        <v>425</v>
      </c>
      <c r="G166" s="141" t="s">
        <v>272</v>
      </c>
      <c r="H166" s="142">
        <v>3</v>
      </c>
      <c r="I166" s="143">
        <v>510.21</v>
      </c>
      <c r="J166" s="143">
        <f aca="true" t="shared" si="0" ref="J166:J172">ROUND(I166*H166,2)</f>
        <v>1530.63</v>
      </c>
      <c r="K166" s="144"/>
      <c r="L166" s="26"/>
      <c r="M166" s="145" t="s">
        <v>1</v>
      </c>
      <c r="N166" s="146" t="s">
        <v>35</v>
      </c>
      <c r="O166" s="147">
        <v>0</v>
      </c>
      <c r="P166" s="147">
        <f aca="true" t="shared" si="1" ref="P166:P172">O166*H166</f>
        <v>0</v>
      </c>
      <c r="Q166" s="147">
        <v>0</v>
      </c>
      <c r="R166" s="147">
        <f aca="true" t="shared" si="2" ref="R166:R172">Q166*H166</f>
        <v>0</v>
      </c>
      <c r="S166" s="147">
        <v>0</v>
      </c>
      <c r="T166" s="148">
        <f aca="true" t="shared" si="3" ref="T166:T172">S166*H166</f>
        <v>0</v>
      </c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R166" s="149" t="s">
        <v>184</v>
      </c>
      <c r="AT166" s="149" t="s">
        <v>122</v>
      </c>
      <c r="AU166" s="149" t="s">
        <v>80</v>
      </c>
      <c r="AY166" s="13" t="s">
        <v>120</v>
      </c>
      <c r="BE166" s="150">
        <f aca="true" t="shared" si="4" ref="BE166:BE172">IF(N166="základní",J166,0)</f>
        <v>1530.63</v>
      </c>
      <c r="BF166" s="150">
        <f aca="true" t="shared" si="5" ref="BF166:BF172">IF(N166="snížená",J166,0)</f>
        <v>0</v>
      </c>
      <c r="BG166" s="150">
        <f aca="true" t="shared" si="6" ref="BG166:BG172">IF(N166="zákl. přenesená",J166,0)</f>
        <v>0</v>
      </c>
      <c r="BH166" s="150">
        <f aca="true" t="shared" si="7" ref="BH166:BH172">IF(N166="sníž. přenesená",J166,0)</f>
        <v>0</v>
      </c>
      <c r="BI166" s="150">
        <f aca="true" t="shared" si="8" ref="BI166:BI172">IF(N166="nulová",J166,0)</f>
        <v>0</v>
      </c>
      <c r="BJ166" s="13" t="s">
        <v>78</v>
      </c>
      <c r="BK166" s="150">
        <f aca="true" t="shared" si="9" ref="BK166:BK172">ROUND(I166*H166,2)</f>
        <v>1530.63</v>
      </c>
      <c r="BL166" s="13" t="s">
        <v>184</v>
      </c>
      <c r="BM166" s="149" t="s">
        <v>426</v>
      </c>
    </row>
    <row r="167" spans="1:65" s="1" customFormat="1" ht="16.5" customHeight="1">
      <c r="A167" s="25"/>
      <c r="B167" s="137"/>
      <c r="C167" s="138" t="s">
        <v>210</v>
      </c>
      <c r="D167" s="138" t="s">
        <v>122</v>
      </c>
      <c r="E167" s="139" t="s">
        <v>427</v>
      </c>
      <c r="F167" s="140" t="s">
        <v>428</v>
      </c>
      <c r="G167" s="141" t="s">
        <v>234</v>
      </c>
      <c r="H167" s="142">
        <v>1</v>
      </c>
      <c r="I167" s="143">
        <v>7479.97</v>
      </c>
      <c r="J167" s="143">
        <f t="shared" si="0"/>
        <v>7479.97</v>
      </c>
      <c r="K167" s="144"/>
      <c r="L167" s="26"/>
      <c r="M167" s="145" t="s">
        <v>1</v>
      </c>
      <c r="N167" s="146" t="s">
        <v>35</v>
      </c>
      <c r="O167" s="147">
        <v>0</v>
      </c>
      <c r="P167" s="147">
        <f t="shared" si="1"/>
        <v>0</v>
      </c>
      <c r="Q167" s="147">
        <v>0</v>
      </c>
      <c r="R167" s="147">
        <f t="shared" si="2"/>
        <v>0</v>
      </c>
      <c r="S167" s="147">
        <v>0</v>
      </c>
      <c r="T167" s="148">
        <f t="shared" si="3"/>
        <v>0</v>
      </c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R167" s="149" t="s">
        <v>184</v>
      </c>
      <c r="AT167" s="149" t="s">
        <v>122</v>
      </c>
      <c r="AU167" s="149" t="s">
        <v>80</v>
      </c>
      <c r="AY167" s="13" t="s">
        <v>120</v>
      </c>
      <c r="BE167" s="150">
        <f t="shared" si="4"/>
        <v>7479.97</v>
      </c>
      <c r="BF167" s="150">
        <f t="shared" si="5"/>
        <v>0</v>
      </c>
      <c r="BG167" s="150">
        <f t="shared" si="6"/>
        <v>0</v>
      </c>
      <c r="BH167" s="150">
        <f t="shared" si="7"/>
        <v>0</v>
      </c>
      <c r="BI167" s="150">
        <f t="shared" si="8"/>
        <v>0</v>
      </c>
      <c r="BJ167" s="13" t="s">
        <v>78</v>
      </c>
      <c r="BK167" s="150">
        <f t="shared" si="9"/>
        <v>7479.97</v>
      </c>
      <c r="BL167" s="13" t="s">
        <v>184</v>
      </c>
      <c r="BM167" s="149" t="s">
        <v>429</v>
      </c>
    </row>
    <row r="168" spans="1:65" s="1" customFormat="1" ht="16.5" customHeight="1">
      <c r="A168" s="25"/>
      <c r="B168" s="137"/>
      <c r="C168" s="138" t="s">
        <v>214</v>
      </c>
      <c r="D168" s="138" t="s">
        <v>122</v>
      </c>
      <c r="E168" s="139" t="s">
        <v>430</v>
      </c>
      <c r="F168" s="140" t="s">
        <v>431</v>
      </c>
      <c r="G168" s="141" t="s">
        <v>243</v>
      </c>
      <c r="H168" s="142">
        <v>8</v>
      </c>
      <c r="I168" s="143">
        <v>348.68</v>
      </c>
      <c r="J168" s="143">
        <f t="shared" si="0"/>
        <v>2789.44</v>
      </c>
      <c r="K168" s="144"/>
      <c r="L168" s="26"/>
      <c r="M168" s="145" t="s">
        <v>1</v>
      </c>
      <c r="N168" s="146" t="s">
        <v>35</v>
      </c>
      <c r="O168" s="147">
        <v>0.361</v>
      </c>
      <c r="P168" s="147">
        <f t="shared" si="1"/>
        <v>2.888</v>
      </c>
      <c r="Q168" s="147">
        <v>0.001</v>
      </c>
      <c r="R168" s="147">
        <f t="shared" si="2"/>
        <v>0.008</v>
      </c>
      <c r="S168" s="147">
        <v>0</v>
      </c>
      <c r="T168" s="148">
        <f t="shared" si="3"/>
        <v>0</v>
      </c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R168" s="149" t="s">
        <v>184</v>
      </c>
      <c r="AT168" s="149" t="s">
        <v>122</v>
      </c>
      <c r="AU168" s="149" t="s">
        <v>80</v>
      </c>
      <c r="AY168" s="13" t="s">
        <v>120</v>
      </c>
      <c r="BE168" s="150">
        <f t="shared" si="4"/>
        <v>2789.44</v>
      </c>
      <c r="BF168" s="150">
        <f t="shared" si="5"/>
        <v>0</v>
      </c>
      <c r="BG168" s="150">
        <f t="shared" si="6"/>
        <v>0</v>
      </c>
      <c r="BH168" s="150">
        <f t="shared" si="7"/>
        <v>0</v>
      </c>
      <c r="BI168" s="150">
        <f t="shared" si="8"/>
        <v>0</v>
      </c>
      <c r="BJ168" s="13" t="s">
        <v>78</v>
      </c>
      <c r="BK168" s="150">
        <f t="shared" si="9"/>
        <v>2789.44</v>
      </c>
      <c r="BL168" s="13" t="s">
        <v>184</v>
      </c>
      <c r="BM168" s="149" t="s">
        <v>432</v>
      </c>
    </row>
    <row r="169" spans="1:65" s="1" customFormat="1" ht="16.5" customHeight="1">
      <c r="A169" s="25"/>
      <c r="B169" s="137"/>
      <c r="C169" s="138" t="s">
        <v>218</v>
      </c>
      <c r="D169" s="138" t="s">
        <v>122</v>
      </c>
      <c r="E169" s="139" t="s">
        <v>433</v>
      </c>
      <c r="F169" s="140" t="s">
        <v>434</v>
      </c>
      <c r="G169" s="141" t="s">
        <v>141</v>
      </c>
      <c r="H169" s="142">
        <v>22</v>
      </c>
      <c r="I169" s="143">
        <v>617.01</v>
      </c>
      <c r="J169" s="143">
        <f t="shared" si="0"/>
        <v>13574.22</v>
      </c>
      <c r="K169" s="144"/>
      <c r="L169" s="26"/>
      <c r="M169" s="145" t="s">
        <v>1</v>
      </c>
      <c r="N169" s="146" t="s">
        <v>35</v>
      </c>
      <c r="O169" s="147">
        <v>0.632</v>
      </c>
      <c r="P169" s="147">
        <f t="shared" si="1"/>
        <v>13.904</v>
      </c>
      <c r="Q169" s="147">
        <v>0.00153</v>
      </c>
      <c r="R169" s="147">
        <f t="shared" si="2"/>
        <v>0.033659999999999995</v>
      </c>
      <c r="S169" s="147">
        <v>0</v>
      </c>
      <c r="T169" s="148">
        <f t="shared" si="3"/>
        <v>0</v>
      </c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R169" s="149" t="s">
        <v>184</v>
      </c>
      <c r="AT169" s="149" t="s">
        <v>122</v>
      </c>
      <c r="AU169" s="149" t="s">
        <v>80</v>
      </c>
      <c r="AY169" s="13" t="s">
        <v>120</v>
      </c>
      <c r="BE169" s="150">
        <f t="shared" si="4"/>
        <v>13574.22</v>
      </c>
      <c r="BF169" s="150">
        <f t="shared" si="5"/>
        <v>0</v>
      </c>
      <c r="BG169" s="150">
        <f t="shared" si="6"/>
        <v>0</v>
      </c>
      <c r="BH169" s="150">
        <f t="shared" si="7"/>
        <v>0</v>
      </c>
      <c r="BI169" s="150">
        <f t="shared" si="8"/>
        <v>0</v>
      </c>
      <c r="BJ169" s="13" t="s">
        <v>78</v>
      </c>
      <c r="BK169" s="150">
        <f t="shared" si="9"/>
        <v>13574.22</v>
      </c>
      <c r="BL169" s="13" t="s">
        <v>184</v>
      </c>
      <c r="BM169" s="149" t="s">
        <v>435</v>
      </c>
    </row>
    <row r="170" spans="1:65" s="1" customFormat="1" ht="16.5" customHeight="1">
      <c r="A170" s="25"/>
      <c r="B170" s="137"/>
      <c r="C170" s="138" t="s">
        <v>222</v>
      </c>
      <c r="D170" s="138" t="s">
        <v>122</v>
      </c>
      <c r="E170" s="139" t="s">
        <v>436</v>
      </c>
      <c r="F170" s="140" t="s">
        <v>437</v>
      </c>
      <c r="G170" s="141" t="s">
        <v>141</v>
      </c>
      <c r="H170" s="142">
        <v>28</v>
      </c>
      <c r="I170" s="143">
        <v>745.57</v>
      </c>
      <c r="J170" s="143">
        <f t="shared" si="0"/>
        <v>20875.96</v>
      </c>
      <c r="K170" s="144"/>
      <c r="L170" s="26"/>
      <c r="M170" s="145" t="s">
        <v>1</v>
      </c>
      <c r="N170" s="146" t="s">
        <v>35</v>
      </c>
      <c r="O170" s="147">
        <v>0.741</v>
      </c>
      <c r="P170" s="147">
        <f t="shared" si="1"/>
        <v>20.748</v>
      </c>
      <c r="Q170" s="147">
        <v>0.00196</v>
      </c>
      <c r="R170" s="147">
        <f t="shared" si="2"/>
        <v>0.05488</v>
      </c>
      <c r="S170" s="147">
        <v>0</v>
      </c>
      <c r="T170" s="148">
        <f t="shared" si="3"/>
        <v>0</v>
      </c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R170" s="149" t="s">
        <v>184</v>
      </c>
      <c r="AT170" s="149" t="s">
        <v>122</v>
      </c>
      <c r="AU170" s="149" t="s">
        <v>80</v>
      </c>
      <c r="AY170" s="13" t="s">
        <v>120</v>
      </c>
      <c r="BE170" s="150">
        <f t="shared" si="4"/>
        <v>20875.96</v>
      </c>
      <c r="BF170" s="150">
        <f t="shared" si="5"/>
        <v>0</v>
      </c>
      <c r="BG170" s="150">
        <f t="shared" si="6"/>
        <v>0</v>
      </c>
      <c r="BH170" s="150">
        <f t="shared" si="7"/>
        <v>0</v>
      </c>
      <c r="BI170" s="150">
        <f t="shared" si="8"/>
        <v>0</v>
      </c>
      <c r="BJ170" s="13" t="s">
        <v>78</v>
      </c>
      <c r="BK170" s="150">
        <f t="shared" si="9"/>
        <v>20875.96</v>
      </c>
      <c r="BL170" s="13" t="s">
        <v>184</v>
      </c>
      <c r="BM170" s="149" t="s">
        <v>438</v>
      </c>
    </row>
    <row r="171" spans="1:65" s="1" customFormat="1" ht="16.5" customHeight="1">
      <c r="A171" s="25"/>
      <c r="B171" s="137"/>
      <c r="C171" s="138" t="s">
        <v>227</v>
      </c>
      <c r="D171" s="138" t="s">
        <v>122</v>
      </c>
      <c r="E171" s="139" t="s">
        <v>439</v>
      </c>
      <c r="F171" s="140" t="s">
        <v>440</v>
      </c>
      <c r="G171" s="141" t="s">
        <v>243</v>
      </c>
      <c r="H171" s="142">
        <v>3</v>
      </c>
      <c r="I171" s="143">
        <v>779.49</v>
      </c>
      <c r="J171" s="143">
        <f t="shared" si="0"/>
        <v>2338.47</v>
      </c>
      <c r="K171" s="144"/>
      <c r="L171" s="26"/>
      <c r="M171" s="145" t="s">
        <v>1</v>
      </c>
      <c r="N171" s="146" t="s">
        <v>35</v>
      </c>
      <c r="O171" s="147">
        <v>0.177</v>
      </c>
      <c r="P171" s="147">
        <f t="shared" si="1"/>
        <v>0.5309999999999999</v>
      </c>
      <c r="Q171" s="147">
        <v>0.00029</v>
      </c>
      <c r="R171" s="147">
        <f t="shared" si="2"/>
        <v>0.00087</v>
      </c>
      <c r="S171" s="147">
        <v>0</v>
      </c>
      <c r="T171" s="148">
        <f t="shared" si="3"/>
        <v>0</v>
      </c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R171" s="149" t="s">
        <v>184</v>
      </c>
      <c r="AT171" s="149" t="s">
        <v>122</v>
      </c>
      <c r="AU171" s="149" t="s">
        <v>80</v>
      </c>
      <c r="AY171" s="13" t="s">
        <v>120</v>
      </c>
      <c r="BE171" s="150">
        <f t="shared" si="4"/>
        <v>2338.47</v>
      </c>
      <c r="BF171" s="150">
        <f t="shared" si="5"/>
        <v>0</v>
      </c>
      <c r="BG171" s="150">
        <f t="shared" si="6"/>
        <v>0</v>
      </c>
      <c r="BH171" s="150">
        <f t="shared" si="7"/>
        <v>0</v>
      </c>
      <c r="BI171" s="150">
        <f t="shared" si="8"/>
        <v>0</v>
      </c>
      <c r="BJ171" s="13" t="s">
        <v>78</v>
      </c>
      <c r="BK171" s="150">
        <f t="shared" si="9"/>
        <v>2338.47</v>
      </c>
      <c r="BL171" s="13" t="s">
        <v>184</v>
      </c>
      <c r="BM171" s="149" t="s">
        <v>441</v>
      </c>
    </row>
    <row r="172" spans="1:65" s="1" customFormat="1" ht="21.75" customHeight="1">
      <c r="A172" s="25"/>
      <c r="B172" s="137"/>
      <c r="C172" s="138" t="s">
        <v>231</v>
      </c>
      <c r="D172" s="138" t="s">
        <v>122</v>
      </c>
      <c r="E172" s="139" t="s">
        <v>442</v>
      </c>
      <c r="F172" s="140" t="s">
        <v>443</v>
      </c>
      <c r="G172" s="141" t="s">
        <v>444</v>
      </c>
      <c r="H172" s="142">
        <v>490.46</v>
      </c>
      <c r="I172" s="143">
        <v>1.7963048</v>
      </c>
      <c r="J172" s="143">
        <f t="shared" si="0"/>
        <v>881.02</v>
      </c>
      <c r="K172" s="144"/>
      <c r="L172" s="26"/>
      <c r="M172" s="145" t="s">
        <v>1</v>
      </c>
      <c r="N172" s="146" t="s">
        <v>35</v>
      </c>
      <c r="O172" s="147">
        <v>0</v>
      </c>
      <c r="P172" s="147">
        <f t="shared" si="1"/>
        <v>0</v>
      </c>
      <c r="Q172" s="147">
        <v>0</v>
      </c>
      <c r="R172" s="147">
        <f t="shared" si="2"/>
        <v>0</v>
      </c>
      <c r="S172" s="147">
        <v>0</v>
      </c>
      <c r="T172" s="148">
        <f t="shared" si="3"/>
        <v>0</v>
      </c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R172" s="149" t="s">
        <v>184</v>
      </c>
      <c r="AT172" s="149" t="s">
        <v>122</v>
      </c>
      <c r="AU172" s="149" t="s">
        <v>80</v>
      </c>
      <c r="AY172" s="13" t="s">
        <v>120</v>
      </c>
      <c r="BE172" s="150">
        <f t="shared" si="4"/>
        <v>881.02</v>
      </c>
      <c r="BF172" s="150">
        <f t="shared" si="5"/>
        <v>0</v>
      </c>
      <c r="BG172" s="150">
        <f t="shared" si="6"/>
        <v>0</v>
      </c>
      <c r="BH172" s="150">
        <f t="shared" si="7"/>
        <v>0</v>
      </c>
      <c r="BI172" s="150">
        <f t="shared" si="8"/>
        <v>0</v>
      </c>
      <c r="BJ172" s="13" t="s">
        <v>78</v>
      </c>
      <c r="BK172" s="150">
        <f t="shared" si="9"/>
        <v>881.02</v>
      </c>
      <c r="BL172" s="13" t="s">
        <v>184</v>
      </c>
      <c r="BM172" s="149" t="s">
        <v>445</v>
      </c>
    </row>
    <row r="173" spans="2:63" s="11" customFormat="1" ht="22.9" customHeight="1">
      <c r="B173" s="125"/>
      <c r="D173" s="126" t="s">
        <v>69</v>
      </c>
      <c r="E173" s="135" t="s">
        <v>446</v>
      </c>
      <c r="F173" s="135" t="s">
        <v>447</v>
      </c>
      <c r="J173" s="136">
        <f>BK173</f>
        <v>17285.309999999998</v>
      </c>
      <c r="L173" s="125"/>
      <c r="M173" s="129"/>
      <c r="N173" s="130"/>
      <c r="O173" s="130"/>
      <c r="P173" s="131">
        <f>SUM(P174:P177)</f>
        <v>31.131</v>
      </c>
      <c r="Q173" s="130"/>
      <c r="R173" s="131">
        <f>SUM(R174:R177)</f>
        <v>0.15037</v>
      </c>
      <c r="S173" s="130"/>
      <c r="T173" s="132">
        <f>SUM(T174:T177)</f>
        <v>0.06503</v>
      </c>
      <c r="AR173" s="126" t="s">
        <v>80</v>
      </c>
      <c r="AT173" s="133" t="s">
        <v>69</v>
      </c>
      <c r="AU173" s="133" t="s">
        <v>78</v>
      </c>
      <c r="AY173" s="126" t="s">
        <v>120</v>
      </c>
      <c r="BK173" s="134">
        <f>SUM(BK174:BK177)</f>
        <v>17285.309999999998</v>
      </c>
    </row>
    <row r="174" spans="1:65" s="1" customFormat="1" ht="21.75" customHeight="1">
      <c r="A174" s="25"/>
      <c r="B174" s="137"/>
      <c r="C174" s="138" t="s">
        <v>236</v>
      </c>
      <c r="D174" s="138" t="s">
        <v>122</v>
      </c>
      <c r="E174" s="139" t="s">
        <v>448</v>
      </c>
      <c r="F174" s="140" t="s">
        <v>449</v>
      </c>
      <c r="G174" s="141" t="s">
        <v>243</v>
      </c>
      <c r="H174" s="142">
        <v>7</v>
      </c>
      <c r="I174" s="143">
        <v>431.78</v>
      </c>
      <c r="J174" s="143">
        <f>ROUND(I174*H174,2)</f>
        <v>3022.46</v>
      </c>
      <c r="K174" s="144"/>
      <c r="L174" s="26"/>
      <c r="M174" s="145" t="s">
        <v>1</v>
      </c>
      <c r="N174" s="146" t="s">
        <v>35</v>
      </c>
      <c r="O174" s="147">
        <v>0.863</v>
      </c>
      <c r="P174" s="147">
        <f>O174*H174</f>
        <v>6.041</v>
      </c>
      <c r="Q174" s="147">
        <v>0.00355</v>
      </c>
      <c r="R174" s="147">
        <f>Q174*H174</f>
        <v>0.02485</v>
      </c>
      <c r="S174" s="147">
        <v>0.00253</v>
      </c>
      <c r="T174" s="148">
        <f>S174*H174</f>
        <v>0.01771</v>
      </c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R174" s="149" t="s">
        <v>184</v>
      </c>
      <c r="AT174" s="149" t="s">
        <v>122</v>
      </c>
      <c r="AU174" s="149" t="s">
        <v>80</v>
      </c>
      <c r="AY174" s="13" t="s">
        <v>120</v>
      </c>
      <c r="BE174" s="150">
        <f>IF(N174="základní",J174,0)</f>
        <v>3022.46</v>
      </c>
      <c r="BF174" s="150">
        <f>IF(N174="snížená",J174,0)</f>
        <v>0</v>
      </c>
      <c r="BG174" s="150">
        <f>IF(N174="zákl. přenesená",J174,0)</f>
        <v>0</v>
      </c>
      <c r="BH174" s="150">
        <f>IF(N174="sníž. přenesená",J174,0)</f>
        <v>0</v>
      </c>
      <c r="BI174" s="150">
        <f>IF(N174="nulová",J174,0)</f>
        <v>0</v>
      </c>
      <c r="BJ174" s="13" t="s">
        <v>78</v>
      </c>
      <c r="BK174" s="150">
        <f>ROUND(I174*H174,2)</f>
        <v>3022.46</v>
      </c>
      <c r="BL174" s="13" t="s">
        <v>184</v>
      </c>
      <c r="BM174" s="149" t="s">
        <v>450</v>
      </c>
    </row>
    <row r="175" spans="1:65" s="1" customFormat="1" ht="21.75" customHeight="1">
      <c r="A175" s="25"/>
      <c r="B175" s="137"/>
      <c r="C175" s="138" t="s">
        <v>240</v>
      </c>
      <c r="D175" s="138" t="s">
        <v>122</v>
      </c>
      <c r="E175" s="139" t="s">
        <v>451</v>
      </c>
      <c r="F175" s="140" t="s">
        <v>452</v>
      </c>
      <c r="G175" s="141" t="s">
        <v>141</v>
      </c>
      <c r="H175" s="142">
        <v>23</v>
      </c>
      <c r="I175" s="143">
        <v>425.33</v>
      </c>
      <c r="J175" s="143">
        <f>ROUND(I175*H175,2)</f>
        <v>9782.59</v>
      </c>
      <c r="K175" s="144"/>
      <c r="L175" s="26"/>
      <c r="M175" s="145" t="s">
        <v>1</v>
      </c>
      <c r="N175" s="146" t="s">
        <v>35</v>
      </c>
      <c r="O175" s="147">
        <v>0.694</v>
      </c>
      <c r="P175" s="147">
        <f>O175*H175</f>
        <v>15.962</v>
      </c>
      <c r="Q175" s="147">
        <v>0.00515</v>
      </c>
      <c r="R175" s="147">
        <f>Q175*H175</f>
        <v>0.11845</v>
      </c>
      <c r="S175" s="147">
        <v>0</v>
      </c>
      <c r="T175" s="148">
        <f>S175*H175</f>
        <v>0</v>
      </c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R175" s="149" t="s">
        <v>126</v>
      </c>
      <c r="AT175" s="149" t="s">
        <v>122</v>
      </c>
      <c r="AU175" s="149" t="s">
        <v>80</v>
      </c>
      <c r="AY175" s="13" t="s">
        <v>120</v>
      </c>
      <c r="BE175" s="150">
        <f>IF(N175="základní",J175,0)</f>
        <v>9782.59</v>
      </c>
      <c r="BF175" s="150">
        <f>IF(N175="snížená",J175,0)</f>
        <v>0</v>
      </c>
      <c r="BG175" s="150">
        <f>IF(N175="zákl. přenesená",J175,0)</f>
        <v>0</v>
      </c>
      <c r="BH175" s="150">
        <f>IF(N175="sníž. přenesená",J175,0)</f>
        <v>0</v>
      </c>
      <c r="BI175" s="150">
        <f>IF(N175="nulová",J175,0)</f>
        <v>0</v>
      </c>
      <c r="BJ175" s="13" t="s">
        <v>78</v>
      </c>
      <c r="BK175" s="150">
        <f>ROUND(I175*H175,2)</f>
        <v>9782.59</v>
      </c>
      <c r="BL175" s="13" t="s">
        <v>126</v>
      </c>
      <c r="BM175" s="149" t="s">
        <v>453</v>
      </c>
    </row>
    <row r="176" spans="1:65" s="1" customFormat="1" ht="33" customHeight="1">
      <c r="A176" s="25"/>
      <c r="B176" s="137"/>
      <c r="C176" s="138" t="s">
        <v>245</v>
      </c>
      <c r="D176" s="138" t="s">
        <v>122</v>
      </c>
      <c r="E176" s="139" t="s">
        <v>454</v>
      </c>
      <c r="F176" s="140" t="s">
        <v>455</v>
      </c>
      <c r="G176" s="141" t="s">
        <v>243</v>
      </c>
      <c r="H176" s="142">
        <v>7</v>
      </c>
      <c r="I176" s="143">
        <v>617.43</v>
      </c>
      <c r="J176" s="143">
        <f>ROUND(I176*H176,2)</f>
        <v>4322.01</v>
      </c>
      <c r="K176" s="144"/>
      <c r="L176" s="26"/>
      <c r="M176" s="145" t="s">
        <v>1</v>
      </c>
      <c r="N176" s="146" t="s">
        <v>35</v>
      </c>
      <c r="O176" s="147">
        <v>1.304</v>
      </c>
      <c r="P176" s="147">
        <f>O176*H176</f>
        <v>9.128</v>
      </c>
      <c r="Q176" s="147">
        <v>0.00101</v>
      </c>
      <c r="R176" s="147">
        <f>Q176*H176</f>
        <v>0.00707</v>
      </c>
      <c r="S176" s="147">
        <v>0.00676</v>
      </c>
      <c r="T176" s="148">
        <f>S176*H176</f>
        <v>0.04732</v>
      </c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R176" s="149" t="s">
        <v>184</v>
      </c>
      <c r="AT176" s="149" t="s">
        <v>122</v>
      </c>
      <c r="AU176" s="149" t="s">
        <v>80</v>
      </c>
      <c r="AY176" s="13" t="s">
        <v>120</v>
      </c>
      <c r="BE176" s="150">
        <f>IF(N176="základní",J176,0)</f>
        <v>4322.01</v>
      </c>
      <c r="BF176" s="150">
        <f>IF(N176="snížená",J176,0)</f>
        <v>0</v>
      </c>
      <c r="BG176" s="150">
        <f>IF(N176="zákl. přenesená",J176,0)</f>
        <v>0</v>
      </c>
      <c r="BH176" s="150">
        <f>IF(N176="sníž. přenesená",J176,0)</f>
        <v>0</v>
      </c>
      <c r="BI176" s="150">
        <f>IF(N176="nulová",J176,0)</f>
        <v>0</v>
      </c>
      <c r="BJ176" s="13" t="s">
        <v>78</v>
      </c>
      <c r="BK176" s="150">
        <f>ROUND(I176*H176,2)</f>
        <v>4322.01</v>
      </c>
      <c r="BL176" s="13" t="s">
        <v>184</v>
      </c>
      <c r="BM176" s="149" t="s">
        <v>456</v>
      </c>
    </row>
    <row r="177" spans="1:65" s="1" customFormat="1" ht="21.75" customHeight="1">
      <c r="A177" s="25"/>
      <c r="B177" s="137"/>
      <c r="C177" s="138" t="s">
        <v>250</v>
      </c>
      <c r="D177" s="138" t="s">
        <v>122</v>
      </c>
      <c r="E177" s="139" t="s">
        <v>457</v>
      </c>
      <c r="F177" s="140" t="s">
        <v>458</v>
      </c>
      <c r="G177" s="141" t="s">
        <v>444</v>
      </c>
      <c r="H177" s="142">
        <v>80.43</v>
      </c>
      <c r="I177" s="143">
        <v>1.96760934</v>
      </c>
      <c r="J177" s="143">
        <f>ROUND(I177*H177,2)</f>
        <v>158.25</v>
      </c>
      <c r="K177" s="144"/>
      <c r="L177" s="26"/>
      <c r="M177" s="145" t="s">
        <v>1</v>
      </c>
      <c r="N177" s="146" t="s">
        <v>35</v>
      </c>
      <c r="O177" s="147">
        <v>0</v>
      </c>
      <c r="P177" s="147">
        <f>O177*H177</f>
        <v>0</v>
      </c>
      <c r="Q177" s="147">
        <v>0</v>
      </c>
      <c r="R177" s="147">
        <f>Q177*H177</f>
        <v>0</v>
      </c>
      <c r="S177" s="147">
        <v>0</v>
      </c>
      <c r="T177" s="148">
        <f>S177*H177</f>
        <v>0</v>
      </c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R177" s="149" t="s">
        <v>184</v>
      </c>
      <c r="AT177" s="149" t="s">
        <v>122</v>
      </c>
      <c r="AU177" s="149" t="s">
        <v>80</v>
      </c>
      <c r="AY177" s="13" t="s">
        <v>120</v>
      </c>
      <c r="BE177" s="150">
        <f>IF(N177="základní",J177,0)</f>
        <v>158.25</v>
      </c>
      <c r="BF177" s="150">
        <f>IF(N177="snížená",J177,0)</f>
        <v>0</v>
      </c>
      <c r="BG177" s="150">
        <f>IF(N177="zákl. přenesená",J177,0)</f>
        <v>0</v>
      </c>
      <c r="BH177" s="150">
        <f>IF(N177="sníž. přenesená",J177,0)</f>
        <v>0</v>
      </c>
      <c r="BI177" s="150">
        <f>IF(N177="nulová",J177,0)</f>
        <v>0</v>
      </c>
      <c r="BJ177" s="13" t="s">
        <v>78</v>
      </c>
      <c r="BK177" s="150">
        <f>ROUND(I177*H177,2)</f>
        <v>158.25</v>
      </c>
      <c r="BL177" s="13" t="s">
        <v>184</v>
      </c>
      <c r="BM177" s="149" t="s">
        <v>459</v>
      </c>
    </row>
    <row r="178" spans="2:63" s="11" customFormat="1" ht="22.9" customHeight="1">
      <c r="B178" s="125"/>
      <c r="D178" s="126" t="s">
        <v>69</v>
      </c>
      <c r="E178" s="135" t="s">
        <v>460</v>
      </c>
      <c r="F178" s="135" t="s">
        <v>461</v>
      </c>
      <c r="J178" s="136">
        <f>BK178</f>
        <v>14551.44</v>
      </c>
      <c r="L178" s="125"/>
      <c r="M178" s="129"/>
      <c r="N178" s="130"/>
      <c r="O178" s="130"/>
      <c r="P178" s="131">
        <f>P179</f>
        <v>0</v>
      </c>
      <c r="Q178" s="130"/>
      <c r="R178" s="131">
        <f>R179</f>
        <v>0</v>
      </c>
      <c r="S178" s="130"/>
      <c r="T178" s="132">
        <f>T179</f>
        <v>0</v>
      </c>
      <c r="AR178" s="126" t="s">
        <v>80</v>
      </c>
      <c r="AT178" s="133" t="s">
        <v>69</v>
      </c>
      <c r="AU178" s="133" t="s">
        <v>78</v>
      </c>
      <c r="AY178" s="126" t="s">
        <v>120</v>
      </c>
      <c r="BK178" s="134">
        <f>BK179</f>
        <v>14551.44</v>
      </c>
    </row>
    <row r="179" spans="1:65" s="1" customFormat="1" ht="21.75" customHeight="1">
      <c r="A179" s="25"/>
      <c r="B179" s="137"/>
      <c r="C179" s="138" t="s">
        <v>254</v>
      </c>
      <c r="D179" s="138" t="s">
        <v>122</v>
      </c>
      <c r="E179" s="139" t="s">
        <v>462</v>
      </c>
      <c r="F179" s="140" t="s">
        <v>463</v>
      </c>
      <c r="G179" s="141" t="s">
        <v>234</v>
      </c>
      <c r="H179" s="142">
        <v>3</v>
      </c>
      <c r="I179" s="143">
        <v>4850.48</v>
      </c>
      <c r="J179" s="143">
        <f>ROUND(I179*H179,2)</f>
        <v>14551.44</v>
      </c>
      <c r="K179" s="144"/>
      <c r="L179" s="26"/>
      <c r="M179" s="145" t="s">
        <v>1</v>
      </c>
      <c r="N179" s="146" t="s">
        <v>35</v>
      </c>
      <c r="O179" s="147">
        <v>0</v>
      </c>
      <c r="P179" s="147">
        <f>O179*H179</f>
        <v>0</v>
      </c>
      <c r="Q179" s="147">
        <v>0</v>
      </c>
      <c r="R179" s="147">
        <f>Q179*H179</f>
        <v>0</v>
      </c>
      <c r="S179" s="147">
        <v>0</v>
      </c>
      <c r="T179" s="148">
        <f>S179*H179</f>
        <v>0</v>
      </c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R179" s="149" t="s">
        <v>184</v>
      </c>
      <c r="AT179" s="149" t="s">
        <v>122</v>
      </c>
      <c r="AU179" s="149" t="s">
        <v>80</v>
      </c>
      <c r="AY179" s="13" t="s">
        <v>120</v>
      </c>
      <c r="BE179" s="150">
        <f>IF(N179="základní",J179,0)</f>
        <v>14551.44</v>
      </c>
      <c r="BF179" s="150">
        <f>IF(N179="snížená",J179,0)</f>
        <v>0</v>
      </c>
      <c r="BG179" s="150">
        <f>IF(N179="zákl. přenesená",J179,0)</f>
        <v>0</v>
      </c>
      <c r="BH179" s="150">
        <f>IF(N179="sníž. přenesená",J179,0)</f>
        <v>0</v>
      </c>
      <c r="BI179" s="150">
        <f>IF(N179="nulová",J179,0)</f>
        <v>0</v>
      </c>
      <c r="BJ179" s="13" t="s">
        <v>78</v>
      </c>
      <c r="BK179" s="150">
        <f>ROUND(I179*H179,2)</f>
        <v>14551.44</v>
      </c>
      <c r="BL179" s="13" t="s">
        <v>184</v>
      </c>
      <c r="BM179" s="149" t="s">
        <v>464</v>
      </c>
    </row>
    <row r="180" spans="2:63" s="11" customFormat="1" ht="22.9" customHeight="1">
      <c r="B180" s="125"/>
      <c r="D180" s="126" t="s">
        <v>69</v>
      </c>
      <c r="E180" s="135" t="s">
        <v>465</v>
      </c>
      <c r="F180" s="135" t="s">
        <v>466</v>
      </c>
      <c r="J180" s="136">
        <f>BK180</f>
        <v>6687.63</v>
      </c>
      <c r="L180" s="125"/>
      <c r="M180" s="129"/>
      <c r="N180" s="130"/>
      <c r="O180" s="130"/>
      <c r="P180" s="131">
        <f>SUM(P181:P183)</f>
        <v>7.308000000000001</v>
      </c>
      <c r="Q180" s="130"/>
      <c r="R180" s="131">
        <f>SUM(R181:R183)</f>
        <v>0.01914</v>
      </c>
      <c r="S180" s="130"/>
      <c r="T180" s="132">
        <f>SUM(T181:T183)</f>
        <v>0.0609</v>
      </c>
      <c r="AR180" s="126" t="s">
        <v>80</v>
      </c>
      <c r="AT180" s="133" t="s">
        <v>69</v>
      </c>
      <c r="AU180" s="133" t="s">
        <v>78</v>
      </c>
      <c r="AY180" s="126" t="s">
        <v>120</v>
      </c>
      <c r="BK180" s="134">
        <f>SUM(BK181:BK183)</f>
        <v>6687.63</v>
      </c>
    </row>
    <row r="181" spans="1:65" s="1" customFormat="1" ht="21.75" customHeight="1">
      <c r="A181" s="25"/>
      <c r="B181" s="137"/>
      <c r="C181" s="138" t="s">
        <v>258</v>
      </c>
      <c r="D181" s="138" t="s">
        <v>122</v>
      </c>
      <c r="E181" s="139" t="s">
        <v>467</v>
      </c>
      <c r="F181" s="140" t="s">
        <v>468</v>
      </c>
      <c r="G181" s="141" t="s">
        <v>243</v>
      </c>
      <c r="H181" s="142">
        <v>87</v>
      </c>
      <c r="I181" s="143">
        <v>47.92</v>
      </c>
      <c r="J181" s="143">
        <f>ROUND(I181*H181,2)</f>
        <v>4169.04</v>
      </c>
      <c r="K181" s="144"/>
      <c r="L181" s="26"/>
      <c r="M181" s="145" t="s">
        <v>1</v>
      </c>
      <c r="N181" s="146" t="s">
        <v>35</v>
      </c>
      <c r="O181" s="147">
        <v>0.084</v>
      </c>
      <c r="P181" s="147">
        <f>O181*H181</f>
        <v>7.308000000000001</v>
      </c>
      <c r="Q181" s="147">
        <v>0.00022</v>
      </c>
      <c r="R181" s="147">
        <f>Q181*H181</f>
        <v>0.01914</v>
      </c>
      <c r="S181" s="147">
        <v>0.0007</v>
      </c>
      <c r="T181" s="148">
        <f>S181*H181</f>
        <v>0.0609</v>
      </c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R181" s="149" t="s">
        <v>184</v>
      </c>
      <c r="AT181" s="149" t="s">
        <v>122</v>
      </c>
      <c r="AU181" s="149" t="s">
        <v>80</v>
      </c>
      <c r="AY181" s="13" t="s">
        <v>120</v>
      </c>
      <c r="BE181" s="150">
        <f>IF(N181="základní",J181,0)</f>
        <v>4169.04</v>
      </c>
      <c r="BF181" s="150">
        <f>IF(N181="snížená",J181,0)</f>
        <v>0</v>
      </c>
      <c r="BG181" s="150">
        <f>IF(N181="zákl. přenesená",J181,0)</f>
        <v>0</v>
      </c>
      <c r="BH181" s="150">
        <f>IF(N181="sníž. přenesená",J181,0)</f>
        <v>0</v>
      </c>
      <c r="BI181" s="150">
        <f>IF(N181="nulová",J181,0)</f>
        <v>0</v>
      </c>
      <c r="BJ181" s="13" t="s">
        <v>78</v>
      </c>
      <c r="BK181" s="150">
        <f>ROUND(I181*H181,2)</f>
        <v>4169.04</v>
      </c>
      <c r="BL181" s="13" t="s">
        <v>184</v>
      </c>
      <c r="BM181" s="149" t="s">
        <v>469</v>
      </c>
    </row>
    <row r="182" spans="1:65" s="1" customFormat="1" ht="16.5" customHeight="1">
      <c r="A182" s="25"/>
      <c r="B182" s="137"/>
      <c r="C182" s="151" t="s">
        <v>264</v>
      </c>
      <c r="D182" s="151" t="s">
        <v>189</v>
      </c>
      <c r="E182" s="152" t="s">
        <v>470</v>
      </c>
      <c r="F182" s="153" t="s">
        <v>471</v>
      </c>
      <c r="G182" s="154" t="s">
        <v>125</v>
      </c>
      <c r="H182" s="155">
        <v>4.3</v>
      </c>
      <c r="I182" s="156">
        <v>486.78</v>
      </c>
      <c r="J182" s="156">
        <f>ROUND(I182*H182,2)</f>
        <v>2093.15</v>
      </c>
      <c r="K182" s="157"/>
      <c r="L182" s="158"/>
      <c r="M182" s="159" t="s">
        <v>1</v>
      </c>
      <c r="N182" s="160" t="s">
        <v>35</v>
      </c>
      <c r="O182" s="147">
        <v>0</v>
      </c>
      <c r="P182" s="147">
        <f>O182*H182</f>
        <v>0</v>
      </c>
      <c r="Q182" s="147">
        <v>0</v>
      </c>
      <c r="R182" s="147">
        <f>Q182*H182</f>
        <v>0</v>
      </c>
      <c r="S182" s="147">
        <v>0</v>
      </c>
      <c r="T182" s="148">
        <f>S182*H182</f>
        <v>0</v>
      </c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R182" s="149" t="s">
        <v>254</v>
      </c>
      <c r="AT182" s="149" t="s">
        <v>189</v>
      </c>
      <c r="AU182" s="149" t="s">
        <v>80</v>
      </c>
      <c r="AY182" s="13" t="s">
        <v>120</v>
      </c>
      <c r="BE182" s="150">
        <f>IF(N182="základní",J182,0)</f>
        <v>2093.15</v>
      </c>
      <c r="BF182" s="150">
        <f>IF(N182="snížená",J182,0)</f>
        <v>0</v>
      </c>
      <c r="BG182" s="150">
        <f>IF(N182="zákl. přenesená",J182,0)</f>
        <v>0</v>
      </c>
      <c r="BH182" s="150">
        <f>IF(N182="sníž. přenesená",J182,0)</f>
        <v>0</v>
      </c>
      <c r="BI182" s="150">
        <f>IF(N182="nulová",J182,0)</f>
        <v>0</v>
      </c>
      <c r="BJ182" s="13" t="s">
        <v>78</v>
      </c>
      <c r="BK182" s="150">
        <f>ROUND(I182*H182,2)</f>
        <v>2093.15</v>
      </c>
      <c r="BL182" s="13" t="s">
        <v>184</v>
      </c>
      <c r="BM182" s="149" t="s">
        <v>472</v>
      </c>
    </row>
    <row r="183" spans="1:65" s="1" customFormat="1" ht="21.75" customHeight="1">
      <c r="A183" s="25"/>
      <c r="B183" s="137"/>
      <c r="C183" s="138" t="s">
        <v>269</v>
      </c>
      <c r="D183" s="138" t="s">
        <v>122</v>
      </c>
      <c r="E183" s="139" t="s">
        <v>473</v>
      </c>
      <c r="F183" s="140" t="s">
        <v>474</v>
      </c>
      <c r="G183" s="141" t="s">
        <v>444</v>
      </c>
      <c r="H183" s="142">
        <v>63.7</v>
      </c>
      <c r="I183" s="143">
        <v>6.67874803</v>
      </c>
      <c r="J183" s="143">
        <f>ROUND(I183*H183,2)</f>
        <v>425.44</v>
      </c>
      <c r="K183" s="144"/>
      <c r="L183" s="26"/>
      <c r="M183" s="145" t="s">
        <v>1</v>
      </c>
      <c r="N183" s="146" t="s">
        <v>35</v>
      </c>
      <c r="O183" s="147">
        <v>0</v>
      </c>
      <c r="P183" s="147">
        <f>O183*H183</f>
        <v>0</v>
      </c>
      <c r="Q183" s="147">
        <v>0</v>
      </c>
      <c r="R183" s="147">
        <f>Q183*H183</f>
        <v>0</v>
      </c>
      <c r="S183" s="147">
        <v>0</v>
      </c>
      <c r="T183" s="148">
        <f>S183*H183</f>
        <v>0</v>
      </c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R183" s="149" t="s">
        <v>184</v>
      </c>
      <c r="AT183" s="149" t="s">
        <v>122</v>
      </c>
      <c r="AU183" s="149" t="s">
        <v>80</v>
      </c>
      <c r="AY183" s="13" t="s">
        <v>120</v>
      </c>
      <c r="BE183" s="150">
        <f>IF(N183="základní",J183,0)</f>
        <v>425.44</v>
      </c>
      <c r="BF183" s="150">
        <f>IF(N183="snížená",J183,0)</f>
        <v>0</v>
      </c>
      <c r="BG183" s="150">
        <f>IF(N183="zákl. přenesená",J183,0)</f>
        <v>0</v>
      </c>
      <c r="BH183" s="150">
        <f>IF(N183="sníž. přenesená",J183,0)</f>
        <v>0</v>
      </c>
      <c r="BI183" s="150">
        <f>IF(N183="nulová",J183,0)</f>
        <v>0</v>
      </c>
      <c r="BJ183" s="13" t="s">
        <v>78</v>
      </c>
      <c r="BK183" s="150">
        <f>ROUND(I183*H183,2)</f>
        <v>425.44</v>
      </c>
      <c r="BL183" s="13" t="s">
        <v>184</v>
      </c>
      <c r="BM183" s="149" t="s">
        <v>475</v>
      </c>
    </row>
    <row r="184" spans="2:63" s="11" customFormat="1" ht="22.9" customHeight="1">
      <c r="B184" s="125"/>
      <c r="D184" s="126" t="s">
        <v>69</v>
      </c>
      <c r="E184" s="135" t="s">
        <v>476</v>
      </c>
      <c r="F184" s="135" t="s">
        <v>477</v>
      </c>
      <c r="J184" s="136">
        <f>BK184</f>
        <v>20609.010000000002</v>
      </c>
      <c r="L184" s="125"/>
      <c r="M184" s="129"/>
      <c r="N184" s="130"/>
      <c r="O184" s="130"/>
      <c r="P184" s="131">
        <f>SUM(P185:P189)</f>
        <v>15.552</v>
      </c>
      <c r="Q184" s="130"/>
      <c r="R184" s="131">
        <f>SUM(R185:R189)</f>
        <v>0.30519999999999997</v>
      </c>
      <c r="S184" s="130"/>
      <c r="T184" s="132">
        <f>SUM(T185:T189)</f>
        <v>0</v>
      </c>
      <c r="AR184" s="126" t="s">
        <v>80</v>
      </c>
      <c r="AT184" s="133" t="s">
        <v>69</v>
      </c>
      <c r="AU184" s="133" t="s">
        <v>78</v>
      </c>
      <c r="AY184" s="126" t="s">
        <v>120</v>
      </c>
      <c r="BK184" s="134">
        <f>SUM(BK185:BK189)</f>
        <v>20609.010000000002</v>
      </c>
    </row>
    <row r="185" spans="1:65" s="1" customFormat="1" ht="21.75" customHeight="1">
      <c r="A185" s="25"/>
      <c r="B185" s="137"/>
      <c r="C185" s="138" t="s">
        <v>274</v>
      </c>
      <c r="D185" s="138" t="s">
        <v>122</v>
      </c>
      <c r="E185" s="139" t="s">
        <v>478</v>
      </c>
      <c r="F185" s="140" t="s">
        <v>479</v>
      </c>
      <c r="G185" s="141" t="s">
        <v>125</v>
      </c>
      <c r="H185" s="142">
        <v>12</v>
      </c>
      <c r="I185" s="143">
        <v>665.89</v>
      </c>
      <c r="J185" s="143">
        <f>ROUND(I185*H185,2)</f>
        <v>7990.68</v>
      </c>
      <c r="K185" s="144"/>
      <c r="L185" s="26"/>
      <c r="M185" s="145" t="s">
        <v>1</v>
      </c>
      <c r="N185" s="146" t="s">
        <v>35</v>
      </c>
      <c r="O185" s="147">
        <v>0.746</v>
      </c>
      <c r="P185" s="147">
        <f>O185*H185</f>
        <v>8.952</v>
      </c>
      <c r="Q185" s="147">
        <v>0.0052</v>
      </c>
      <c r="R185" s="147">
        <f>Q185*H185</f>
        <v>0.0624</v>
      </c>
      <c r="S185" s="147">
        <v>0</v>
      </c>
      <c r="T185" s="148">
        <f>S185*H185</f>
        <v>0</v>
      </c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R185" s="149" t="s">
        <v>184</v>
      </c>
      <c r="AT185" s="149" t="s">
        <v>122</v>
      </c>
      <c r="AU185" s="149" t="s">
        <v>80</v>
      </c>
      <c r="AY185" s="13" t="s">
        <v>120</v>
      </c>
      <c r="BE185" s="150">
        <f>IF(N185="základní",J185,0)</f>
        <v>7990.68</v>
      </c>
      <c r="BF185" s="150">
        <f>IF(N185="snížená",J185,0)</f>
        <v>0</v>
      </c>
      <c r="BG185" s="150">
        <f>IF(N185="zákl. přenesená",J185,0)</f>
        <v>0</v>
      </c>
      <c r="BH185" s="150">
        <f>IF(N185="sníž. přenesená",J185,0)</f>
        <v>0</v>
      </c>
      <c r="BI185" s="150">
        <f>IF(N185="nulová",J185,0)</f>
        <v>0</v>
      </c>
      <c r="BJ185" s="13" t="s">
        <v>78</v>
      </c>
      <c r="BK185" s="150">
        <f>ROUND(I185*H185,2)</f>
        <v>7990.68</v>
      </c>
      <c r="BL185" s="13" t="s">
        <v>184</v>
      </c>
      <c r="BM185" s="149" t="s">
        <v>480</v>
      </c>
    </row>
    <row r="186" spans="1:65" s="1" customFormat="1" ht="16.5" customHeight="1">
      <c r="A186" s="25"/>
      <c r="B186" s="137"/>
      <c r="C186" s="151" t="s">
        <v>280</v>
      </c>
      <c r="D186" s="151" t="s">
        <v>189</v>
      </c>
      <c r="E186" s="152" t="s">
        <v>481</v>
      </c>
      <c r="F186" s="153" t="s">
        <v>482</v>
      </c>
      <c r="G186" s="154" t="s">
        <v>125</v>
      </c>
      <c r="H186" s="155">
        <v>13</v>
      </c>
      <c r="I186" s="156">
        <v>462.68</v>
      </c>
      <c r="J186" s="156">
        <f>ROUND(I186*H186,2)</f>
        <v>6014.84</v>
      </c>
      <c r="K186" s="157"/>
      <c r="L186" s="158"/>
      <c r="M186" s="159" t="s">
        <v>1</v>
      </c>
      <c r="N186" s="160" t="s">
        <v>35</v>
      </c>
      <c r="O186" s="147">
        <v>0</v>
      </c>
      <c r="P186" s="147">
        <f>O186*H186</f>
        <v>0</v>
      </c>
      <c r="Q186" s="147">
        <v>0.0126</v>
      </c>
      <c r="R186" s="147">
        <f>Q186*H186</f>
        <v>0.1638</v>
      </c>
      <c r="S186" s="147">
        <v>0</v>
      </c>
      <c r="T186" s="148">
        <f>S186*H186</f>
        <v>0</v>
      </c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R186" s="149" t="s">
        <v>254</v>
      </c>
      <c r="AT186" s="149" t="s">
        <v>189</v>
      </c>
      <c r="AU186" s="149" t="s">
        <v>80</v>
      </c>
      <c r="AY186" s="13" t="s">
        <v>120</v>
      </c>
      <c r="BE186" s="150">
        <f>IF(N186="základní",J186,0)</f>
        <v>6014.84</v>
      </c>
      <c r="BF186" s="150">
        <f>IF(N186="snížená",J186,0)</f>
        <v>0</v>
      </c>
      <c r="BG186" s="150">
        <f>IF(N186="zákl. přenesená",J186,0)</f>
        <v>0</v>
      </c>
      <c r="BH186" s="150">
        <f>IF(N186="sníž. přenesená",J186,0)</f>
        <v>0</v>
      </c>
      <c r="BI186" s="150">
        <f>IF(N186="nulová",J186,0)</f>
        <v>0</v>
      </c>
      <c r="BJ186" s="13" t="s">
        <v>78</v>
      </c>
      <c r="BK186" s="150">
        <f>ROUND(I186*H186,2)</f>
        <v>6014.84</v>
      </c>
      <c r="BL186" s="13" t="s">
        <v>184</v>
      </c>
      <c r="BM186" s="149" t="s">
        <v>483</v>
      </c>
    </row>
    <row r="187" spans="1:65" s="1" customFormat="1" ht="21.75" customHeight="1">
      <c r="A187" s="25"/>
      <c r="B187" s="137"/>
      <c r="C187" s="138" t="s">
        <v>284</v>
      </c>
      <c r="D187" s="138" t="s">
        <v>122</v>
      </c>
      <c r="E187" s="139" t="s">
        <v>484</v>
      </c>
      <c r="F187" s="140" t="s">
        <v>485</v>
      </c>
      <c r="G187" s="141" t="s">
        <v>141</v>
      </c>
      <c r="H187" s="142">
        <v>15</v>
      </c>
      <c r="I187" s="143">
        <v>236.78</v>
      </c>
      <c r="J187" s="143">
        <f>ROUND(I187*H187,2)</f>
        <v>3551.7</v>
      </c>
      <c r="K187" s="144"/>
      <c r="L187" s="26"/>
      <c r="M187" s="145" t="s">
        <v>1</v>
      </c>
      <c r="N187" s="146" t="s">
        <v>35</v>
      </c>
      <c r="O187" s="147">
        <v>0.44</v>
      </c>
      <c r="P187" s="147">
        <f>O187*H187</f>
        <v>6.6</v>
      </c>
      <c r="Q187" s="147">
        <v>0.002</v>
      </c>
      <c r="R187" s="147">
        <f>Q187*H187</f>
        <v>0.03</v>
      </c>
      <c r="S187" s="147">
        <v>0</v>
      </c>
      <c r="T187" s="148">
        <f>S187*H187</f>
        <v>0</v>
      </c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R187" s="149" t="s">
        <v>184</v>
      </c>
      <c r="AT187" s="149" t="s">
        <v>122</v>
      </c>
      <c r="AU187" s="149" t="s">
        <v>80</v>
      </c>
      <c r="AY187" s="13" t="s">
        <v>120</v>
      </c>
      <c r="BE187" s="150">
        <f>IF(N187="základní",J187,0)</f>
        <v>3551.7</v>
      </c>
      <c r="BF187" s="150">
        <f>IF(N187="snížená",J187,0)</f>
        <v>0</v>
      </c>
      <c r="BG187" s="150">
        <f>IF(N187="zákl. přenesená",J187,0)</f>
        <v>0</v>
      </c>
      <c r="BH187" s="150">
        <f>IF(N187="sníž. přenesená",J187,0)</f>
        <v>0</v>
      </c>
      <c r="BI187" s="150">
        <f>IF(N187="nulová",J187,0)</f>
        <v>0</v>
      </c>
      <c r="BJ187" s="13" t="s">
        <v>78</v>
      </c>
      <c r="BK187" s="150">
        <f>ROUND(I187*H187,2)</f>
        <v>3551.7</v>
      </c>
      <c r="BL187" s="13" t="s">
        <v>184</v>
      </c>
      <c r="BM187" s="149" t="s">
        <v>486</v>
      </c>
    </row>
    <row r="188" spans="1:65" s="1" customFormat="1" ht="16.5" customHeight="1">
      <c r="A188" s="25"/>
      <c r="B188" s="137"/>
      <c r="C188" s="151" t="s">
        <v>288</v>
      </c>
      <c r="D188" s="151" t="s">
        <v>189</v>
      </c>
      <c r="E188" s="152" t="s">
        <v>487</v>
      </c>
      <c r="F188" s="153" t="s">
        <v>488</v>
      </c>
      <c r="G188" s="154" t="s">
        <v>125</v>
      </c>
      <c r="H188" s="155">
        <v>5</v>
      </c>
      <c r="I188" s="156">
        <v>478.91</v>
      </c>
      <c r="J188" s="156">
        <f>ROUND(I188*H188,2)</f>
        <v>2394.55</v>
      </c>
      <c r="K188" s="157"/>
      <c r="L188" s="158"/>
      <c r="M188" s="159" t="s">
        <v>1</v>
      </c>
      <c r="N188" s="160" t="s">
        <v>35</v>
      </c>
      <c r="O188" s="147">
        <v>0</v>
      </c>
      <c r="P188" s="147">
        <f>O188*H188</f>
        <v>0</v>
      </c>
      <c r="Q188" s="147">
        <v>0.0098</v>
      </c>
      <c r="R188" s="147">
        <f>Q188*H188</f>
        <v>0.049</v>
      </c>
      <c r="S188" s="147">
        <v>0</v>
      </c>
      <c r="T188" s="148">
        <f>S188*H188</f>
        <v>0</v>
      </c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R188" s="149" t="s">
        <v>254</v>
      </c>
      <c r="AT188" s="149" t="s">
        <v>189</v>
      </c>
      <c r="AU188" s="149" t="s">
        <v>80</v>
      </c>
      <c r="AY188" s="13" t="s">
        <v>120</v>
      </c>
      <c r="BE188" s="150">
        <f>IF(N188="základní",J188,0)</f>
        <v>2394.55</v>
      </c>
      <c r="BF188" s="150">
        <f>IF(N188="snížená",J188,0)</f>
        <v>0</v>
      </c>
      <c r="BG188" s="150">
        <f>IF(N188="zákl. přenesená",J188,0)</f>
        <v>0</v>
      </c>
      <c r="BH188" s="150">
        <f>IF(N188="sníž. přenesená",J188,0)</f>
        <v>0</v>
      </c>
      <c r="BI188" s="150">
        <f>IF(N188="nulová",J188,0)</f>
        <v>0</v>
      </c>
      <c r="BJ188" s="13" t="s">
        <v>78</v>
      </c>
      <c r="BK188" s="150">
        <f>ROUND(I188*H188,2)</f>
        <v>2394.55</v>
      </c>
      <c r="BL188" s="13" t="s">
        <v>184</v>
      </c>
      <c r="BM188" s="149" t="s">
        <v>489</v>
      </c>
    </row>
    <row r="189" spans="1:65" s="1" customFormat="1" ht="21.75" customHeight="1">
      <c r="A189" s="25"/>
      <c r="B189" s="137"/>
      <c r="C189" s="138" t="s">
        <v>292</v>
      </c>
      <c r="D189" s="138" t="s">
        <v>122</v>
      </c>
      <c r="E189" s="139" t="s">
        <v>490</v>
      </c>
      <c r="F189" s="140" t="s">
        <v>491</v>
      </c>
      <c r="G189" s="141" t="s">
        <v>444</v>
      </c>
      <c r="H189" s="142">
        <v>201.27</v>
      </c>
      <c r="I189" s="143">
        <v>3.26546045</v>
      </c>
      <c r="J189" s="143">
        <f>ROUND(I189*H189,2)</f>
        <v>657.24</v>
      </c>
      <c r="K189" s="144"/>
      <c r="L189" s="26"/>
      <c r="M189" s="145" t="s">
        <v>1</v>
      </c>
      <c r="N189" s="146" t="s">
        <v>35</v>
      </c>
      <c r="O189" s="147">
        <v>0</v>
      </c>
      <c r="P189" s="147">
        <f>O189*H189</f>
        <v>0</v>
      </c>
      <c r="Q189" s="147">
        <v>0</v>
      </c>
      <c r="R189" s="147">
        <f>Q189*H189</f>
        <v>0</v>
      </c>
      <c r="S189" s="147">
        <v>0</v>
      </c>
      <c r="T189" s="148">
        <f>S189*H189</f>
        <v>0</v>
      </c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R189" s="149" t="s">
        <v>184</v>
      </c>
      <c r="AT189" s="149" t="s">
        <v>122</v>
      </c>
      <c r="AU189" s="149" t="s">
        <v>80</v>
      </c>
      <c r="AY189" s="13" t="s">
        <v>120</v>
      </c>
      <c r="BE189" s="150">
        <f>IF(N189="základní",J189,0)</f>
        <v>657.24</v>
      </c>
      <c r="BF189" s="150">
        <f>IF(N189="snížená",J189,0)</f>
        <v>0</v>
      </c>
      <c r="BG189" s="150">
        <f>IF(N189="zákl. přenesená",J189,0)</f>
        <v>0</v>
      </c>
      <c r="BH189" s="150">
        <f>IF(N189="sníž. přenesená",J189,0)</f>
        <v>0</v>
      </c>
      <c r="BI189" s="150">
        <f>IF(N189="nulová",J189,0)</f>
        <v>0</v>
      </c>
      <c r="BJ189" s="13" t="s">
        <v>78</v>
      </c>
      <c r="BK189" s="150">
        <f>ROUND(I189*H189,2)</f>
        <v>657.24</v>
      </c>
      <c r="BL189" s="13" t="s">
        <v>184</v>
      </c>
      <c r="BM189" s="149" t="s">
        <v>492</v>
      </c>
    </row>
    <row r="190" spans="2:63" s="11" customFormat="1" ht="22.9" customHeight="1">
      <c r="B190" s="125"/>
      <c r="D190" s="126" t="s">
        <v>69</v>
      </c>
      <c r="E190" s="135" t="s">
        <v>493</v>
      </c>
      <c r="F190" s="135" t="s">
        <v>494</v>
      </c>
      <c r="J190" s="136">
        <f>BK190</f>
        <v>3886</v>
      </c>
      <c r="L190" s="125"/>
      <c r="M190" s="129"/>
      <c r="N190" s="130"/>
      <c r="O190" s="130"/>
      <c r="P190" s="131">
        <f>SUM(P191:P192)</f>
        <v>6.700000000000001</v>
      </c>
      <c r="Q190" s="130"/>
      <c r="R190" s="131">
        <f>SUM(R191:R192)</f>
        <v>0.024</v>
      </c>
      <c r="S190" s="130"/>
      <c r="T190" s="132">
        <f>SUM(T191:T192)</f>
        <v>0</v>
      </c>
      <c r="AR190" s="126" t="s">
        <v>80</v>
      </c>
      <c r="AT190" s="133" t="s">
        <v>69</v>
      </c>
      <c r="AU190" s="133" t="s">
        <v>78</v>
      </c>
      <c r="AY190" s="126" t="s">
        <v>120</v>
      </c>
      <c r="BK190" s="134">
        <f>SUM(BK191:BK192)</f>
        <v>3886</v>
      </c>
    </row>
    <row r="191" spans="1:65" s="1" customFormat="1" ht="33" customHeight="1">
      <c r="A191" s="25"/>
      <c r="B191" s="137"/>
      <c r="C191" s="138" t="s">
        <v>298</v>
      </c>
      <c r="D191" s="138" t="s">
        <v>122</v>
      </c>
      <c r="E191" s="139" t="s">
        <v>495</v>
      </c>
      <c r="F191" s="140" t="s">
        <v>496</v>
      </c>
      <c r="G191" s="141" t="s">
        <v>125</v>
      </c>
      <c r="H191" s="142">
        <v>50</v>
      </c>
      <c r="I191" s="143">
        <v>15.65</v>
      </c>
      <c r="J191" s="143">
        <f>ROUND(I191*H191,2)</f>
        <v>782.5</v>
      </c>
      <c r="K191" s="144"/>
      <c r="L191" s="26"/>
      <c r="M191" s="145" t="s">
        <v>1</v>
      </c>
      <c r="N191" s="146" t="s">
        <v>35</v>
      </c>
      <c r="O191" s="147">
        <v>0.033</v>
      </c>
      <c r="P191" s="147">
        <f>O191*H191</f>
        <v>1.6500000000000001</v>
      </c>
      <c r="Q191" s="147">
        <v>0.0002</v>
      </c>
      <c r="R191" s="147">
        <f>Q191*H191</f>
        <v>0.01</v>
      </c>
      <c r="S191" s="147">
        <v>0</v>
      </c>
      <c r="T191" s="148">
        <f>S191*H191</f>
        <v>0</v>
      </c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R191" s="149" t="s">
        <v>184</v>
      </c>
      <c r="AT191" s="149" t="s">
        <v>122</v>
      </c>
      <c r="AU191" s="149" t="s">
        <v>80</v>
      </c>
      <c r="AY191" s="13" t="s">
        <v>120</v>
      </c>
      <c r="BE191" s="150">
        <f>IF(N191="základní",J191,0)</f>
        <v>782.5</v>
      </c>
      <c r="BF191" s="150">
        <f>IF(N191="snížená",J191,0)</f>
        <v>0</v>
      </c>
      <c r="BG191" s="150">
        <f>IF(N191="zákl. přenesená",J191,0)</f>
        <v>0</v>
      </c>
      <c r="BH191" s="150">
        <f>IF(N191="sníž. přenesená",J191,0)</f>
        <v>0</v>
      </c>
      <c r="BI191" s="150">
        <f>IF(N191="nulová",J191,0)</f>
        <v>0</v>
      </c>
      <c r="BJ191" s="13" t="s">
        <v>78</v>
      </c>
      <c r="BK191" s="150">
        <f>ROUND(I191*H191,2)</f>
        <v>782.5</v>
      </c>
      <c r="BL191" s="13" t="s">
        <v>184</v>
      </c>
      <c r="BM191" s="149" t="s">
        <v>497</v>
      </c>
    </row>
    <row r="192" spans="1:65" s="1" customFormat="1" ht="33" customHeight="1">
      <c r="A192" s="25"/>
      <c r="B192" s="137"/>
      <c r="C192" s="138" t="s">
        <v>302</v>
      </c>
      <c r="D192" s="138" t="s">
        <v>122</v>
      </c>
      <c r="E192" s="139" t="s">
        <v>498</v>
      </c>
      <c r="F192" s="140" t="s">
        <v>499</v>
      </c>
      <c r="G192" s="141" t="s">
        <v>125</v>
      </c>
      <c r="H192" s="142">
        <v>50</v>
      </c>
      <c r="I192" s="143">
        <v>62.07</v>
      </c>
      <c r="J192" s="143">
        <f>ROUND(I192*H192,2)</f>
        <v>3103.5</v>
      </c>
      <c r="K192" s="144"/>
      <c r="L192" s="26"/>
      <c r="M192" s="161" t="s">
        <v>1</v>
      </c>
      <c r="N192" s="162" t="s">
        <v>35</v>
      </c>
      <c r="O192" s="163">
        <v>0.101</v>
      </c>
      <c r="P192" s="163">
        <f>O192*H192</f>
        <v>5.050000000000001</v>
      </c>
      <c r="Q192" s="163">
        <v>0.00028</v>
      </c>
      <c r="R192" s="163">
        <f>Q192*H192</f>
        <v>0.013999999999999999</v>
      </c>
      <c r="S192" s="163">
        <v>0</v>
      </c>
      <c r="T192" s="164">
        <f>S192*H192</f>
        <v>0</v>
      </c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R192" s="149" t="s">
        <v>184</v>
      </c>
      <c r="AT192" s="149" t="s">
        <v>122</v>
      </c>
      <c r="AU192" s="149" t="s">
        <v>80</v>
      </c>
      <c r="AY192" s="13" t="s">
        <v>120</v>
      </c>
      <c r="BE192" s="150">
        <f>IF(N192="základní",J192,0)</f>
        <v>3103.5</v>
      </c>
      <c r="BF192" s="150">
        <f>IF(N192="snížená",J192,0)</f>
        <v>0</v>
      </c>
      <c r="BG192" s="150">
        <f>IF(N192="zákl. přenesená",J192,0)</f>
        <v>0</v>
      </c>
      <c r="BH192" s="150">
        <f>IF(N192="sníž. přenesená",J192,0)</f>
        <v>0</v>
      </c>
      <c r="BI192" s="150">
        <f>IF(N192="nulová",J192,0)</f>
        <v>0</v>
      </c>
      <c r="BJ192" s="13" t="s">
        <v>78</v>
      </c>
      <c r="BK192" s="150">
        <f>ROUND(I192*H192,2)</f>
        <v>3103.5</v>
      </c>
      <c r="BL192" s="13" t="s">
        <v>184</v>
      </c>
      <c r="BM192" s="149" t="s">
        <v>500</v>
      </c>
    </row>
    <row r="193" spans="1:31" s="1" customFormat="1" ht="6.95" customHeight="1">
      <c r="A193" s="25"/>
      <c r="B193" s="40"/>
      <c r="C193" s="41"/>
      <c r="D193" s="41"/>
      <c r="E193" s="41"/>
      <c r="F193" s="41"/>
      <c r="G193" s="41"/>
      <c r="H193" s="41"/>
      <c r="I193" s="41"/>
      <c r="J193" s="41"/>
      <c r="K193" s="41"/>
      <c r="L193" s="26"/>
      <c r="M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</row>
  </sheetData>
  <autoFilter ref="C132:K192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2021-03-16T13:24:26Z</dcterms:created>
  <dcterms:modified xsi:type="dcterms:W3CDTF">2021-05-08T06:27:04Z</dcterms:modified>
  <cp:category/>
  <cp:version/>
  <cp:contentType/>
  <cp:contentStatus/>
</cp:coreProperties>
</file>