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7"/>
  <workbookPr/>
  <mc:AlternateContent xmlns:mc="http://schemas.openxmlformats.org/markup-compatibility/2006">
    <mc:Choice Requires="x15">
      <x15ac:absPath xmlns:x15ac="http://schemas.microsoft.com/office/spreadsheetml/2010/11/ac" url="U:\04_oddělení_OPÚM\__ZAMĚSTNANCI\Novák Josef\akce_dokumentace\_parkoviště\2018_Ka-4_Haškova x Kosmonautů\parkoviště_vnitroblok\podklady pro VŘ-R\"/>
    </mc:Choice>
  </mc:AlternateContent>
  <xr:revisionPtr revIDLastSave="0" documentId="13_ncr:1_{BEC27893-D249-4CB0-B79B-E15ABADD8B5E}" xr6:coauthVersionLast="36" xr6:coauthVersionMax="36" xr10:uidLastSave="{00000000-0000-0000-0000-000000000000}"/>
  <bookViews>
    <workbookView xWindow="0" yWindow="0" windowWidth="28800" windowHeight="11625" activeTab="3" xr2:uid="{00000000-000D-0000-FFFF-FFFF00000000}"/>
  </bookViews>
  <sheets>
    <sheet name="Rekapitulace stavby" sheetId="1" r:id="rId1"/>
    <sheet name="101 - Soupis prací - Park..." sheetId="2" r:id="rId2"/>
    <sheet name="401 - Soupis prací - Veře..." sheetId="3" r:id="rId3"/>
    <sheet name="401 - položky" sheetId="5" r:id="rId4"/>
    <sheet name="VON - Soupis prací _ Vedl..." sheetId="4" r:id="rId5"/>
  </sheets>
  <definedNames>
    <definedName name="_xlnm._FilterDatabase" localSheetId="1" hidden="1">'101 - Soupis prací - Park...'!$C$141:$K$485</definedName>
    <definedName name="_xlnm._FilterDatabase" localSheetId="2" hidden="1">'401 - Soupis prací - Veře...'!$C$121:$K$125</definedName>
    <definedName name="_xlnm._FilterDatabase" localSheetId="4" hidden="1">'VON - Soupis prací _ Vedl...'!$C$123:$K$153</definedName>
    <definedName name="_xlnm.Print_Titles" localSheetId="1">'101 - Soupis prací - Park...'!$141:$141</definedName>
    <definedName name="_xlnm.Print_Titles" localSheetId="2">'401 - Soupis prací - Veře...'!$121:$121</definedName>
    <definedName name="_xlnm.Print_Titles" localSheetId="0">'Rekapitulace stavby'!$92:$92</definedName>
    <definedName name="_xlnm.Print_Titles" localSheetId="4">'VON - Soupis prací _ Vedl...'!$123:$123</definedName>
    <definedName name="_xlnm.Print_Area" localSheetId="1">'101 - Soupis prací - Park...'!$C$4:$J$41,'101 - Soupis prací - Park...'!$C$50:$J$76,'101 - Soupis prací - Park...'!$C$82:$J$121,'101 - Soupis prací - Park...'!$C$127:$K$485</definedName>
    <definedName name="_xlnm.Print_Area" localSheetId="2">'401 - Soupis prací - Veře...'!$C$4:$J$41,'401 - Soupis prací - Veře...'!$C$50:$J$76,'401 - Soupis prací - Veře...'!$C$82:$J$101,'401 - Soupis prací - Veře...'!$C$107:$K$125</definedName>
    <definedName name="_xlnm.Print_Area" localSheetId="0">'Rekapitulace stavby'!$D$4:$AO$76,'Rekapitulace stavby'!$C$82:$AQ$101</definedName>
    <definedName name="_xlnm.Print_Area" localSheetId="4">'VON - Soupis prací _ Vedl...'!$C$4:$J$41,'VON - Soupis prací _ Vedl...'!$C$50:$J$76,'VON - Soupis prací _ Vedl...'!$C$82:$J$103,'VON - Soupis prací _ Vedl...'!$C$109:$K$153</definedName>
  </definedNames>
  <calcPr calcId="179021"/>
</workbook>
</file>

<file path=xl/calcChain.xml><?xml version="1.0" encoding="utf-8"?>
<calcChain xmlns="http://schemas.openxmlformats.org/spreadsheetml/2006/main">
  <c r="G155" i="5" l="1"/>
  <c r="G154" i="5"/>
  <c r="G153" i="5"/>
  <c r="G152" i="5"/>
  <c r="G151" i="5"/>
  <c r="G150" i="5"/>
  <c r="G149" i="5"/>
  <c r="G148" i="5"/>
  <c r="G147" i="5"/>
  <c r="G146" i="5"/>
  <c r="G145" i="5"/>
  <c r="G144" i="5"/>
  <c r="G143" i="5"/>
  <c r="G142" i="5"/>
  <c r="G141" i="5"/>
  <c r="G140" i="5"/>
  <c r="G158" i="5" s="1"/>
  <c r="G139" i="5"/>
  <c r="G138" i="5"/>
  <c r="G137" i="5"/>
  <c r="G136" i="5"/>
  <c r="G135" i="5"/>
  <c r="G134" i="5"/>
  <c r="G156" i="5" s="1"/>
  <c r="G133" i="5"/>
  <c r="G129" i="5"/>
  <c r="G128" i="5"/>
  <c r="G126" i="5"/>
  <c r="G124" i="5"/>
  <c r="G130" i="5" s="1"/>
  <c r="G157" i="5" s="1"/>
  <c r="G122" i="5"/>
  <c r="G117" i="5"/>
  <c r="G116" i="5"/>
  <c r="G115" i="5"/>
  <c r="G114" i="5"/>
  <c r="G113" i="5"/>
  <c r="G112" i="5"/>
  <c r="G118" i="5" s="1"/>
  <c r="G111" i="5"/>
  <c r="G106" i="5"/>
  <c r="G105" i="5"/>
  <c r="G104" i="5"/>
  <c r="G103" i="5"/>
  <c r="G107" i="5" s="1"/>
  <c r="G102" i="5"/>
  <c r="G97" i="5"/>
  <c r="G96" i="5"/>
  <c r="G95" i="5"/>
  <c r="G94" i="5"/>
  <c r="G93" i="5"/>
  <c r="G92" i="5"/>
  <c r="G91" i="5"/>
  <c r="G90" i="5"/>
  <c r="G89" i="5"/>
  <c r="G88" i="5"/>
  <c r="G87" i="5"/>
  <c r="G86" i="5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98" i="5" s="1"/>
  <c r="G67" i="5"/>
  <c r="G66" i="5"/>
  <c r="G65" i="5"/>
  <c r="G64" i="5"/>
  <c r="G63" i="5"/>
  <c r="G62" i="5"/>
  <c r="G68" i="5" s="1"/>
  <c r="G61" i="5"/>
  <c r="G58" i="5"/>
  <c r="G57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59" i="5" s="1"/>
  <c r="G22" i="5"/>
  <c r="G14" i="5"/>
  <c r="G13" i="5"/>
  <c r="G18" i="5" l="1"/>
  <c r="G24" i="5" s="1"/>
  <c r="I125" i="3" s="1"/>
  <c r="G69" i="5"/>
  <c r="G159" i="5"/>
  <c r="J39" i="4"/>
  <c r="J38" i="4"/>
  <c r="AY100" i="1" s="1"/>
  <c r="J37" i="4"/>
  <c r="AX100" i="1" s="1"/>
  <c r="BI152" i="4"/>
  <c r="BH152" i="4"/>
  <c r="BG152" i="4"/>
  <c r="BF152" i="4"/>
  <c r="T152" i="4"/>
  <c r="R152" i="4"/>
  <c r="P152" i="4"/>
  <c r="BI150" i="4"/>
  <c r="BH150" i="4"/>
  <c r="BG150" i="4"/>
  <c r="BF150" i="4"/>
  <c r="T150" i="4"/>
  <c r="R150" i="4"/>
  <c r="P150" i="4"/>
  <c r="BI147" i="4"/>
  <c r="BH147" i="4"/>
  <c r="BG147" i="4"/>
  <c r="BF147" i="4"/>
  <c r="T147" i="4"/>
  <c r="R147" i="4"/>
  <c r="P147" i="4"/>
  <c r="BI144" i="4"/>
  <c r="BH144" i="4"/>
  <c r="BG144" i="4"/>
  <c r="BF144" i="4"/>
  <c r="T144" i="4"/>
  <c r="R144" i="4"/>
  <c r="P144" i="4"/>
  <c r="BI142" i="4"/>
  <c r="BH142" i="4"/>
  <c r="BG142" i="4"/>
  <c r="BF142" i="4"/>
  <c r="T142" i="4"/>
  <c r="R142" i="4"/>
  <c r="P142" i="4"/>
  <c r="BI139" i="4"/>
  <c r="BH139" i="4"/>
  <c r="BG139" i="4"/>
  <c r="BF139" i="4"/>
  <c r="T139" i="4"/>
  <c r="R139" i="4"/>
  <c r="P139" i="4"/>
  <c r="BI135" i="4"/>
  <c r="BH135" i="4"/>
  <c r="BG135" i="4"/>
  <c r="BF135" i="4"/>
  <c r="T135" i="4"/>
  <c r="R135" i="4"/>
  <c r="P135" i="4"/>
  <c r="BI133" i="4"/>
  <c r="BH133" i="4"/>
  <c r="BG133" i="4"/>
  <c r="BF133" i="4"/>
  <c r="T133" i="4"/>
  <c r="R133" i="4"/>
  <c r="P133" i="4"/>
  <c r="BI130" i="4"/>
  <c r="BH130" i="4"/>
  <c r="BG130" i="4"/>
  <c r="BF130" i="4"/>
  <c r="T130" i="4"/>
  <c r="R130" i="4"/>
  <c r="P130" i="4"/>
  <c r="BI127" i="4"/>
  <c r="BH127" i="4"/>
  <c r="BG127" i="4"/>
  <c r="BF127" i="4"/>
  <c r="T127" i="4"/>
  <c r="R127" i="4"/>
  <c r="P127" i="4"/>
  <c r="J121" i="4"/>
  <c r="J120" i="4"/>
  <c r="F120" i="4"/>
  <c r="F118" i="4"/>
  <c r="E116" i="4"/>
  <c r="J94" i="4"/>
  <c r="J93" i="4"/>
  <c r="F93" i="4"/>
  <c r="F91" i="4"/>
  <c r="E89" i="4"/>
  <c r="J20" i="4"/>
  <c r="E20" i="4"/>
  <c r="F94" i="4"/>
  <c r="J19" i="4"/>
  <c r="J14" i="4"/>
  <c r="J91" i="4" s="1"/>
  <c r="E7" i="4"/>
  <c r="E112" i="4" s="1"/>
  <c r="J39" i="3"/>
  <c r="J38" i="3"/>
  <c r="AY98" i="1"/>
  <c r="J37" i="3"/>
  <c r="AX98" i="1"/>
  <c r="BI125" i="3"/>
  <c r="BH125" i="3"/>
  <c r="F38" i="3" s="1"/>
  <c r="BC98" i="1" s="1"/>
  <c r="BC97" i="1" s="1"/>
  <c r="AY97" i="1" s="1"/>
  <c r="BG125" i="3"/>
  <c r="BF125" i="3"/>
  <c r="F36" i="3" s="1"/>
  <c r="BA98" i="1" s="1"/>
  <c r="BA97" i="1" s="1"/>
  <c r="AW97" i="1" s="1"/>
  <c r="T125" i="3"/>
  <c r="T124" i="3"/>
  <c r="T123" i="3" s="1"/>
  <c r="T122" i="3" s="1"/>
  <c r="R125" i="3"/>
  <c r="R124" i="3"/>
  <c r="R123" i="3" s="1"/>
  <c r="R122" i="3" s="1"/>
  <c r="P125" i="3"/>
  <c r="P124" i="3"/>
  <c r="P123" i="3" s="1"/>
  <c r="P122" i="3" s="1"/>
  <c r="AU98" i="1" s="1"/>
  <c r="AU97" i="1" s="1"/>
  <c r="J119" i="3"/>
  <c r="J118" i="3"/>
  <c r="F118" i="3"/>
  <c r="F116" i="3"/>
  <c r="E114" i="3"/>
  <c r="J94" i="3"/>
  <c r="J93" i="3"/>
  <c r="F93" i="3"/>
  <c r="F91" i="3"/>
  <c r="E89" i="3"/>
  <c r="J20" i="3"/>
  <c r="E20" i="3"/>
  <c r="F119" i="3"/>
  <c r="J19" i="3"/>
  <c r="J14" i="3"/>
  <c r="J91" i="3" s="1"/>
  <c r="E7" i="3"/>
  <c r="E110" i="3" s="1"/>
  <c r="J39" i="2"/>
  <c r="J38" i="2"/>
  <c r="AY96" i="1" s="1"/>
  <c r="J37" i="2"/>
  <c r="AX96" i="1" s="1"/>
  <c r="BH485" i="2"/>
  <c r="BG485" i="2"/>
  <c r="BF485" i="2"/>
  <c r="BE485" i="2"/>
  <c r="T485" i="2"/>
  <c r="T484" i="2" s="1"/>
  <c r="R485" i="2"/>
  <c r="R484" i="2" s="1"/>
  <c r="P485" i="2"/>
  <c r="P484" i="2" s="1"/>
  <c r="BH482" i="2"/>
  <c r="BG482" i="2"/>
  <c r="BF482" i="2"/>
  <c r="BE482" i="2"/>
  <c r="T482" i="2"/>
  <c r="R482" i="2"/>
  <c r="P482" i="2"/>
  <c r="BH480" i="2"/>
  <c r="BG480" i="2"/>
  <c r="BF480" i="2"/>
  <c r="BE480" i="2"/>
  <c r="T480" i="2"/>
  <c r="R480" i="2"/>
  <c r="P480" i="2"/>
  <c r="BH478" i="2"/>
  <c r="BG478" i="2"/>
  <c r="BF478" i="2"/>
  <c r="BE478" i="2"/>
  <c r="T478" i="2"/>
  <c r="R478" i="2"/>
  <c r="P478" i="2"/>
  <c r="BH476" i="2"/>
  <c r="BG476" i="2"/>
  <c r="BF476" i="2"/>
  <c r="BE476" i="2"/>
  <c r="T476" i="2"/>
  <c r="R476" i="2"/>
  <c r="P476" i="2"/>
  <c r="BH475" i="2"/>
  <c r="BG475" i="2"/>
  <c r="BF475" i="2"/>
  <c r="BE475" i="2"/>
  <c r="T475" i="2"/>
  <c r="R475" i="2"/>
  <c r="P475" i="2"/>
  <c r="BH473" i="2"/>
  <c r="BG473" i="2"/>
  <c r="BF473" i="2"/>
  <c r="BE473" i="2"/>
  <c r="T473" i="2"/>
  <c r="R473" i="2"/>
  <c r="P473" i="2"/>
  <c r="BH472" i="2"/>
  <c r="BG472" i="2"/>
  <c r="BF472" i="2"/>
  <c r="BE472" i="2"/>
  <c r="T472" i="2"/>
  <c r="R472" i="2"/>
  <c r="R471" i="2" s="1"/>
  <c r="P472" i="2"/>
  <c r="BH469" i="2"/>
  <c r="BG469" i="2"/>
  <c r="BF469" i="2"/>
  <c r="BE469" i="2"/>
  <c r="T469" i="2"/>
  <c r="R469" i="2"/>
  <c r="P469" i="2"/>
  <c r="BH467" i="2"/>
  <c r="BG467" i="2"/>
  <c r="BF467" i="2"/>
  <c r="BE467" i="2"/>
  <c r="T467" i="2"/>
  <c r="R467" i="2"/>
  <c r="P467" i="2"/>
  <c r="BH464" i="2"/>
  <c r="BG464" i="2"/>
  <c r="BF464" i="2"/>
  <c r="BE464" i="2"/>
  <c r="T464" i="2"/>
  <c r="R464" i="2"/>
  <c r="P464" i="2"/>
  <c r="BH462" i="2"/>
  <c r="BG462" i="2"/>
  <c r="BF462" i="2"/>
  <c r="BE462" i="2"/>
  <c r="T462" i="2"/>
  <c r="R462" i="2"/>
  <c r="P462" i="2"/>
  <c r="BH459" i="2"/>
  <c r="BG459" i="2"/>
  <c r="BF459" i="2"/>
  <c r="BE459" i="2"/>
  <c r="T459" i="2"/>
  <c r="R459" i="2"/>
  <c r="P459" i="2"/>
  <c r="BH457" i="2"/>
  <c r="BG457" i="2"/>
  <c r="BF457" i="2"/>
  <c r="BE457" i="2"/>
  <c r="T457" i="2"/>
  <c r="R457" i="2"/>
  <c r="P457" i="2"/>
  <c r="BH455" i="2"/>
  <c r="BG455" i="2"/>
  <c r="BF455" i="2"/>
  <c r="BE455" i="2"/>
  <c r="T455" i="2"/>
  <c r="R455" i="2"/>
  <c r="P455" i="2"/>
  <c r="BH452" i="2"/>
  <c r="BG452" i="2"/>
  <c r="BF452" i="2"/>
  <c r="BE452" i="2"/>
  <c r="T452" i="2"/>
  <c r="R452" i="2"/>
  <c r="P452" i="2"/>
  <c r="BH450" i="2"/>
  <c r="BG450" i="2"/>
  <c r="BF450" i="2"/>
  <c r="BE450" i="2"/>
  <c r="T450" i="2"/>
  <c r="R450" i="2"/>
  <c r="P450" i="2"/>
  <c r="BH448" i="2"/>
  <c r="BG448" i="2"/>
  <c r="BF448" i="2"/>
  <c r="BE448" i="2"/>
  <c r="T448" i="2"/>
  <c r="R448" i="2"/>
  <c r="P448" i="2"/>
  <c r="BH446" i="2"/>
  <c r="BG446" i="2"/>
  <c r="BF446" i="2"/>
  <c r="BE446" i="2"/>
  <c r="T446" i="2"/>
  <c r="R446" i="2"/>
  <c r="P446" i="2"/>
  <c r="BH444" i="2"/>
  <c r="BG444" i="2"/>
  <c r="BF444" i="2"/>
  <c r="BE444" i="2"/>
  <c r="T444" i="2"/>
  <c r="R444" i="2"/>
  <c r="P444" i="2"/>
  <c r="BH442" i="2"/>
  <c r="BG442" i="2"/>
  <c r="BF442" i="2"/>
  <c r="BE442" i="2"/>
  <c r="T442" i="2"/>
  <c r="R442" i="2"/>
  <c r="P442" i="2"/>
  <c r="BH436" i="2"/>
  <c r="BG436" i="2"/>
  <c r="BF436" i="2"/>
  <c r="BE436" i="2"/>
  <c r="T436" i="2"/>
  <c r="R436" i="2"/>
  <c r="P436" i="2"/>
  <c r="BH430" i="2"/>
  <c r="BG430" i="2"/>
  <c r="BF430" i="2"/>
  <c r="BE430" i="2"/>
  <c r="T430" i="2"/>
  <c r="R430" i="2"/>
  <c r="P430" i="2"/>
  <c r="BH428" i="2"/>
  <c r="BG428" i="2"/>
  <c r="BF428" i="2"/>
  <c r="BE428" i="2"/>
  <c r="T428" i="2"/>
  <c r="R428" i="2"/>
  <c r="P428" i="2"/>
  <c r="BH425" i="2"/>
  <c r="BG425" i="2"/>
  <c r="BF425" i="2"/>
  <c r="BE425" i="2"/>
  <c r="T425" i="2"/>
  <c r="R425" i="2"/>
  <c r="P425" i="2"/>
  <c r="BH422" i="2"/>
  <c r="BG422" i="2"/>
  <c r="BF422" i="2"/>
  <c r="BE422" i="2"/>
  <c r="T422" i="2"/>
  <c r="R422" i="2"/>
  <c r="P422" i="2"/>
  <c r="BH408" i="2"/>
  <c r="BG408" i="2"/>
  <c r="BF408" i="2"/>
  <c r="BE408" i="2"/>
  <c r="T408" i="2"/>
  <c r="R408" i="2"/>
  <c r="P408" i="2"/>
  <c r="BH405" i="2"/>
  <c r="BG405" i="2"/>
  <c r="BF405" i="2"/>
  <c r="BE405" i="2"/>
  <c r="T405" i="2"/>
  <c r="R405" i="2"/>
  <c r="P405" i="2"/>
  <c r="BH401" i="2"/>
  <c r="BG401" i="2"/>
  <c r="BF401" i="2"/>
  <c r="BE401" i="2"/>
  <c r="T401" i="2"/>
  <c r="R401" i="2"/>
  <c r="P401" i="2"/>
  <c r="BH399" i="2"/>
  <c r="BG399" i="2"/>
  <c r="BF399" i="2"/>
  <c r="BE399" i="2"/>
  <c r="T399" i="2"/>
  <c r="R399" i="2"/>
  <c r="P399" i="2"/>
  <c r="BH397" i="2"/>
  <c r="BG397" i="2"/>
  <c r="BF397" i="2"/>
  <c r="BE397" i="2"/>
  <c r="T397" i="2"/>
  <c r="R397" i="2"/>
  <c r="P397" i="2"/>
  <c r="BH395" i="2"/>
  <c r="BG395" i="2"/>
  <c r="BF395" i="2"/>
  <c r="BE395" i="2"/>
  <c r="T395" i="2"/>
  <c r="R395" i="2"/>
  <c r="P395" i="2"/>
  <c r="BH393" i="2"/>
  <c r="BG393" i="2"/>
  <c r="BF393" i="2"/>
  <c r="BE393" i="2"/>
  <c r="T393" i="2"/>
  <c r="R393" i="2"/>
  <c r="P393" i="2"/>
  <c r="BH391" i="2"/>
  <c r="BG391" i="2"/>
  <c r="BF391" i="2"/>
  <c r="BE391" i="2"/>
  <c r="T391" i="2"/>
  <c r="R391" i="2"/>
  <c r="P391" i="2"/>
  <c r="BH389" i="2"/>
  <c r="BG389" i="2"/>
  <c r="BF389" i="2"/>
  <c r="BE389" i="2"/>
  <c r="T389" i="2"/>
  <c r="R389" i="2"/>
  <c r="P389" i="2"/>
  <c r="BH387" i="2"/>
  <c r="BG387" i="2"/>
  <c r="BF387" i="2"/>
  <c r="BE387" i="2"/>
  <c r="T387" i="2"/>
  <c r="R387" i="2"/>
  <c r="P387" i="2"/>
  <c r="BH385" i="2"/>
  <c r="BG385" i="2"/>
  <c r="BF385" i="2"/>
  <c r="BE385" i="2"/>
  <c r="T385" i="2"/>
  <c r="R385" i="2"/>
  <c r="P385" i="2"/>
  <c r="BH383" i="2"/>
  <c r="BG383" i="2"/>
  <c r="BF383" i="2"/>
  <c r="BE383" i="2"/>
  <c r="T383" i="2"/>
  <c r="R383" i="2"/>
  <c r="P383" i="2"/>
  <c r="BH380" i="2"/>
  <c r="BG380" i="2"/>
  <c r="BF380" i="2"/>
  <c r="BE380" i="2"/>
  <c r="T380" i="2"/>
  <c r="R380" i="2"/>
  <c r="P380" i="2"/>
  <c r="BH377" i="2"/>
  <c r="BG377" i="2"/>
  <c r="BF377" i="2"/>
  <c r="BE377" i="2"/>
  <c r="T377" i="2"/>
  <c r="R377" i="2"/>
  <c r="P377" i="2"/>
  <c r="BH372" i="2"/>
  <c r="BG372" i="2"/>
  <c r="BF372" i="2"/>
  <c r="BE372" i="2"/>
  <c r="T372" i="2"/>
  <c r="R372" i="2"/>
  <c r="P372" i="2"/>
  <c r="BH358" i="2"/>
  <c r="BG358" i="2"/>
  <c r="BF358" i="2"/>
  <c r="BE358" i="2"/>
  <c r="T358" i="2"/>
  <c r="R358" i="2"/>
  <c r="P358" i="2"/>
  <c r="BH356" i="2"/>
  <c r="BG356" i="2"/>
  <c r="BF356" i="2"/>
  <c r="BE356" i="2"/>
  <c r="T356" i="2"/>
  <c r="R356" i="2"/>
  <c r="P356" i="2"/>
  <c r="BH354" i="2"/>
  <c r="BG354" i="2"/>
  <c r="BF354" i="2"/>
  <c r="BE354" i="2"/>
  <c r="T354" i="2"/>
  <c r="R354" i="2"/>
  <c r="P354" i="2"/>
  <c r="BH349" i="2"/>
  <c r="BG349" i="2"/>
  <c r="BF349" i="2"/>
  <c r="BE349" i="2"/>
  <c r="T349" i="2"/>
  <c r="R349" i="2"/>
  <c r="P349" i="2"/>
  <c r="BH345" i="2"/>
  <c r="BG345" i="2"/>
  <c r="BF345" i="2"/>
  <c r="BE345" i="2"/>
  <c r="T345" i="2"/>
  <c r="R345" i="2"/>
  <c r="P345" i="2"/>
  <c r="BH342" i="2"/>
  <c r="BG342" i="2"/>
  <c r="BF342" i="2"/>
  <c r="BE342" i="2"/>
  <c r="T342" i="2"/>
  <c r="R342" i="2"/>
  <c r="P342" i="2"/>
  <c r="BH339" i="2"/>
  <c r="BG339" i="2"/>
  <c r="BF339" i="2"/>
  <c r="BE339" i="2"/>
  <c r="T339" i="2"/>
  <c r="R339" i="2"/>
  <c r="P339" i="2"/>
  <c r="BH337" i="2"/>
  <c r="BG337" i="2"/>
  <c r="BF337" i="2"/>
  <c r="BE337" i="2"/>
  <c r="T337" i="2"/>
  <c r="R337" i="2"/>
  <c r="P337" i="2"/>
  <c r="BH334" i="2"/>
  <c r="BG334" i="2"/>
  <c r="BF334" i="2"/>
  <c r="BE334" i="2"/>
  <c r="T334" i="2"/>
  <c r="R334" i="2"/>
  <c r="P334" i="2"/>
  <c r="BH328" i="2"/>
  <c r="BG328" i="2"/>
  <c r="BF328" i="2"/>
  <c r="BE328" i="2"/>
  <c r="T328" i="2"/>
  <c r="R328" i="2"/>
  <c r="P328" i="2"/>
  <c r="BH324" i="2"/>
  <c r="BG324" i="2"/>
  <c r="BF324" i="2"/>
  <c r="BE324" i="2"/>
  <c r="T324" i="2"/>
  <c r="R324" i="2"/>
  <c r="P324" i="2"/>
  <c r="BH319" i="2"/>
  <c r="BG319" i="2"/>
  <c r="BF319" i="2"/>
  <c r="BE319" i="2"/>
  <c r="T319" i="2"/>
  <c r="R319" i="2"/>
  <c r="P319" i="2"/>
  <c r="BH314" i="2"/>
  <c r="BG314" i="2"/>
  <c r="BF314" i="2"/>
  <c r="BE314" i="2"/>
  <c r="T314" i="2"/>
  <c r="R314" i="2"/>
  <c r="P314" i="2"/>
  <c r="BH311" i="2"/>
  <c r="BG311" i="2"/>
  <c r="BF311" i="2"/>
  <c r="BE311" i="2"/>
  <c r="T311" i="2"/>
  <c r="R311" i="2"/>
  <c r="P311" i="2"/>
  <c r="BH307" i="2"/>
  <c r="BG307" i="2"/>
  <c r="BF307" i="2"/>
  <c r="BE307" i="2"/>
  <c r="T307" i="2"/>
  <c r="R307" i="2"/>
  <c r="P307" i="2"/>
  <c r="BH303" i="2"/>
  <c r="BG303" i="2"/>
  <c r="BF303" i="2"/>
  <c r="BE303" i="2"/>
  <c r="T303" i="2"/>
  <c r="R303" i="2"/>
  <c r="P303" i="2"/>
  <c r="BH300" i="2"/>
  <c r="BG300" i="2"/>
  <c r="BF300" i="2"/>
  <c r="BE300" i="2"/>
  <c r="T300" i="2"/>
  <c r="R300" i="2"/>
  <c r="P300" i="2"/>
  <c r="BH297" i="2"/>
  <c r="BG297" i="2"/>
  <c r="BF297" i="2"/>
  <c r="BE297" i="2"/>
  <c r="T297" i="2"/>
  <c r="R297" i="2"/>
  <c r="P297" i="2"/>
  <c r="BH295" i="2"/>
  <c r="BG295" i="2"/>
  <c r="BF295" i="2"/>
  <c r="BE295" i="2"/>
  <c r="T295" i="2"/>
  <c r="R295" i="2"/>
  <c r="P295" i="2"/>
  <c r="BH292" i="2"/>
  <c r="BG292" i="2"/>
  <c r="BF292" i="2"/>
  <c r="BE292" i="2"/>
  <c r="T292" i="2"/>
  <c r="R292" i="2"/>
  <c r="P292" i="2"/>
  <c r="BH288" i="2"/>
  <c r="BG288" i="2"/>
  <c r="BF288" i="2"/>
  <c r="BE288" i="2"/>
  <c r="T288" i="2"/>
  <c r="R288" i="2"/>
  <c r="P288" i="2"/>
  <c r="BH286" i="2"/>
  <c r="BG286" i="2"/>
  <c r="BF286" i="2"/>
  <c r="BE286" i="2"/>
  <c r="T286" i="2"/>
  <c r="R286" i="2"/>
  <c r="P286" i="2"/>
  <c r="BH284" i="2"/>
  <c r="BG284" i="2"/>
  <c r="BF284" i="2"/>
  <c r="BE284" i="2"/>
  <c r="T284" i="2"/>
  <c r="R284" i="2"/>
  <c r="P284" i="2"/>
  <c r="BH282" i="2"/>
  <c r="BG282" i="2"/>
  <c r="BF282" i="2"/>
  <c r="BE282" i="2"/>
  <c r="T282" i="2"/>
  <c r="R282" i="2"/>
  <c r="P282" i="2"/>
  <c r="BH280" i="2"/>
  <c r="BG280" i="2"/>
  <c r="BF280" i="2"/>
  <c r="BE280" i="2"/>
  <c r="T280" i="2"/>
  <c r="R280" i="2"/>
  <c r="P280" i="2"/>
  <c r="BH278" i="2"/>
  <c r="BG278" i="2"/>
  <c r="BF278" i="2"/>
  <c r="BE278" i="2"/>
  <c r="T278" i="2"/>
  <c r="R278" i="2"/>
  <c r="P278" i="2"/>
  <c r="BH276" i="2"/>
  <c r="BG276" i="2"/>
  <c r="BF276" i="2"/>
  <c r="BE276" i="2"/>
  <c r="T276" i="2"/>
  <c r="R276" i="2"/>
  <c r="P276" i="2"/>
  <c r="BH274" i="2"/>
  <c r="BG274" i="2"/>
  <c r="BF274" i="2"/>
  <c r="BE274" i="2"/>
  <c r="T274" i="2"/>
  <c r="R274" i="2"/>
  <c r="P274" i="2"/>
  <c r="BH272" i="2"/>
  <c r="BG272" i="2"/>
  <c r="BF272" i="2"/>
  <c r="BE272" i="2"/>
  <c r="T272" i="2"/>
  <c r="R272" i="2"/>
  <c r="P272" i="2"/>
  <c r="BH269" i="2"/>
  <c r="BG269" i="2"/>
  <c r="BF269" i="2"/>
  <c r="BE269" i="2"/>
  <c r="T269" i="2"/>
  <c r="R269" i="2"/>
  <c r="P269" i="2"/>
  <c r="BH261" i="2"/>
  <c r="BG261" i="2"/>
  <c r="BF261" i="2"/>
  <c r="BE261" i="2"/>
  <c r="T261" i="2"/>
  <c r="R261" i="2"/>
  <c r="P261" i="2"/>
  <c r="BH259" i="2"/>
  <c r="BG259" i="2"/>
  <c r="BF259" i="2"/>
  <c r="BE259" i="2"/>
  <c r="T259" i="2"/>
  <c r="R259" i="2"/>
  <c r="P259" i="2"/>
  <c r="BH257" i="2"/>
  <c r="BG257" i="2"/>
  <c r="BF257" i="2"/>
  <c r="BE257" i="2"/>
  <c r="T257" i="2"/>
  <c r="R257" i="2"/>
  <c r="P257" i="2"/>
  <c r="BH255" i="2"/>
  <c r="BG255" i="2"/>
  <c r="BF255" i="2"/>
  <c r="BE255" i="2"/>
  <c r="T255" i="2"/>
  <c r="R255" i="2"/>
  <c r="P255" i="2"/>
  <c r="BH250" i="2"/>
  <c r="BG250" i="2"/>
  <c r="BF250" i="2"/>
  <c r="BE250" i="2"/>
  <c r="T250" i="2"/>
  <c r="R250" i="2"/>
  <c r="P250" i="2"/>
  <c r="BH248" i="2"/>
  <c r="BG248" i="2"/>
  <c r="BF248" i="2"/>
  <c r="BE248" i="2"/>
  <c r="T248" i="2"/>
  <c r="R248" i="2"/>
  <c r="P248" i="2"/>
  <c r="BH246" i="2"/>
  <c r="BG246" i="2"/>
  <c r="BF246" i="2"/>
  <c r="BE246" i="2"/>
  <c r="T246" i="2"/>
  <c r="R246" i="2"/>
  <c r="P246" i="2"/>
  <c r="BH244" i="2"/>
  <c r="BG244" i="2"/>
  <c r="BF244" i="2"/>
  <c r="BE244" i="2"/>
  <c r="T244" i="2"/>
  <c r="R244" i="2"/>
  <c r="P244" i="2"/>
  <c r="BH242" i="2"/>
  <c r="BG242" i="2"/>
  <c r="BF242" i="2"/>
  <c r="BE242" i="2"/>
  <c r="T242" i="2"/>
  <c r="R242" i="2"/>
  <c r="P242" i="2"/>
  <c r="BH240" i="2"/>
  <c r="BG240" i="2"/>
  <c r="BF240" i="2"/>
  <c r="BE240" i="2"/>
  <c r="T240" i="2"/>
  <c r="R240" i="2"/>
  <c r="P240" i="2"/>
  <c r="BH238" i="2"/>
  <c r="BG238" i="2"/>
  <c r="BF238" i="2"/>
  <c r="BE238" i="2"/>
  <c r="T238" i="2"/>
  <c r="R238" i="2"/>
  <c r="P238" i="2"/>
  <c r="BH236" i="2"/>
  <c r="BG236" i="2"/>
  <c r="BF236" i="2"/>
  <c r="BE236" i="2"/>
  <c r="T236" i="2"/>
  <c r="R236" i="2"/>
  <c r="P236" i="2"/>
  <c r="BH234" i="2"/>
  <c r="BG234" i="2"/>
  <c r="BF234" i="2"/>
  <c r="BE234" i="2"/>
  <c r="T234" i="2"/>
  <c r="R234" i="2"/>
  <c r="P234" i="2"/>
  <c r="BH232" i="2"/>
  <c r="BG232" i="2"/>
  <c r="BF232" i="2"/>
  <c r="BE232" i="2"/>
  <c r="T232" i="2"/>
  <c r="R232" i="2"/>
  <c r="P232" i="2"/>
  <c r="BH230" i="2"/>
  <c r="BG230" i="2"/>
  <c r="BF230" i="2"/>
  <c r="BE230" i="2"/>
  <c r="T230" i="2"/>
  <c r="R230" i="2"/>
  <c r="P230" i="2"/>
  <c r="BH228" i="2"/>
  <c r="BG228" i="2"/>
  <c r="BF228" i="2"/>
  <c r="BE228" i="2"/>
  <c r="T228" i="2"/>
  <c r="R228" i="2"/>
  <c r="P228" i="2"/>
  <c r="BH226" i="2"/>
  <c r="BG226" i="2"/>
  <c r="BF226" i="2"/>
  <c r="BE226" i="2"/>
  <c r="T226" i="2"/>
  <c r="R226" i="2"/>
  <c r="P226" i="2"/>
  <c r="BH224" i="2"/>
  <c r="BG224" i="2"/>
  <c r="BF224" i="2"/>
  <c r="BE224" i="2"/>
  <c r="T224" i="2"/>
  <c r="R224" i="2"/>
  <c r="P224" i="2"/>
  <c r="BH222" i="2"/>
  <c r="BG222" i="2"/>
  <c r="BF222" i="2"/>
  <c r="BE222" i="2"/>
  <c r="T222" i="2"/>
  <c r="R222" i="2"/>
  <c r="P222" i="2"/>
  <c r="BH219" i="2"/>
  <c r="BG219" i="2"/>
  <c r="BF219" i="2"/>
  <c r="BE219" i="2"/>
  <c r="T219" i="2"/>
  <c r="R219" i="2"/>
  <c r="P219" i="2"/>
  <c r="BH216" i="2"/>
  <c r="BG216" i="2"/>
  <c r="BF216" i="2"/>
  <c r="BE216" i="2"/>
  <c r="T216" i="2"/>
  <c r="R216" i="2"/>
  <c r="P216" i="2"/>
  <c r="BH213" i="2"/>
  <c r="BG213" i="2"/>
  <c r="BF213" i="2"/>
  <c r="BE213" i="2"/>
  <c r="T213" i="2"/>
  <c r="R213" i="2"/>
  <c r="P213" i="2"/>
  <c r="BH208" i="2"/>
  <c r="BG208" i="2"/>
  <c r="BF208" i="2"/>
  <c r="BE208" i="2"/>
  <c r="T208" i="2"/>
  <c r="R208" i="2"/>
  <c r="P208" i="2"/>
  <c r="BH205" i="2"/>
  <c r="BG205" i="2"/>
  <c r="BF205" i="2"/>
  <c r="BE205" i="2"/>
  <c r="T205" i="2"/>
  <c r="R205" i="2"/>
  <c r="P205" i="2"/>
  <c r="BH199" i="2"/>
  <c r="BG199" i="2"/>
  <c r="BF199" i="2"/>
  <c r="BE199" i="2"/>
  <c r="T199" i="2"/>
  <c r="R199" i="2"/>
  <c r="P199" i="2"/>
  <c r="BH197" i="2"/>
  <c r="BG197" i="2"/>
  <c r="BF197" i="2"/>
  <c r="BE197" i="2"/>
  <c r="T197" i="2"/>
  <c r="R197" i="2"/>
  <c r="P197" i="2"/>
  <c r="BH192" i="2"/>
  <c r="BG192" i="2"/>
  <c r="BF192" i="2"/>
  <c r="BE192" i="2"/>
  <c r="T192" i="2"/>
  <c r="R192" i="2"/>
  <c r="P192" i="2"/>
  <c r="BH190" i="2"/>
  <c r="BG190" i="2"/>
  <c r="BF190" i="2"/>
  <c r="BE190" i="2"/>
  <c r="T190" i="2"/>
  <c r="R190" i="2"/>
  <c r="P190" i="2"/>
  <c r="BH186" i="2"/>
  <c r="BG186" i="2"/>
  <c r="BF186" i="2"/>
  <c r="BE186" i="2"/>
  <c r="T186" i="2"/>
  <c r="R186" i="2"/>
  <c r="P186" i="2"/>
  <c r="BH183" i="2"/>
  <c r="BG183" i="2"/>
  <c r="BF183" i="2"/>
  <c r="BE183" i="2"/>
  <c r="T183" i="2"/>
  <c r="R183" i="2"/>
  <c r="P183" i="2"/>
  <c r="BH180" i="2"/>
  <c r="BG180" i="2"/>
  <c r="BF180" i="2"/>
  <c r="BE180" i="2"/>
  <c r="T180" i="2"/>
  <c r="R180" i="2"/>
  <c r="P180" i="2"/>
  <c r="BH177" i="2"/>
  <c r="BG177" i="2"/>
  <c r="BF177" i="2"/>
  <c r="BE177" i="2"/>
  <c r="T177" i="2"/>
  <c r="R177" i="2"/>
  <c r="P177" i="2"/>
  <c r="BH165" i="2"/>
  <c r="BG165" i="2"/>
  <c r="BF165" i="2"/>
  <c r="BE165" i="2"/>
  <c r="T165" i="2"/>
  <c r="R165" i="2"/>
  <c r="P165" i="2"/>
  <c r="BH162" i="2"/>
  <c r="BG162" i="2"/>
  <c r="BF162" i="2"/>
  <c r="BE162" i="2"/>
  <c r="T162" i="2"/>
  <c r="R162" i="2"/>
  <c r="P162" i="2"/>
  <c r="BH157" i="2"/>
  <c r="BG157" i="2"/>
  <c r="BF157" i="2"/>
  <c r="BE157" i="2"/>
  <c r="T157" i="2"/>
  <c r="R157" i="2"/>
  <c r="P157" i="2"/>
  <c r="BH156" i="2"/>
  <c r="BG156" i="2"/>
  <c r="BF156" i="2"/>
  <c r="BE156" i="2"/>
  <c r="T156" i="2"/>
  <c r="R156" i="2"/>
  <c r="P156" i="2"/>
  <c r="BH154" i="2"/>
  <c r="BG154" i="2"/>
  <c r="BF154" i="2"/>
  <c r="BE154" i="2"/>
  <c r="T154" i="2"/>
  <c r="R154" i="2"/>
  <c r="P154" i="2"/>
  <c r="BH153" i="2"/>
  <c r="BG153" i="2"/>
  <c r="BF153" i="2"/>
  <c r="BE153" i="2"/>
  <c r="T153" i="2"/>
  <c r="R153" i="2"/>
  <c r="P153" i="2"/>
  <c r="BH151" i="2"/>
  <c r="BG151" i="2"/>
  <c r="BF151" i="2"/>
  <c r="BE151" i="2"/>
  <c r="T151" i="2"/>
  <c r="R151" i="2"/>
  <c r="P151" i="2"/>
  <c r="BH149" i="2"/>
  <c r="BG149" i="2"/>
  <c r="BF149" i="2"/>
  <c r="BE149" i="2"/>
  <c r="T149" i="2"/>
  <c r="R149" i="2"/>
  <c r="P149" i="2"/>
  <c r="BH146" i="2"/>
  <c r="BG146" i="2"/>
  <c r="BF146" i="2"/>
  <c r="BE146" i="2"/>
  <c r="T146" i="2"/>
  <c r="R146" i="2"/>
  <c r="P146" i="2"/>
  <c r="J139" i="2"/>
  <c r="J138" i="2"/>
  <c r="F138" i="2"/>
  <c r="F136" i="2"/>
  <c r="E134" i="2"/>
  <c r="J94" i="2"/>
  <c r="J93" i="2"/>
  <c r="F93" i="2"/>
  <c r="F91" i="2"/>
  <c r="E89" i="2"/>
  <c r="J20" i="2"/>
  <c r="E20" i="2"/>
  <c r="F94" i="2"/>
  <c r="J19" i="2"/>
  <c r="J14" i="2"/>
  <c r="J91" i="2" s="1"/>
  <c r="E7" i="2"/>
  <c r="E85" i="2" s="1"/>
  <c r="L90" i="1"/>
  <c r="AM90" i="1"/>
  <c r="AM89" i="1"/>
  <c r="L89" i="1"/>
  <c r="AM87" i="1"/>
  <c r="L87" i="1"/>
  <c r="L85" i="1"/>
  <c r="L84" i="1"/>
  <c r="J152" i="4"/>
  <c r="BK150" i="4"/>
  <c r="J147" i="4"/>
  <c r="J144" i="4"/>
  <c r="J139" i="4"/>
  <c r="J133" i="4"/>
  <c r="J127" i="4"/>
  <c r="J125" i="3"/>
  <c r="BJ485" i="2"/>
  <c r="J485" i="2"/>
  <c r="BJ482" i="2"/>
  <c r="J482" i="2"/>
  <c r="J480" i="2"/>
  <c r="BJ478" i="2"/>
  <c r="BJ475" i="2"/>
  <c r="J464" i="2"/>
  <c r="J457" i="2"/>
  <c r="J455" i="2"/>
  <c r="J448" i="2"/>
  <c r="J446" i="2"/>
  <c r="J436" i="2"/>
  <c r="J430" i="2"/>
  <c r="BJ428" i="2"/>
  <c r="J422" i="2"/>
  <c r="J399" i="2"/>
  <c r="BJ387" i="2"/>
  <c r="BJ385" i="2"/>
  <c r="J377" i="2"/>
  <c r="BJ356" i="2"/>
  <c r="BJ354" i="2"/>
  <c r="J349" i="2"/>
  <c r="J337" i="2"/>
  <c r="J334" i="2"/>
  <c r="BJ324" i="2"/>
  <c r="BJ319" i="2"/>
  <c r="BJ314" i="2"/>
  <c r="BJ307" i="2"/>
  <c r="J303" i="2"/>
  <c r="J300" i="2"/>
  <c r="BJ297" i="2"/>
  <c r="BJ295" i="2"/>
  <c r="J292" i="2"/>
  <c r="J286" i="2"/>
  <c r="J280" i="2"/>
  <c r="BJ274" i="2"/>
  <c r="BJ272" i="2"/>
  <c r="BJ259" i="2"/>
  <c r="BJ250" i="2"/>
  <c r="BJ248" i="2"/>
  <c r="BJ246" i="2"/>
  <c r="J244" i="2"/>
  <c r="J242" i="2"/>
  <c r="J238" i="2"/>
  <c r="BJ230" i="2"/>
  <c r="BJ228" i="2"/>
  <c r="J226" i="2"/>
  <c r="BJ222" i="2"/>
  <c r="J213" i="2"/>
  <c r="BJ197" i="2"/>
  <c r="J192" i="2"/>
  <c r="J190" i="2"/>
  <c r="BJ186" i="2"/>
  <c r="BJ165" i="2"/>
  <c r="BJ162" i="2"/>
  <c r="J156" i="2"/>
  <c r="J151" i="2"/>
  <c r="J150" i="4"/>
  <c r="BK147" i="4"/>
  <c r="J142" i="4"/>
  <c r="BK139" i="4"/>
  <c r="BK135" i="4"/>
  <c r="BK133" i="4"/>
  <c r="J475" i="2"/>
  <c r="BJ473" i="2"/>
  <c r="J472" i="2"/>
  <c r="J469" i="2"/>
  <c r="BJ464" i="2"/>
  <c r="BJ462" i="2"/>
  <c r="BJ457" i="2"/>
  <c r="BJ455" i="2"/>
  <c r="J452" i="2"/>
  <c r="J450" i="2"/>
  <c r="BJ444" i="2"/>
  <c r="BJ442" i="2"/>
  <c r="BJ436" i="2"/>
  <c r="BJ405" i="2"/>
  <c r="J397" i="2"/>
  <c r="BJ393" i="2"/>
  <c r="J391" i="2"/>
  <c r="J389" i="2"/>
  <c r="J387" i="2"/>
  <c r="BJ383" i="2"/>
  <c r="BJ380" i="2"/>
  <c r="BJ377" i="2"/>
  <c r="BJ358" i="2"/>
  <c r="J345" i="2"/>
  <c r="BJ334" i="2"/>
  <c r="J328" i="2"/>
  <c r="J324" i="2"/>
  <c r="J319" i="2"/>
  <c r="J314" i="2"/>
  <c r="J297" i="2"/>
  <c r="J284" i="2"/>
  <c r="BJ276" i="2"/>
  <c r="J274" i="2"/>
  <c r="J269" i="2"/>
  <c r="BJ261" i="2"/>
  <c r="J255" i="2"/>
  <c r="J250" i="2"/>
  <c r="J246" i="2"/>
  <c r="BJ244" i="2"/>
  <c r="BJ236" i="2"/>
  <c r="BJ234" i="2"/>
  <c r="J232" i="2"/>
  <c r="J230" i="2"/>
  <c r="J228" i="2"/>
  <c r="J224" i="2"/>
  <c r="J219" i="2"/>
  <c r="BJ213" i="2"/>
  <c r="BJ208" i="2"/>
  <c r="BJ205" i="2"/>
  <c r="BJ199" i="2"/>
  <c r="J197" i="2"/>
  <c r="BJ190" i="2"/>
  <c r="J183" i="2"/>
  <c r="BJ177" i="2"/>
  <c r="J165" i="2"/>
  <c r="J162" i="2"/>
  <c r="BJ157" i="2"/>
  <c r="J149" i="2"/>
  <c r="BJ146" i="2"/>
  <c r="AS97" i="1"/>
  <c r="AS95" i="1"/>
  <c r="BK152" i="4"/>
  <c r="BK144" i="4"/>
  <c r="BK142" i="4"/>
  <c r="J130" i="4"/>
  <c r="J478" i="2"/>
  <c r="J476" i="2"/>
  <c r="J473" i="2"/>
  <c r="J467" i="2"/>
  <c r="J462" i="2"/>
  <c r="BJ459" i="2"/>
  <c r="BJ448" i="2"/>
  <c r="BJ446" i="2"/>
  <c r="J444" i="2"/>
  <c r="BJ430" i="2"/>
  <c r="J428" i="2"/>
  <c r="J425" i="2"/>
  <c r="J408" i="2"/>
  <c r="BJ401" i="2"/>
  <c r="BJ399" i="2"/>
  <c r="BJ397" i="2"/>
  <c r="BJ395" i="2"/>
  <c r="BJ391" i="2"/>
  <c r="BJ389" i="2"/>
  <c r="J385" i="2"/>
  <c r="J383" i="2"/>
  <c r="J372" i="2"/>
  <c r="J354" i="2"/>
  <c r="BJ349" i="2"/>
  <c r="J342" i="2"/>
  <c r="J339" i="2"/>
  <c r="BJ337" i="2"/>
  <c r="BJ311" i="2"/>
  <c r="J288" i="2"/>
  <c r="BJ286" i="2"/>
  <c r="J282" i="2"/>
  <c r="BJ280" i="2"/>
  <c r="J278" i="2"/>
  <c r="J261" i="2"/>
  <c r="J259" i="2"/>
  <c r="BJ257" i="2"/>
  <c r="BJ255" i="2"/>
  <c r="BJ240" i="2"/>
  <c r="BJ238" i="2"/>
  <c r="J236" i="2"/>
  <c r="BJ224" i="2"/>
  <c r="J222" i="2"/>
  <c r="BJ219" i="2"/>
  <c r="J216" i="2"/>
  <c r="J208" i="2"/>
  <c r="J205" i="2"/>
  <c r="J186" i="2"/>
  <c r="BJ183" i="2"/>
  <c r="J180" i="2"/>
  <c r="J177" i="2"/>
  <c r="J154" i="2"/>
  <c r="J153" i="2"/>
  <c r="J146" i="2"/>
  <c r="AS99" i="1"/>
  <c r="J135" i="4"/>
  <c r="BK130" i="4"/>
  <c r="BK127" i="4"/>
  <c r="BK125" i="3"/>
  <c r="BJ480" i="2"/>
  <c r="BJ476" i="2"/>
  <c r="BJ472" i="2"/>
  <c r="BJ469" i="2"/>
  <c r="BJ467" i="2"/>
  <c r="J459" i="2"/>
  <c r="BJ452" i="2"/>
  <c r="BJ450" i="2"/>
  <c r="J442" i="2"/>
  <c r="BJ425" i="2"/>
  <c r="BJ422" i="2"/>
  <c r="BJ408" i="2"/>
  <c r="J405" i="2"/>
  <c r="J401" i="2"/>
  <c r="J395" i="2"/>
  <c r="J393" i="2"/>
  <c r="J380" i="2"/>
  <c r="BJ372" i="2"/>
  <c r="J358" i="2"/>
  <c r="J356" i="2"/>
  <c r="BJ345" i="2"/>
  <c r="BJ342" i="2"/>
  <c r="BJ339" i="2"/>
  <c r="BJ328" i="2"/>
  <c r="J311" i="2"/>
  <c r="J307" i="2"/>
  <c r="BJ303" i="2"/>
  <c r="BJ300" i="2"/>
  <c r="J295" i="2"/>
  <c r="BJ292" i="2"/>
  <c r="BJ288" i="2"/>
  <c r="BJ284" i="2"/>
  <c r="BJ282" i="2"/>
  <c r="BJ278" i="2"/>
  <c r="J276" i="2"/>
  <c r="J272" i="2"/>
  <c r="BJ269" i="2"/>
  <c r="J257" i="2"/>
  <c r="J248" i="2"/>
  <c r="BJ242" i="2"/>
  <c r="J240" i="2"/>
  <c r="J234" i="2"/>
  <c r="BJ232" i="2"/>
  <c r="BJ226" i="2"/>
  <c r="BJ216" i="2"/>
  <c r="J199" i="2"/>
  <c r="BJ192" i="2"/>
  <c r="BJ180" i="2"/>
  <c r="J157" i="2"/>
  <c r="BJ156" i="2"/>
  <c r="BJ154" i="2"/>
  <c r="BJ153" i="2"/>
  <c r="BJ151" i="2"/>
  <c r="BJ149" i="2"/>
  <c r="F37" i="3"/>
  <c r="BB98" i="1" s="1"/>
  <c r="BB97" i="1" s="1"/>
  <c r="AX97" i="1" s="1"/>
  <c r="F39" i="3"/>
  <c r="BD98" i="1" s="1"/>
  <c r="BD97" i="1" s="1"/>
  <c r="G160" i="5" l="1"/>
  <c r="G161" i="5" s="1"/>
  <c r="P471" i="2"/>
  <c r="T471" i="2"/>
  <c r="R421" i="2"/>
  <c r="P421" i="2"/>
  <c r="T421" i="2"/>
  <c r="T145" i="2"/>
  <c r="BJ204" i="2"/>
  <c r="J204" i="2"/>
  <c r="J103" i="2" s="1"/>
  <c r="BJ221" i="2"/>
  <c r="J221" i="2" s="1"/>
  <c r="J104" i="2" s="1"/>
  <c r="BJ271" i="2"/>
  <c r="J271" i="2" s="1"/>
  <c r="J105" i="2" s="1"/>
  <c r="BJ291" i="2"/>
  <c r="BJ290" i="2" s="1"/>
  <c r="J290" i="2" s="1"/>
  <c r="J106" i="2" s="1"/>
  <c r="BJ306" i="2"/>
  <c r="BJ305" i="2" s="1"/>
  <c r="J305" i="2" s="1"/>
  <c r="J108" i="2" s="1"/>
  <c r="BJ318" i="2"/>
  <c r="BJ348" i="2"/>
  <c r="J348" i="2" s="1"/>
  <c r="J112" i="2" s="1"/>
  <c r="T376" i="2"/>
  <c r="BJ382" i="2"/>
  <c r="J382" i="2" s="1"/>
  <c r="J115" i="2" s="1"/>
  <c r="R404" i="2"/>
  <c r="R403" i="2" s="1"/>
  <c r="P126" i="4"/>
  <c r="P125" i="4"/>
  <c r="BJ145" i="2"/>
  <c r="J145" i="2" s="1"/>
  <c r="J101" i="2" s="1"/>
  <c r="BJ189" i="2"/>
  <c r="J189" i="2" s="1"/>
  <c r="J102" i="2" s="1"/>
  <c r="T189" i="2"/>
  <c r="T204" i="2"/>
  <c r="R221" i="2"/>
  <c r="R271" i="2"/>
  <c r="T291" i="2"/>
  <c r="T290" i="2" s="1"/>
  <c r="R306" i="2"/>
  <c r="R305" i="2" s="1"/>
  <c r="T318" i="2"/>
  <c r="R348" i="2"/>
  <c r="BJ376" i="2"/>
  <c r="BJ375" i="2" s="1"/>
  <c r="J375" i="2" s="1"/>
  <c r="J113" i="2" s="1"/>
  <c r="P382" i="2"/>
  <c r="BJ404" i="2"/>
  <c r="J404" i="2" s="1"/>
  <c r="J117" i="2" s="1"/>
  <c r="T126" i="4"/>
  <c r="T125" i="4"/>
  <c r="R138" i="4"/>
  <c r="R137" i="4"/>
  <c r="P145" i="2"/>
  <c r="P189" i="2"/>
  <c r="R204" i="2"/>
  <c r="T221" i="2"/>
  <c r="T271" i="2"/>
  <c r="R291" i="2"/>
  <c r="R290" i="2" s="1"/>
  <c r="T306" i="2"/>
  <c r="T305" i="2" s="1"/>
  <c r="P318" i="2"/>
  <c r="T348" i="2"/>
  <c r="P376" i="2"/>
  <c r="P375" i="2" s="1"/>
  <c r="T382" i="2"/>
  <c r="T404" i="2"/>
  <c r="T403" i="2"/>
  <c r="BK126" i="4"/>
  <c r="BK125" i="4" s="1"/>
  <c r="BK138" i="4"/>
  <c r="J138" i="4" s="1"/>
  <c r="J102" i="4" s="1"/>
  <c r="P138" i="4"/>
  <c r="P137" i="4" s="1"/>
  <c r="R145" i="2"/>
  <c r="R189" i="2"/>
  <c r="P204" i="2"/>
  <c r="P221" i="2"/>
  <c r="P271" i="2"/>
  <c r="P291" i="2"/>
  <c r="P290" i="2"/>
  <c r="P306" i="2"/>
  <c r="P305" i="2"/>
  <c r="R318" i="2"/>
  <c r="R317" i="2"/>
  <c r="P348" i="2"/>
  <c r="R376" i="2"/>
  <c r="R382" i="2"/>
  <c r="P404" i="2"/>
  <c r="P403" i="2" s="1"/>
  <c r="R126" i="4"/>
  <c r="R125" i="4" s="1"/>
  <c r="R124" i="4" s="1"/>
  <c r="T138" i="4"/>
  <c r="T137" i="4"/>
  <c r="E130" i="2"/>
  <c r="J136" i="2"/>
  <c r="F139" i="2"/>
  <c r="BD146" i="2"/>
  <c r="BD162" i="2"/>
  <c r="BD165" i="2"/>
  <c r="BD186" i="2"/>
  <c r="BD197" i="2"/>
  <c r="BD208" i="2"/>
  <c r="BD213" i="2"/>
  <c r="BD222" i="2"/>
  <c r="BD224" i="2"/>
  <c r="BD236" i="2"/>
  <c r="BD242" i="2"/>
  <c r="BD244" i="2"/>
  <c r="BD272" i="2"/>
  <c r="BD284" i="2"/>
  <c r="BD307" i="2"/>
  <c r="BD311" i="2"/>
  <c r="BD334" i="2"/>
  <c r="BD383" i="2"/>
  <c r="BD385" i="2"/>
  <c r="BD389" i="2"/>
  <c r="BD391" i="2"/>
  <c r="BD455" i="2"/>
  <c r="BD457" i="2"/>
  <c r="BD459" i="2"/>
  <c r="BD462" i="2"/>
  <c r="BD472" i="2"/>
  <c r="BD473" i="2"/>
  <c r="E85" i="3"/>
  <c r="J116" i="3"/>
  <c r="BE125" i="3"/>
  <c r="J35" i="3" s="1"/>
  <c r="AV98" i="1" s="1"/>
  <c r="BK124" i="3"/>
  <c r="J124" i="3" s="1"/>
  <c r="J100" i="3" s="1"/>
  <c r="E85" i="4"/>
  <c r="J118" i="4"/>
  <c r="BD156" i="2"/>
  <c r="BD157" i="2"/>
  <c r="BD192" i="2"/>
  <c r="BD226" i="2"/>
  <c r="BD228" i="2"/>
  <c r="BD230" i="2"/>
  <c r="BD232" i="2"/>
  <c r="BD246" i="2"/>
  <c r="BD250" i="2"/>
  <c r="BD257" i="2"/>
  <c r="BD261" i="2"/>
  <c r="BD269" i="2"/>
  <c r="BD292" i="2"/>
  <c r="BD295" i="2"/>
  <c r="BD300" i="2"/>
  <c r="BD319" i="2"/>
  <c r="BD324" i="2"/>
  <c r="BD349" i="2"/>
  <c r="BD356" i="2"/>
  <c r="BD387" i="2"/>
  <c r="BD408" i="2"/>
  <c r="BD436" i="2"/>
  <c r="BD464" i="2"/>
  <c r="BD467" i="2"/>
  <c r="BD475" i="2"/>
  <c r="F94" i="3"/>
  <c r="F121" i="4"/>
  <c r="BE127" i="4"/>
  <c r="BE130" i="4"/>
  <c r="BE133" i="4"/>
  <c r="BE139" i="4"/>
  <c r="BE150" i="4"/>
  <c r="BD154" i="2"/>
  <c r="BD190" i="2"/>
  <c r="BD216" i="2"/>
  <c r="BD219" i="2"/>
  <c r="BD238" i="2"/>
  <c r="BD248" i="2"/>
  <c r="BD259" i="2"/>
  <c r="BD278" i="2"/>
  <c r="BD280" i="2"/>
  <c r="BD286" i="2"/>
  <c r="BD297" i="2"/>
  <c r="BD314" i="2"/>
  <c r="BD337" i="2"/>
  <c r="BD345" i="2"/>
  <c r="BD372" i="2"/>
  <c r="BD395" i="2"/>
  <c r="BD397" i="2"/>
  <c r="BD401" i="2"/>
  <c r="BD405" i="2"/>
  <c r="BD425" i="2"/>
  <c r="BD428" i="2"/>
  <c r="BD430" i="2"/>
  <c r="BD444" i="2"/>
  <c r="BD446" i="2"/>
  <c r="BD452" i="2"/>
  <c r="BJ484" i="2"/>
  <c r="J484" i="2"/>
  <c r="J120" i="2" s="1"/>
  <c r="BE135" i="4"/>
  <c r="BE147" i="4"/>
  <c r="BE152" i="4"/>
  <c r="BD149" i="2"/>
  <c r="BD151" i="2"/>
  <c r="BD153" i="2"/>
  <c r="BD177" i="2"/>
  <c r="BD180" i="2"/>
  <c r="BD183" i="2"/>
  <c r="BD199" i="2"/>
  <c r="BD205" i="2"/>
  <c r="BD234" i="2"/>
  <c r="BD240" i="2"/>
  <c r="BD255" i="2"/>
  <c r="BD274" i="2"/>
  <c r="BD276" i="2"/>
  <c r="BD282" i="2"/>
  <c r="BD288" i="2"/>
  <c r="BD303" i="2"/>
  <c r="BD328" i="2"/>
  <c r="BD339" i="2"/>
  <c r="BD342" i="2"/>
  <c r="BD354" i="2"/>
  <c r="BD358" i="2"/>
  <c r="BD377" i="2"/>
  <c r="BD380" i="2"/>
  <c r="BD393" i="2"/>
  <c r="BD399" i="2"/>
  <c r="BD422" i="2"/>
  <c r="BD442" i="2"/>
  <c r="BD448" i="2"/>
  <c r="BD450" i="2"/>
  <c r="BD469" i="2"/>
  <c r="BD476" i="2"/>
  <c r="BD478" i="2"/>
  <c r="BD480" i="2"/>
  <c r="BD482" i="2"/>
  <c r="BD485" i="2"/>
  <c r="BE142" i="4"/>
  <c r="BE144" i="4"/>
  <c r="F39" i="2"/>
  <c r="BD96" i="1" s="1"/>
  <c r="BD95" i="1" s="1"/>
  <c r="F37" i="4"/>
  <c r="BB100" i="1" s="1"/>
  <c r="BB99" i="1" s="1"/>
  <c r="AX99" i="1" s="1"/>
  <c r="F38" i="2"/>
  <c r="BC96" i="1" s="1"/>
  <c r="BC95" i="1" s="1"/>
  <c r="J36" i="4"/>
  <c r="AW100" i="1" s="1"/>
  <c r="F36" i="2"/>
  <c r="BA96" i="1" s="1"/>
  <c r="BA95" i="1" s="1"/>
  <c r="J36" i="3"/>
  <c r="AW98" i="1" s="1"/>
  <c r="J36" i="2"/>
  <c r="AW96" i="1" s="1"/>
  <c r="F36" i="4"/>
  <c r="BA100" i="1" s="1"/>
  <c r="BA99" i="1" s="1"/>
  <c r="AW99" i="1" s="1"/>
  <c r="F38" i="4"/>
  <c r="BC100" i="1" s="1"/>
  <c r="BC99" i="1" s="1"/>
  <c r="AY99" i="1" s="1"/>
  <c r="F39" i="4"/>
  <c r="BD100" i="1" s="1"/>
  <c r="BD99" i="1" s="1"/>
  <c r="F37" i="2"/>
  <c r="BB96" i="1" s="1"/>
  <c r="BB95" i="1" s="1"/>
  <c r="AX95" i="1" s="1"/>
  <c r="AS94" i="1"/>
  <c r="BJ317" i="2" l="1"/>
  <c r="J317" i="2" s="1"/>
  <c r="J110" i="2" s="1"/>
  <c r="R375" i="2"/>
  <c r="R144" i="2"/>
  <c r="R143" i="2" s="1"/>
  <c r="R142" i="2" s="1"/>
  <c r="P317" i="2"/>
  <c r="P144" i="2"/>
  <c r="P143" i="2" s="1"/>
  <c r="P142" i="2" s="1"/>
  <c r="AU96" i="1" s="1"/>
  <c r="AU95" i="1" s="1"/>
  <c r="T124" i="4"/>
  <c r="P124" i="4"/>
  <c r="AU100" i="1" s="1"/>
  <c r="AU99" i="1" s="1"/>
  <c r="T375" i="2"/>
  <c r="T144" i="2"/>
  <c r="T317" i="2"/>
  <c r="BJ471" i="2"/>
  <c r="J471" i="2" s="1"/>
  <c r="J119" i="2" s="1"/>
  <c r="BJ144" i="2"/>
  <c r="J144" i="2" s="1"/>
  <c r="J100" i="2" s="1"/>
  <c r="J291" i="2"/>
  <c r="J107" i="2"/>
  <c r="J306" i="2"/>
  <c r="J109" i="2"/>
  <c r="J318" i="2"/>
  <c r="J111" i="2"/>
  <c r="BJ403" i="2"/>
  <c r="J403" i="2"/>
  <c r="J116" i="2" s="1"/>
  <c r="BK137" i="4"/>
  <c r="J137" i="4" s="1"/>
  <c r="J101" i="4" s="1"/>
  <c r="J376" i="2"/>
  <c r="J114" i="2" s="1"/>
  <c r="BK123" i="3"/>
  <c r="BK122" i="3" s="1"/>
  <c r="J122" i="3" s="1"/>
  <c r="J98" i="3" s="1"/>
  <c r="J125" i="4"/>
  <c r="J99" i="4" s="1"/>
  <c r="J126" i="4"/>
  <c r="J100" i="4" s="1"/>
  <c r="BD94" i="1"/>
  <c r="W33" i="1" s="1"/>
  <c r="BC94" i="1"/>
  <c r="W32" i="1" s="1"/>
  <c r="BA94" i="1"/>
  <c r="AW94" i="1" s="1"/>
  <c r="AK30" i="1" s="1"/>
  <c r="F35" i="3"/>
  <c r="AZ98" i="1" s="1"/>
  <c r="AZ97" i="1" s="1"/>
  <c r="AV97" i="1" s="1"/>
  <c r="AT97" i="1" s="1"/>
  <c r="F35" i="2"/>
  <c r="AZ96" i="1" s="1"/>
  <c r="AZ95" i="1" s="1"/>
  <c r="BB94" i="1"/>
  <c r="W31" i="1" s="1"/>
  <c r="AW95" i="1"/>
  <c r="J35" i="4"/>
  <c r="AV100" i="1" s="1"/>
  <c r="AT100" i="1" s="1"/>
  <c r="AY95" i="1"/>
  <c r="J35" i="2"/>
  <c r="AV96" i="1" s="1"/>
  <c r="AT96" i="1" s="1"/>
  <c r="AT98" i="1"/>
  <c r="F35" i="4"/>
  <c r="AZ100" i="1" s="1"/>
  <c r="AZ99" i="1" s="1"/>
  <c r="AV99" i="1" s="1"/>
  <c r="AT99" i="1" s="1"/>
  <c r="AU94" i="1" l="1"/>
  <c r="T143" i="2"/>
  <c r="T142" i="2" s="1"/>
  <c r="BK124" i="4"/>
  <c r="J124" i="4" s="1"/>
  <c r="J32" i="4" s="1"/>
  <c r="AG100" i="1" s="1"/>
  <c r="AG99" i="1" s="1"/>
  <c r="AN99" i="1" s="1"/>
  <c r="J123" i="3"/>
  <c r="J99" i="3" s="1"/>
  <c r="BJ421" i="2"/>
  <c r="J421" i="2" s="1"/>
  <c r="J118" i="2" s="1"/>
  <c r="AZ94" i="1"/>
  <c r="W29" i="1" s="1"/>
  <c r="AY94" i="1"/>
  <c r="AX94" i="1"/>
  <c r="AV95" i="1"/>
  <c r="AT95" i="1" s="1"/>
  <c r="W30" i="1"/>
  <c r="J32" i="3"/>
  <c r="AG98" i="1" s="1"/>
  <c r="AN98" i="1" s="1"/>
  <c r="BJ143" i="2" l="1"/>
  <c r="J143" i="2" s="1"/>
  <c r="J99" i="2" s="1"/>
  <c r="AN100" i="1"/>
  <c r="J41" i="4"/>
  <c r="J98" i="4"/>
  <c r="J41" i="3"/>
  <c r="AV94" i="1"/>
  <c r="AK29" i="1" s="1"/>
  <c r="AG97" i="1"/>
  <c r="AN97" i="1" s="1"/>
  <c r="BJ142" i="2" l="1"/>
  <c r="J142" i="2" s="1"/>
  <c r="J32" i="2" s="1"/>
  <c r="AG96" i="1" s="1"/>
  <c r="AG95" i="1" s="1"/>
  <c r="AG94" i="1" s="1"/>
  <c r="AT94" i="1"/>
  <c r="AN95" i="1" l="1"/>
  <c r="AN96" i="1"/>
  <c r="J98" i="2"/>
  <c r="J41" i="2"/>
  <c r="AN94" i="1"/>
  <c r="AK26" i="1"/>
  <c r="AK35" i="1" s="1"/>
</calcChain>
</file>

<file path=xl/sharedStrings.xml><?xml version="1.0" encoding="utf-8"?>
<sst xmlns="http://schemas.openxmlformats.org/spreadsheetml/2006/main" count="4961" uniqueCount="970">
  <si>
    <t>Export Komplet</t>
  </si>
  <si>
    <t/>
  </si>
  <si>
    <t>2.0</t>
  </si>
  <si>
    <t>False</t>
  </si>
  <si>
    <t>{dad2ccf3-634d-4aa6-8628-91af55107032}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</si>
  <si>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</si>
  <si>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</si>
  <si>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</si>
  <si>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</si>
  <si>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</si>
  <si>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</si>
  <si>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0,001</t>
  </si>
  <si>
    <t>Kód:</t>
  </si>
  <si>
    <t>2020-012</t>
  </si>
  <si>
    <t>Stavba:</t>
  </si>
  <si>
    <t>Výstavba parkovací plochy a úpravy vnitrobloku na ul. Kosmonautů v Karviné Ráji</t>
  </si>
  <si>
    <t>KSO:</t>
  </si>
  <si>
    <t>822 29 11</t>
  </si>
  <si>
    <t>CC-CZ:</t>
  </si>
  <si>
    <t>Místo:</t>
  </si>
  <si>
    <t>Karviná</t>
  </si>
  <si>
    <t>Datum:</t>
  </si>
  <si>
    <t>4. 8. 2020</t>
  </si>
  <si>
    <t>Zadavatel:</t>
  </si>
  <si>
    <t>IČ:</t>
  </si>
  <si>
    <t>002977534</t>
  </si>
  <si>
    <t>SMK-odbor majetkový</t>
  </si>
  <si>
    <t>DIČ:</t>
  </si>
  <si>
    <t>CZ002977534</t>
  </si>
  <si>
    <t>Zhotovitel:</t>
  </si>
  <si>
    <t xml:space="preserve"> </t>
  </si>
  <si>
    <t>Projektant:</t>
  </si>
  <si>
    <t>47680091</t>
  </si>
  <si>
    <t>Ateliér ESO,spol.s r.o.,K.H.Máchy 5203/33</t>
  </si>
  <si>
    <t>CZ47680091</t>
  </si>
  <si>
    <t>True</t>
  </si>
  <si>
    <t>Zpracovatel:</t>
  </si>
  <si>
    <t>Ing. Miloslav Vrána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</si>
  <si>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</si>
  <si>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</si>
  <si>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</si>
  <si>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</si>
  <si>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</si>
  <si>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</si>
  <si>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</si>
  <si>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</si>
  <si>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</si>
  <si>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</si>
  <si>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</si>
  <si>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</si>
  <si>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</si>
  <si>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</si>
  <si>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</si>
  <si>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</si>
  <si>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</si>
  <si>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</si>
  <si>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</si>
  <si>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</si>
  <si>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</si>
  <si>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</si>
  <si>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</si>
  <si>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</si>
  <si>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</si>
  <si>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</si>
  <si>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</si>
  <si>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</si>
  <si>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</si>
  <si>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</si>
  <si>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</si>
  <si>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</si>
  <si>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</si>
  <si>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</si>
  <si>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</si>
  <si>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</si>
  <si>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</si>
  <si>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</si>
  <si>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</si>
  <si>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</si>
  <si>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</si>
  <si>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</si>
  <si>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</si>
  <si>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</si>
  <si>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</si>
  <si>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101</t>
  </si>
  <si>
    <t>Parkoviště</t>
  </si>
  <si>
    <t>STA</t>
  </si>
  <si>
    <t>1</t>
  </si>
  <si>
    <t>{31ace91e-e3ad-4069-8e4e-07b66887987d}</t>
  </si>
  <si>
    <t>2</t>
  </si>
  <si>
    <t>/</t>
  </si>
  <si>
    <t>Soupis prací - Parkoviště</t>
  </si>
  <si>
    <t>Soupis</t>
  </si>
  <si>
    <t>{d57a98ee-c309-44fa-98cc-5f2461117074}</t>
  </si>
  <si>
    <t>401</t>
  </si>
  <si>
    <t>Veřejné osvětlení</t>
  </si>
  <si>
    <t>{e40e8253-340d-4f79-80fc-a0ee9390752f}</t>
  </si>
  <si>
    <t>Soupis prací - Veřejné osvětlení</t>
  </si>
  <si>
    <t>{a6c2a0a6-c7ae-4220-a656-26f75e017ee6}</t>
  </si>
  <si>
    <t>VON</t>
  </si>
  <si>
    <t>Vedlejší a ostatní náklady</t>
  </si>
  <si>
    <t>{583e460f-8cdf-4acf-9f07-939662db1dc5}</t>
  </si>
  <si>
    <t>Soupis prací _ Vedlejší a ostatní náklady</t>
  </si>
  <si>
    <t>{cb156165-686a-4237-8335-63f21f7d6a81}</t>
  </si>
  <si>
    <t>KRYCÍ LIST SOUPISU PRACÍ</t>
  </si>
  <si>
    <t>Objekt:</t>
  </si>
  <si>
    <t>101 - Parkoviště</t>
  </si>
  <si>
    <t>Soupis:</t>
  </si>
  <si>
    <t>101 - Soupis prací - Parkoviště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</si>
  <si>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</si>
  <si>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</si>
  <si>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</si>
  <si>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</si>
  <si>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</si>
  <si>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</si>
  <si>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</si>
  <si>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  11 - Zemní práce - přípravné a přidružené práce</t>
  </si>
  <si>
    <t xml:space="preserve">      12 - Zemní práce - odkopávky a prokopávky</t>
  </si>
  <si>
    <t xml:space="preserve">      13 - Zemní práce - hloubené vykopávky</t>
  </si>
  <si>
    <t xml:space="preserve">      16 - Zemní práce - přemístění výkopku</t>
  </si>
  <si>
    <t xml:space="preserve">      18 - Zemní práce - povrchové úpravy terénu</t>
  </si>
  <si>
    <t xml:space="preserve">    2 - Zakládání</t>
  </si>
  <si>
    <t xml:space="preserve">      27 - Zakládání - základy</t>
  </si>
  <si>
    <t xml:space="preserve">    4 - Vodorovné konstrukce</t>
  </si>
  <si>
    <t xml:space="preserve">      45 - Podkladní a vedlejší konstrukce kromě vozovek a železničního svršku</t>
  </si>
  <si>
    <t xml:space="preserve">    5 - Komunikace pozemní</t>
  </si>
  <si>
    <t xml:space="preserve">      56 - Podkladní vrstvy komunikací, letišť a ploch</t>
  </si>
  <si>
    <t xml:space="preserve">      59 - Kryty pozemních komunikací, letišť a ploch dlážděné</t>
  </si>
  <si>
    <t xml:space="preserve">    8 - Trubní vedení</t>
  </si>
  <si>
    <t xml:space="preserve">      87 - Potrubí z trub plastických a skleněných</t>
  </si>
  <si>
    <t xml:space="preserve">      89 - Ostatní konstrukce</t>
  </si>
  <si>
    <t xml:space="preserve">    9 - Ostatní konstrukce a práce, bourání</t>
  </si>
  <si>
    <t xml:space="preserve">      98 - Demolice a sanace</t>
  </si>
  <si>
    <t xml:space="preserve">    91 - Doplňující konstrukce a práce pozemních komunikací, letišť a ploch</t>
  </si>
  <si>
    <t xml:space="preserve">      97 - Prorážení otvorů a ostatní bourací práce</t>
  </si>
  <si>
    <t xml:space="preserve">        99 - Přesun hmot a manipulace se sutí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</si>
  <si>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</si>
  <si>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</si>
  <si>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</si>
  <si>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</si>
  <si>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</si>
  <si>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</si>
  <si>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</si>
  <si>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</si>
  <si>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</si>
  <si>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</si>
  <si>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</si>
  <si>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</si>
  <si>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</si>
  <si>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</si>
  <si>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</si>
  <si>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</si>
  <si>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</si>
  <si>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11</t>
  </si>
  <si>
    <t>Zemní práce - přípravné a přidružené práce</t>
  </si>
  <si>
    <t>K</t>
  </si>
  <si>
    <t>111111101</t>
  </si>
  <si>
    <t>Odstranění travin v rovině nebo ve svahu do 1:5 ručně</t>
  </si>
  <si>
    <t>m2</t>
  </si>
  <si>
    <t>CS ÚRS 2020 02</t>
  </si>
  <si>
    <t>4</t>
  </si>
  <si>
    <t>3</t>
  </si>
  <si>
    <t>2026359671</t>
  </si>
  <si>
    <t>VV</t>
  </si>
  <si>
    <t xml:space="preserve">"tráva pod parkovištěm </t>
  </si>
  <si>
    <t>545</t>
  </si>
  <si>
    <t>111211101</t>
  </si>
  <si>
    <t>Odstranění křovin a stromů průměru kmene do 100 mm i s kořeny sklonu terénu do 1:5 ručně</t>
  </si>
  <si>
    <t>767133214</t>
  </si>
  <si>
    <t>10</t>
  </si>
  <si>
    <t>111251111</t>
  </si>
  <si>
    <t>Drcení ořezaných větví D do 100 mm s odvozem do 20 km</t>
  </si>
  <si>
    <t>m3</t>
  </si>
  <si>
    <t>1166772881</t>
  </si>
  <si>
    <t>6</t>
  </si>
  <si>
    <t>112101104</t>
  </si>
  <si>
    <t>Odstranění stromů listnatých průměru kmene do 900 mm</t>
  </si>
  <si>
    <t>kus</t>
  </si>
  <si>
    <t>410137400</t>
  </si>
  <si>
    <t>5</t>
  </si>
  <si>
    <t>112101105</t>
  </si>
  <si>
    <t>Odstranění stromů listnatých průměru kmene do 1100 mm</t>
  </si>
  <si>
    <t>1587703120</t>
  </si>
  <si>
    <t>112201104</t>
  </si>
  <si>
    <t>Odstranění pařezů D do 900 mm</t>
  </si>
  <si>
    <t>-1272009720</t>
  </si>
  <si>
    <t>7</t>
  </si>
  <si>
    <t>113106121</t>
  </si>
  <si>
    <t>Rozebrání dlažeb z betonových nebo kamenných dlaždic komunikací pro pěší ručně</t>
  </si>
  <si>
    <t>-1192073599</t>
  </si>
  <si>
    <t>pískoviště</t>
  </si>
  <si>
    <t>9,5</t>
  </si>
  <si>
    <t>plocha u klepáče</t>
  </si>
  <si>
    <t>17</t>
  </si>
  <si>
    <t>8</t>
  </si>
  <si>
    <t>113106123</t>
  </si>
  <si>
    <t>Rozebrání dlažeb komunikací pro pěší ze zámkových dlaždic</t>
  </si>
  <si>
    <t>924303167</t>
  </si>
  <si>
    <t>Odstranění dlažby-stávající kontejnerové stanoviště (včetně přeložení části stávající plochy)</t>
  </si>
  <si>
    <t>8+1</t>
  </si>
  <si>
    <t>9</t>
  </si>
  <si>
    <t>113107222</t>
  </si>
  <si>
    <t>Odstranění podkladu z kameniva drceného tl 200 mm strojně pl přes 200 m2</t>
  </si>
  <si>
    <t>-1090314953</t>
  </si>
  <si>
    <t>betonová plocha</t>
  </si>
  <si>
    <t>42</t>
  </si>
  <si>
    <t>asfaltová plocha</t>
  </si>
  <si>
    <t>plocha pro kontejnery</t>
  </si>
  <si>
    <t>Součet</t>
  </si>
  <si>
    <t>113107337</t>
  </si>
  <si>
    <t>Odstranění podkladu z betonu vyztuženého sítěmi tl 300 mm strojně pl do 50 m2</t>
  </si>
  <si>
    <t>-922506008</t>
  </si>
  <si>
    <t>vybourání stávající parkovací plochy</t>
  </si>
  <si>
    <t>113107542</t>
  </si>
  <si>
    <t>Odstranění podkladu živičných tl 100 mm při překopech strojně pl přes 15 m2</t>
  </si>
  <si>
    <t>2028627894</t>
  </si>
  <si>
    <t>oprava stávající asfaltové plochy (MK)</t>
  </si>
  <si>
    <t>33,8+10</t>
  </si>
  <si>
    <t>12</t>
  </si>
  <si>
    <t>113202111</t>
  </si>
  <si>
    <t>Vytrhání obrub krajníků obrubníků stojatých</t>
  </si>
  <si>
    <t>m</t>
  </si>
  <si>
    <t>1758010144</t>
  </si>
  <si>
    <t>"viz situace přípravy území</t>
  </si>
  <si>
    <t>16,5+14,6+22+2</t>
  </si>
  <si>
    <t>13</t>
  </si>
  <si>
    <t>966006132</t>
  </si>
  <si>
    <t>Odstranění značek dopravních nebo orientačních se sloupky s betonovými patkami</t>
  </si>
  <si>
    <t>-409243352</t>
  </si>
  <si>
    <t xml:space="preserve">vybourání dopravních značek </t>
  </si>
  <si>
    <t>Zemní práce - odkopávky a prokopávky</t>
  </si>
  <si>
    <t>14</t>
  </si>
  <si>
    <t>121151123</t>
  </si>
  <si>
    <t>Sejmutí ornice plochy přes 500 m2 tl vrstvy do 200 mm strojně</t>
  </si>
  <si>
    <t>-1471367072</t>
  </si>
  <si>
    <t>545*0,02</t>
  </si>
  <si>
    <t>122151101</t>
  </si>
  <si>
    <t>Odkopávky a prokopávky nezapažené v hornině třídy těžitelnosti I, skupiny 1 a 2 objem do 20 m3 strojně</t>
  </si>
  <si>
    <t>-887706582</t>
  </si>
  <si>
    <t>potřeba ornice</t>
  </si>
  <si>
    <t>135*0,1+55*0,2</t>
  </si>
  <si>
    <t>odpočet sejmuté ornice</t>
  </si>
  <si>
    <t>10,9*-1</t>
  </si>
  <si>
    <t>16</t>
  </si>
  <si>
    <t>M</t>
  </si>
  <si>
    <t>10371500</t>
  </si>
  <si>
    <t>substrát pro trávníky VL</t>
  </si>
  <si>
    <t>-1880202558</t>
  </si>
  <si>
    <t>13,6</t>
  </si>
  <si>
    <t>122251104</t>
  </si>
  <si>
    <t>Odkopávky a prokopávky nezapažené v hornině třídy těžitelnosti I, skupiny 3 objem do 500 m3 strojně</t>
  </si>
  <si>
    <t>-291650648</t>
  </si>
  <si>
    <t>viz výkaz kubatur</t>
  </si>
  <si>
    <t>192,08</t>
  </si>
  <si>
    <t>sanace-rezerva (parkoviště 30 cm)</t>
  </si>
  <si>
    <t>(224+218)*0,3</t>
  </si>
  <si>
    <t>Zemní práce - hloubené vykopávky</t>
  </si>
  <si>
    <t>18</t>
  </si>
  <si>
    <t>131251100</t>
  </si>
  <si>
    <t>Hloubení jam nezapažených v hornině třídy těžitelnosti I, skupiny 3 objem do 20 m3 strojně</t>
  </si>
  <si>
    <t>-1796523042</t>
  </si>
  <si>
    <t>"svislé dopravní značení</t>
  </si>
  <si>
    <t>0,4*0,4*0,8*3</t>
  </si>
  <si>
    <t>19</t>
  </si>
  <si>
    <t>132251102</t>
  </si>
  <si>
    <t>Hloubení rýh nezapažených  š do 800 mm v hornině třídy těžitelnosti I, skupiny 3 objem do 50 m3 strojně</t>
  </si>
  <si>
    <t>-1689448987</t>
  </si>
  <si>
    <t>"výkop pro obrubníky</t>
  </si>
  <si>
    <t>(156,5+22,5)*0,3*0,3</t>
  </si>
  <si>
    <t>"výkop pro drenáž</t>
  </si>
  <si>
    <t>0,45*0,45*(28,5)</t>
  </si>
  <si>
    <t>20</t>
  </si>
  <si>
    <t>132251252</t>
  </si>
  <si>
    <t>Hloubení rýh nezapažených š do 2000 mm v hornině třídy těžitelnosti I, skupiny 3 objem do 50 m3 strojně</t>
  </si>
  <si>
    <t>-2027860216</t>
  </si>
  <si>
    <t>chráničky (rezerva)</t>
  </si>
  <si>
    <t>17*1,0*1,5</t>
  </si>
  <si>
    <t>133251101</t>
  </si>
  <si>
    <t>Hloubení šachet nezapažených v hornině třídy těžitelnosti I, skupiny 3 objem do 20 m3</t>
  </si>
  <si>
    <t>-454732146</t>
  </si>
  <si>
    <t>vsakovací studny</t>
  </si>
  <si>
    <t>3,14*0,75*0,75*(4,91+0,7)*2</t>
  </si>
  <si>
    <t>22</t>
  </si>
  <si>
    <t>161151103</t>
  </si>
  <si>
    <t>Svislé přemístění výkopku z horniny třídy těžitelnosti I, skupiny 1 až 3 hl výkopu přes 4 do 8 m</t>
  </si>
  <si>
    <t>-537455434</t>
  </si>
  <si>
    <t>19,817</t>
  </si>
  <si>
    <t>Zemní práce - přemístění výkopku</t>
  </si>
  <si>
    <t>23</t>
  </si>
  <si>
    <t>162201404</t>
  </si>
  <si>
    <t>Vodorovné přemístění větví stromů listnatých do 1 km D kmene do 900 mm</t>
  </si>
  <si>
    <t>-582235235</t>
  </si>
  <si>
    <t>24</t>
  </si>
  <si>
    <t>162201414</t>
  </si>
  <si>
    <t>Vodorovné přemístění kmenů stromů listnatých do 1 km D kmene do 900 mm</t>
  </si>
  <si>
    <t>-432009301</t>
  </si>
  <si>
    <t>25</t>
  </si>
  <si>
    <t>162201424</t>
  </si>
  <si>
    <t>Vodorovné přemístění pařezů do 1 km D do 900 mm</t>
  </si>
  <si>
    <t>864673436</t>
  </si>
  <si>
    <t>26</t>
  </si>
  <si>
    <t>162201501</t>
  </si>
  <si>
    <t>Vodorovné přemístění větví stromů listnatých do 1 km D kmene do 1300 mm</t>
  </si>
  <si>
    <t>1275366608</t>
  </si>
  <si>
    <t>27</t>
  </si>
  <si>
    <t>162201511</t>
  </si>
  <si>
    <t>Vodorovné přemístění kmenů stromů listnatých do 1 km D kmene do 1300 mm</t>
  </si>
  <si>
    <t>1395742400</t>
  </si>
  <si>
    <t>28</t>
  </si>
  <si>
    <t>162201521</t>
  </si>
  <si>
    <t>Vodorovné přemístění pařezů do 1 km D do 1300 mm</t>
  </si>
  <si>
    <t>1457180940</t>
  </si>
  <si>
    <t>29</t>
  </si>
  <si>
    <t>162301501</t>
  </si>
  <si>
    <t>Vodorovné přemístění křovin do 5 km D kmene do 100 mm</t>
  </si>
  <si>
    <t>-1925589590</t>
  </si>
  <si>
    <t>30</t>
  </si>
  <si>
    <t>162301934</t>
  </si>
  <si>
    <t>Příplatek k vodorovnému přemístění větví stromů listnatých D kmene do 900 mm ZKD 1 km</t>
  </si>
  <si>
    <t>729725433</t>
  </si>
  <si>
    <t>31</t>
  </si>
  <si>
    <t>162301936</t>
  </si>
  <si>
    <t>Příplatek k vodorovnému přemístění větví stromů listnatých D kmene do 1300 mm ZKD 1 km</t>
  </si>
  <si>
    <t>-311931648</t>
  </si>
  <si>
    <t>32</t>
  </si>
  <si>
    <t>162301954</t>
  </si>
  <si>
    <t>Příplatek k vodorovnému přemístění kmenů stromů listnatých D kmene do 900 mm ZKD 1 km</t>
  </si>
  <si>
    <t>422083977</t>
  </si>
  <si>
    <t>33</t>
  </si>
  <si>
    <t>162301956</t>
  </si>
  <si>
    <t>Příplatek k vodorovnému přemístění kmenů stromů listnatých D kmene do 1300 mm ZKD 1 km</t>
  </si>
  <si>
    <t>-858631273</t>
  </si>
  <si>
    <t>34</t>
  </si>
  <si>
    <t>162301974</t>
  </si>
  <si>
    <t>Příplatek k vodorovnému přemístění pařezů D 900 mm ZKD 1 km</t>
  </si>
  <si>
    <t>-1234913698</t>
  </si>
  <si>
    <t>35</t>
  </si>
  <si>
    <t>162301976</t>
  </si>
  <si>
    <t>Příplatek k vodorovnému přemístění pařezů D 1300 mm ZKD 1 km</t>
  </si>
  <si>
    <t>-180290534</t>
  </si>
  <si>
    <t>36</t>
  </si>
  <si>
    <t>162301981</t>
  </si>
  <si>
    <t>Příplatek k vodorovnému přemístění křovin D kmene do 100 mm ZKD 1 km</t>
  </si>
  <si>
    <t>-982793194</t>
  </si>
  <si>
    <t>37</t>
  </si>
  <si>
    <t>162751117</t>
  </si>
  <si>
    <t>Vodorovné přemístění do 10000 m výkopku/sypaniny z horniny třídy těžitelnosti I, skupiny 1 až 3</t>
  </si>
  <si>
    <t>-1772266842</t>
  </si>
  <si>
    <t>ornice</t>
  </si>
  <si>
    <t>zemina</t>
  </si>
  <si>
    <t>324,68+0,384+21,881+25,5+19,817</t>
  </si>
  <si>
    <t>38</t>
  </si>
  <si>
    <t>162751119</t>
  </si>
  <si>
    <t>Příplatek k vodorovnému přemístění výkopku/sypaniny z horniny třídy těžitelnosti I, skupiny 1 až 3 ZKD 1000 m přes 10000 m</t>
  </si>
  <si>
    <t>1651126851</t>
  </si>
  <si>
    <t>405,862*10</t>
  </si>
  <si>
    <t>39</t>
  </si>
  <si>
    <t>171201221</t>
  </si>
  <si>
    <t>Poplatek za uložení na skládce (skládkovné) zeminy a kamení kód odpadu 17 05 04</t>
  </si>
  <si>
    <t>t</t>
  </si>
  <si>
    <t>-1754051780</t>
  </si>
  <si>
    <t>405,862*1,8</t>
  </si>
  <si>
    <t>40</t>
  </si>
  <si>
    <t>171251201</t>
  </si>
  <si>
    <t>Uložení sypaniny na skládky nebo meziskládky</t>
  </si>
  <si>
    <t>1982997435</t>
  </si>
  <si>
    <t>405,862</t>
  </si>
  <si>
    <t>41</t>
  </si>
  <si>
    <t>174101101</t>
  </si>
  <si>
    <t>Zásyp jam, šachet rýh nebo kolem objektů sypaninou se zhutněním</t>
  </si>
  <si>
    <t>-132782473</t>
  </si>
  <si>
    <t>prostupy a chráničky (rezerva)</t>
  </si>
  <si>
    <t>25,5-17*1*0,5</t>
  </si>
  <si>
    <t>vsakovací studna</t>
  </si>
  <si>
    <t>3,14*0,6*0,6*4,91*-1*2</t>
  </si>
  <si>
    <t>3,14*0,6*0,6*0,7*-1*2</t>
  </si>
  <si>
    <t>58343930</t>
  </si>
  <si>
    <t>kamenivo drcené hrubé frakce 16/32</t>
  </si>
  <si>
    <t>-1266422694</t>
  </si>
  <si>
    <t>24,133*1,8</t>
  </si>
  <si>
    <t>Zemní práce - povrchové úpravy terénu</t>
  </si>
  <si>
    <t>43</t>
  </si>
  <si>
    <t>181351103</t>
  </si>
  <si>
    <t>Rozprostření ornice tl vrstvy do 200 mm pl do 500 m2 v rovině nebo ve svahu do 1:5 strojně</t>
  </si>
  <si>
    <t>1608937394</t>
  </si>
  <si>
    <t>135+55</t>
  </si>
  <si>
    <t>44</t>
  </si>
  <si>
    <t>181411131</t>
  </si>
  <si>
    <t>Založení parkového trávníku výsevem plochy do 1000 m2 v rovině a ve svahu do 1:5</t>
  </si>
  <si>
    <t>1190122810</t>
  </si>
  <si>
    <t>45</t>
  </si>
  <si>
    <t>005724200</t>
  </si>
  <si>
    <t>osivo směs travní parková okrasná</t>
  </si>
  <si>
    <t>kg</t>
  </si>
  <si>
    <t>-212904326</t>
  </si>
  <si>
    <t>190*0,03</t>
  </si>
  <si>
    <t>46</t>
  </si>
  <si>
    <t>181951111</t>
  </si>
  <si>
    <t>Úprava pláně v hornině třídy těžitelnosti I, skupiny 1 až 3 bez zhutnění strojně</t>
  </si>
  <si>
    <t>257554370</t>
  </si>
  <si>
    <t>47</t>
  </si>
  <si>
    <t>181951112</t>
  </si>
  <si>
    <t>Úprava pláně v hornině třídy těžitelnosti I, skupiny 1 až 3 se zhutněním strojně</t>
  </si>
  <si>
    <t>-1604621006</t>
  </si>
  <si>
    <t>224+218</t>
  </si>
  <si>
    <t>49</t>
  </si>
  <si>
    <t>183402131</t>
  </si>
  <si>
    <t>Rozrušení půdy souvislé plochy přes 500 m2 hloubky do 150 mm v rovině a svahu do 1:5</t>
  </si>
  <si>
    <t>-494381204</t>
  </si>
  <si>
    <t>190</t>
  </si>
  <si>
    <t>50</t>
  </si>
  <si>
    <t>183403111</t>
  </si>
  <si>
    <t>Obdělání půdy nakopáním na hloubku do 0,1 m v rovině a svahu do 1:5</t>
  </si>
  <si>
    <t>116095184</t>
  </si>
  <si>
    <t>51</t>
  </si>
  <si>
    <t>183403153</t>
  </si>
  <si>
    <t>Obdělání půdy hrabáním v rovině a svahu do 1:5</t>
  </si>
  <si>
    <t>877854593</t>
  </si>
  <si>
    <t>57</t>
  </si>
  <si>
    <t>184818235</t>
  </si>
  <si>
    <t>Ochrana kmene průměru přes 900 do 1100 mm bedněním výšky do 2 m</t>
  </si>
  <si>
    <t>1656002950</t>
  </si>
  <si>
    <t>Zakládání</t>
  </si>
  <si>
    <t>Zakládání - základy</t>
  </si>
  <si>
    <t>59</t>
  </si>
  <si>
    <t>212572121</t>
  </si>
  <si>
    <t>Lože pro trativody z kameniva drobného těženého</t>
  </si>
  <si>
    <t>1290905980</t>
  </si>
  <si>
    <t>"drenáže</t>
  </si>
  <si>
    <t>0,45*0,45*28,5</t>
  </si>
  <si>
    <t>60</t>
  </si>
  <si>
    <t>212755216</t>
  </si>
  <si>
    <t>Trativody z drenážních trubek plastových flexibilních D 160 mm bez lože</t>
  </si>
  <si>
    <t>-2017171803</t>
  </si>
  <si>
    <t>25,5+1,5+1,5</t>
  </si>
  <si>
    <t>61</t>
  </si>
  <si>
    <t>272313611</t>
  </si>
  <si>
    <t>Základové klenby z betonu tř. C 16/20</t>
  </si>
  <si>
    <t>255566794</t>
  </si>
  <si>
    <t>"patky značek</t>
  </si>
  <si>
    <t>0,4*0,4*0,8*5</t>
  </si>
  <si>
    <t>62</t>
  </si>
  <si>
    <t>275356021</t>
  </si>
  <si>
    <t>Bednění základových patek ploch rovinných zřízení</t>
  </si>
  <si>
    <t>-1612051142</t>
  </si>
  <si>
    <t>"značky</t>
  </si>
  <si>
    <t>0,4*0,5*4*5</t>
  </si>
  <si>
    <t>63</t>
  </si>
  <si>
    <t>275356022</t>
  </si>
  <si>
    <t>Bednění základových patek ploch rovinných odstranění</t>
  </si>
  <si>
    <t>-1933525129</t>
  </si>
  <si>
    <t>Vodorovné konstrukce</t>
  </si>
  <si>
    <t>Podkladní a vedlejší konstrukce kromě vozovek a železničního svršku</t>
  </si>
  <si>
    <t>64</t>
  </si>
  <si>
    <t>274316R00</t>
  </si>
  <si>
    <t xml:space="preserve">Uložení stávajících sítí do chráničky, včetně dodávky chráničky a obetonování </t>
  </si>
  <si>
    <t>-590379936</t>
  </si>
  <si>
    <t xml:space="preserve">"uložení stávajících sítí do chráničky, výstavba náhradního prostupu, </t>
  </si>
  <si>
    <t>"(dodávka a montáž chráničky, obetonování) ---rezerva</t>
  </si>
  <si>
    <t>65</t>
  </si>
  <si>
    <t>451573111</t>
  </si>
  <si>
    <t>Lože pod potrubí otevřený výkop ze štěrkopísku</t>
  </si>
  <si>
    <t>-54081568</t>
  </si>
  <si>
    <t>písková vrstva ve vsakovací studni</t>
  </si>
  <si>
    <t>3,14*0,5*0,5*0,1*2</t>
  </si>
  <si>
    <t>66</t>
  </si>
  <si>
    <t>637121111</t>
  </si>
  <si>
    <t>Okapový chodník z kačírku tl 100 mm s udusáním</t>
  </si>
  <si>
    <t>529849304</t>
  </si>
  <si>
    <t>"zásyp zatravňovacích tvárnic</t>
  </si>
  <si>
    <t>218</t>
  </si>
  <si>
    <t>Komunikace pozemní</t>
  </si>
  <si>
    <t>56</t>
  </si>
  <si>
    <t>Podkladní vrstvy komunikací, letišť a ploch</t>
  </si>
  <si>
    <t>67</t>
  </si>
  <si>
    <t>564751111</t>
  </si>
  <si>
    <t>Podklad z kameniva hrubého drceného vel. 32-63 mm tl 150 mm</t>
  </si>
  <si>
    <t>2131256185</t>
  </si>
  <si>
    <t>rezerva na sanaci pláně - výměna zeminy v průměrné tloušťce 30 cm</t>
  </si>
  <si>
    <t>(224+218)*2</t>
  </si>
  <si>
    <t>156,5*0,35</t>
  </si>
  <si>
    <t>68</t>
  </si>
  <si>
    <t>564770011</t>
  </si>
  <si>
    <t>Podklad z kameniva hrubého drceného vel. 8-16 mm tl 250 mm</t>
  </si>
  <si>
    <t>1577643442</t>
  </si>
  <si>
    <t>dno vsakovací studny</t>
  </si>
  <si>
    <t>3,14*0,75*0,75*0,7*2</t>
  </si>
  <si>
    <t>3,14*0,5*0,5*0,25*2</t>
  </si>
  <si>
    <t>69</t>
  </si>
  <si>
    <t>564851111</t>
  </si>
  <si>
    <t>Podklad ze štěrkodrtě ŠD tl 150 mm</t>
  </si>
  <si>
    <t>219293304</t>
  </si>
  <si>
    <t>zámková dlažba</t>
  </si>
  <si>
    <t>224*2</t>
  </si>
  <si>
    <t>zatraňovací dlažba</t>
  </si>
  <si>
    <t>70</t>
  </si>
  <si>
    <t>564861111</t>
  </si>
  <si>
    <t>Podklad ze štěrkodrtě ŠD tl 200 mm</t>
  </si>
  <si>
    <t>166511766</t>
  </si>
  <si>
    <t>zatravňovací dlažba</t>
  </si>
  <si>
    <t>71</t>
  </si>
  <si>
    <t>565161111</t>
  </si>
  <si>
    <t>Vyrovnání povrchu dosavadních podkladů obalovaným kamenivem ACP (OK) tl 80 mm</t>
  </si>
  <si>
    <t>1438080655</t>
  </si>
  <si>
    <t>33,8</t>
  </si>
  <si>
    <t>72</t>
  </si>
  <si>
    <t>573231111</t>
  </si>
  <si>
    <t>Postřik živičný spojovací ze silniční emulze v množství 0,70 kg/m2</t>
  </si>
  <si>
    <t>-399006515</t>
  </si>
  <si>
    <t>úprava stávající komunikace</t>
  </si>
  <si>
    <t>33,8*2</t>
  </si>
  <si>
    <t>73</t>
  </si>
  <si>
    <t>577134111</t>
  </si>
  <si>
    <t>Asfaltový beton vrstva obrusná ACO 11 (ABS) tř. I tl 40 mm š do 3 m z nemodifikovaného asfaltu</t>
  </si>
  <si>
    <t>1534395587</t>
  </si>
  <si>
    <t>"oprava kraje stávající komunikace v šířce 1,5 m</t>
  </si>
  <si>
    <t>74</t>
  </si>
  <si>
    <t>577154111</t>
  </si>
  <si>
    <t>Asfaltový beton vrstva obrusná ACO 11 (ABS) tř. I tl 60 mm š do 3 m z nemodifikovaného asfaltu</t>
  </si>
  <si>
    <t>1072141419</t>
  </si>
  <si>
    <t>"oprava kraje stávající komunikace v šířce 1,50 m</t>
  </si>
  <si>
    <t>Kryty pozemních komunikací, letišť a ploch dlážděné</t>
  </si>
  <si>
    <t>75</t>
  </si>
  <si>
    <t>596211223</t>
  </si>
  <si>
    <t>Kladení zámkové dlažby komunikací pro pěší tl 80 mm skupiny B pl přes 300 m2</t>
  </si>
  <si>
    <t>-606393732</t>
  </si>
  <si>
    <t>224</t>
  </si>
  <si>
    <t>přeložení dlažby - kontejnerové stanoviště</t>
  </si>
  <si>
    <t>76</t>
  </si>
  <si>
    <t>59245030</t>
  </si>
  <si>
    <t>dlažba skladebná betonová 20x20x8 cm přírodní</t>
  </si>
  <si>
    <t>853358897</t>
  </si>
  <si>
    <t>232*1,01</t>
  </si>
  <si>
    <t>77</t>
  </si>
  <si>
    <t>596411114</t>
  </si>
  <si>
    <t>Kladení dlažby z vegetačních tvárnic komunikací pro pěší tl 80 mm pl přes 300 m2</t>
  </si>
  <si>
    <t>-1734579213</t>
  </si>
  <si>
    <t>78</t>
  </si>
  <si>
    <t>56245141</t>
  </si>
  <si>
    <t>dlažba zatravňovací recyklovaný PE nosnost 350t/m2 330x330x50mm</t>
  </si>
  <si>
    <t>1608263604</t>
  </si>
  <si>
    <t>218*1,01</t>
  </si>
  <si>
    <t>"Polyethylen (100% recyklovaný a recyklovatelný materiál)</t>
  </si>
  <si>
    <t>"Mrazuvzdorný a odolný proti UV záření</t>
  </si>
  <si>
    <t>"Tepelná odolnost: -30 až"  +85 °C"</t>
  </si>
  <si>
    <t>"Barva zelená</t>
  </si>
  <si>
    <t>"Rozměry</t>
  </si>
  <si>
    <t>"Šířka :  333  mm</t>
  </si>
  <si>
    <t>"Hloubka: 333 mm</t>
  </si>
  <si>
    <t>"Výška:  50  mm</t>
  </si>
  <si>
    <t>"Zatížení dle normy DIN 1072 : do 350 t/m 2"</t>
  </si>
  <si>
    <t>"Rastr: 25 otvorů 6 x  6  cm</t>
  </si>
  <si>
    <t>"Síla stěn :  5  mm</t>
  </si>
  <si>
    <t>"Kusů na m2 :  9  ks</t>
  </si>
  <si>
    <t>79</t>
  </si>
  <si>
    <t>562451R00</t>
  </si>
  <si>
    <t>Terčík na označení parkovacích stání</t>
  </si>
  <si>
    <t>2039835867</t>
  </si>
  <si>
    <t>"označení parkovacích stání</t>
  </si>
  <si>
    <t>18*4</t>
  </si>
  <si>
    <t>Trubní vedení</t>
  </si>
  <si>
    <t>87</t>
  </si>
  <si>
    <t>Potrubí z trub plastických a skleněných</t>
  </si>
  <si>
    <t>80</t>
  </si>
  <si>
    <t>213141113</t>
  </si>
  <si>
    <t>Zřízení vrstvy z geotextilie v rovině nebo ve sklonu do 1:5 š do 8,5 m</t>
  </si>
  <si>
    <t>1576708044</t>
  </si>
  <si>
    <t>drenáž</t>
  </si>
  <si>
    <t>0,45*4*28,5*1,2</t>
  </si>
  <si>
    <t>81</t>
  </si>
  <si>
    <t>919726201</t>
  </si>
  <si>
    <t>Geotextilie pro vyztužení, separaci a filtraci tkaná z PP podélná pevnost v tahu do 15 kN/m</t>
  </si>
  <si>
    <t>-1604718383</t>
  </si>
  <si>
    <t>61,5</t>
  </si>
  <si>
    <t>89</t>
  </si>
  <si>
    <t>Ostatní konstrukce</t>
  </si>
  <si>
    <t>82</t>
  </si>
  <si>
    <t>817314111</t>
  </si>
  <si>
    <t>Montáž betonových útesů s hrdlem DN 150</t>
  </si>
  <si>
    <t>304933227</t>
  </si>
  <si>
    <t>83</t>
  </si>
  <si>
    <t>894411121</t>
  </si>
  <si>
    <t>Zřízení šachet kanalizačních z betonových dílců na potrubí DN nad 200 do 300 dno beton tř. C 25/30</t>
  </si>
  <si>
    <t>-1640790936</t>
  </si>
  <si>
    <t>84</t>
  </si>
  <si>
    <t>BET.6131</t>
  </si>
  <si>
    <t>prstenec betonový vyrovnávací ke krytu šachty AR-V 625/60 62,5x6x12cm</t>
  </si>
  <si>
    <t>41140175</t>
  </si>
  <si>
    <t>85</t>
  </si>
  <si>
    <t>ZPS.TBS1219</t>
  </si>
  <si>
    <t>Skruž  SR-M 1000x1000</t>
  </si>
  <si>
    <t>-1126881316</t>
  </si>
  <si>
    <t>2*4</t>
  </si>
  <si>
    <t>86</t>
  </si>
  <si>
    <t>BET.6260</t>
  </si>
  <si>
    <t>dílec betonový pro vstupní šachty SH-M PS+K 100/62,5x67x12cm</t>
  </si>
  <si>
    <t>1695496713</t>
  </si>
  <si>
    <t>899104112</t>
  </si>
  <si>
    <t>Osazení poklopů litinových nebo ocelových včetně rámů pro třídu zatížení D400, E600</t>
  </si>
  <si>
    <t>1050504345</t>
  </si>
  <si>
    <t>88</t>
  </si>
  <si>
    <t>592246610</t>
  </si>
  <si>
    <t>poklop šachtový D1 /betonová výplň+ litina/ D 400 - BEGU, s odvětráním</t>
  </si>
  <si>
    <t>926301003</t>
  </si>
  <si>
    <t>899331111</t>
  </si>
  <si>
    <t>Výšková úprava uličního vstupu nebo vpusti do 200 mm zvýšením poklopu</t>
  </si>
  <si>
    <t>1487631909</t>
  </si>
  <si>
    <t>90</t>
  </si>
  <si>
    <t>899431111</t>
  </si>
  <si>
    <t>Výšková úprava uličního vstupu nebo vpusti do 200 mm zvýšením krycího hrnce, šoupěte nebo hydrantu</t>
  </si>
  <si>
    <t>1463888733</t>
  </si>
  <si>
    <t>91</t>
  </si>
  <si>
    <t>899432111</t>
  </si>
  <si>
    <t>Výšková úprava uličního vstupu nebo vpusti do 200 mm snížením krycího hrnce, šoupěte nebo hydrantu</t>
  </si>
  <si>
    <t>1441037515</t>
  </si>
  <si>
    <t>Ostatní konstrukce a práce, bourání</t>
  </si>
  <si>
    <t>98</t>
  </si>
  <si>
    <t>Demolice a sanace</t>
  </si>
  <si>
    <t>92</t>
  </si>
  <si>
    <t>966071111</t>
  </si>
  <si>
    <t>Demontáž ocelových kcí hmotnosti do 5 t z profilů hmotnosti do 13 kg/m</t>
  </si>
  <si>
    <t>504554589</t>
  </si>
  <si>
    <t>odstranění ocelové průlezky, houpačky a klepáče</t>
  </si>
  <si>
    <t>93</t>
  </si>
  <si>
    <t>981511116</t>
  </si>
  <si>
    <t>Demolice konstrukcí objektů z betonu prostého postupným rozebíráním</t>
  </si>
  <si>
    <t>-506739010</t>
  </si>
  <si>
    <t>odstranění laviček - 2 kusy</t>
  </si>
  <si>
    <t>0,5*0,5*0,8*2*2</t>
  </si>
  <si>
    <t>ocelová houpačka - 1 kus</t>
  </si>
  <si>
    <t>0,6*0,8*0,8*1</t>
  </si>
  <si>
    <t>ocelová průlezka - 1 kus</t>
  </si>
  <si>
    <t>0,4*0,4*0,8*6</t>
  </si>
  <si>
    <t>průlezky - pneumatiky - 5 kusů</t>
  </si>
  <si>
    <t>0,4*0,8*0,8*5</t>
  </si>
  <si>
    <t>klepáč na koberce - 1 kus</t>
  </si>
  <si>
    <t>0,4*0,4*1,0*2</t>
  </si>
  <si>
    <t>3,1*4*0,3*1</t>
  </si>
  <si>
    <t>Doplňující konstrukce a práce pozemních komunikací, letišť a ploch</t>
  </si>
  <si>
    <t>94</t>
  </si>
  <si>
    <t>912211111</t>
  </si>
  <si>
    <t>Montáž směrového sloupku silničního plastového prosté uložení bez betonového základu</t>
  </si>
  <si>
    <t>43218570</t>
  </si>
  <si>
    <t>Z11c, Z11d</t>
  </si>
  <si>
    <t>1+1</t>
  </si>
  <si>
    <t>95</t>
  </si>
  <si>
    <t>40445158</t>
  </si>
  <si>
    <t>sloupek silniční  směrový plastový 1200mm</t>
  </si>
  <si>
    <t>-1097940495</t>
  </si>
  <si>
    <t>dodávka sloupků Z11c a Z11d</t>
  </si>
  <si>
    <t>96</t>
  </si>
  <si>
    <t>914111111</t>
  </si>
  <si>
    <t>Montáž svislé dopravní značky do velikosti 1 m2 objímkami na sloupek nebo konzolu</t>
  </si>
  <si>
    <t>-1577668374</t>
  </si>
  <si>
    <t>97</t>
  </si>
  <si>
    <t>40445625</t>
  </si>
  <si>
    <t>informativní značky provozní IP8, IP9, IP11-IP13 500x700mm</t>
  </si>
  <si>
    <t>1515377709</t>
  </si>
  <si>
    <t>"IP11a</t>
  </si>
  <si>
    <t>"IP12</t>
  </si>
  <si>
    <t>40445649</t>
  </si>
  <si>
    <t>dodatkové tabulky E3-E5, E8, E14-E16 500x150mm</t>
  </si>
  <si>
    <t>-1778229009</t>
  </si>
  <si>
    <t>"E8d</t>
  </si>
  <si>
    <t>E8e (výměna na stávající dopravní značce)</t>
  </si>
  <si>
    <t>99</t>
  </si>
  <si>
    <t>40445235</t>
  </si>
  <si>
    <t>sloupek pro dopravní značku Al D 60mm v 3,5m</t>
  </si>
  <si>
    <t>-2072898311</t>
  </si>
  <si>
    <t>100</t>
  </si>
  <si>
    <t>40412033</t>
  </si>
  <si>
    <t>patka sloupku hliníková kompletní (4 otvory)</t>
  </si>
  <si>
    <t>-705272139</t>
  </si>
  <si>
    <t>40445254</t>
  </si>
  <si>
    <t>víčko plastové na sloupek D 70mm</t>
  </si>
  <si>
    <t>-626965238</t>
  </si>
  <si>
    <t>102</t>
  </si>
  <si>
    <t>40445256</t>
  </si>
  <si>
    <t>svorka upínací na sloupek dopravní značky D 60mm</t>
  </si>
  <si>
    <t>1721410775</t>
  </si>
  <si>
    <t>103</t>
  </si>
  <si>
    <t>914511111</t>
  </si>
  <si>
    <t>Montáž sloupku dopravních značek délky do 3,5 m s betonovým základem</t>
  </si>
  <si>
    <t>-427210351</t>
  </si>
  <si>
    <t>104</t>
  </si>
  <si>
    <t>915131112</t>
  </si>
  <si>
    <t>Vodorovné dopravní značení přechody pro chodce, šipky, symboly retroreflexní bílá barva</t>
  </si>
  <si>
    <t>406380864</t>
  </si>
  <si>
    <t>"piktogramy</t>
  </si>
  <si>
    <t>105</t>
  </si>
  <si>
    <t>24623440</t>
  </si>
  <si>
    <t>barva akrylátová na vozovky bílá S 2867</t>
  </si>
  <si>
    <t>-1638757021</t>
  </si>
  <si>
    <t>106</t>
  </si>
  <si>
    <t>915621111</t>
  </si>
  <si>
    <t>Předznačení vodorovného plošného značení</t>
  </si>
  <si>
    <t>1954275215</t>
  </si>
  <si>
    <t>107</t>
  </si>
  <si>
    <t>916231213</t>
  </si>
  <si>
    <t>Osazení chodníkového obrubníku betonového stojatého s boční opěrou do lože z betonu prostého</t>
  </si>
  <si>
    <t>-1225490779</t>
  </si>
  <si>
    <t>Obrubník 10/25/1000</t>
  </si>
  <si>
    <t>8+1+1,5+3,5+26,5+15+25,5+3,5+1,5+1,5+8+1+4,5+23+26,5+1+5</t>
  </si>
  <si>
    <t>108</t>
  </si>
  <si>
    <t>59217017</t>
  </si>
  <si>
    <t>obrubník betonový chodníkový 100x10x25 cm</t>
  </si>
  <si>
    <t>-2042067766</t>
  </si>
  <si>
    <t>156,50*1,01</t>
  </si>
  <si>
    <t>109</t>
  </si>
  <si>
    <t>916241213</t>
  </si>
  <si>
    <t>Osazení obrubníku kamenného stojatého s boční opěrou do lože z betonu prostého</t>
  </si>
  <si>
    <t>173731111</t>
  </si>
  <si>
    <t>v místě napojení parkovací plochy na stávající komunikaci</t>
  </si>
  <si>
    <t>22,5</t>
  </si>
  <si>
    <t>110</t>
  </si>
  <si>
    <t>58380001</t>
  </si>
  <si>
    <t>krajník kamenný žulový silniční 130x200x300-800mm</t>
  </si>
  <si>
    <t>937627422</t>
  </si>
  <si>
    <t>22,5*1,01</t>
  </si>
  <si>
    <t>111</t>
  </si>
  <si>
    <t>919735112</t>
  </si>
  <si>
    <t>Řezání stávajícího živičného krytu hl do 100 mm</t>
  </si>
  <si>
    <t>1288200280</t>
  </si>
  <si>
    <t>1,5+23+1,5</t>
  </si>
  <si>
    <t>Prorážení otvorů a ostatní bourací práce</t>
  </si>
  <si>
    <t>112</t>
  </si>
  <si>
    <t>997221561</t>
  </si>
  <si>
    <t>Vodorovná doprava suti z kusových materiálů do 1 km</t>
  </si>
  <si>
    <t>1200681912</t>
  </si>
  <si>
    <t>113</t>
  </si>
  <si>
    <t>997221569</t>
  </si>
  <si>
    <t>Příplatek ZKD 1 km u vodorovné dopravy suti z kusových materiálů</t>
  </si>
  <si>
    <t>480266211</t>
  </si>
  <si>
    <t>98,944*9</t>
  </si>
  <si>
    <t>114</t>
  </si>
  <si>
    <t>997221611</t>
  </si>
  <si>
    <t>Nakládání suti na dopravní prostředky pro vodorovnou dopravu</t>
  </si>
  <si>
    <t>-1801427197</t>
  </si>
  <si>
    <t>115</t>
  </si>
  <si>
    <t>997221615</t>
  </si>
  <si>
    <t>Poplatek za uložení na skládce (skládkovné) stavebního odpadu betonového kód odpadu 17 01 01</t>
  </si>
  <si>
    <t>-1873125511</t>
  </si>
  <si>
    <t>6,758+2,34+11,296+0,082+15,998</t>
  </si>
  <si>
    <t>116</t>
  </si>
  <si>
    <t>997221625</t>
  </si>
  <si>
    <t>Poplatek za uložení na skládce (skládkovné) stavebního odpadu železobetonového kód odpadu 17 01 01</t>
  </si>
  <si>
    <t>1650916552</t>
  </si>
  <si>
    <t>26,46+1</t>
  </si>
  <si>
    <t>117</t>
  </si>
  <si>
    <t>997221645</t>
  </si>
  <si>
    <t>Poplatek za uložení na skládce (skládkovné) odpadu asfaltového bez dehtu kód odpadu 17 03 02</t>
  </si>
  <si>
    <t>688207447</t>
  </si>
  <si>
    <t>9,636</t>
  </si>
  <si>
    <t>118</t>
  </si>
  <si>
    <t>997221655</t>
  </si>
  <si>
    <t>-908917619</t>
  </si>
  <si>
    <t>25,375</t>
  </si>
  <si>
    <t>Přesun hmot a manipulace se sutí</t>
  </si>
  <si>
    <t>119</t>
  </si>
  <si>
    <t>998223011</t>
  </si>
  <si>
    <t>Přesun hmot pro pozemní komunikace s krytem dlážděným</t>
  </si>
  <si>
    <t>-343286906</t>
  </si>
  <si>
    <t>401 - Veřejné osvětlení</t>
  </si>
  <si>
    <t>401 - Soupis prací - Veřejné osvětlení</t>
  </si>
  <si>
    <t>M - Práce a dodávky M</t>
  </si>
  <si>
    <t xml:space="preserve">    21-M - Elektromontáže</t>
  </si>
  <si>
    <t>Práce a dodávky M</t>
  </si>
  <si>
    <t>21-M</t>
  </si>
  <si>
    <t>Elektromontáže</t>
  </si>
  <si>
    <t>211583R00</t>
  </si>
  <si>
    <t xml:space="preserve">SO 401 - Veřejné osvětlení </t>
  </si>
  <si>
    <t>-1912737106</t>
  </si>
  <si>
    <t>VON - Vedlejší a ostatní náklady</t>
  </si>
  <si>
    <t>VON - Soupis prací _ Vedlejší a ostatní náklady</t>
  </si>
  <si>
    <t>OST - Ostatní</t>
  </si>
  <si>
    <t xml:space="preserve">    O01 - Ostatní</t>
  </si>
  <si>
    <t>VRN - Vedlejší rozpočtové náklady</t>
  </si>
  <si>
    <t xml:space="preserve">    0 - Vedlejší rozpočtové náklady</t>
  </si>
  <si>
    <t>OST</t>
  </si>
  <si>
    <t>Ostatní</t>
  </si>
  <si>
    <t>O01</t>
  </si>
  <si>
    <t>011002002</t>
  </si>
  <si>
    <t>Zkoušky a ostatní měření - zkouška únosnosti pláně</t>
  </si>
  <si>
    <t>-102888753</t>
  </si>
  <si>
    <t>zkouška únosnosti pláně</t>
  </si>
  <si>
    <t>011503001</t>
  </si>
  <si>
    <t>Vytýčení stávající inženýrské sítě</t>
  </si>
  <si>
    <t>soubor</t>
  </si>
  <si>
    <t>-855076928</t>
  </si>
  <si>
    <t>"Vytýčení stávajících sítí</t>
  </si>
  <si>
    <t>072002000</t>
  </si>
  <si>
    <t>Silniční provoz- dočasné dopravní opatření-návrh a projednání</t>
  </si>
  <si>
    <t>CS ÚRS 2016 02</t>
  </si>
  <si>
    <t>549185715</t>
  </si>
  <si>
    <t>072002001</t>
  </si>
  <si>
    <t>Silniční provoz- dočasné dopravní opatření-realizace</t>
  </si>
  <si>
    <t>1956030074</t>
  </si>
  <si>
    <t>VRN</t>
  </si>
  <si>
    <t>Vedlejší rozpočtové náklady</t>
  </si>
  <si>
    <t>012103000</t>
  </si>
  <si>
    <t>Geodetické práce před výstavbou</t>
  </si>
  <si>
    <t>1024</t>
  </si>
  <si>
    <t>617759725</t>
  </si>
  <si>
    <t xml:space="preserve">Geodetické vytýčení stavby </t>
  </si>
  <si>
    <t>012203000</t>
  </si>
  <si>
    <t>Geodetické práce při provádění stavby</t>
  </si>
  <si>
    <t>1668823858</t>
  </si>
  <si>
    <t>012303000</t>
  </si>
  <si>
    <t>1235110193</t>
  </si>
  <si>
    <t>Ve třech vyhotoveních</t>
  </si>
  <si>
    <t>012303001</t>
  </si>
  <si>
    <t>Geodetické práce po výstavbě-geometrický plán zpevněných ploch</t>
  </si>
  <si>
    <t>-1501732206</t>
  </si>
  <si>
    <t>Geometrický plán v šesti vyhotoveních</t>
  </si>
  <si>
    <t>032103000</t>
  </si>
  <si>
    <t>GZS</t>
  </si>
  <si>
    <t>-1225659567</t>
  </si>
  <si>
    <t>075603000</t>
  </si>
  <si>
    <t>Provozní vlivy-ochranná pásma</t>
  </si>
  <si>
    <t>1009718058</t>
  </si>
  <si>
    <t xml:space="preserve">Geodetické práce po výstavbě-dokumentace skutečného provedení stavby </t>
  </si>
  <si>
    <t>REKAPITULACE -</t>
  </si>
  <si>
    <t>ROZPOČET  VEŘEJNÉHO  OSVĚTLENÍ</t>
  </si>
  <si>
    <t xml:space="preserve">zakázka : </t>
  </si>
  <si>
    <t>název   : PROPOJENÍ VNITROBLOKU NA ULICI STAVEBNÍ S MK NA ULICI FRANCOUZSKÉ V O-PORUB2</t>
  </si>
  <si>
    <t>VÝSTAVBA PARK.PLOCHY A ÚPRAVY VNITROBL. DOMU Č.P.627 NA UL.KOSMONAUTU V KARVINÉ – RÁJI</t>
  </si>
  <si>
    <r>
      <t xml:space="preserve">          </t>
    </r>
    <r>
      <rPr>
        <b/>
        <sz val="10"/>
        <color indexed="8"/>
        <rFont val="Times New Roman"/>
        <family val="1"/>
        <charset val="238"/>
      </rPr>
      <t>SO  401– VEŘEJNÉ OSVĚTLENÍ</t>
    </r>
  </si>
  <si>
    <t>A.   UPRAVENÉ ROZPOČTOVÉ NÁKLADY</t>
  </si>
  <si>
    <t xml:space="preserve">Elektromontáže dle ceníku 21M </t>
  </si>
  <si>
    <t>Demontáže dle ceníku 21M</t>
  </si>
  <si>
    <t xml:space="preserve">Materiál nosný </t>
  </si>
  <si>
    <t>Podružný materiál = 3.00% z materiálu nosného</t>
  </si>
  <si>
    <t>Podíl přidružených výkonů =  1.0% z 21M a mater.</t>
  </si>
  <si>
    <t>Ceník 46M</t>
  </si>
  <si>
    <t>Podíl přidružených výkonů =  1.0% z ceníku 46M</t>
  </si>
  <si>
    <t>Ceník - revize výchozí</t>
  </si>
  <si>
    <t>SOUČET</t>
  </si>
  <si>
    <t xml:space="preserve">CELKEM URN : </t>
  </si>
  <si>
    <t>B.   HZS</t>
  </si>
  <si>
    <t>Hodinová zúčtovací sazba</t>
  </si>
  <si>
    <t>CELKEM HZS :</t>
  </si>
  <si>
    <t xml:space="preserve">NÁKLADY CELKEM : </t>
  </si>
  <si>
    <t>Vypracoval : Zdeněk Kiška</t>
  </si>
  <si>
    <t>Dne : 04.V.2020</t>
  </si>
  <si>
    <r>
      <t>VC 7/155  CENÍK 21M  -  ELEKTROMONTÁŽE</t>
    </r>
    <r>
      <rPr>
        <u/>
        <sz val="9"/>
        <color indexed="8"/>
        <rFont val="Times New Roman"/>
        <family val="1"/>
        <charset val="238"/>
      </rPr>
      <t xml:space="preserve">  </t>
    </r>
  </si>
  <si>
    <t xml:space="preserve">poř.č.  </t>
  </si>
  <si>
    <t>číslo pol.</t>
  </si>
  <si>
    <t>popis položky</t>
  </si>
  <si>
    <t>cena</t>
  </si>
  <si>
    <t>jedn.</t>
  </si>
  <si>
    <t>množství</t>
  </si>
  <si>
    <t>celkem (Kč)</t>
  </si>
  <si>
    <t>trubka oheb.el.inst. typ 23  ø 48mm (PO)</t>
  </si>
  <si>
    <t>kab. ucpávky do 4 žil do P 21</t>
  </si>
  <si>
    <t>ks</t>
  </si>
  <si>
    <t>koncovka KIS pro plast.kabely 4x35mm2 /1kV</t>
  </si>
  <si>
    <t xml:space="preserve">pojistka vč. vložek E 27 do 25 A </t>
  </si>
  <si>
    <t>CYKY-CYKYm 3-J x1.5 mm2 750V (VU)</t>
  </si>
  <si>
    <t>CYKY-CYKYm 4-J x16 mm2 750V (VU)</t>
  </si>
  <si>
    <t>ukonč.vod.v rozv.vč.zap.a konc.do 2.5mm2</t>
  </si>
  <si>
    <t>ukonč.vod.v rozv.vč.zap.a konc.do 16mm2</t>
  </si>
  <si>
    <t>montáž svíťidla na výložník</t>
  </si>
  <si>
    <t>stožár ocelový do délky 12m</t>
  </si>
  <si>
    <t xml:space="preserve">výložník ocel. 1-rám. nad hmotnost 35kg </t>
  </si>
  <si>
    <t xml:space="preserve">elektrovýzbroj stožáru pro 1 okruh </t>
  </si>
  <si>
    <t>uzemn.ved.v zemi vč.svorek-měst.zást.FeZn&lt;120mm2</t>
  </si>
  <si>
    <t>nátěr zemnícího pásku do 120 mm2  1x vč.žlut.p.</t>
  </si>
  <si>
    <t>odmašťování kovových konstrukcí</t>
  </si>
  <si>
    <t>nátěr stožáru nad 6m 1-slož. základ.+ 2x krycí</t>
  </si>
  <si>
    <t>písmomalířské práce číslice a písmena do 100mm</t>
  </si>
  <si>
    <t xml:space="preserve">ukončení - FeZn pás do 32/4 mm2 </t>
  </si>
  <si>
    <t>mont.oceloplech.rozvodnic do 50 kg</t>
  </si>
  <si>
    <t>měření zemních odporů sítě do 100m</t>
  </si>
  <si>
    <t xml:space="preserve">měření intenzity osvětlení </t>
  </si>
  <si>
    <t>měření izolačního stavu svítidel</t>
  </si>
  <si>
    <t>Celkem za montáž</t>
  </si>
  <si>
    <t>DEMONTÁŽ</t>
  </si>
  <si>
    <t>ukonč.vod.v rozv.vč.zap.a konc.do 50mm2</t>
  </si>
  <si>
    <t>koncovka KIS pro plast.kabely 4x50mm2 /1kV</t>
  </si>
  <si>
    <t>Celkem demontáž</t>
  </si>
  <si>
    <t>Celkem za ceník 21 M</t>
  </si>
  <si>
    <t>CENÍK 46M  -  ZEMNÍ PRÁCE</t>
  </si>
  <si>
    <t>vytyč.trati kab.vedení podél silnice</t>
  </si>
  <si>
    <t>km</t>
  </si>
  <si>
    <t>ruční výkop jámy zem.tř.3-4</t>
  </si>
  <si>
    <t>betonový základ do rostlé zeminy bez bednění</t>
  </si>
  <si>
    <t>rozbourání betonového základu</t>
  </si>
  <si>
    <t>zához jámy zem.tř. 3-4</t>
  </si>
  <si>
    <t>kabel.rýha 35cm/šíř. 50cm/hl. zem.tř.4</t>
  </si>
  <si>
    <t>kabel.rýha 50cm/šíř. 120cm/hl. zem.tř.4</t>
  </si>
  <si>
    <t>pevné spojení pás.zemničů (nerozeb.)</t>
  </si>
  <si>
    <t>zatažení lana do kanálkú, trubky, tvárnice</t>
  </si>
  <si>
    <t>zříz.lože/kop.písk.zakr.tl.10cm cihl.napříč 35cm</t>
  </si>
  <si>
    <t xml:space="preserve">křižovatka se silovým kabelem </t>
  </si>
  <si>
    <t>fólie výstražná z PVC šířky 33cm</t>
  </si>
  <si>
    <t xml:space="preserve">kabel.prostup z trubky KOPOFLEX 75 KFO9075 /DVR/ </t>
  </si>
  <si>
    <t xml:space="preserve">kabel.prostup z PVC roury světl. Do 15 cm /DVK/ </t>
  </si>
  <si>
    <t>kab.kan.z bet.žlabu neasf.TK2(23x18.5/13x13cm)</t>
  </si>
  <si>
    <t>ruč.zához.kab.rýhy 35cm šíř.50cm hl.zem.tř.4</t>
  </si>
  <si>
    <t>ruč.zához.kab.rýhy 50cm šíř.100cm hl.zem.tř.5</t>
  </si>
  <si>
    <t>provizorní úprava terénu zem.tř.4</t>
  </si>
  <si>
    <t>hutnění zeminy vrstvy 20cm</t>
  </si>
  <si>
    <t xml:space="preserve">osetí povrchu travou </t>
  </si>
  <si>
    <t>kabel.prostup z betonové   roury světl.do 30cm</t>
  </si>
  <si>
    <t>pouzdrový zákl.pro stožár VO v trase 500x2000mm</t>
  </si>
  <si>
    <t>Zřízení a odstranění provizorní lávky</t>
  </si>
  <si>
    <t>odvoz zeminy do 1 km /odvoz.dem.materiálů/</t>
  </si>
  <si>
    <t>odvoz zeminy za další km /odvoz.dem.materiálů/</t>
  </si>
  <si>
    <t xml:space="preserve">Asfaltování -ochrana zemních spojení proti korozi </t>
  </si>
  <si>
    <t>Zemní práce celkem</t>
  </si>
  <si>
    <t>CENÍK VC - 7/161/89-M  VÝCHOZÍ REVIZE ELEKTRICKÝCH ZAŘÍZENÍ</t>
  </si>
  <si>
    <t>Celk.prohl.el.zař.a vyhot.zpr.do 50.tis.mont.pr.</t>
  </si>
  <si>
    <t>objem</t>
  </si>
  <si>
    <t>Celk.prohl.el.zař.a vyhot.zpr.do 250.tis.mont.pr.</t>
  </si>
  <si>
    <t>Izolační zkouška silových kabelů nn do 4x25mm2</t>
  </si>
  <si>
    <t>kabel</t>
  </si>
  <si>
    <t xml:space="preserve">Měření odporu nulových smyček 1-fáz.vedení 230V </t>
  </si>
  <si>
    <t>okruh</t>
  </si>
  <si>
    <t>Měř.zemn.odporu pro zem.sít do 100m pásku</t>
  </si>
  <si>
    <t>měření</t>
  </si>
  <si>
    <t>Výchozí revize</t>
  </si>
  <si>
    <t xml:space="preserve">HODINOVÁ  ZÚČTOVACÍ  SAZBA </t>
  </si>
  <si>
    <t xml:space="preserve">Demontáže </t>
  </si>
  <si>
    <t>hod.</t>
  </si>
  <si>
    <t>Mont.plošina</t>
  </si>
  <si>
    <t>Autojeřáb</t>
  </si>
  <si>
    <t xml:space="preserve">Obsluha mont.mechanizmu </t>
  </si>
  <si>
    <t>Připojování na stávající VO</t>
  </si>
  <si>
    <t>Zabezpečení pracoviště</t>
  </si>
  <si>
    <t>Spolupráce s revizním technikem</t>
  </si>
  <si>
    <t>Celkem HZS</t>
  </si>
  <si>
    <t>MATERIÁL</t>
  </si>
  <si>
    <r>
      <t xml:space="preserve">Svítidla dle specifikace – viz specifikace   /katalog.list svítidla/ </t>
    </r>
    <r>
      <rPr>
        <sz val="9"/>
        <color indexed="8"/>
        <rFont val="Times New Roman"/>
        <family val="1"/>
        <charset val="238"/>
      </rPr>
      <t xml:space="preserve">                     </t>
    </r>
  </si>
  <si>
    <t>SVÍTIDLO 96643205 CQ 24L50-740, EVR BPS CL2, M60 GY-S</t>
  </si>
  <si>
    <t>38W, 5445 lm, IP66, K08, vybaveno 50% redukci výkonu /THORN/</t>
  </si>
  <si>
    <r>
      <t>Rozvaděč „PRVO-O“</t>
    </r>
    <r>
      <rPr>
        <sz val="10"/>
        <color indexed="8"/>
        <rFont val="Times New Roman"/>
        <family val="1"/>
        <charset val="238"/>
      </rPr>
      <t xml:space="preserve"> ROZBOČ. A JISTICÍ VČ. NÁPLNĚ A PILÍŘE</t>
    </r>
  </si>
  <si>
    <r>
      <t>Stožáry - ocelové</t>
    </r>
    <r>
      <rPr>
        <sz val="10"/>
        <color indexed="8"/>
        <rFont val="Times New Roman"/>
        <family val="1"/>
        <charset val="238"/>
      </rPr>
      <t xml:space="preserve"> </t>
    </r>
  </si>
  <si>
    <t xml:space="preserve">Stožár silniční BM 8, žárově zinkovaný s manžetou    </t>
  </si>
  <si>
    <t xml:space="preserve">Vylozniky- ocelové žárově zinkované </t>
  </si>
  <si>
    <t>VyloznikV1-2000 jednoramenný, zinkovaný, delka 2m</t>
  </si>
  <si>
    <t>VyloznikV1-1000 jednoramenný, zinkovaný, délka  1m</t>
  </si>
  <si>
    <t>Dodávky - materiál nosný</t>
  </si>
  <si>
    <t>trubka ohebná instal. PVC 2348 ř 48</t>
  </si>
  <si>
    <t xml:space="preserve">vývodka rovná PH 4821/P </t>
  </si>
  <si>
    <t>koncovka RAYCHEN EPKT      (10-120mm)</t>
  </si>
  <si>
    <t>pojistkový spodek 2110-30 E27</t>
  </si>
  <si>
    <t xml:space="preserve">pojistková hlavice 2310-11 E27 </t>
  </si>
  <si>
    <t xml:space="preserve">pojistkový dotyk 20A </t>
  </si>
  <si>
    <t xml:space="preserve">pojistková vložka E27/20A </t>
  </si>
  <si>
    <t xml:space="preserve">CYKY 3-J x1.5mm2 </t>
  </si>
  <si>
    <t>CYKY 4-J x16mm2</t>
  </si>
  <si>
    <t>FeZn do 120mm2</t>
  </si>
  <si>
    <t>fólie z polyetylenu šíře 330mm</t>
  </si>
  <si>
    <t>trubka KOPOFLEX 75 KF 08075</t>
  </si>
  <si>
    <t xml:space="preserve">kabelové oko příložkové pro vodiče Cu 7580-07 16/6 (50) </t>
  </si>
  <si>
    <t>elektrovýzbroj stožáru pro 1 okruh – 2xodboč. 4x16 mm2</t>
  </si>
  <si>
    <t>elektrovýzbroj stožáru pro 2 okruhy – 2xodboč. 4x16 mm2</t>
  </si>
  <si>
    <t xml:space="preserve">připojovací svorka SS spojovací pro lana </t>
  </si>
  <si>
    <t>barva syntetická základní Primer S2000</t>
  </si>
  <si>
    <t xml:space="preserve">email konzumní 02130    </t>
  </si>
  <si>
    <t xml:space="preserve">ředidlo S 6006 </t>
  </si>
  <si>
    <t>kopaný písek</t>
  </si>
  <si>
    <t>trubka rovná z PVC 12,5 - 150 mm</t>
  </si>
  <si>
    <t>beton.žlab neasf. TK2 (23x18,5/13x13cm)</t>
  </si>
  <si>
    <t>betonová roura 300 mm</t>
  </si>
  <si>
    <t>Další materiál nosný</t>
  </si>
  <si>
    <t>Celkem materiál nosný</t>
  </si>
  <si>
    <t>Prořez 3,0%</t>
  </si>
  <si>
    <t>Celkem mezisoučet</t>
  </si>
  <si>
    <t>Podružný materiál 3%</t>
  </si>
  <si>
    <t>Celkem za dodávky materiálů nosného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</si>
</sst>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%"/>
    <numFmt numFmtId="165" formatCode="dd\.mm\.yyyy"/>
    <numFmt numFmtId="166" formatCode="#,##0.00000"/>
    <numFmt numFmtId="167" formatCode="#,##0.000"/>
    <numFmt numFmtId="168" formatCode="_-* #,##0.00&quot; Kč&quot;_-;\-* #,##0.00&quot; Kč&quot;_-;_-* \-??&quot; Kč&quot;_-;_-@_-"/>
  </numFmts>
  <fonts count="5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800080"/>
      <name val="Arial CE"/>
    </font>
    <font>
      <sz val="8"/>
      <color rgb="FF505050"/>
      <name val="Arial CE"/>
    </font>
    <font>
      <sz val="8"/>
      <color rgb="FFFF0000"/>
      <name val="Arial CE"/>
    </font>
    <font>
      <i/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sz val="11"/>
      <color indexed="8"/>
      <name val="Calibri"/>
      <family val="2"/>
      <charset val="238"/>
    </font>
    <font>
      <b/>
      <sz val="13.5"/>
      <color indexed="8"/>
      <name val="Times New Roman"/>
      <family val="1"/>
      <charset val="238"/>
    </font>
    <font>
      <sz val="9"/>
      <color indexed="8"/>
      <name val="Courier New"/>
      <family val="3"/>
      <charset val="238"/>
    </font>
    <font>
      <b/>
      <sz val="10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u/>
      <sz val="9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u/>
      <sz val="9"/>
      <color indexed="8"/>
      <name val="Times New Roman"/>
      <family val="1"/>
      <charset val="238"/>
    </font>
    <font>
      <b/>
      <u/>
      <sz val="10"/>
      <color indexed="8"/>
      <name val="Times New Roman"/>
      <family val="1"/>
      <charset val="238"/>
    </font>
    <font>
      <sz val="9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3">
    <xf numFmtId="0" fontId="0" fillId="0" borderId="0"/>
    <xf numFmtId="0" fontId="37" fillId="0" borderId="0" applyNumberFormat="0" applyFill="0" applyBorder="0" applyAlignment="0" applyProtection="0"/>
    <xf numFmtId="0" fontId="38" fillId="0" borderId="0"/>
  </cellStyleXfs>
  <cellXfs count="26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/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1" fillId="4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27" fillId="0" borderId="0" xfId="0" applyNumberFormat="1" applyFont="1" applyBorder="1" applyAlignment="1">
      <alignment vertical="center"/>
    </xf>
    <xf numFmtId="166" fontId="27" fillId="0" borderId="0" xfId="0" applyNumberFormat="1" applyFont="1" applyBorder="1" applyAlignment="1">
      <alignment vertical="center"/>
    </xf>
    <xf numFmtId="4" fontId="27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8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0" xfId="0" applyProtection="1"/>
    <xf numFmtId="0" fontId="30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4" borderId="0" xfId="0" applyFont="1" applyFill="1" applyAlignment="1">
      <alignment horizontal="left" vertical="center"/>
    </xf>
    <xf numFmtId="0" fontId="21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4" borderId="16" xfId="0" applyFont="1" applyFill="1" applyBorder="1" applyAlignment="1">
      <alignment horizontal="center" vertical="center" wrapText="1"/>
    </xf>
    <xf numFmtId="0" fontId="21" fillId="4" borderId="17" xfId="0" applyFont="1" applyFill="1" applyBorder="1" applyAlignment="1">
      <alignment horizontal="center" vertical="center" wrapText="1"/>
    </xf>
    <xf numFmtId="0" fontId="21" fillId="4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4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0" borderId="14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12" fillId="0" borderId="3" xfId="0" applyFont="1" applyBorder="1" applyAlignment="1"/>
    <xf numFmtId="0" fontId="12" fillId="0" borderId="0" xfId="0" applyFont="1" applyAlignment="1">
      <alignment horizontal="left"/>
    </xf>
    <xf numFmtId="4" fontId="12" fillId="0" borderId="0" xfId="0" applyNumberFormat="1" applyFont="1" applyAlignment="1"/>
    <xf numFmtId="0" fontId="12" fillId="0" borderId="14" xfId="0" applyFont="1" applyBorder="1" applyAlignment="1"/>
    <xf numFmtId="0" fontId="12" fillId="0" borderId="0" xfId="0" applyFont="1" applyBorder="1" applyAlignment="1"/>
    <xf numFmtId="166" fontId="12" fillId="0" borderId="0" xfId="0" applyNumberFormat="1" applyFont="1" applyBorder="1" applyAlignment="1"/>
    <xf numFmtId="166" fontId="12" fillId="0" borderId="15" xfId="0" applyNumberFormat="1" applyFont="1" applyBorder="1" applyAlignment="1"/>
    <xf numFmtId="0" fontId="12" fillId="0" borderId="0" xfId="0" applyFont="1" applyAlignment="1">
      <alignment horizontal="center"/>
    </xf>
    <xf numFmtId="4" fontId="12" fillId="0" borderId="0" xfId="0" applyNumberFormat="1" applyFont="1" applyAlignment="1">
      <alignment vertical="center"/>
    </xf>
    <xf numFmtId="0" fontId="22" fillId="0" borderId="19" xfId="0" applyFont="1" applyBorder="1" applyAlignment="1">
      <alignment horizontal="left" vertical="center"/>
    </xf>
    <xf numFmtId="0" fontId="22" fillId="0" borderId="20" xfId="0" applyFont="1" applyBorder="1" applyAlignment="1">
      <alignment horizontal="center"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7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center" vertical="center"/>
    </xf>
    <xf numFmtId="0" fontId="21" fillId="4" borderId="8" xfId="0" applyFont="1" applyFill="1" applyBorder="1" applyAlignment="1">
      <alignment horizontal="left" vertical="center"/>
    </xf>
    <xf numFmtId="0" fontId="21" fillId="4" borderId="7" xfId="0" applyFont="1" applyFill="1" applyBorder="1" applyAlignment="1">
      <alignment horizontal="right" vertical="center"/>
    </xf>
    <xf numFmtId="4" fontId="2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horizontal="left" vertical="center" wrapText="1"/>
    </xf>
    <xf numFmtId="4" fontId="26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9" fillId="0" borderId="0" xfId="0" applyFont="1" applyAlignment="1">
      <alignment horizontal="left" vertical="center" wrapText="1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4" fillId="2" borderId="0" xfId="0" applyFont="1" applyFill="1" applyAlignment="1">
      <alignment horizontal="center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9" fillId="0" borderId="0" xfId="2" applyFont="1"/>
    <xf numFmtId="0" fontId="38" fillId="0" borderId="0" xfId="2"/>
    <xf numFmtId="0" fontId="40" fillId="0" borderId="0" xfId="2" applyFont="1"/>
    <xf numFmtId="0" fontId="42" fillId="0" borderId="0" xfId="2" applyFont="1"/>
    <xf numFmtId="0" fontId="43" fillId="0" borderId="0" xfId="2" applyFont="1"/>
    <xf numFmtId="0" fontId="44" fillId="0" borderId="0" xfId="2" applyFont="1"/>
    <xf numFmtId="168" fontId="42" fillId="0" borderId="0" xfId="2" applyNumberFormat="1" applyFont="1"/>
    <xf numFmtId="0" fontId="45" fillId="0" borderId="0" xfId="2" applyFont="1"/>
    <xf numFmtId="168" fontId="45" fillId="0" borderId="0" xfId="2" applyNumberFormat="1" applyFont="1"/>
    <xf numFmtId="2" fontId="42" fillId="0" borderId="0" xfId="2" applyNumberFormat="1" applyFont="1"/>
    <xf numFmtId="0" fontId="46" fillId="0" borderId="0" xfId="2" applyFont="1"/>
    <xf numFmtId="0" fontId="48" fillId="0" borderId="0" xfId="2" applyFont="1"/>
    <xf numFmtId="0" fontId="44" fillId="0" borderId="0" xfId="2" applyFont="1" applyAlignment="1">
      <alignment horizontal="right"/>
    </xf>
    <xf numFmtId="0" fontId="45" fillId="0" borderId="0" xfId="2" applyFont="1" applyAlignment="1">
      <alignment horizontal="right"/>
    </xf>
    <xf numFmtId="1" fontId="42" fillId="0" borderId="0" xfId="2" applyNumberFormat="1" applyFont="1"/>
    <xf numFmtId="2" fontId="45" fillId="0" borderId="0" xfId="2" applyNumberFormat="1" applyFont="1"/>
    <xf numFmtId="0" fontId="49" fillId="0" borderId="0" xfId="2" applyFont="1"/>
    <xf numFmtId="0" fontId="50" fillId="0" borderId="0" xfId="2" applyFont="1"/>
    <xf numFmtId="0" fontId="43" fillId="0" borderId="0" xfId="2" applyFont="1" applyAlignment="1">
      <alignment horizontal="right"/>
    </xf>
    <xf numFmtId="0" fontId="51" fillId="0" borderId="0" xfId="2" applyFont="1"/>
    <xf numFmtId="0" fontId="38" fillId="0" borderId="0" xfId="2" applyFont="1"/>
    <xf numFmtId="0" fontId="52" fillId="0" borderId="0" xfId="2" applyFont="1"/>
    <xf numFmtId="0" fontId="53" fillId="0" borderId="0" xfId="2" applyFont="1"/>
  </cellXfs>
  <cellStyles count="3">
    <cellStyle name="Hypertextový odkaz" xfId="1" builtinId="8"/>
    <cellStyle name="Normální" xfId="0" builtinId="0" customBuiltin="1"/>
    <cellStyle name="Normální 2" xfId="2" xr:uid="{5E7D9270-2DBC-4D5B-A2D1-E039B9A3B972}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2"/>
  <sheetViews>
    <sheetView showGridLines="0" topLeftCell="A73" workbookViewId="0">
      <selection activeCell="BE13" sqref="BE13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6.950000000000003" customHeight="1">
      <c r="AR2" s="238" t="s">
        <v>5</v>
      </c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D2" s="232"/>
      <c r="BE2" s="232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1:74" s="1" customFormat="1" ht="24.95" customHeight="1">
      <c r="B4" s="21"/>
      <c r="D4" s="22" t="s">
        <v>9</v>
      </c>
      <c r="AR4" s="21"/>
      <c r="AS4" s="23" t="s">
        <v>10</v>
      </c>
      <c r="BS4" s="18" t="s">
        <v>11</v>
      </c>
    </row>
    <row r="5" spans="1:74" s="1" customFormat="1" ht="12" customHeight="1">
      <c r="B5" s="21"/>
      <c r="D5" s="24" t="s">
        <v>12</v>
      </c>
      <c r="K5" s="231" t="s">
        <v>13</v>
      </c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R5" s="21"/>
      <c r="BS5" s="18" t="s">
        <v>6</v>
      </c>
    </row>
    <row r="6" spans="1:74" s="1" customFormat="1" ht="36.950000000000003" customHeight="1">
      <c r="B6" s="21"/>
      <c r="D6" s="26" t="s">
        <v>14</v>
      </c>
      <c r="K6" s="233" t="s">
        <v>15</v>
      </c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2"/>
      <c r="AD6" s="232"/>
      <c r="AE6" s="232"/>
      <c r="AF6" s="232"/>
      <c r="AG6" s="232"/>
      <c r="AH6" s="232"/>
      <c r="AI6" s="232"/>
      <c r="AJ6" s="232"/>
      <c r="AK6" s="232"/>
      <c r="AL6" s="232"/>
      <c r="AM6" s="232"/>
      <c r="AN6" s="232"/>
      <c r="AO6" s="232"/>
      <c r="AR6" s="21"/>
      <c r="BS6" s="18" t="s">
        <v>6</v>
      </c>
    </row>
    <row r="7" spans="1:74" s="1" customFormat="1" ht="12" customHeight="1">
      <c r="B7" s="21"/>
      <c r="D7" s="27" t="s">
        <v>16</v>
      </c>
      <c r="K7" s="25" t="s">
        <v>17</v>
      </c>
      <c r="AK7" s="27" t="s">
        <v>18</v>
      </c>
      <c r="AN7" s="25" t="s">
        <v>1</v>
      </c>
      <c r="AR7" s="21"/>
      <c r="BS7" s="18" t="s">
        <v>6</v>
      </c>
    </row>
    <row r="8" spans="1:74" s="1" customFormat="1" ht="12" customHeight="1">
      <c r="B8" s="21"/>
      <c r="D8" s="27" t="s">
        <v>19</v>
      </c>
      <c r="K8" s="25" t="s">
        <v>20</v>
      </c>
      <c r="AK8" s="27" t="s">
        <v>21</v>
      </c>
      <c r="AN8" s="25" t="s">
        <v>22</v>
      </c>
      <c r="AR8" s="21"/>
      <c r="BS8" s="18" t="s">
        <v>6</v>
      </c>
    </row>
    <row r="9" spans="1:74" s="1" customFormat="1" ht="14.45" customHeight="1">
      <c r="B9" s="21"/>
      <c r="AR9" s="21"/>
      <c r="BS9" s="18" t="s">
        <v>6</v>
      </c>
    </row>
    <row r="10" spans="1:74" s="1" customFormat="1" ht="12" customHeight="1">
      <c r="B10" s="21"/>
      <c r="D10" s="27" t="s">
        <v>23</v>
      </c>
      <c r="AK10" s="27" t="s">
        <v>24</v>
      </c>
      <c r="AN10" s="25" t="s">
        <v>25</v>
      </c>
      <c r="AR10" s="21"/>
      <c r="BS10" s="18" t="s">
        <v>6</v>
      </c>
    </row>
    <row r="11" spans="1:74" s="1" customFormat="1" ht="18.399999999999999" customHeight="1">
      <c r="B11" s="21"/>
      <c r="E11" s="25" t="s">
        <v>26</v>
      </c>
      <c r="AK11" s="27" t="s">
        <v>27</v>
      </c>
      <c r="AN11" s="25" t="s">
        <v>28</v>
      </c>
      <c r="AR11" s="21"/>
      <c r="BS11" s="18" t="s">
        <v>6</v>
      </c>
    </row>
    <row r="12" spans="1:74" s="1" customFormat="1" ht="6.95" customHeight="1">
      <c r="B12" s="21"/>
      <c r="AR12" s="21"/>
      <c r="BS12" s="18" t="s">
        <v>6</v>
      </c>
    </row>
    <row r="13" spans="1:74" s="1" customFormat="1" ht="12" customHeight="1">
      <c r="B13" s="21"/>
      <c r="D13" s="27" t="s">
        <v>29</v>
      </c>
      <c r="AK13" s="27" t="s">
        <v>24</v>
      </c>
      <c r="AN13" s="25" t="s">
        <v>1</v>
      </c>
      <c r="AR13" s="21"/>
      <c r="BS13" s="18" t="s">
        <v>6</v>
      </c>
    </row>
    <row r="14" spans="1:74" ht="12.75">
      <c r="B14" s="21"/>
      <c r="E14" s="25" t="s">
        <v>30</v>
      </c>
      <c r="AK14" s="27" t="s">
        <v>27</v>
      </c>
      <c r="AN14" s="25" t="s">
        <v>1</v>
      </c>
      <c r="AR14" s="21"/>
      <c r="BS14" s="18" t="s">
        <v>6</v>
      </c>
    </row>
    <row r="15" spans="1:74" s="1" customFormat="1" ht="6.95" customHeight="1">
      <c r="B15" s="21"/>
      <c r="AR15" s="21"/>
      <c r="BS15" s="18" t="s">
        <v>3</v>
      </c>
    </row>
    <row r="16" spans="1:74" s="1" customFormat="1" ht="12" customHeight="1">
      <c r="B16" s="21"/>
      <c r="D16" s="27" t="s">
        <v>31</v>
      </c>
      <c r="AK16" s="27" t="s">
        <v>24</v>
      </c>
      <c r="AN16" s="25" t="s">
        <v>32</v>
      </c>
      <c r="AR16" s="21"/>
      <c r="BS16" s="18" t="s">
        <v>3</v>
      </c>
    </row>
    <row r="17" spans="1:71" s="1" customFormat="1" ht="18.399999999999999" customHeight="1">
      <c r="B17" s="21"/>
      <c r="E17" s="25" t="s">
        <v>33</v>
      </c>
      <c r="AK17" s="27" t="s">
        <v>27</v>
      </c>
      <c r="AN17" s="25" t="s">
        <v>34</v>
      </c>
      <c r="AR17" s="21"/>
      <c r="BS17" s="18" t="s">
        <v>35</v>
      </c>
    </row>
    <row r="18" spans="1:71" s="1" customFormat="1" ht="6.95" customHeight="1">
      <c r="B18" s="21"/>
      <c r="AR18" s="21"/>
      <c r="BS18" s="18" t="s">
        <v>6</v>
      </c>
    </row>
    <row r="19" spans="1:71" s="1" customFormat="1" ht="12" customHeight="1">
      <c r="B19" s="21"/>
      <c r="D19" s="27" t="s">
        <v>36</v>
      </c>
      <c r="AK19" s="27" t="s">
        <v>24</v>
      </c>
      <c r="AN19" s="25" t="s">
        <v>1</v>
      </c>
      <c r="AR19" s="21"/>
      <c r="BS19" s="18" t="s">
        <v>6</v>
      </c>
    </row>
    <row r="20" spans="1:71" s="1" customFormat="1" ht="18.399999999999999" customHeight="1">
      <c r="B20" s="21"/>
      <c r="E20" s="25" t="s">
        <v>37</v>
      </c>
      <c r="AK20" s="27" t="s">
        <v>27</v>
      </c>
      <c r="AN20" s="25" t="s">
        <v>1</v>
      </c>
      <c r="AR20" s="21"/>
      <c r="BS20" s="18" t="s">
        <v>35</v>
      </c>
    </row>
    <row r="21" spans="1:71" s="1" customFormat="1" ht="6.95" customHeight="1">
      <c r="B21" s="21"/>
      <c r="AR21" s="21"/>
    </row>
    <row r="22" spans="1:71" s="1" customFormat="1" ht="12" customHeight="1">
      <c r="B22" s="21"/>
      <c r="D22" s="27" t="s">
        <v>38</v>
      </c>
      <c r="AR22" s="21"/>
    </row>
    <row r="23" spans="1:71" s="1" customFormat="1" ht="16.5" customHeight="1">
      <c r="B23" s="21"/>
      <c r="E23" s="234" t="s">
        <v>1</v>
      </c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  <c r="AN23" s="234"/>
      <c r="AR23" s="21"/>
    </row>
    <row r="24" spans="1:71" s="1" customFormat="1" ht="6.95" customHeight="1">
      <c r="B24" s="21"/>
      <c r="AR24" s="21"/>
    </row>
    <row r="25" spans="1:71" s="1" customFormat="1" ht="6.95" customHeight="1">
      <c r="B25" s="21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21"/>
    </row>
    <row r="26" spans="1:71" s="2" customFormat="1" ht="25.9" customHeight="1">
      <c r="A26" s="30"/>
      <c r="B26" s="31"/>
      <c r="C26" s="30"/>
      <c r="D26" s="32" t="s">
        <v>39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35">
        <f>ROUND(AG94,2)</f>
        <v>0</v>
      </c>
      <c r="AL26" s="236"/>
      <c r="AM26" s="236"/>
      <c r="AN26" s="236"/>
      <c r="AO26" s="236"/>
      <c r="AP26" s="30"/>
      <c r="AQ26" s="30"/>
      <c r="AR26" s="31"/>
      <c r="BE26" s="30"/>
    </row>
    <row r="27" spans="1:71" s="2" customFormat="1" ht="6.95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BE27" s="30"/>
    </row>
    <row r="28" spans="1:71" s="2" customFormat="1" ht="12.75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237" t="s">
        <v>40</v>
      </c>
      <c r="M28" s="237"/>
      <c r="N28" s="237"/>
      <c r="O28" s="237"/>
      <c r="P28" s="237"/>
      <c r="Q28" s="30"/>
      <c r="R28" s="30"/>
      <c r="S28" s="30"/>
      <c r="T28" s="30"/>
      <c r="U28" s="30"/>
      <c r="V28" s="30"/>
      <c r="W28" s="237" t="s">
        <v>41</v>
      </c>
      <c r="X28" s="237"/>
      <c r="Y28" s="237"/>
      <c r="Z28" s="237"/>
      <c r="AA28" s="237"/>
      <c r="AB28" s="237"/>
      <c r="AC28" s="237"/>
      <c r="AD28" s="237"/>
      <c r="AE28" s="237"/>
      <c r="AF28" s="30"/>
      <c r="AG28" s="30"/>
      <c r="AH28" s="30"/>
      <c r="AI28" s="30"/>
      <c r="AJ28" s="30"/>
      <c r="AK28" s="237" t="s">
        <v>42</v>
      </c>
      <c r="AL28" s="237"/>
      <c r="AM28" s="237"/>
      <c r="AN28" s="237"/>
      <c r="AO28" s="237"/>
      <c r="AP28" s="30"/>
      <c r="AQ28" s="30"/>
      <c r="AR28" s="31"/>
      <c r="BE28" s="30"/>
    </row>
    <row r="29" spans="1:71" s="3" customFormat="1" ht="14.45" customHeight="1">
      <c r="B29" s="35"/>
      <c r="D29" s="27" t="s">
        <v>43</v>
      </c>
      <c r="F29" s="27" t="s">
        <v>44</v>
      </c>
      <c r="L29" s="228">
        <v>0.21</v>
      </c>
      <c r="M29" s="229"/>
      <c r="N29" s="229"/>
      <c r="O29" s="229"/>
      <c r="P29" s="229"/>
      <c r="W29" s="230">
        <f>ROUND(AZ94, 2)</f>
        <v>0</v>
      </c>
      <c r="X29" s="229"/>
      <c r="Y29" s="229"/>
      <c r="Z29" s="229"/>
      <c r="AA29" s="229"/>
      <c r="AB29" s="229"/>
      <c r="AC29" s="229"/>
      <c r="AD29" s="229"/>
      <c r="AE29" s="229"/>
      <c r="AK29" s="230">
        <f>ROUND(AV94, 2)</f>
        <v>0</v>
      </c>
      <c r="AL29" s="229"/>
      <c r="AM29" s="229"/>
      <c r="AN29" s="229"/>
      <c r="AO29" s="229"/>
      <c r="AR29" s="35"/>
    </row>
    <row r="30" spans="1:71" s="3" customFormat="1" ht="14.45" customHeight="1">
      <c r="B30" s="35"/>
      <c r="F30" s="27" t="s">
        <v>45</v>
      </c>
      <c r="L30" s="228">
        <v>0.15</v>
      </c>
      <c r="M30" s="229"/>
      <c r="N30" s="229"/>
      <c r="O30" s="229"/>
      <c r="P30" s="229"/>
      <c r="W30" s="230">
        <f>ROUND(BA94, 2)</f>
        <v>0</v>
      </c>
      <c r="X30" s="229"/>
      <c r="Y30" s="229"/>
      <c r="Z30" s="229"/>
      <c r="AA30" s="229"/>
      <c r="AB30" s="229"/>
      <c r="AC30" s="229"/>
      <c r="AD30" s="229"/>
      <c r="AE30" s="229"/>
      <c r="AK30" s="230">
        <f>ROUND(AW94, 2)</f>
        <v>0</v>
      </c>
      <c r="AL30" s="229"/>
      <c r="AM30" s="229"/>
      <c r="AN30" s="229"/>
      <c r="AO30" s="229"/>
      <c r="AR30" s="35"/>
    </row>
    <row r="31" spans="1:71" s="3" customFormat="1" ht="14.45" hidden="1" customHeight="1">
      <c r="B31" s="35"/>
      <c r="F31" s="27" t="s">
        <v>46</v>
      </c>
      <c r="L31" s="228">
        <v>0.21</v>
      </c>
      <c r="M31" s="229"/>
      <c r="N31" s="229"/>
      <c r="O31" s="229"/>
      <c r="P31" s="229"/>
      <c r="W31" s="230">
        <f>ROUND(BB94, 2)</f>
        <v>0</v>
      </c>
      <c r="X31" s="229"/>
      <c r="Y31" s="229"/>
      <c r="Z31" s="229"/>
      <c r="AA31" s="229"/>
      <c r="AB31" s="229"/>
      <c r="AC31" s="229"/>
      <c r="AD31" s="229"/>
      <c r="AE31" s="229"/>
      <c r="AK31" s="230">
        <v>0</v>
      </c>
      <c r="AL31" s="229"/>
      <c r="AM31" s="229"/>
      <c r="AN31" s="229"/>
      <c r="AO31" s="229"/>
      <c r="AR31" s="35"/>
    </row>
    <row r="32" spans="1:71" s="3" customFormat="1" ht="14.45" hidden="1" customHeight="1">
      <c r="B32" s="35"/>
      <c r="F32" s="27" t="s">
        <v>47</v>
      </c>
      <c r="L32" s="228">
        <v>0.15</v>
      </c>
      <c r="M32" s="229"/>
      <c r="N32" s="229"/>
      <c r="O32" s="229"/>
      <c r="P32" s="229"/>
      <c r="W32" s="230">
        <f>ROUND(BC94, 2)</f>
        <v>0</v>
      </c>
      <c r="X32" s="229"/>
      <c r="Y32" s="229"/>
      <c r="Z32" s="229"/>
      <c r="AA32" s="229"/>
      <c r="AB32" s="229"/>
      <c r="AC32" s="229"/>
      <c r="AD32" s="229"/>
      <c r="AE32" s="229"/>
      <c r="AK32" s="230">
        <v>0</v>
      </c>
      <c r="AL32" s="229"/>
      <c r="AM32" s="229"/>
      <c r="AN32" s="229"/>
      <c r="AO32" s="229"/>
      <c r="AR32" s="35"/>
    </row>
    <row r="33" spans="1:57" s="3" customFormat="1" ht="14.45" hidden="1" customHeight="1">
      <c r="B33" s="35"/>
      <c r="F33" s="27" t="s">
        <v>48</v>
      </c>
      <c r="L33" s="228">
        <v>0</v>
      </c>
      <c r="M33" s="229"/>
      <c r="N33" s="229"/>
      <c r="O33" s="229"/>
      <c r="P33" s="229"/>
      <c r="W33" s="230">
        <f>ROUND(BD94, 2)</f>
        <v>0</v>
      </c>
      <c r="X33" s="229"/>
      <c r="Y33" s="229"/>
      <c r="Z33" s="229"/>
      <c r="AA33" s="229"/>
      <c r="AB33" s="229"/>
      <c r="AC33" s="229"/>
      <c r="AD33" s="229"/>
      <c r="AE33" s="229"/>
      <c r="AK33" s="230">
        <v>0</v>
      </c>
      <c r="AL33" s="229"/>
      <c r="AM33" s="229"/>
      <c r="AN33" s="229"/>
      <c r="AO33" s="229"/>
      <c r="AR33" s="35"/>
    </row>
    <row r="34" spans="1:57" s="2" customFormat="1" ht="6.95" customHeight="1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BE34" s="30"/>
    </row>
    <row r="35" spans="1:57" s="2" customFormat="1" ht="25.9" customHeight="1">
      <c r="A35" s="30"/>
      <c r="B35" s="31"/>
      <c r="C35" s="36"/>
      <c r="D35" s="37" t="s">
        <v>49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50</v>
      </c>
      <c r="U35" s="38"/>
      <c r="V35" s="38"/>
      <c r="W35" s="38"/>
      <c r="X35" s="242" t="s">
        <v>51</v>
      </c>
      <c r="Y35" s="240"/>
      <c r="Z35" s="240"/>
      <c r="AA35" s="240"/>
      <c r="AB35" s="240"/>
      <c r="AC35" s="38"/>
      <c r="AD35" s="38"/>
      <c r="AE35" s="38"/>
      <c r="AF35" s="38"/>
      <c r="AG35" s="38"/>
      <c r="AH35" s="38"/>
      <c r="AI35" s="38"/>
      <c r="AJ35" s="38"/>
      <c r="AK35" s="239">
        <f>SUM(AK26:AK33)</f>
        <v>0</v>
      </c>
      <c r="AL35" s="240"/>
      <c r="AM35" s="240"/>
      <c r="AN35" s="240"/>
      <c r="AO35" s="241"/>
      <c r="AP35" s="36"/>
      <c r="AQ35" s="36"/>
      <c r="AR35" s="31"/>
      <c r="BE35" s="30"/>
    </row>
    <row r="36" spans="1:57" s="2" customFormat="1" ht="6.95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  <c r="BE36" s="30"/>
    </row>
    <row r="37" spans="1:57" s="2" customFormat="1" ht="14.45" customHeight="1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BE37" s="30"/>
    </row>
    <row r="38" spans="1:57" s="1" customFormat="1" ht="14.45" customHeight="1">
      <c r="B38" s="21"/>
      <c r="AR38" s="21"/>
    </row>
    <row r="39" spans="1:57" s="1" customFormat="1" ht="14.45" customHeight="1">
      <c r="B39" s="21"/>
      <c r="AR39" s="21"/>
    </row>
    <row r="40" spans="1:57" s="1" customFormat="1" ht="14.45" customHeight="1">
      <c r="B40" s="21"/>
      <c r="AR40" s="21"/>
    </row>
    <row r="41" spans="1:57" s="1" customFormat="1" ht="14.45" customHeight="1">
      <c r="B41" s="21"/>
      <c r="AR41" s="21"/>
    </row>
    <row r="42" spans="1:57" s="1" customFormat="1" ht="14.45" customHeight="1">
      <c r="B42" s="21"/>
      <c r="AR42" s="21"/>
    </row>
    <row r="43" spans="1:57" s="1" customFormat="1" ht="14.45" customHeight="1">
      <c r="B43" s="21"/>
      <c r="AR43" s="21"/>
    </row>
    <row r="44" spans="1:57" s="1" customFormat="1" ht="14.45" customHeight="1">
      <c r="B44" s="21"/>
      <c r="AR44" s="21"/>
    </row>
    <row r="45" spans="1:57" s="1" customFormat="1" ht="14.45" customHeight="1">
      <c r="B45" s="21"/>
      <c r="AR45" s="21"/>
    </row>
    <row r="46" spans="1:57" s="1" customFormat="1" ht="14.45" customHeight="1">
      <c r="B46" s="21"/>
      <c r="AR46" s="21"/>
    </row>
    <row r="47" spans="1:57" s="1" customFormat="1" ht="14.45" customHeight="1">
      <c r="B47" s="21"/>
      <c r="AR47" s="21"/>
    </row>
    <row r="48" spans="1:57" s="1" customFormat="1" ht="14.45" customHeight="1">
      <c r="B48" s="21"/>
      <c r="AR48" s="21"/>
    </row>
    <row r="49" spans="1:57" s="2" customFormat="1" ht="14.45" customHeight="1">
      <c r="B49" s="40"/>
      <c r="D49" s="41" t="s">
        <v>52</v>
      </c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1" t="s">
        <v>53</v>
      </c>
      <c r="AI49" s="42"/>
      <c r="AJ49" s="42"/>
      <c r="AK49" s="42"/>
      <c r="AL49" s="42"/>
      <c r="AM49" s="42"/>
      <c r="AN49" s="42"/>
      <c r="AO49" s="42"/>
      <c r="AR49" s="40"/>
    </row>
    <row r="50" spans="1:57">
      <c r="B50" s="21"/>
      <c r="AR50" s="21"/>
    </row>
    <row r="51" spans="1:57">
      <c r="B51" s="21"/>
      <c r="AR51" s="21"/>
    </row>
    <row r="52" spans="1:57">
      <c r="B52" s="21"/>
      <c r="AR52" s="21"/>
    </row>
    <row r="53" spans="1:57">
      <c r="B53" s="21"/>
      <c r="AR53" s="21"/>
    </row>
    <row r="54" spans="1:57">
      <c r="B54" s="21"/>
      <c r="AR54" s="21"/>
    </row>
    <row r="55" spans="1:57">
      <c r="B55" s="21"/>
      <c r="AR55" s="21"/>
    </row>
    <row r="56" spans="1:57">
      <c r="B56" s="21"/>
      <c r="AR56" s="21"/>
    </row>
    <row r="57" spans="1:57">
      <c r="B57" s="21"/>
      <c r="AR57" s="21"/>
    </row>
    <row r="58" spans="1:57">
      <c r="B58" s="21"/>
      <c r="AR58" s="21"/>
    </row>
    <row r="59" spans="1:57">
      <c r="B59" s="21"/>
      <c r="AR59" s="21"/>
    </row>
    <row r="60" spans="1:57" s="2" customFormat="1" ht="12.75">
      <c r="A60" s="30"/>
      <c r="B60" s="31"/>
      <c r="C60" s="30"/>
      <c r="D60" s="43" t="s">
        <v>54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3" t="s">
        <v>55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3" t="s">
        <v>54</v>
      </c>
      <c r="AI60" s="33"/>
      <c r="AJ60" s="33"/>
      <c r="AK60" s="33"/>
      <c r="AL60" s="33"/>
      <c r="AM60" s="43" t="s">
        <v>55</v>
      </c>
      <c r="AN60" s="33"/>
      <c r="AO60" s="33"/>
      <c r="AP60" s="30"/>
      <c r="AQ60" s="30"/>
      <c r="AR60" s="31"/>
      <c r="BE60" s="30"/>
    </row>
    <row r="61" spans="1:57">
      <c r="B61" s="21"/>
      <c r="AR61" s="21"/>
    </row>
    <row r="62" spans="1:57">
      <c r="B62" s="21"/>
      <c r="AR62" s="21"/>
    </row>
    <row r="63" spans="1:57">
      <c r="B63" s="21"/>
      <c r="AR63" s="21"/>
    </row>
    <row r="64" spans="1:57" s="2" customFormat="1" ht="12.75">
      <c r="A64" s="30"/>
      <c r="B64" s="31"/>
      <c r="C64" s="30"/>
      <c r="D64" s="41" t="s">
        <v>56</v>
      </c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44"/>
      <c r="AD64" s="44"/>
      <c r="AE64" s="44"/>
      <c r="AF64" s="44"/>
      <c r="AG64" s="44"/>
      <c r="AH64" s="41" t="s">
        <v>57</v>
      </c>
      <c r="AI64" s="44"/>
      <c r="AJ64" s="44"/>
      <c r="AK64" s="44"/>
      <c r="AL64" s="44"/>
      <c r="AM64" s="44"/>
      <c r="AN64" s="44"/>
      <c r="AO64" s="44"/>
      <c r="AP64" s="30"/>
      <c r="AQ64" s="30"/>
      <c r="AR64" s="31"/>
      <c r="BE64" s="30"/>
    </row>
    <row r="65" spans="1:57">
      <c r="B65" s="21"/>
      <c r="AR65" s="21"/>
    </row>
    <row r="66" spans="1:57">
      <c r="B66" s="21"/>
      <c r="AR66" s="21"/>
    </row>
    <row r="67" spans="1:57">
      <c r="B67" s="21"/>
      <c r="AR67" s="21"/>
    </row>
    <row r="68" spans="1:57">
      <c r="B68" s="21"/>
      <c r="AR68" s="21"/>
    </row>
    <row r="69" spans="1:57">
      <c r="B69" s="21"/>
      <c r="AR69" s="21"/>
    </row>
    <row r="70" spans="1:57">
      <c r="B70" s="21"/>
      <c r="AR70" s="21"/>
    </row>
    <row r="71" spans="1:57">
      <c r="B71" s="21"/>
      <c r="AR71" s="21"/>
    </row>
    <row r="72" spans="1:57">
      <c r="B72" s="21"/>
      <c r="AR72" s="21"/>
    </row>
    <row r="73" spans="1:57">
      <c r="B73" s="21"/>
      <c r="AR73" s="21"/>
    </row>
    <row r="74" spans="1:57">
      <c r="B74" s="21"/>
      <c r="AR74" s="21"/>
    </row>
    <row r="75" spans="1:57" s="2" customFormat="1" ht="12.75">
      <c r="A75" s="30"/>
      <c r="B75" s="31"/>
      <c r="C75" s="30"/>
      <c r="D75" s="43" t="s">
        <v>54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3" t="s">
        <v>55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3" t="s">
        <v>54</v>
      </c>
      <c r="AI75" s="33"/>
      <c r="AJ75" s="33"/>
      <c r="AK75" s="33"/>
      <c r="AL75" s="33"/>
      <c r="AM75" s="43" t="s">
        <v>55</v>
      </c>
      <c r="AN75" s="33"/>
      <c r="AO75" s="33"/>
      <c r="AP75" s="30"/>
      <c r="AQ75" s="30"/>
      <c r="AR75" s="31"/>
      <c r="BE75" s="30"/>
    </row>
    <row r="76" spans="1:57" s="2" customFormat="1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BE76" s="30"/>
    </row>
    <row r="77" spans="1:57" s="2" customFormat="1" ht="6.9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  <c r="AM77" s="46"/>
      <c r="AN77" s="46"/>
      <c r="AO77" s="46"/>
      <c r="AP77" s="46"/>
      <c r="AQ77" s="46"/>
      <c r="AR77" s="31"/>
      <c r="BE77" s="30"/>
    </row>
    <row r="81" spans="1:9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31"/>
      <c r="BE81" s="30"/>
    </row>
    <row r="82" spans="1:91" s="2" customFormat="1" ht="24.95" customHeight="1">
      <c r="A82" s="30"/>
      <c r="B82" s="31"/>
      <c r="C82" s="22" t="s">
        <v>58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BE82" s="30"/>
    </row>
    <row r="83" spans="1:9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1"/>
      <c r="BE83" s="30"/>
    </row>
    <row r="84" spans="1:91" s="4" customFormat="1" ht="12" customHeight="1">
      <c r="B84" s="49"/>
      <c r="C84" s="27" t="s">
        <v>12</v>
      </c>
      <c r="L84" s="4" t="str">
        <f>K5</f>
        <v>2020-012</v>
      </c>
      <c r="AR84" s="49"/>
    </row>
    <row r="85" spans="1:91" s="5" customFormat="1" ht="36.950000000000003" customHeight="1">
      <c r="B85" s="50"/>
      <c r="C85" s="51" t="s">
        <v>14</v>
      </c>
      <c r="L85" s="205" t="str">
        <f>K6</f>
        <v>Výstavba parkovací plochy a úpravy vnitrobloku na ul. Kosmonautů v Karviné Ráji</v>
      </c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R85" s="50"/>
    </row>
    <row r="86" spans="1:91" s="2" customFormat="1" ht="6.95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BE86" s="30"/>
    </row>
    <row r="87" spans="1:91" s="2" customFormat="1" ht="12" customHeight="1">
      <c r="A87" s="30"/>
      <c r="B87" s="31"/>
      <c r="C87" s="27" t="s">
        <v>19</v>
      </c>
      <c r="D87" s="30"/>
      <c r="E87" s="30"/>
      <c r="F87" s="30"/>
      <c r="G87" s="30"/>
      <c r="H87" s="30"/>
      <c r="I87" s="30"/>
      <c r="J87" s="30"/>
      <c r="K87" s="30"/>
      <c r="L87" s="52" t="str">
        <f>IF(K8="","",K8)</f>
        <v>Karviná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7" t="s">
        <v>21</v>
      </c>
      <c r="AJ87" s="30"/>
      <c r="AK87" s="30"/>
      <c r="AL87" s="30"/>
      <c r="AM87" s="207" t="str">
        <f>IF(AN8= "","",AN8)</f>
        <v>4. 8. 2020</v>
      </c>
      <c r="AN87" s="207"/>
      <c r="AO87" s="30"/>
      <c r="AP87" s="30"/>
      <c r="AQ87" s="30"/>
      <c r="AR87" s="31"/>
      <c r="BE87" s="30"/>
    </row>
    <row r="88" spans="1:91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BE88" s="30"/>
    </row>
    <row r="89" spans="1:91" s="2" customFormat="1" ht="25.7" customHeight="1">
      <c r="A89" s="30"/>
      <c r="B89" s="31"/>
      <c r="C89" s="27" t="s">
        <v>23</v>
      </c>
      <c r="D89" s="30"/>
      <c r="E89" s="30"/>
      <c r="F89" s="30"/>
      <c r="G89" s="30"/>
      <c r="H89" s="30"/>
      <c r="I89" s="30"/>
      <c r="J89" s="30"/>
      <c r="K89" s="30"/>
      <c r="L89" s="4" t="str">
        <f>IF(E11= "","",E11)</f>
        <v>SMK-odbor majetkový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7" t="s">
        <v>31</v>
      </c>
      <c r="AJ89" s="30"/>
      <c r="AK89" s="30"/>
      <c r="AL89" s="30"/>
      <c r="AM89" s="208" t="str">
        <f>IF(E17="","",E17)</f>
        <v>Ateliér ESO,spol.s r.o.,K.H.Máchy 5203/33</v>
      </c>
      <c r="AN89" s="209"/>
      <c r="AO89" s="209"/>
      <c r="AP89" s="209"/>
      <c r="AQ89" s="30"/>
      <c r="AR89" s="31"/>
      <c r="AS89" s="210" t="s">
        <v>59</v>
      </c>
      <c r="AT89" s="211"/>
      <c r="AU89" s="54"/>
      <c r="AV89" s="54"/>
      <c r="AW89" s="54"/>
      <c r="AX89" s="54"/>
      <c r="AY89" s="54"/>
      <c r="AZ89" s="54"/>
      <c r="BA89" s="54"/>
      <c r="BB89" s="54"/>
      <c r="BC89" s="54"/>
      <c r="BD89" s="55"/>
      <c r="BE89" s="30"/>
    </row>
    <row r="90" spans="1:91" s="2" customFormat="1" ht="15.2" customHeight="1">
      <c r="A90" s="30"/>
      <c r="B90" s="31"/>
      <c r="C90" s="27" t="s">
        <v>29</v>
      </c>
      <c r="D90" s="30"/>
      <c r="E90" s="30"/>
      <c r="F90" s="30"/>
      <c r="G90" s="30"/>
      <c r="H90" s="30"/>
      <c r="I90" s="30"/>
      <c r="J90" s="30"/>
      <c r="K90" s="30"/>
      <c r="L90" s="4" t="str">
        <f>IF(E14="","",E14)</f>
        <v xml:space="preserve"> </v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7" t="s">
        <v>36</v>
      </c>
      <c r="AJ90" s="30"/>
      <c r="AK90" s="30"/>
      <c r="AL90" s="30"/>
      <c r="AM90" s="208" t="str">
        <f>IF(E20="","",E20)</f>
        <v>Ing. Miloslav Vrána</v>
      </c>
      <c r="AN90" s="209"/>
      <c r="AO90" s="209"/>
      <c r="AP90" s="209"/>
      <c r="AQ90" s="30"/>
      <c r="AR90" s="31"/>
      <c r="AS90" s="212"/>
      <c r="AT90" s="213"/>
      <c r="AU90" s="56"/>
      <c r="AV90" s="56"/>
      <c r="AW90" s="56"/>
      <c r="AX90" s="56"/>
      <c r="AY90" s="56"/>
      <c r="AZ90" s="56"/>
      <c r="BA90" s="56"/>
      <c r="BB90" s="56"/>
      <c r="BC90" s="56"/>
      <c r="BD90" s="57"/>
      <c r="BE90" s="30"/>
    </row>
    <row r="91" spans="1:91" s="2" customFormat="1" ht="10.9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212"/>
      <c r="AT91" s="213"/>
      <c r="AU91" s="56"/>
      <c r="AV91" s="56"/>
      <c r="AW91" s="56"/>
      <c r="AX91" s="56"/>
      <c r="AY91" s="56"/>
      <c r="AZ91" s="56"/>
      <c r="BA91" s="56"/>
      <c r="BB91" s="56"/>
      <c r="BC91" s="56"/>
      <c r="BD91" s="57"/>
      <c r="BE91" s="30"/>
    </row>
    <row r="92" spans="1:91" s="2" customFormat="1" ht="29.25" customHeight="1">
      <c r="A92" s="30"/>
      <c r="B92" s="31"/>
      <c r="C92" s="214" t="s">
        <v>60</v>
      </c>
      <c r="D92" s="215"/>
      <c r="E92" s="215"/>
      <c r="F92" s="215"/>
      <c r="G92" s="215"/>
      <c r="H92" s="58"/>
      <c r="I92" s="216" t="s">
        <v>61</v>
      </c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8" t="s">
        <v>62</v>
      </c>
      <c r="AH92" s="215"/>
      <c r="AI92" s="215"/>
      <c r="AJ92" s="215"/>
      <c r="AK92" s="215"/>
      <c r="AL92" s="215"/>
      <c r="AM92" s="215"/>
      <c r="AN92" s="216" t="s">
        <v>63</v>
      </c>
      <c r="AO92" s="215"/>
      <c r="AP92" s="217"/>
      <c r="AQ92" s="59" t="s">
        <v>64</v>
      </c>
      <c r="AR92" s="31"/>
      <c r="AS92" s="60" t="s">
        <v>65</v>
      </c>
      <c r="AT92" s="61" t="s">
        <v>66</v>
      </c>
      <c r="AU92" s="61" t="s">
        <v>67</v>
      </c>
      <c r="AV92" s="61" t="s">
        <v>68</v>
      </c>
      <c r="AW92" s="61" t="s">
        <v>69</v>
      </c>
      <c r="AX92" s="61" t="s">
        <v>70</v>
      </c>
      <c r="AY92" s="61" t="s">
        <v>71</v>
      </c>
      <c r="AZ92" s="61" t="s">
        <v>72</v>
      </c>
      <c r="BA92" s="61" t="s">
        <v>73</v>
      </c>
      <c r="BB92" s="61" t="s">
        <v>74</v>
      </c>
      <c r="BC92" s="61" t="s">
        <v>75</v>
      </c>
      <c r="BD92" s="62" t="s">
        <v>76</v>
      </c>
      <c r="BE92" s="30"/>
    </row>
    <row r="93" spans="1:91" s="2" customFormat="1" ht="10.9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63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5"/>
      <c r="BE93" s="30"/>
    </row>
    <row r="94" spans="1:91" s="6" customFormat="1" ht="32.450000000000003" customHeight="1">
      <c r="B94" s="66"/>
      <c r="C94" s="67" t="s">
        <v>77</v>
      </c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  <c r="V94" s="68"/>
      <c r="W94" s="68"/>
      <c r="X94" s="68"/>
      <c r="Y94" s="68"/>
      <c r="Z94" s="68"/>
      <c r="AA94" s="68"/>
      <c r="AB94" s="68"/>
      <c r="AC94" s="68"/>
      <c r="AD94" s="68"/>
      <c r="AE94" s="68"/>
      <c r="AF94" s="68"/>
      <c r="AG94" s="226">
        <f>ROUND(AG95+AG97+AG99,2)</f>
        <v>0</v>
      </c>
      <c r="AH94" s="226"/>
      <c r="AI94" s="226"/>
      <c r="AJ94" s="226"/>
      <c r="AK94" s="226"/>
      <c r="AL94" s="226"/>
      <c r="AM94" s="226"/>
      <c r="AN94" s="227">
        <f t="shared" ref="AN94:AN100" si="0">SUM(AG94,AT94)</f>
        <v>0</v>
      </c>
      <c r="AO94" s="227"/>
      <c r="AP94" s="227"/>
      <c r="AQ94" s="70" t="s">
        <v>1</v>
      </c>
      <c r="AR94" s="66"/>
      <c r="AS94" s="71">
        <f>ROUND(AS95+AS97+AS99,2)</f>
        <v>0</v>
      </c>
      <c r="AT94" s="72">
        <f t="shared" ref="AT94:AT100" si="1">ROUND(SUM(AV94:AW94),2)</f>
        <v>0</v>
      </c>
      <c r="AU94" s="73">
        <f>ROUND(AU95+AU97+AU99,5)</f>
        <v>1284.67137</v>
      </c>
      <c r="AV94" s="72">
        <f>ROUND(AZ94*L29,2)</f>
        <v>0</v>
      </c>
      <c r="AW94" s="72">
        <f>ROUND(BA94*L30,2)</f>
        <v>0</v>
      </c>
      <c r="AX94" s="72">
        <f>ROUND(BB94*L29,2)</f>
        <v>0</v>
      </c>
      <c r="AY94" s="72">
        <f>ROUND(BC94*L30,2)</f>
        <v>0</v>
      </c>
      <c r="AZ94" s="72">
        <f>ROUND(AZ95+AZ97+AZ99,2)</f>
        <v>0</v>
      </c>
      <c r="BA94" s="72">
        <f>ROUND(BA95+BA97+BA99,2)</f>
        <v>0</v>
      </c>
      <c r="BB94" s="72">
        <f>ROUND(BB95+BB97+BB99,2)</f>
        <v>0</v>
      </c>
      <c r="BC94" s="72">
        <f>ROUND(BC95+BC97+BC99,2)</f>
        <v>0</v>
      </c>
      <c r="BD94" s="74">
        <f>ROUND(BD95+BD97+BD99,2)</f>
        <v>0</v>
      </c>
      <c r="BS94" s="75" t="s">
        <v>78</v>
      </c>
      <c r="BT94" s="75" t="s">
        <v>79</v>
      </c>
      <c r="BU94" s="76" t="s">
        <v>80</v>
      </c>
      <c r="BV94" s="75" t="s">
        <v>81</v>
      </c>
      <c r="BW94" s="75" t="s">
        <v>4</v>
      </c>
      <c r="BX94" s="75" t="s">
        <v>82</v>
      </c>
      <c r="CL94" s="75" t="s">
        <v>17</v>
      </c>
    </row>
    <row r="95" spans="1:91" s="7" customFormat="1" ht="16.5" customHeight="1">
      <c r="B95" s="77"/>
      <c r="C95" s="78"/>
      <c r="D95" s="221" t="s">
        <v>83</v>
      </c>
      <c r="E95" s="221"/>
      <c r="F95" s="221"/>
      <c r="G95" s="221"/>
      <c r="H95" s="221"/>
      <c r="I95" s="79"/>
      <c r="J95" s="221" t="s">
        <v>84</v>
      </c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22">
        <f>ROUND(AG96,2)</f>
        <v>0</v>
      </c>
      <c r="AH95" s="220"/>
      <c r="AI95" s="220"/>
      <c r="AJ95" s="220"/>
      <c r="AK95" s="220"/>
      <c r="AL95" s="220"/>
      <c r="AM95" s="220"/>
      <c r="AN95" s="219">
        <f t="shared" si="0"/>
        <v>0</v>
      </c>
      <c r="AO95" s="220"/>
      <c r="AP95" s="220"/>
      <c r="AQ95" s="80" t="s">
        <v>85</v>
      </c>
      <c r="AR95" s="77"/>
      <c r="AS95" s="81">
        <f>ROUND(AS96,2)</f>
        <v>0</v>
      </c>
      <c r="AT95" s="82">
        <f t="shared" si="1"/>
        <v>0</v>
      </c>
      <c r="AU95" s="83">
        <f>ROUND(AU96,5)</f>
        <v>1284.67137</v>
      </c>
      <c r="AV95" s="82">
        <f>ROUND(AZ95*L29,2)</f>
        <v>0</v>
      </c>
      <c r="AW95" s="82">
        <f>ROUND(BA95*L30,2)</f>
        <v>0</v>
      </c>
      <c r="AX95" s="82">
        <f>ROUND(BB95*L29,2)</f>
        <v>0</v>
      </c>
      <c r="AY95" s="82">
        <f>ROUND(BC95*L30,2)</f>
        <v>0</v>
      </c>
      <c r="AZ95" s="82">
        <f>ROUND(AZ96,2)</f>
        <v>0</v>
      </c>
      <c r="BA95" s="82">
        <f>ROUND(BA96,2)</f>
        <v>0</v>
      </c>
      <c r="BB95" s="82">
        <f>ROUND(BB96,2)</f>
        <v>0</v>
      </c>
      <c r="BC95" s="82">
        <f>ROUND(BC96,2)</f>
        <v>0</v>
      </c>
      <c r="BD95" s="84">
        <f>ROUND(BD96,2)</f>
        <v>0</v>
      </c>
      <c r="BS95" s="85" t="s">
        <v>78</v>
      </c>
      <c r="BT95" s="85" t="s">
        <v>86</v>
      </c>
      <c r="BU95" s="85" t="s">
        <v>80</v>
      </c>
      <c r="BV95" s="85" t="s">
        <v>81</v>
      </c>
      <c r="BW95" s="85" t="s">
        <v>87</v>
      </c>
      <c r="BX95" s="85" t="s">
        <v>4</v>
      </c>
      <c r="CL95" s="85" t="s">
        <v>17</v>
      </c>
      <c r="CM95" s="85" t="s">
        <v>88</v>
      </c>
    </row>
    <row r="96" spans="1:91" s="4" customFormat="1" ht="16.5" customHeight="1">
      <c r="A96" s="86" t="s">
        <v>89</v>
      </c>
      <c r="B96" s="49"/>
      <c r="C96" s="10"/>
      <c r="D96" s="10"/>
      <c r="E96" s="225" t="s">
        <v>83</v>
      </c>
      <c r="F96" s="225"/>
      <c r="G96" s="225"/>
      <c r="H96" s="225"/>
      <c r="I96" s="225"/>
      <c r="J96" s="10"/>
      <c r="K96" s="225" t="s">
        <v>90</v>
      </c>
      <c r="L96" s="225"/>
      <c r="M96" s="225"/>
      <c r="N96" s="225"/>
      <c r="O96" s="225"/>
      <c r="P96" s="225"/>
      <c r="Q96" s="225"/>
      <c r="R96" s="225"/>
      <c r="S96" s="225"/>
      <c r="T96" s="225"/>
      <c r="U96" s="225"/>
      <c r="V96" s="225"/>
      <c r="W96" s="225"/>
      <c r="X96" s="225"/>
      <c r="Y96" s="225"/>
      <c r="Z96" s="225"/>
      <c r="AA96" s="225"/>
      <c r="AB96" s="225"/>
      <c r="AC96" s="225"/>
      <c r="AD96" s="225"/>
      <c r="AE96" s="225"/>
      <c r="AF96" s="225"/>
      <c r="AG96" s="223">
        <f>'101 - Soupis prací - Park...'!J32</f>
        <v>0</v>
      </c>
      <c r="AH96" s="224"/>
      <c r="AI96" s="224"/>
      <c r="AJ96" s="224"/>
      <c r="AK96" s="224"/>
      <c r="AL96" s="224"/>
      <c r="AM96" s="224"/>
      <c r="AN96" s="223">
        <f t="shared" si="0"/>
        <v>0</v>
      </c>
      <c r="AO96" s="224"/>
      <c r="AP96" s="224"/>
      <c r="AQ96" s="87" t="s">
        <v>91</v>
      </c>
      <c r="AR96" s="49"/>
      <c r="AS96" s="88">
        <v>0</v>
      </c>
      <c r="AT96" s="89">
        <f t="shared" si="1"/>
        <v>0</v>
      </c>
      <c r="AU96" s="90">
        <f>'101 - Soupis prací - Park...'!P142</f>
        <v>1284.67137</v>
      </c>
      <c r="AV96" s="89">
        <f>'101 - Soupis prací - Park...'!J35</f>
        <v>0</v>
      </c>
      <c r="AW96" s="89">
        <f>'101 - Soupis prací - Park...'!J36</f>
        <v>0</v>
      </c>
      <c r="AX96" s="89">
        <f>'101 - Soupis prací - Park...'!J37</f>
        <v>0</v>
      </c>
      <c r="AY96" s="89">
        <f>'101 - Soupis prací - Park...'!J38</f>
        <v>0</v>
      </c>
      <c r="AZ96" s="89">
        <f>'101 - Soupis prací - Park...'!F35</f>
        <v>0</v>
      </c>
      <c r="BA96" s="89">
        <f>'101 - Soupis prací - Park...'!F36</f>
        <v>0</v>
      </c>
      <c r="BB96" s="89">
        <f>'101 - Soupis prací - Park...'!F37</f>
        <v>0</v>
      </c>
      <c r="BC96" s="89">
        <f>'101 - Soupis prací - Park...'!F38</f>
        <v>0</v>
      </c>
      <c r="BD96" s="91">
        <f>'101 - Soupis prací - Park...'!F39</f>
        <v>0</v>
      </c>
      <c r="BT96" s="25" t="s">
        <v>88</v>
      </c>
      <c r="BV96" s="25" t="s">
        <v>81</v>
      </c>
      <c r="BW96" s="25" t="s">
        <v>92</v>
      </c>
      <c r="BX96" s="25" t="s">
        <v>87</v>
      </c>
      <c r="CL96" s="25" t="s">
        <v>17</v>
      </c>
    </row>
    <row r="97" spans="1:91" s="7" customFormat="1" ht="16.5" customHeight="1">
      <c r="B97" s="77"/>
      <c r="C97" s="78"/>
      <c r="D97" s="221" t="s">
        <v>93</v>
      </c>
      <c r="E97" s="221"/>
      <c r="F97" s="221"/>
      <c r="G97" s="221"/>
      <c r="H97" s="221"/>
      <c r="I97" s="79"/>
      <c r="J97" s="221" t="s">
        <v>94</v>
      </c>
      <c r="K97" s="221"/>
      <c r="L97" s="221"/>
      <c r="M97" s="221"/>
      <c r="N97" s="221"/>
      <c r="O97" s="221"/>
      <c r="P97" s="221"/>
      <c r="Q97" s="221"/>
      <c r="R97" s="221"/>
      <c r="S97" s="221"/>
      <c r="T97" s="221"/>
      <c r="U97" s="221"/>
      <c r="V97" s="221"/>
      <c r="W97" s="221"/>
      <c r="X97" s="221"/>
      <c r="Y97" s="221"/>
      <c r="Z97" s="221"/>
      <c r="AA97" s="221"/>
      <c r="AB97" s="221"/>
      <c r="AC97" s="221"/>
      <c r="AD97" s="221"/>
      <c r="AE97" s="221"/>
      <c r="AF97" s="221"/>
      <c r="AG97" s="222">
        <f>ROUND(AG98,2)</f>
        <v>0</v>
      </c>
      <c r="AH97" s="220"/>
      <c r="AI97" s="220"/>
      <c r="AJ97" s="220"/>
      <c r="AK97" s="220"/>
      <c r="AL97" s="220"/>
      <c r="AM97" s="220"/>
      <c r="AN97" s="219">
        <f t="shared" si="0"/>
        <v>0</v>
      </c>
      <c r="AO97" s="220"/>
      <c r="AP97" s="220"/>
      <c r="AQ97" s="80" t="s">
        <v>85</v>
      </c>
      <c r="AR97" s="77"/>
      <c r="AS97" s="81">
        <f>ROUND(AS98,2)</f>
        <v>0</v>
      </c>
      <c r="AT97" s="82">
        <f t="shared" si="1"/>
        <v>0</v>
      </c>
      <c r="AU97" s="83">
        <f>ROUND(AU98,5)</f>
        <v>0</v>
      </c>
      <c r="AV97" s="82">
        <f>ROUND(AZ97*L29,2)</f>
        <v>0</v>
      </c>
      <c r="AW97" s="82">
        <f>ROUND(BA97*L30,2)</f>
        <v>0</v>
      </c>
      <c r="AX97" s="82">
        <f>ROUND(BB97*L29,2)</f>
        <v>0</v>
      </c>
      <c r="AY97" s="82">
        <f>ROUND(BC97*L30,2)</f>
        <v>0</v>
      </c>
      <c r="AZ97" s="82">
        <f>ROUND(AZ98,2)</f>
        <v>0</v>
      </c>
      <c r="BA97" s="82">
        <f>ROUND(BA98,2)</f>
        <v>0</v>
      </c>
      <c r="BB97" s="82">
        <f>ROUND(BB98,2)</f>
        <v>0</v>
      </c>
      <c r="BC97" s="82">
        <f>ROUND(BC98,2)</f>
        <v>0</v>
      </c>
      <c r="BD97" s="84">
        <f>ROUND(BD98,2)</f>
        <v>0</v>
      </c>
      <c r="BS97" s="85" t="s">
        <v>78</v>
      </c>
      <c r="BT97" s="85" t="s">
        <v>86</v>
      </c>
      <c r="BU97" s="85" t="s">
        <v>80</v>
      </c>
      <c r="BV97" s="85" t="s">
        <v>81</v>
      </c>
      <c r="BW97" s="85" t="s">
        <v>95</v>
      </c>
      <c r="BX97" s="85" t="s">
        <v>4</v>
      </c>
      <c r="CL97" s="85" t="s">
        <v>17</v>
      </c>
      <c r="CM97" s="85" t="s">
        <v>88</v>
      </c>
    </row>
    <row r="98" spans="1:91" s="4" customFormat="1" ht="16.5" customHeight="1">
      <c r="A98" s="86" t="s">
        <v>89</v>
      </c>
      <c r="B98" s="49"/>
      <c r="C98" s="10"/>
      <c r="D98" s="10"/>
      <c r="E98" s="225" t="s">
        <v>93</v>
      </c>
      <c r="F98" s="225"/>
      <c r="G98" s="225"/>
      <c r="H98" s="225"/>
      <c r="I98" s="225"/>
      <c r="J98" s="10"/>
      <c r="K98" s="225" t="s">
        <v>96</v>
      </c>
      <c r="L98" s="225"/>
      <c r="M98" s="225"/>
      <c r="N98" s="225"/>
      <c r="O98" s="225"/>
      <c r="P98" s="225"/>
      <c r="Q98" s="225"/>
      <c r="R98" s="225"/>
      <c r="S98" s="225"/>
      <c r="T98" s="225"/>
      <c r="U98" s="225"/>
      <c r="V98" s="225"/>
      <c r="W98" s="225"/>
      <c r="X98" s="225"/>
      <c r="Y98" s="225"/>
      <c r="Z98" s="225"/>
      <c r="AA98" s="225"/>
      <c r="AB98" s="225"/>
      <c r="AC98" s="225"/>
      <c r="AD98" s="225"/>
      <c r="AE98" s="225"/>
      <c r="AF98" s="225"/>
      <c r="AG98" s="223">
        <f>'401 - Soupis prací - Veře...'!J32</f>
        <v>0</v>
      </c>
      <c r="AH98" s="224"/>
      <c r="AI98" s="224"/>
      <c r="AJ98" s="224"/>
      <c r="AK98" s="224"/>
      <c r="AL98" s="224"/>
      <c r="AM98" s="224"/>
      <c r="AN98" s="223">
        <f t="shared" si="0"/>
        <v>0</v>
      </c>
      <c r="AO98" s="224"/>
      <c r="AP98" s="224"/>
      <c r="AQ98" s="87" t="s">
        <v>91</v>
      </c>
      <c r="AR98" s="49"/>
      <c r="AS98" s="88">
        <v>0</v>
      </c>
      <c r="AT98" s="89">
        <f t="shared" si="1"/>
        <v>0</v>
      </c>
      <c r="AU98" s="90">
        <f>'401 - Soupis prací - Veře...'!P122</f>
        <v>0</v>
      </c>
      <c r="AV98" s="89">
        <f>'401 - Soupis prací - Veře...'!J35</f>
        <v>0</v>
      </c>
      <c r="AW98" s="89">
        <f>'401 - Soupis prací - Veře...'!J36</f>
        <v>0</v>
      </c>
      <c r="AX98" s="89">
        <f>'401 - Soupis prací - Veře...'!J37</f>
        <v>0</v>
      </c>
      <c r="AY98" s="89">
        <f>'401 - Soupis prací - Veře...'!J38</f>
        <v>0</v>
      </c>
      <c r="AZ98" s="89">
        <f>'401 - Soupis prací - Veře...'!F35</f>
        <v>0</v>
      </c>
      <c r="BA98" s="89">
        <f>'401 - Soupis prací - Veře...'!F36</f>
        <v>0</v>
      </c>
      <c r="BB98" s="89">
        <f>'401 - Soupis prací - Veře...'!F37</f>
        <v>0</v>
      </c>
      <c r="BC98" s="89">
        <f>'401 - Soupis prací - Veře...'!F38</f>
        <v>0</v>
      </c>
      <c r="BD98" s="91">
        <f>'401 - Soupis prací - Veře...'!F39</f>
        <v>0</v>
      </c>
      <c r="BT98" s="25" t="s">
        <v>88</v>
      </c>
      <c r="BV98" s="25" t="s">
        <v>81</v>
      </c>
      <c r="BW98" s="25" t="s">
        <v>97</v>
      </c>
      <c r="BX98" s="25" t="s">
        <v>95</v>
      </c>
      <c r="CL98" s="25" t="s">
        <v>17</v>
      </c>
    </row>
    <row r="99" spans="1:91" s="7" customFormat="1" ht="16.5" customHeight="1">
      <c r="B99" s="77"/>
      <c r="C99" s="78"/>
      <c r="D99" s="221" t="s">
        <v>98</v>
      </c>
      <c r="E99" s="221"/>
      <c r="F99" s="221"/>
      <c r="G99" s="221"/>
      <c r="H99" s="221"/>
      <c r="I99" s="79"/>
      <c r="J99" s="221" t="s">
        <v>99</v>
      </c>
      <c r="K99" s="221"/>
      <c r="L99" s="221"/>
      <c r="M99" s="221"/>
      <c r="N99" s="221"/>
      <c r="O99" s="221"/>
      <c r="P99" s="221"/>
      <c r="Q99" s="221"/>
      <c r="R99" s="221"/>
      <c r="S99" s="221"/>
      <c r="T99" s="221"/>
      <c r="U99" s="221"/>
      <c r="V99" s="221"/>
      <c r="W99" s="221"/>
      <c r="X99" s="221"/>
      <c r="Y99" s="221"/>
      <c r="Z99" s="221"/>
      <c r="AA99" s="221"/>
      <c r="AB99" s="221"/>
      <c r="AC99" s="221"/>
      <c r="AD99" s="221"/>
      <c r="AE99" s="221"/>
      <c r="AF99" s="221"/>
      <c r="AG99" s="222">
        <f>ROUND(AG100,2)</f>
        <v>0</v>
      </c>
      <c r="AH99" s="220"/>
      <c r="AI99" s="220"/>
      <c r="AJ99" s="220"/>
      <c r="AK99" s="220"/>
      <c r="AL99" s="220"/>
      <c r="AM99" s="220"/>
      <c r="AN99" s="219">
        <f t="shared" si="0"/>
        <v>0</v>
      </c>
      <c r="AO99" s="220"/>
      <c r="AP99" s="220"/>
      <c r="AQ99" s="80" t="s">
        <v>85</v>
      </c>
      <c r="AR99" s="77"/>
      <c r="AS99" s="81">
        <f>ROUND(AS100,2)</f>
        <v>0</v>
      </c>
      <c r="AT99" s="82">
        <f t="shared" si="1"/>
        <v>0</v>
      </c>
      <c r="AU99" s="83">
        <f>ROUND(AU100,5)</f>
        <v>0</v>
      </c>
      <c r="AV99" s="82">
        <f>ROUND(AZ99*L29,2)</f>
        <v>0</v>
      </c>
      <c r="AW99" s="82">
        <f>ROUND(BA99*L30,2)</f>
        <v>0</v>
      </c>
      <c r="AX99" s="82">
        <f>ROUND(BB99*L29,2)</f>
        <v>0</v>
      </c>
      <c r="AY99" s="82">
        <f>ROUND(BC99*L30,2)</f>
        <v>0</v>
      </c>
      <c r="AZ99" s="82">
        <f>ROUND(AZ100,2)</f>
        <v>0</v>
      </c>
      <c r="BA99" s="82">
        <f>ROUND(BA100,2)</f>
        <v>0</v>
      </c>
      <c r="BB99" s="82">
        <f>ROUND(BB100,2)</f>
        <v>0</v>
      </c>
      <c r="BC99" s="82">
        <f>ROUND(BC100,2)</f>
        <v>0</v>
      </c>
      <c r="BD99" s="84">
        <f>ROUND(BD100,2)</f>
        <v>0</v>
      </c>
      <c r="BS99" s="85" t="s">
        <v>78</v>
      </c>
      <c r="BT99" s="85" t="s">
        <v>86</v>
      </c>
      <c r="BU99" s="85" t="s">
        <v>80</v>
      </c>
      <c r="BV99" s="85" t="s">
        <v>81</v>
      </c>
      <c r="BW99" s="85" t="s">
        <v>100</v>
      </c>
      <c r="BX99" s="85" t="s">
        <v>4</v>
      </c>
      <c r="CL99" s="85" t="s">
        <v>17</v>
      </c>
      <c r="CM99" s="85" t="s">
        <v>88</v>
      </c>
    </row>
    <row r="100" spans="1:91" s="4" customFormat="1" ht="23.25" customHeight="1">
      <c r="A100" s="86" t="s">
        <v>89</v>
      </c>
      <c r="B100" s="49"/>
      <c r="C100" s="10"/>
      <c r="D100" s="10"/>
      <c r="E100" s="225" t="s">
        <v>98</v>
      </c>
      <c r="F100" s="225"/>
      <c r="G100" s="225"/>
      <c r="H100" s="225"/>
      <c r="I100" s="225"/>
      <c r="J100" s="10"/>
      <c r="K100" s="225" t="s">
        <v>101</v>
      </c>
      <c r="L100" s="225"/>
      <c r="M100" s="225"/>
      <c r="N100" s="225"/>
      <c r="O100" s="225"/>
      <c r="P100" s="225"/>
      <c r="Q100" s="225"/>
      <c r="R100" s="225"/>
      <c r="S100" s="225"/>
      <c r="T100" s="225"/>
      <c r="U100" s="225"/>
      <c r="V100" s="225"/>
      <c r="W100" s="225"/>
      <c r="X100" s="225"/>
      <c r="Y100" s="225"/>
      <c r="Z100" s="225"/>
      <c r="AA100" s="225"/>
      <c r="AB100" s="225"/>
      <c r="AC100" s="225"/>
      <c r="AD100" s="225"/>
      <c r="AE100" s="225"/>
      <c r="AF100" s="225"/>
      <c r="AG100" s="223">
        <f>'VON - Soupis prací _ Vedl...'!J32</f>
        <v>0</v>
      </c>
      <c r="AH100" s="224"/>
      <c r="AI100" s="224"/>
      <c r="AJ100" s="224"/>
      <c r="AK100" s="224"/>
      <c r="AL100" s="224"/>
      <c r="AM100" s="224"/>
      <c r="AN100" s="223">
        <f t="shared" si="0"/>
        <v>0</v>
      </c>
      <c r="AO100" s="224"/>
      <c r="AP100" s="224"/>
      <c r="AQ100" s="87" t="s">
        <v>91</v>
      </c>
      <c r="AR100" s="49"/>
      <c r="AS100" s="92">
        <v>0</v>
      </c>
      <c r="AT100" s="93">
        <f t="shared" si="1"/>
        <v>0</v>
      </c>
      <c r="AU100" s="94">
        <f>'VON - Soupis prací _ Vedl...'!P124</f>
        <v>0</v>
      </c>
      <c r="AV100" s="93">
        <f>'VON - Soupis prací _ Vedl...'!J35</f>
        <v>0</v>
      </c>
      <c r="AW100" s="93">
        <f>'VON - Soupis prací _ Vedl...'!J36</f>
        <v>0</v>
      </c>
      <c r="AX100" s="93">
        <f>'VON - Soupis prací _ Vedl...'!J37</f>
        <v>0</v>
      </c>
      <c r="AY100" s="93">
        <f>'VON - Soupis prací _ Vedl...'!J38</f>
        <v>0</v>
      </c>
      <c r="AZ100" s="93">
        <f>'VON - Soupis prací _ Vedl...'!F35</f>
        <v>0</v>
      </c>
      <c r="BA100" s="93">
        <f>'VON - Soupis prací _ Vedl...'!F36</f>
        <v>0</v>
      </c>
      <c r="BB100" s="93">
        <f>'VON - Soupis prací _ Vedl...'!F37</f>
        <v>0</v>
      </c>
      <c r="BC100" s="93">
        <f>'VON - Soupis prací _ Vedl...'!F38</f>
        <v>0</v>
      </c>
      <c r="BD100" s="95">
        <f>'VON - Soupis prací _ Vedl...'!F39</f>
        <v>0</v>
      </c>
      <c r="BT100" s="25" t="s">
        <v>88</v>
      </c>
      <c r="BV100" s="25" t="s">
        <v>81</v>
      </c>
      <c r="BW100" s="25" t="s">
        <v>102</v>
      </c>
      <c r="BX100" s="25" t="s">
        <v>100</v>
      </c>
      <c r="CL100" s="25" t="s">
        <v>17</v>
      </c>
    </row>
    <row r="101" spans="1:91" s="2" customFormat="1" ht="30" customHeight="1">
      <c r="A101" s="30"/>
      <c r="B101" s="31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1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</row>
    <row r="102" spans="1:91" s="2" customFormat="1" ht="6.95" customHeight="1">
      <c r="A102" s="30"/>
      <c r="B102" s="45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  <c r="AK102" s="46"/>
      <c r="AL102" s="46"/>
      <c r="AM102" s="46"/>
      <c r="AN102" s="46"/>
      <c r="AO102" s="46"/>
      <c r="AP102" s="46"/>
      <c r="AQ102" s="46"/>
      <c r="AR102" s="31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</row>
  </sheetData>
  <mergeCells count="60">
    <mergeCell ref="AR2:BE2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AN100:AP100"/>
    <mergeCell ref="AG100:AM100"/>
    <mergeCell ref="E100:I100"/>
    <mergeCell ref="K100:AF100"/>
    <mergeCell ref="AG94:AM94"/>
    <mergeCell ref="AN94:AP94"/>
    <mergeCell ref="K98:AF98"/>
    <mergeCell ref="AN98:AP98"/>
    <mergeCell ref="AG98:AM98"/>
    <mergeCell ref="E98:I98"/>
    <mergeCell ref="AN99:AP99"/>
    <mergeCell ref="AG99:AM99"/>
    <mergeCell ref="D99:H99"/>
    <mergeCell ref="J99:AF99"/>
    <mergeCell ref="E96:I96"/>
    <mergeCell ref="K96:AF96"/>
    <mergeCell ref="AN96:AP96"/>
    <mergeCell ref="AG96:AM96"/>
    <mergeCell ref="AG97:AM97"/>
    <mergeCell ref="D97:H97"/>
    <mergeCell ref="AN97:AP97"/>
    <mergeCell ref="J97:AF97"/>
    <mergeCell ref="C92:G92"/>
    <mergeCell ref="AN92:AP92"/>
    <mergeCell ref="AG92:AM92"/>
    <mergeCell ref="I92:AF92"/>
    <mergeCell ref="AN95:AP95"/>
    <mergeCell ref="D95:H95"/>
    <mergeCell ref="AG95:AM95"/>
    <mergeCell ref="J95:AF95"/>
    <mergeCell ref="L85:AO85"/>
    <mergeCell ref="AM87:AN87"/>
    <mergeCell ref="AM89:AP89"/>
    <mergeCell ref="AS89:AT91"/>
    <mergeCell ref="AM90:AP90"/>
  </mergeCells>
  <hyperlinks>
    <hyperlink ref="A96" location="'101 - Soupis prací - Park...'!C2" display="/" xr:uid="{00000000-0004-0000-0000-000000000000}"/>
    <hyperlink ref="A98" location="'401 - Soupis prací - Veře...'!C2" display="/" xr:uid="{00000000-0004-0000-0000-000001000000}"/>
    <hyperlink ref="A100" location="'VON - Soupis prací _ Vedl...'!C2" display="/" xr:uid="{00000000-0004-0000-0000-000002000000}"/>
  </hyperlink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L486"/>
  <sheetViews>
    <sheetView showGridLines="0" topLeftCell="A131" workbookViewId="0">
      <selection activeCell="V149" sqref="V149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1.5" style="1" customWidth="1"/>
    <col min="9" max="11" width="20.1640625" style="1" customWidth="1"/>
    <col min="12" max="12" width="5.16406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6.33203125" style="1" customWidth="1"/>
    <col min="23" max="23" width="12.33203125" style="1" customWidth="1"/>
    <col min="24" max="24" width="15" style="1" customWidth="1"/>
    <col min="25" max="25" width="11" style="1" customWidth="1"/>
    <col min="26" max="26" width="15" style="1" customWidth="1"/>
    <col min="27" max="27" width="16.33203125" style="1" customWidth="1"/>
    <col min="28" max="28" width="11" style="1" customWidth="1"/>
    <col min="29" max="29" width="15" style="1" customWidth="1"/>
    <col min="30" max="30" width="16.33203125" style="1" customWidth="1"/>
    <col min="43" max="64" width="9.33203125" style="1" hidden="1"/>
  </cols>
  <sheetData>
    <row r="1" spans="1:45">
      <c r="A1" s="96"/>
    </row>
    <row r="2" spans="1:45" s="1" customFormat="1" ht="36.950000000000003" customHeight="1">
      <c r="L2" s="238" t="s">
        <v>5</v>
      </c>
      <c r="M2" s="232"/>
      <c r="N2" s="232"/>
      <c r="O2" s="232"/>
      <c r="P2" s="232"/>
      <c r="Q2" s="232"/>
      <c r="R2" s="232"/>
      <c r="S2" s="232"/>
      <c r="T2" s="232"/>
      <c r="U2" s="232"/>
      <c r="AS2" s="18" t="s">
        <v>92</v>
      </c>
    </row>
    <row r="3" spans="1:45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S3" s="18" t="s">
        <v>88</v>
      </c>
    </row>
    <row r="4" spans="1:45" s="1" customFormat="1" ht="24.95" customHeight="1">
      <c r="B4" s="21"/>
      <c r="D4" s="22" t="s">
        <v>103</v>
      </c>
      <c r="L4" s="21"/>
      <c r="M4" s="97" t="s">
        <v>10</v>
      </c>
      <c r="AS4" s="18" t="s">
        <v>3</v>
      </c>
    </row>
    <row r="5" spans="1:45" s="1" customFormat="1" ht="6.95" customHeight="1">
      <c r="B5" s="21"/>
      <c r="L5" s="21"/>
    </row>
    <row r="6" spans="1:45" s="1" customFormat="1" ht="12" customHeight="1">
      <c r="B6" s="21"/>
      <c r="D6" s="27" t="s">
        <v>14</v>
      </c>
      <c r="L6" s="21"/>
    </row>
    <row r="7" spans="1:45" s="1" customFormat="1" ht="16.5" customHeight="1">
      <c r="B7" s="21"/>
      <c r="E7" s="244" t="str">
        <f>'Rekapitulace stavby'!K6</f>
        <v>Výstavba parkovací plochy a úpravy vnitrobloku na ul. Kosmonautů v Karviné Ráji</v>
      </c>
      <c r="F7" s="245"/>
      <c r="G7" s="245"/>
      <c r="H7" s="245"/>
      <c r="L7" s="21"/>
    </row>
    <row r="8" spans="1:45" s="1" customFormat="1" ht="12" customHeight="1">
      <c r="B8" s="21"/>
      <c r="D8" s="27" t="s">
        <v>104</v>
      </c>
      <c r="L8" s="21"/>
    </row>
    <row r="9" spans="1:45" s="2" customFormat="1" ht="16.5" customHeight="1">
      <c r="A9" s="30"/>
      <c r="B9" s="31"/>
      <c r="C9" s="30"/>
      <c r="D9" s="30"/>
      <c r="E9" s="244" t="s">
        <v>105</v>
      </c>
      <c r="F9" s="243"/>
      <c r="G9" s="243"/>
      <c r="H9" s="243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</row>
    <row r="10" spans="1:45" s="2" customFormat="1" ht="12" customHeight="1">
      <c r="A10" s="30"/>
      <c r="B10" s="31"/>
      <c r="C10" s="30"/>
      <c r="D10" s="27" t="s">
        <v>106</v>
      </c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</row>
    <row r="11" spans="1:45" s="2" customFormat="1" ht="16.5" customHeight="1">
      <c r="A11" s="30"/>
      <c r="B11" s="31"/>
      <c r="C11" s="30"/>
      <c r="D11" s="30"/>
      <c r="E11" s="205" t="s">
        <v>107</v>
      </c>
      <c r="F11" s="243"/>
      <c r="G11" s="243"/>
      <c r="H11" s="243"/>
      <c r="I11" s="30"/>
      <c r="J11" s="30"/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</row>
    <row r="12" spans="1:45" s="2" customFormat="1">
      <c r="A12" s="30"/>
      <c r="B12" s="31"/>
      <c r="C12" s="30"/>
      <c r="D12" s="30"/>
      <c r="E12" s="30"/>
      <c r="F12" s="30"/>
      <c r="G12" s="30"/>
      <c r="H12" s="30"/>
      <c r="I12" s="30"/>
      <c r="J12" s="30"/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</row>
    <row r="13" spans="1:45" s="2" customFormat="1" ht="12" customHeight="1">
      <c r="A13" s="30"/>
      <c r="B13" s="31"/>
      <c r="C13" s="30"/>
      <c r="D13" s="27" t="s">
        <v>16</v>
      </c>
      <c r="E13" s="30"/>
      <c r="F13" s="25" t="s">
        <v>17</v>
      </c>
      <c r="G13" s="30"/>
      <c r="H13" s="30"/>
      <c r="I13" s="27" t="s">
        <v>18</v>
      </c>
      <c r="J13" s="25" t="s">
        <v>1</v>
      </c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</row>
    <row r="14" spans="1:45" s="2" customFormat="1" ht="12" customHeight="1">
      <c r="A14" s="30"/>
      <c r="B14" s="31"/>
      <c r="C14" s="30"/>
      <c r="D14" s="27" t="s">
        <v>19</v>
      </c>
      <c r="E14" s="30"/>
      <c r="F14" s="25" t="s">
        <v>20</v>
      </c>
      <c r="G14" s="30"/>
      <c r="H14" s="30"/>
      <c r="I14" s="27" t="s">
        <v>21</v>
      </c>
      <c r="J14" s="53" t="str">
        <f>'Rekapitulace stavby'!AN8</f>
        <v>4. 8. 2020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</row>
    <row r="15" spans="1:45" s="2" customFormat="1" ht="10.9" customHeight="1">
      <c r="A15" s="30"/>
      <c r="B15" s="31"/>
      <c r="C15" s="30"/>
      <c r="D15" s="30"/>
      <c r="E15" s="30"/>
      <c r="F15" s="30"/>
      <c r="G15" s="30"/>
      <c r="H15" s="30"/>
      <c r="I15" s="30"/>
      <c r="J15" s="30"/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</row>
    <row r="16" spans="1:45" s="2" customFormat="1" ht="12" customHeight="1">
      <c r="A16" s="30"/>
      <c r="B16" s="31"/>
      <c r="C16" s="30"/>
      <c r="D16" s="27" t="s">
        <v>23</v>
      </c>
      <c r="E16" s="30"/>
      <c r="F16" s="30"/>
      <c r="G16" s="30"/>
      <c r="H16" s="30"/>
      <c r="I16" s="27" t="s">
        <v>24</v>
      </c>
      <c r="J16" s="25" t="s">
        <v>25</v>
      </c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</row>
    <row r="17" spans="1:30" s="2" customFormat="1" ht="18" customHeight="1">
      <c r="A17" s="30"/>
      <c r="B17" s="31"/>
      <c r="C17" s="30"/>
      <c r="D17" s="30"/>
      <c r="E17" s="25" t="s">
        <v>26</v>
      </c>
      <c r="F17" s="30"/>
      <c r="G17" s="30"/>
      <c r="H17" s="30"/>
      <c r="I17" s="27" t="s">
        <v>27</v>
      </c>
      <c r="J17" s="25" t="s">
        <v>28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</row>
    <row r="18" spans="1:30" s="2" customFormat="1" ht="6.95" customHeight="1">
      <c r="A18" s="30"/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</row>
    <row r="19" spans="1:30" s="2" customFormat="1" ht="12" customHeight="1">
      <c r="A19" s="30"/>
      <c r="B19" s="31"/>
      <c r="C19" s="30"/>
      <c r="D19" s="27" t="s">
        <v>29</v>
      </c>
      <c r="E19" s="30"/>
      <c r="F19" s="30"/>
      <c r="G19" s="30"/>
      <c r="H19" s="30"/>
      <c r="I19" s="27" t="s">
        <v>24</v>
      </c>
      <c r="J19" s="25" t="str">
        <f>'Rekapitulace stavby'!AN13</f>
        <v/>
      </c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</row>
    <row r="20" spans="1:30" s="2" customFormat="1" ht="18" customHeight="1">
      <c r="A20" s="30"/>
      <c r="B20" s="31"/>
      <c r="C20" s="30"/>
      <c r="D20" s="30"/>
      <c r="E20" s="231" t="str">
        <f>'Rekapitulace stavby'!E14</f>
        <v xml:space="preserve"> </v>
      </c>
      <c r="F20" s="231"/>
      <c r="G20" s="231"/>
      <c r="H20" s="231"/>
      <c r="I20" s="27" t="s">
        <v>27</v>
      </c>
      <c r="J20" s="25" t="str">
        <f>'Rekapitulace stavby'!AN14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</row>
    <row r="21" spans="1:30" s="2" customFormat="1" ht="6.95" customHeight="1">
      <c r="A21" s="30"/>
      <c r="B21" s="31"/>
      <c r="C21" s="30"/>
      <c r="D21" s="30"/>
      <c r="E21" s="30"/>
      <c r="F21" s="30"/>
      <c r="G21" s="30"/>
      <c r="H21" s="30"/>
      <c r="I21" s="30"/>
      <c r="J21" s="30"/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</row>
    <row r="22" spans="1:30" s="2" customFormat="1" ht="12" customHeight="1">
      <c r="A22" s="30"/>
      <c r="B22" s="31"/>
      <c r="C22" s="30"/>
      <c r="D22" s="27" t="s">
        <v>31</v>
      </c>
      <c r="E22" s="30"/>
      <c r="F22" s="30"/>
      <c r="G22" s="30"/>
      <c r="H22" s="30"/>
      <c r="I22" s="27" t="s">
        <v>24</v>
      </c>
      <c r="J22" s="25" t="s">
        <v>32</v>
      </c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3" spans="1:30" s="2" customFormat="1" ht="18" customHeight="1">
      <c r="A23" s="30"/>
      <c r="B23" s="31"/>
      <c r="C23" s="30"/>
      <c r="D23" s="30"/>
      <c r="E23" s="25" t="s">
        <v>33</v>
      </c>
      <c r="F23" s="30"/>
      <c r="G23" s="30"/>
      <c r="H23" s="30"/>
      <c r="I23" s="27" t="s">
        <v>27</v>
      </c>
      <c r="J23" s="25" t="s">
        <v>34</v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</row>
    <row r="24" spans="1:30" s="2" customFormat="1" ht="6.95" customHeight="1">
      <c r="A24" s="30"/>
      <c r="B24" s="31"/>
      <c r="C24" s="30"/>
      <c r="D24" s="30"/>
      <c r="E24" s="30"/>
      <c r="F24" s="30"/>
      <c r="G24" s="30"/>
      <c r="H24" s="30"/>
      <c r="I24" s="30"/>
      <c r="J24" s="30"/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</row>
    <row r="25" spans="1:30" s="2" customFormat="1" ht="12" customHeight="1">
      <c r="A25" s="30"/>
      <c r="B25" s="31"/>
      <c r="C25" s="30"/>
      <c r="D25" s="27" t="s">
        <v>36</v>
      </c>
      <c r="E25" s="30"/>
      <c r="F25" s="30"/>
      <c r="G25" s="30"/>
      <c r="H25" s="30"/>
      <c r="I25" s="27" t="s">
        <v>24</v>
      </c>
      <c r="J25" s="25" t="s">
        <v>1</v>
      </c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</row>
    <row r="26" spans="1:30" s="2" customFormat="1" ht="18" customHeight="1">
      <c r="A26" s="30"/>
      <c r="B26" s="31"/>
      <c r="C26" s="30"/>
      <c r="D26" s="30"/>
      <c r="E26" s="25" t="s">
        <v>37</v>
      </c>
      <c r="F26" s="30"/>
      <c r="G26" s="30"/>
      <c r="H26" s="30"/>
      <c r="I26" s="27" t="s">
        <v>27</v>
      </c>
      <c r="J26" s="25" t="s">
        <v>1</v>
      </c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</row>
    <row r="27" spans="1:30" s="2" customFormat="1" ht="6.95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4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</row>
    <row r="28" spans="1:30" s="2" customFormat="1" ht="12" customHeight="1">
      <c r="A28" s="30"/>
      <c r="B28" s="31"/>
      <c r="C28" s="30"/>
      <c r="D28" s="27" t="s">
        <v>38</v>
      </c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</row>
    <row r="29" spans="1:30" s="8" customFormat="1" ht="16.5" customHeight="1">
      <c r="A29" s="98"/>
      <c r="B29" s="99"/>
      <c r="C29" s="98"/>
      <c r="D29" s="98"/>
      <c r="E29" s="234" t="s">
        <v>1</v>
      </c>
      <c r="F29" s="234"/>
      <c r="G29" s="234"/>
      <c r="H29" s="234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</row>
    <row r="30" spans="1:30" s="2" customFormat="1" ht="6.95" customHeight="1">
      <c r="A30" s="30"/>
      <c r="B30" s="31"/>
      <c r="C30" s="30"/>
      <c r="D30" s="30"/>
      <c r="E30" s="30"/>
      <c r="F30" s="30"/>
      <c r="G30" s="30"/>
      <c r="H30" s="30"/>
      <c r="I30" s="30"/>
      <c r="J30" s="30"/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</row>
    <row r="31" spans="1:30" s="2" customFormat="1" ht="6.95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</row>
    <row r="32" spans="1:30" s="2" customFormat="1" ht="25.35" customHeight="1">
      <c r="A32" s="30"/>
      <c r="B32" s="31"/>
      <c r="C32" s="30"/>
      <c r="D32" s="101" t="s">
        <v>39</v>
      </c>
      <c r="E32" s="30"/>
      <c r="F32" s="30"/>
      <c r="G32" s="30"/>
      <c r="H32" s="30"/>
      <c r="I32" s="30"/>
      <c r="J32" s="69">
        <f>ROUND(J142, 2)</f>
        <v>0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</row>
    <row r="33" spans="1:30" s="2" customFormat="1" ht="6.95" customHeight="1">
      <c r="A33" s="30"/>
      <c r="B33" s="31"/>
      <c r="C33" s="30"/>
      <c r="D33" s="64"/>
      <c r="E33" s="64"/>
      <c r="F33" s="64"/>
      <c r="G33" s="64"/>
      <c r="H33" s="64"/>
      <c r="I33" s="64"/>
      <c r="J33" s="64"/>
      <c r="K33" s="64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</row>
    <row r="34" spans="1:30" s="2" customFormat="1" ht="14.45" customHeight="1">
      <c r="A34" s="30"/>
      <c r="B34" s="31"/>
      <c r="C34" s="30"/>
      <c r="D34" s="30"/>
      <c r="E34" s="30"/>
      <c r="F34" s="34" t="s">
        <v>41</v>
      </c>
      <c r="G34" s="30"/>
      <c r="H34" s="30"/>
      <c r="I34" s="34" t="s">
        <v>40</v>
      </c>
      <c r="J34" s="34" t="s">
        <v>42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</row>
    <row r="35" spans="1:30" s="2" customFormat="1" ht="14.45" customHeight="1">
      <c r="A35" s="30"/>
      <c r="B35" s="31"/>
      <c r="C35" s="30"/>
      <c r="D35" s="102" t="s">
        <v>43</v>
      </c>
      <c r="E35" s="27" t="s">
        <v>44</v>
      </c>
      <c r="F35" s="103">
        <f>ROUND((SUM(BD142:BD485)),  2)</f>
        <v>0</v>
      </c>
      <c r="G35" s="30"/>
      <c r="H35" s="30"/>
      <c r="I35" s="104">
        <v>0.21</v>
      </c>
      <c r="J35" s="103">
        <f>ROUND(((SUM(BD142:BD485))*I35),  2)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</row>
    <row r="36" spans="1:30" s="2" customFormat="1" ht="14.45" customHeight="1">
      <c r="A36" s="30"/>
      <c r="B36" s="31"/>
      <c r="C36" s="30"/>
      <c r="D36" s="30"/>
      <c r="E36" s="27" t="s">
        <v>45</v>
      </c>
      <c r="F36" s="103">
        <f>ROUND((SUM(BE142:BE485)),  2)</f>
        <v>0</v>
      </c>
      <c r="G36" s="30"/>
      <c r="H36" s="30"/>
      <c r="I36" s="104">
        <v>0.15</v>
      </c>
      <c r="J36" s="103">
        <f>ROUND(((SUM(BE142:BE485))*I36),  2)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</row>
    <row r="37" spans="1:30" s="2" customFormat="1" ht="14.45" hidden="1" customHeight="1">
      <c r="A37" s="30"/>
      <c r="B37" s="31"/>
      <c r="C37" s="30"/>
      <c r="D37" s="30"/>
      <c r="E37" s="27" t="s">
        <v>46</v>
      </c>
      <c r="F37" s="103">
        <f>ROUND((SUM(BF142:BF485)),  2)</f>
        <v>0</v>
      </c>
      <c r="G37" s="30"/>
      <c r="H37" s="30"/>
      <c r="I37" s="104">
        <v>0.21</v>
      </c>
      <c r="J37" s="103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</row>
    <row r="38" spans="1:30" s="2" customFormat="1" ht="14.45" hidden="1" customHeight="1">
      <c r="A38" s="30"/>
      <c r="B38" s="31"/>
      <c r="C38" s="30"/>
      <c r="D38" s="30"/>
      <c r="E38" s="27" t="s">
        <v>47</v>
      </c>
      <c r="F38" s="103">
        <f>ROUND((SUM(BG142:BG485)),  2)</f>
        <v>0</v>
      </c>
      <c r="G38" s="30"/>
      <c r="H38" s="30"/>
      <c r="I38" s="104">
        <v>0.15</v>
      </c>
      <c r="J38" s="103">
        <f>0</f>
        <v>0</v>
      </c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</row>
    <row r="39" spans="1:30" s="2" customFormat="1" ht="14.45" hidden="1" customHeight="1">
      <c r="A39" s="30"/>
      <c r="B39" s="31"/>
      <c r="C39" s="30"/>
      <c r="D39" s="30"/>
      <c r="E39" s="27" t="s">
        <v>48</v>
      </c>
      <c r="F39" s="103">
        <f>ROUND((SUM(BH142:BH485)),  2)</f>
        <v>0</v>
      </c>
      <c r="G39" s="30"/>
      <c r="H39" s="30"/>
      <c r="I39" s="104">
        <v>0</v>
      </c>
      <c r="J39" s="103">
        <f>0</f>
        <v>0</v>
      </c>
      <c r="K39" s="30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</row>
    <row r="40" spans="1:30" s="2" customFormat="1" ht="6.9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</row>
    <row r="41" spans="1:30" s="2" customFormat="1" ht="25.35" customHeight="1">
      <c r="A41" s="30"/>
      <c r="B41" s="31"/>
      <c r="C41" s="105"/>
      <c r="D41" s="106" t="s">
        <v>49</v>
      </c>
      <c r="E41" s="58"/>
      <c r="F41" s="58"/>
      <c r="G41" s="107" t="s">
        <v>50</v>
      </c>
      <c r="H41" s="108" t="s">
        <v>51</v>
      </c>
      <c r="I41" s="58"/>
      <c r="J41" s="109">
        <f>SUM(J32:J39)</f>
        <v>0</v>
      </c>
      <c r="K41" s="110"/>
      <c r="L41" s="4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</row>
    <row r="42" spans="1:30" s="2" customFormat="1" ht="14.4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</row>
    <row r="43" spans="1:30" s="1" customFormat="1" ht="14.45" customHeight="1">
      <c r="B43" s="21"/>
      <c r="L43" s="21"/>
    </row>
    <row r="44" spans="1:30" s="1" customFormat="1" ht="14.45" customHeight="1">
      <c r="B44" s="21"/>
      <c r="L44" s="21"/>
    </row>
    <row r="45" spans="1:30" s="1" customFormat="1" ht="14.45" customHeight="1">
      <c r="B45" s="21"/>
      <c r="L45" s="21"/>
    </row>
    <row r="46" spans="1:30" s="1" customFormat="1" ht="14.45" customHeight="1">
      <c r="B46" s="21"/>
      <c r="L46" s="21"/>
    </row>
    <row r="47" spans="1:30" s="1" customFormat="1" ht="14.45" customHeight="1">
      <c r="B47" s="21"/>
      <c r="L47" s="21"/>
    </row>
    <row r="48" spans="1:30" s="1" customFormat="1" ht="14.45" customHeight="1">
      <c r="B48" s="21"/>
      <c r="L48" s="21"/>
    </row>
    <row r="49" spans="1:30" s="1" customFormat="1" ht="14.45" customHeight="1">
      <c r="B49" s="21"/>
      <c r="L49" s="21"/>
    </row>
    <row r="50" spans="1:30" s="2" customFormat="1" ht="14.45" customHeight="1">
      <c r="B50" s="40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40"/>
    </row>
    <row r="51" spans="1:30">
      <c r="B51" s="21"/>
      <c r="L51" s="21"/>
    </row>
    <row r="52" spans="1:30">
      <c r="B52" s="21"/>
      <c r="L52" s="21"/>
    </row>
    <row r="53" spans="1:30">
      <c r="B53" s="21"/>
      <c r="L53" s="21"/>
    </row>
    <row r="54" spans="1:30">
      <c r="B54" s="21"/>
      <c r="L54" s="21"/>
    </row>
    <row r="55" spans="1:30">
      <c r="B55" s="21"/>
      <c r="L55" s="21"/>
    </row>
    <row r="56" spans="1:30">
      <c r="B56" s="21"/>
      <c r="L56" s="21"/>
    </row>
    <row r="57" spans="1:30">
      <c r="B57" s="21"/>
      <c r="L57" s="21"/>
    </row>
    <row r="58" spans="1:30">
      <c r="B58" s="21"/>
      <c r="L58" s="21"/>
    </row>
    <row r="59" spans="1:30">
      <c r="B59" s="21"/>
      <c r="L59" s="21"/>
    </row>
    <row r="60" spans="1:30">
      <c r="B60" s="21"/>
      <c r="L60" s="21"/>
    </row>
    <row r="61" spans="1:30" s="2" customFormat="1" ht="12.75">
      <c r="A61" s="30"/>
      <c r="B61" s="31"/>
      <c r="C61" s="30"/>
      <c r="D61" s="43" t="s">
        <v>54</v>
      </c>
      <c r="E61" s="33"/>
      <c r="F61" s="111" t="s">
        <v>55</v>
      </c>
      <c r="G61" s="43" t="s">
        <v>54</v>
      </c>
      <c r="H61" s="33"/>
      <c r="I61" s="33"/>
      <c r="J61" s="112" t="s">
        <v>55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</row>
    <row r="62" spans="1:30">
      <c r="B62" s="21"/>
      <c r="L62" s="21"/>
    </row>
    <row r="63" spans="1:30">
      <c r="B63" s="21"/>
      <c r="L63" s="21"/>
    </row>
    <row r="64" spans="1:30">
      <c r="B64" s="21"/>
      <c r="L64" s="21"/>
    </row>
    <row r="65" spans="1:30" s="2" customFormat="1" ht="12.75">
      <c r="A65" s="30"/>
      <c r="B65" s="31"/>
      <c r="C65" s="30"/>
      <c r="D65" s="41" t="s">
        <v>56</v>
      </c>
      <c r="E65" s="44"/>
      <c r="F65" s="44"/>
      <c r="G65" s="41" t="s">
        <v>57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</row>
    <row r="66" spans="1:30">
      <c r="B66" s="21"/>
      <c r="L66" s="21"/>
    </row>
    <row r="67" spans="1:30">
      <c r="B67" s="21"/>
      <c r="L67" s="21"/>
    </row>
    <row r="68" spans="1:30">
      <c r="B68" s="21"/>
      <c r="L68" s="21"/>
    </row>
    <row r="69" spans="1:30">
      <c r="B69" s="21"/>
      <c r="L69" s="21"/>
    </row>
    <row r="70" spans="1:30">
      <c r="B70" s="21"/>
      <c r="L70" s="21"/>
    </row>
    <row r="71" spans="1:30">
      <c r="B71" s="21"/>
      <c r="L71" s="21"/>
    </row>
    <row r="72" spans="1:30">
      <c r="B72" s="21"/>
      <c r="L72" s="21"/>
    </row>
    <row r="73" spans="1:30">
      <c r="B73" s="21"/>
      <c r="L73" s="21"/>
    </row>
    <row r="74" spans="1:30">
      <c r="B74" s="21"/>
      <c r="L74" s="21"/>
    </row>
    <row r="75" spans="1:30">
      <c r="B75" s="21"/>
      <c r="L75" s="21"/>
    </row>
    <row r="76" spans="1:30" s="2" customFormat="1" ht="12.75">
      <c r="A76" s="30"/>
      <c r="B76" s="31"/>
      <c r="C76" s="30"/>
      <c r="D76" s="43" t="s">
        <v>54</v>
      </c>
      <c r="E76" s="33"/>
      <c r="F76" s="111" t="s">
        <v>55</v>
      </c>
      <c r="G76" s="43" t="s">
        <v>54</v>
      </c>
      <c r="H76" s="33"/>
      <c r="I76" s="33"/>
      <c r="J76" s="112" t="s">
        <v>55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</row>
    <row r="77" spans="1:30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</row>
    <row r="81" spans="1:30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</row>
    <row r="82" spans="1:30" s="2" customFormat="1" ht="24.95" customHeight="1">
      <c r="A82" s="30"/>
      <c r="B82" s="31"/>
      <c r="C82" s="22" t="s">
        <v>108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</row>
    <row r="83" spans="1:30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</row>
    <row r="84" spans="1:30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</row>
    <row r="85" spans="1:30" s="2" customFormat="1" ht="16.5" customHeight="1">
      <c r="A85" s="30"/>
      <c r="B85" s="31"/>
      <c r="C85" s="30"/>
      <c r="D85" s="30"/>
      <c r="E85" s="244" t="str">
        <f>E7</f>
        <v>Výstavba parkovací plochy a úpravy vnitrobloku na ul. Kosmonautů v Karviné Ráji</v>
      </c>
      <c r="F85" s="245"/>
      <c r="G85" s="245"/>
      <c r="H85" s="245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</row>
    <row r="86" spans="1:30" s="1" customFormat="1" ht="12" customHeight="1">
      <c r="B86" s="21"/>
      <c r="C86" s="27" t="s">
        <v>104</v>
      </c>
      <c r="L86" s="21"/>
    </row>
    <row r="87" spans="1:30" s="2" customFormat="1" ht="16.5" customHeight="1">
      <c r="A87" s="30"/>
      <c r="B87" s="31"/>
      <c r="C87" s="30"/>
      <c r="D87" s="30"/>
      <c r="E87" s="244" t="s">
        <v>105</v>
      </c>
      <c r="F87" s="243"/>
      <c r="G87" s="243"/>
      <c r="H87" s="243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</row>
    <row r="88" spans="1:30" s="2" customFormat="1" ht="12" customHeight="1">
      <c r="A88" s="30"/>
      <c r="B88" s="31"/>
      <c r="C88" s="27" t="s">
        <v>106</v>
      </c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</row>
    <row r="89" spans="1:30" s="2" customFormat="1" ht="16.5" customHeight="1">
      <c r="A89" s="30"/>
      <c r="B89" s="31"/>
      <c r="C89" s="30"/>
      <c r="D89" s="30"/>
      <c r="E89" s="205" t="str">
        <f>E11</f>
        <v>101 - Soupis prací - Parkoviště</v>
      </c>
      <c r="F89" s="243"/>
      <c r="G89" s="243"/>
      <c r="H89" s="243"/>
      <c r="I89" s="30"/>
      <c r="J89" s="30"/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</row>
    <row r="90" spans="1:30" s="2" customFormat="1" ht="6.95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</row>
    <row r="91" spans="1:30" s="2" customFormat="1" ht="12" customHeight="1">
      <c r="A91" s="30"/>
      <c r="B91" s="31"/>
      <c r="C91" s="27" t="s">
        <v>19</v>
      </c>
      <c r="D91" s="30"/>
      <c r="E91" s="30"/>
      <c r="F91" s="25" t="str">
        <f>F14</f>
        <v>Karviná</v>
      </c>
      <c r="G91" s="30"/>
      <c r="H91" s="30"/>
      <c r="I91" s="27" t="s">
        <v>21</v>
      </c>
      <c r="J91" s="53" t="str">
        <f>IF(J14="","",J14)</f>
        <v>4. 8. 2020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</row>
    <row r="92" spans="1:30" s="2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</row>
    <row r="93" spans="1:30" s="2" customFormat="1" ht="40.15" customHeight="1">
      <c r="A93" s="30"/>
      <c r="B93" s="31"/>
      <c r="C93" s="27" t="s">
        <v>23</v>
      </c>
      <c r="D93" s="30"/>
      <c r="E93" s="30"/>
      <c r="F93" s="25" t="str">
        <f>E17</f>
        <v>SMK-odbor majetkový</v>
      </c>
      <c r="G93" s="30"/>
      <c r="H93" s="30"/>
      <c r="I93" s="27" t="s">
        <v>31</v>
      </c>
      <c r="J93" s="28" t="str">
        <f>E23</f>
        <v>Ateliér ESO,spol.s r.o.,K.H.Máchy 5203/33</v>
      </c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</row>
    <row r="94" spans="1:30" s="2" customFormat="1" ht="15.2" customHeight="1">
      <c r="A94" s="30"/>
      <c r="B94" s="31"/>
      <c r="C94" s="27" t="s">
        <v>29</v>
      </c>
      <c r="D94" s="30"/>
      <c r="E94" s="30"/>
      <c r="F94" s="25" t="str">
        <f>IF(E20="","",E20)</f>
        <v xml:space="preserve"> </v>
      </c>
      <c r="G94" s="30"/>
      <c r="H94" s="30"/>
      <c r="I94" s="27" t="s">
        <v>36</v>
      </c>
      <c r="J94" s="28" t="str">
        <f>E26</f>
        <v>Ing. Miloslav Vrána</v>
      </c>
      <c r="K94" s="3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</row>
    <row r="95" spans="1:30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</row>
    <row r="96" spans="1:30" s="2" customFormat="1" ht="29.25" customHeight="1">
      <c r="A96" s="30"/>
      <c r="B96" s="31"/>
      <c r="C96" s="113" t="s">
        <v>109</v>
      </c>
      <c r="D96" s="105"/>
      <c r="E96" s="105"/>
      <c r="F96" s="105"/>
      <c r="G96" s="105"/>
      <c r="H96" s="105"/>
      <c r="I96" s="105"/>
      <c r="J96" s="114" t="s">
        <v>110</v>
      </c>
      <c r="K96" s="105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</row>
    <row r="97" spans="1:46" s="2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</row>
    <row r="98" spans="1:46" s="2" customFormat="1" ht="22.9" customHeight="1">
      <c r="A98" s="30"/>
      <c r="B98" s="31"/>
      <c r="C98" s="115" t="s">
        <v>111</v>
      </c>
      <c r="D98" s="30"/>
      <c r="E98" s="30"/>
      <c r="F98" s="30"/>
      <c r="G98" s="30"/>
      <c r="H98" s="30"/>
      <c r="I98" s="30"/>
      <c r="J98" s="69">
        <f>J142</f>
        <v>0</v>
      </c>
      <c r="K98" s="30"/>
      <c r="L98" s="4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T98" s="18" t="s">
        <v>112</v>
      </c>
    </row>
    <row r="99" spans="1:46" s="9" customFormat="1" ht="24.95" customHeight="1">
      <c r="B99" s="116"/>
      <c r="D99" s="117" t="s">
        <v>113</v>
      </c>
      <c r="E99" s="118"/>
      <c r="F99" s="118"/>
      <c r="G99" s="118"/>
      <c r="H99" s="118"/>
      <c r="I99" s="118"/>
      <c r="J99" s="119">
        <f>J143</f>
        <v>0</v>
      </c>
      <c r="L99" s="116"/>
    </row>
    <row r="100" spans="1:46" s="10" customFormat="1" ht="19.899999999999999" customHeight="1">
      <c r="B100" s="120"/>
      <c r="D100" s="121" t="s">
        <v>114</v>
      </c>
      <c r="E100" s="122"/>
      <c r="F100" s="122"/>
      <c r="G100" s="122"/>
      <c r="H100" s="122"/>
      <c r="I100" s="122"/>
      <c r="J100" s="123">
        <f>J144</f>
        <v>0</v>
      </c>
      <c r="L100" s="120"/>
    </row>
    <row r="101" spans="1:46" s="10" customFormat="1" ht="14.85" customHeight="1">
      <c r="B101" s="120"/>
      <c r="D101" s="121" t="s">
        <v>115</v>
      </c>
      <c r="E101" s="122"/>
      <c r="F101" s="122"/>
      <c r="G101" s="122"/>
      <c r="H101" s="122"/>
      <c r="I101" s="122"/>
      <c r="J101" s="123">
        <f>J145</f>
        <v>0</v>
      </c>
      <c r="L101" s="120"/>
    </row>
    <row r="102" spans="1:46" s="10" customFormat="1" ht="14.85" customHeight="1">
      <c r="B102" s="120"/>
      <c r="D102" s="121" t="s">
        <v>116</v>
      </c>
      <c r="E102" s="122"/>
      <c r="F102" s="122"/>
      <c r="G102" s="122"/>
      <c r="H102" s="122"/>
      <c r="I102" s="122"/>
      <c r="J102" s="123">
        <f>J189</f>
        <v>0</v>
      </c>
      <c r="L102" s="120"/>
    </row>
    <row r="103" spans="1:46" s="10" customFormat="1" ht="14.85" customHeight="1">
      <c r="B103" s="120"/>
      <c r="D103" s="121" t="s">
        <v>117</v>
      </c>
      <c r="E103" s="122"/>
      <c r="F103" s="122"/>
      <c r="G103" s="122"/>
      <c r="H103" s="122"/>
      <c r="I103" s="122"/>
      <c r="J103" s="123">
        <f>J204</f>
        <v>0</v>
      </c>
      <c r="L103" s="120"/>
    </row>
    <row r="104" spans="1:46" s="10" customFormat="1" ht="14.85" customHeight="1">
      <c r="B104" s="120"/>
      <c r="D104" s="121" t="s">
        <v>118</v>
      </c>
      <c r="E104" s="122"/>
      <c r="F104" s="122"/>
      <c r="G104" s="122"/>
      <c r="H104" s="122"/>
      <c r="I104" s="122"/>
      <c r="J104" s="123">
        <f>J221</f>
        <v>0</v>
      </c>
      <c r="L104" s="120"/>
    </row>
    <row r="105" spans="1:46" s="10" customFormat="1" ht="14.85" customHeight="1">
      <c r="B105" s="120"/>
      <c r="D105" s="121" t="s">
        <v>119</v>
      </c>
      <c r="E105" s="122"/>
      <c r="F105" s="122"/>
      <c r="G105" s="122"/>
      <c r="H105" s="122"/>
      <c r="I105" s="122"/>
      <c r="J105" s="123">
        <f>J271</f>
        <v>0</v>
      </c>
      <c r="L105" s="120"/>
    </row>
    <row r="106" spans="1:46" s="10" customFormat="1" ht="19.899999999999999" customHeight="1">
      <c r="B106" s="120"/>
      <c r="D106" s="121" t="s">
        <v>120</v>
      </c>
      <c r="E106" s="122"/>
      <c r="F106" s="122"/>
      <c r="G106" s="122"/>
      <c r="H106" s="122"/>
      <c r="I106" s="122"/>
      <c r="J106" s="123">
        <f>J290</f>
        <v>0</v>
      </c>
      <c r="L106" s="120"/>
    </row>
    <row r="107" spans="1:46" s="10" customFormat="1" ht="14.85" customHeight="1">
      <c r="B107" s="120"/>
      <c r="D107" s="121" t="s">
        <v>121</v>
      </c>
      <c r="E107" s="122"/>
      <c r="F107" s="122"/>
      <c r="G107" s="122"/>
      <c r="H107" s="122"/>
      <c r="I107" s="122"/>
      <c r="J107" s="123">
        <f>J291</f>
        <v>0</v>
      </c>
      <c r="L107" s="120"/>
    </row>
    <row r="108" spans="1:46" s="10" customFormat="1" ht="19.899999999999999" customHeight="1">
      <c r="B108" s="120"/>
      <c r="D108" s="121" t="s">
        <v>122</v>
      </c>
      <c r="E108" s="122"/>
      <c r="F108" s="122"/>
      <c r="G108" s="122"/>
      <c r="H108" s="122"/>
      <c r="I108" s="122"/>
      <c r="J108" s="123">
        <f>J305</f>
        <v>0</v>
      </c>
      <c r="L108" s="120"/>
    </row>
    <row r="109" spans="1:46" s="10" customFormat="1" ht="14.85" customHeight="1">
      <c r="B109" s="120"/>
      <c r="D109" s="121" t="s">
        <v>123</v>
      </c>
      <c r="E109" s="122"/>
      <c r="F109" s="122"/>
      <c r="G109" s="122"/>
      <c r="H109" s="122"/>
      <c r="I109" s="122"/>
      <c r="J109" s="123">
        <f>J306</f>
        <v>0</v>
      </c>
      <c r="L109" s="120"/>
    </row>
    <row r="110" spans="1:46" s="10" customFormat="1" ht="19.899999999999999" customHeight="1">
      <c r="B110" s="120"/>
      <c r="D110" s="121" t="s">
        <v>124</v>
      </c>
      <c r="E110" s="122"/>
      <c r="F110" s="122"/>
      <c r="G110" s="122"/>
      <c r="H110" s="122"/>
      <c r="I110" s="122"/>
      <c r="J110" s="123">
        <f>J317</f>
        <v>0</v>
      </c>
      <c r="L110" s="120"/>
    </row>
    <row r="111" spans="1:46" s="10" customFormat="1" ht="14.85" customHeight="1">
      <c r="B111" s="120"/>
      <c r="D111" s="121" t="s">
        <v>125</v>
      </c>
      <c r="E111" s="122"/>
      <c r="F111" s="122"/>
      <c r="G111" s="122"/>
      <c r="H111" s="122"/>
      <c r="I111" s="122"/>
      <c r="J111" s="123">
        <f>J318</f>
        <v>0</v>
      </c>
      <c r="L111" s="120"/>
    </row>
    <row r="112" spans="1:46" s="10" customFormat="1" ht="14.85" customHeight="1">
      <c r="B112" s="120"/>
      <c r="D112" s="121" t="s">
        <v>126</v>
      </c>
      <c r="E112" s="122"/>
      <c r="F112" s="122"/>
      <c r="G112" s="122"/>
      <c r="H112" s="122"/>
      <c r="I112" s="122"/>
      <c r="J112" s="123">
        <f>J348</f>
        <v>0</v>
      </c>
      <c r="L112" s="120"/>
    </row>
    <row r="113" spans="1:30" s="10" customFormat="1" ht="19.899999999999999" customHeight="1">
      <c r="B113" s="120"/>
      <c r="D113" s="121" t="s">
        <v>127</v>
      </c>
      <c r="E113" s="122"/>
      <c r="F113" s="122"/>
      <c r="G113" s="122"/>
      <c r="H113" s="122"/>
      <c r="I113" s="122"/>
      <c r="J113" s="123">
        <f>J375</f>
        <v>0</v>
      </c>
      <c r="L113" s="120"/>
    </row>
    <row r="114" spans="1:30" s="10" customFormat="1" ht="14.85" customHeight="1">
      <c r="B114" s="120"/>
      <c r="D114" s="121" t="s">
        <v>128</v>
      </c>
      <c r="E114" s="122"/>
      <c r="F114" s="122"/>
      <c r="G114" s="122"/>
      <c r="H114" s="122"/>
      <c r="I114" s="122"/>
      <c r="J114" s="123">
        <f>J376</f>
        <v>0</v>
      </c>
      <c r="L114" s="120"/>
    </row>
    <row r="115" spans="1:30" s="10" customFormat="1" ht="14.85" customHeight="1">
      <c r="B115" s="120"/>
      <c r="D115" s="121" t="s">
        <v>129</v>
      </c>
      <c r="E115" s="122"/>
      <c r="F115" s="122"/>
      <c r="G115" s="122"/>
      <c r="H115" s="122"/>
      <c r="I115" s="122"/>
      <c r="J115" s="123">
        <f>J382</f>
        <v>0</v>
      </c>
      <c r="L115" s="120"/>
    </row>
    <row r="116" spans="1:30" s="10" customFormat="1" ht="19.899999999999999" customHeight="1">
      <c r="B116" s="120"/>
      <c r="D116" s="121" t="s">
        <v>130</v>
      </c>
      <c r="E116" s="122"/>
      <c r="F116" s="122"/>
      <c r="G116" s="122"/>
      <c r="H116" s="122"/>
      <c r="I116" s="122"/>
      <c r="J116" s="123">
        <f>J403</f>
        <v>0</v>
      </c>
      <c r="L116" s="120"/>
    </row>
    <row r="117" spans="1:30" s="10" customFormat="1" ht="14.85" customHeight="1">
      <c r="B117" s="120"/>
      <c r="D117" s="121" t="s">
        <v>131</v>
      </c>
      <c r="E117" s="122"/>
      <c r="F117" s="122"/>
      <c r="G117" s="122"/>
      <c r="H117" s="122"/>
      <c r="I117" s="122"/>
      <c r="J117" s="123">
        <f>J404</f>
        <v>0</v>
      </c>
      <c r="L117" s="120"/>
    </row>
    <row r="118" spans="1:30" s="10" customFormat="1" ht="19.899999999999999" customHeight="1">
      <c r="B118" s="120"/>
      <c r="D118" s="121" t="s">
        <v>132</v>
      </c>
      <c r="E118" s="122"/>
      <c r="F118" s="122"/>
      <c r="G118" s="122"/>
      <c r="H118" s="122"/>
      <c r="I118" s="122"/>
      <c r="J118" s="123">
        <f>J421</f>
        <v>0</v>
      </c>
      <c r="L118" s="120"/>
    </row>
    <row r="119" spans="1:30" s="10" customFormat="1" ht="14.85" customHeight="1">
      <c r="B119" s="120"/>
      <c r="D119" s="121" t="s">
        <v>133</v>
      </c>
      <c r="E119" s="122"/>
      <c r="F119" s="122"/>
      <c r="G119" s="122"/>
      <c r="H119" s="122"/>
      <c r="I119" s="122"/>
      <c r="J119" s="123">
        <f>J471</f>
        <v>0</v>
      </c>
      <c r="L119" s="120"/>
    </row>
    <row r="120" spans="1:30" s="10" customFormat="1" ht="21.75" customHeight="1">
      <c r="B120" s="120"/>
      <c r="D120" s="121" t="s">
        <v>134</v>
      </c>
      <c r="E120" s="122"/>
      <c r="F120" s="122"/>
      <c r="G120" s="122"/>
      <c r="H120" s="122"/>
      <c r="I120" s="122"/>
      <c r="J120" s="123">
        <f>J484</f>
        <v>0</v>
      </c>
      <c r="L120" s="120"/>
    </row>
    <row r="121" spans="1:30" s="2" customFormat="1" ht="21.75" customHeight="1">
      <c r="A121" s="30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</row>
    <row r="122" spans="1:30" s="2" customFormat="1" ht="6.95" customHeight="1">
      <c r="A122" s="30"/>
      <c r="B122" s="45"/>
      <c r="C122" s="46"/>
      <c r="D122" s="46"/>
      <c r="E122" s="46"/>
      <c r="F122" s="46"/>
      <c r="G122" s="46"/>
      <c r="H122" s="46"/>
      <c r="I122" s="46"/>
      <c r="J122" s="46"/>
      <c r="K122" s="46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</row>
    <row r="126" spans="1:30" s="2" customFormat="1" ht="6.95" customHeight="1">
      <c r="A126" s="30"/>
      <c r="B126" s="47"/>
      <c r="C126" s="48"/>
      <c r="D126" s="48"/>
      <c r="E126" s="48"/>
      <c r="F126" s="48"/>
      <c r="G126" s="48"/>
      <c r="H126" s="48"/>
      <c r="I126" s="48"/>
      <c r="J126" s="48"/>
      <c r="K126" s="48"/>
      <c r="L126" s="4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</row>
    <row r="127" spans="1:30" s="2" customFormat="1" ht="24.95" customHeight="1">
      <c r="A127" s="30"/>
      <c r="B127" s="31"/>
      <c r="C127" s="22" t="s">
        <v>135</v>
      </c>
      <c r="D127" s="30"/>
      <c r="E127" s="30"/>
      <c r="F127" s="30"/>
      <c r="G127" s="30"/>
      <c r="H127" s="30"/>
      <c r="I127" s="30"/>
      <c r="J127" s="30"/>
      <c r="K127" s="30"/>
      <c r="L127" s="4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</row>
    <row r="128" spans="1:30" s="2" customFormat="1" ht="6.95" customHeight="1">
      <c r="A128" s="30"/>
      <c r="B128" s="31"/>
      <c r="C128" s="30"/>
      <c r="D128" s="30"/>
      <c r="E128" s="30"/>
      <c r="F128" s="30"/>
      <c r="G128" s="30"/>
      <c r="H128" s="30"/>
      <c r="I128" s="30"/>
      <c r="J128" s="30"/>
      <c r="K128" s="30"/>
      <c r="L128" s="4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</row>
    <row r="129" spans="1:62" s="2" customFormat="1" ht="12" customHeight="1">
      <c r="A129" s="30"/>
      <c r="B129" s="31"/>
      <c r="C129" s="27" t="s">
        <v>14</v>
      </c>
      <c r="D129" s="30"/>
      <c r="E129" s="30"/>
      <c r="F129" s="30"/>
      <c r="G129" s="30"/>
      <c r="H129" s="30"/>
      <c r="I129" s="30"/>
      <c r="J129" s="30"/>
      <c r="K129" s="30"/>
      <c r="L129" s="4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</row>
    <row r="130" spans="1:62" s="2" customFormat="1" ht="16.5" customHeight="1">
      <c r="A130" s="30"/>
      <c r="B130" s="31"/>
      <c r="C130" s="30"/>
      <c r="D130" s="30"/>
      <c r="E130" s="244" t="str">
        <f>E7</f>
        <v>Výstavba parkovací plochy a úpravy vnitrobloku na ul. Kosmonautů v Karviné Ráji</v>
      </c>
      <c r="F130" s="245"/>
      <c r="G130" s="245"/>
      <c r="H130" s="245"/>
      <c r="I130" s="30"/>
      <c r="J130" s="30"/>
      <c r="K130" s="30"/>
      <c r="L130" s="4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</row>
    <row r="131" spans="1:62" s="1" customFormat="1" ht="12" customHeight="1">
      <c r="B131" s="21"/>
      <c r="C131" s="27" t="s">
        <v>104</v>
      </c>
      <c r="L131" s="21"/>
    </row>
    <row r="132" spans="1:62" s="2" customFormat="1" ht="16.5" customHeight="1">
      <c r="A132" s="30"/>
      <c r="B132" s="31"/>
      <c r="C132" s="30"/>
      <c r="D132" s="30"/>
      <c r="E132" s="244" t="s">
        <v>105</v>
      </c>
      <c r="F132" s="243"/>
      <c r="G132" s="243"/>
      <c r="H132" s="243"/>
      <c r="I132" s="30"/>
      <c r="J132" s="30"/>
      <c r="K132" s="30"/>
      <c r="L132" s="4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</row>
    <row r="133" spans="1:62" s="2" customFormat="1" ht="12" customHeight="1">
      <c r="A133" s="30"/>
      <c r="B133" s="31"/>
      <c r="C133" s="27" t="s">
        <v>106</v>
      </c>
      <c r="D133" s="30"/>
      <c r="E133" s="30"/>
      <c r="F133" s="30"/>
      <c r="G133" s="30"/>
      <c r="H133" s="30"/>
      <c r="I133" s="30"/>
      <c r="J133" s="30"/>
      <c r="K133" s="30"/>
      <c r="L133" s="4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</row>
    <row r="134" spans="1:62" s="2" customFormat="1" ht="16.5" customHeight="1">
      <c r="A134" s="30"/>
      <c r="B134" s="31"/>
      <c r="C134" s="30"/>
      <c r="D134" s="30"/>
      <c r="E134" s="205" t="str">
        <f>E11</f>
        <v>101 - Soupis prací - Parkoviště</v>
      </c>
      <c r="F134" s="243"/>
      <c r="G134" s="243"/>
      <c r="H134" s="243"/>
      <c r="I134" s="30"/>
      <c r="J134" s="30"/>
      <c r="K134" s="30"/>
      <c r="L134" s="4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</row>
    <row r="135" spans="1:62" s="2" customFormat="1" ht="6.95" customHeight="1">
      <c r="A135" s="30"/>
      <c r="B135" s="31"/>
      <c r="C135" s="30"/>
      <c r="D135" s="30"/>
      <c r="E135" s="30"/>
      <c r="F135" s="30"/>
      <c r="G135" s="30"/>
      <c r="H135" s="30"/>
      <c r="I135" s="30"/>
      <c r="J135" s="30"/>
      <c r="K135" s="30"/>
      <c r="L135" s="4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</row>
    <row r="136" spans="1:62" s="2" customFormat="1" ht="12" customHeight="1">
      <c r="A136" s="30"/>
      <c r="B136" s="31"/>
      <c r="C136" s="27" t="s">
        <v>19</v>
      </c>
      <c r="D136" s="30"/>
      <c r="E136" s="30"/>
      <c r="F136" s="25" t="str">
        <f>F14</f>
        <v>Karviná</v>
      </c>
      <c r="G136" s="30"/>
      <c r="H136" s="30"/>
      <c r="I136" s="27" t="s">
        <v>21</v>
      </c>
      <c r="J136" s="53" t="str">
        <f>IF(J14="","",J14)</f>
        <v>4. 8. 2020</v>
      </c>
      <c r="K136" s="30"/>
      <c r="L136" s="4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</row>
    <row r="137" spans="1:62" s="2" customFormat="1" ht="6.95" customHeight="1">
      <c r="A137" s="30"/>
      <c r="B137" s="31"/>
      <c r="C137" s="30"/>
      <c r="D137" s="30"/>
      <c r="E137" s="30"/>
      <c r="F137" s="30"/>
      <c r="G137" s="30"/>
      <c r="H137" s="30"/>
      <c r="I137" s="30"/>
      <c r="J137" s="30"/>
      <c r="K137" s="30"/>
      <c r="L137" s="4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</row>
    <row r="138" spans="1:62" s="2" customFormat="1" ht="40.15" customHeight="1">
      <c r="A138" s="30"/>
      <c r="B138" s="31"/>
      <c r="C138" s="27" t="s">
        <v>23</v>
      </c>
      <c r="D138" s="30"/>
      <c r="E138" s="30"/>
      <c r="F138" s="25" t="str">
        <f>E17</f>
        <v>SMK-odbor majetkový</v>
      </c>
      <c r="G138" s="30"/>
      <c r="H138" s="30"/>
      <c r="I138" s="27" t="s">
        <v>31</v>
      </c>
      <c r="J138" s="28" t="str">
        <f>E23</f>
        <v>Ateliér ESO,spol.s r.o.,K.H.Máchy 5203/33</v>
      </c>
      <c r="K138" s="30"/>
      <c r="L138" s="4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</row>
    <row r="139" spans="1:62" s="2" customFormat="1" ht="15.2" customHeight="1">
      <c r="A139" s="30"/>
      <c r="B139" s="31"/>
      <c r="C139" s="27" t="s">
        <v>29</v>
      </c>
      <c r="D139" s="30"/>
      <c r="E139" s="30"/>
      <c r="F139" s="25" t="str">
        <f>IF(E20="","",E20)</f>
        <v xml:space="preserve"> </v>
      </c>
      <c r="G139" s="30"/>
      <c r="H139" s="30"/>
      <c r="I139" s="27" t="s">
        <v>36</v>
      </c>
      <c r="J139" s="28" t="str">
        <f>E26</f>
        <v>Ing. Miloslav Vrána</v>
      </c>
      <c r="K139" s="30"/>
      <c r="L139" s="40"/>
      <c r="S139" s="30"/>
      <c r="T139" s="30"/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</row>
    <row r="140" spans="1:62" s="2" customFormat="1" ht="10.35" customHeight="1">
      <c r="A140" s="30"/>
      <c r="B140" s="31"/>
      <c r="C140" s="30"/>
      <c r="D140" s="30"/>
      <c r="E140" s="30"/>
      <c r="F140" s="30"/>
      <c r="G140" s="30"/>
      <c r="H140" s="30"/>
      <c r="I140" s="30"/>
      <c r="J140" s="30"/>
      <c r="K140" s="30"/>
      <c r="L140" s="4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</row>
    <row r="141" spans="1:62" s="11" customFormat="1" ht="29.25" customHeight="1">
      <c r="A141" s="124"/>
      <c r="B141" s="125"/>
      <c r="C141" s="126" t="s">
        <v>136</v>
      </c>
      <c r="D141" s="127" t="s">
        <v>64</v>
      </c>
      <c r="E141" s="127" t="s">
        <v>60</v>
      </c>
      <c r="F141" s="127" t="s">
        <v>61</v>
      </c>
      <c r="G141" s="127" t="s">
        <v>137</v>
      </c>
      <c r="H141" s="127" t="s">
        <v>138</v>
      </c>
      <c r="I141" s="127" t="s">
        <v>139</v>
      </c>
      <c r="J141" s="127" t="s">
        <v>110</v>
      </c>
      <c r="K141" s="128" t="s">
        <v>140</v>
      </c>
      <c r="L141" s="129"/>
      <c r="M141" s="60" t="s">
        <v>1</v>
      </c>
      <c r="N141" s="61" t="s">
        <v>43</v>
      </c>
      <c r="O141" s="61" t="s">
        <v>141</v>
      </c>
      <c r="P141" s="61" t="s">
        <v>142</v>
      </c>
      <c r="Q141" s="61" t="s">
        <v>143</v>
      </c>
      <c r="R141" s="61" t="s">
        <v>144</v>
      </c>
      <c r="S141" s="61" t="s">
        <v>145</v>
      </c>
      <c r="T141" s="62" t="s">
        <v>146</v>
      </c>
      <c r="U141" s="124"/>
      <c r="V141" s="124"/>
      <c r="W141" s="124"/>
      <c r="X141" s="124"/>
      <c r="Y141" s="124"/>
      <c r="Z141" s="124"/>
      <c r="AA141" s="124"/>
      <c r="AB141" s="124"/>
      <c r="AC141" s="124"/>
      <c r="AD141" s="124"/>
    </row>
    <row r="142" spans="1:62" s="2" customFormat="1" ht="22.9" customHeight="1">
      <c r="A142" s="30"/>
      <c r="B142" s="31"/>
      <c r="C142" s="67" t="s">
        <v>147</v>
      </c>
      <c r="D142" s="30"/>
      <c r="E142" s="30"/>
      <c r="F142" s="30"/>
      <c r="G142" s="30"/>
      <c r="H142" s="30"/>
      <c r="I142" s="30"/>
      <c r="J142" s="130">
        <f>BJ142</f>
        <v>0</v>
      </c>
      <c r="K142" s="30"/>
      <c r="L142" s="31"/>
      <c r="M142" s="63"/>
      <c r="N142" s="54"/>
      <c r="O142" s="64"/>
      <c r="P142" s="131">
        <f>P143</f>
        <v>1284.67137</v>
      </c>
      <c r="Q142" s="64"/>
      <c r="R142" s="131">
        <f>R143</f>
        <v>889.3830004900002</v>
      </c>
      <c r="S142" s="64"/>
      <c r="T142" s="132">
        <f>T143</f>
        <v>98.944400000000002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S142" s="18" t="s">
        <v>78</v>
      </c>
      <c r="AT142" s="18" t="s">
        <v>112</v>
      </c>
      <c r="BJ142" s="133">
        <f>BJ143</f>
        <v>0</v>
      </c>
    </row>
    <row r="143" spans="1:62" s="12" customFormat="1" ht="25.9" customHeight="1">
      <c r="B143" s="134"/>
      <c r="D143" s="135" t="s">
        <v>78</v>
      </c>
      <c r="E143" s="136" t="s">
        <v>148</v>
      </c>
      <c r="F143" s="136" t="s">
        <v>149</v>
      </c>
      <c r="J143" s="137">
        <f>BJ143</f>
        <v>0</v>
      </c>
      <c r="L143" s="134"/>
      <c r="M143" s="138"/>
      <c r="N143" s="139"/>
      <c r="O143" s="139"/>
      <c r="P143" s="140">
        <f>P144+P290+P305+P317+P375+P403+P421</f>
        <v>1284.67137</v>
      </c>
      <c r="Q143" s="139"/>
      <c r="R143" s="140">
        <f>R144+R290+R305+R317+R375+R403+R421</f>
        <v>889.3830004900002</v>
      </c>
      <c r="S143" s="139"/>
      <c r="T143" s="141">
        <f>T144+T290+T305+T317+T375+T403+T421</f>
        <v>98.944400000000002</v>
      </c>
      <c r="AQ143" s="135" t="s">
        <v>86</v>
      </c>
      <c r="AS143" s="142" t="s">
        <v>78</v>
      </c>
      <c r="AT143" s="142" t="s">
        <v>79</v>
      </c>
      <c r="AX143" s="135" t="s">
        <v>150</v>
      </c>
      <c r="BJ143" s="143">
        <f>BJ144+BJ290+BJ305+BJ317+BJ375+BJ403+BJ421</f>
        <v>0</v>
      </c>
    </row>
    <row r="144" spans="1:62" s="12" customFormat="1" ht="22.9" customHeight="1">
      <c r="B144" s="134"/>
      <c r="D144" s="135" t="s">
        <v>78</v>
      </c>
      <c r="E144" s="144" t="s">
        <v>86</v>
      </c>
      <c r="F144" s="144" t="s">
        <v>151</v>
      </c>
      <c r="J144" s="145">
        <f>BJ144</f>
        <v>0</v>
      </c>
      <c r="L144" s="134"/>
      <c r="M144" s="138"/>
      <c r="N144" s="139"/>
      <c r="O144" s="139"/>
      <c r="P144" s="140">
        <f>P145+P189+P204+P221+P271</f>
        <v>374.35301500000003</v>
      </c>
      <c r="Q144" s="139"/>
      <c r="R144" s="140">
        <f>R145+R189+R204+R221+R271</f>
        <v>46.535600000000002</v>
      </c>
      <c r="S144" s="139"/>
      <c r="T144" s="141">
        <f>T145+T189+T204+T221+T271</f>
        <v>81.945999999999998</v>
      </c>
      <c r="AQ144" s="135" t="s">
        <v>86</v>
      </c>
      <c r="AS144" s="142" t="s">
        <v>78</v>
      </c>
      <c r="AT144" s="142" t="s">
        <v>86</v>
      </c>
      <c r="AX144" s="135" t="s">
        <v>150</v>
      </c>
      <c r="BJ144" s="143">
        <f>BJ145+BJ189+BJ204+BJ221+BJ271</f>
        <v>0</v>
      </c>
    </row>
    <row r="145" spans="1:64" s="12" customFormat="1" ht="20.85" customHeight="1">
      <c r="B145" s="134"/>
      <c r="D145" s="135" t="s">
        <v>78</v>
      </c>
      <c r="E145" s="144" t="s">
        <v>152</v>
      </c>
      <c r="F145" s="144" t="s">
        <v>153</v>
      </c>
      <c r="J145" s="145">
        <f>BJ145</f>
        <v>0</v>
      </c>
      <c r="L145" s="134"/>
      <c r="M145" s="138"/>
      <c r="N145" s="139"/>
      <c r="O145" s="139"/>
      <c r="P145" s="140">
        <f>SUM(P146:P188)</f>
        <v>78.912999999999997</v>
      </c>
      <c r="Q145" s="139"/>
      <c r="R145" s="140">
        <f>SUM(R146:R188)</f>
        <v>0</v>
      </c>
      <c r="S145" s="139"/>
      <c r="T145" s="141">
        <f>SUM(T146:T188)</f>
        <v>81.945999999999998</v>
      </c>
      <c r="AQ145" s="135" t="s">
        <v>86</v>
      </c>
      <c r="AS145" s="142" t="s">
        <v>78</v>
      </c>
      <c r="AT145" s="142" t="s">
        <v>88</v>
      </c>
      <c r="AX145" s="135" t="s">
        <v>150</v>
      </c>
      <c r="BJ145" s="143">
        <f>SUM(BJ146:BJ188)</f>
        <v>0</v>
      </c>
    </row>
    <row r="146" spans="1:64" s="2" customFormat="1" ht="14.45" customHeight="1">
      <c r="A146" s="30"/>
      <c r="B146" s="146"/>
      <c r="C146" s="147" t="s">
        <v>86</v>
      </c>
      <c r="D146" s="147" t="s">
        <v>154</v>
      </c>
      <c r="E146" s="148" t="s">
        <v>155</v>
      </c>
      <c r="F146" s="149" t="s">
        <v>156</v>
      </c>
      <c r="G146" s="150" t="s">
        <v>157</v>
      </c>
      <c r="H146" s="151">
        <v>545</v>
      </c>
      <c r="I146" s="152"/>
      <c r="J146" s="152">
        <f>ROUND(I146*H146,2)</f>
        <v>0</v>
      </c>
      <c r="K146" s="149" t="s">
        <v>158</v>
      </c>
      <c r="L146" s="31"/>
      <c r="M146" s="153" t="s">
        <v>1</v>
      </c>
      <c r="N146" s="154" t="s">
        <v>44</v>
      </c>
      <c r="O146" s="155">
        <v>3.2000000000000001E-2</v>
      </c>
      <c r="P146" s="155">
        <f>O146*H146</f>
        <v>17.440000000000001</v>
      </c>
      <c r="Q146" s="155">
        <v>0</v>
      </c>
      <c r="R146" s="155">
        <f>Q146*H146</f>
        <v>0</v>
      </c>
      <c r="S146" s="155">
        <v>0</v>
      </c>
      <c r="T146" s="156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Q146" s="157" t="s">
        <v>159</v>
      </c>
      <c r="AS146" s="157" t="s">
        <v>154</v>
      </c>
      <c r="AT146" s="157" t="s">
        <v>160</v>
      </c>
      <c r="AX146" s="18" t="s">
        <v>150</v>
      </c>
      <c r="BD146" s="158">
        <f>IF(N146="základní",J146,0)</f>
        <v>0</v>
      </c>
      <c r="BE146" s="158">
        <f>IF(N146="snížená",J146,0)</f>
        <v>0</v>
      </c>
      <c r="BF146" s="158">
        <f>IF(N146="zákl. přenesená",J146,0)</f>
        <v>0</v>
      </c>
      <c r="BG146" s="158">
        <f>IF(N146="sníž. přenesená",J146,0)</f>
        <v>0</v>
      </c>
      <c r="BH146" s="158">
        <f>IF(N146="nulová",J146,0)</f>
        <v>0</v>
      </c>
      <c r="BI146" s="18" t="s">
        <v>86</v>
      </c>
      <c r="BJ146" s="158">
        <f>ROUND(I146*H146,2)</f>
        <v>0</v>
      </c>
      <c r="BK146" s="18" t="s">
        <v>159</v>
      </c>
      <c r="BL146" s="157" t="s">
        <v>161</v>
      </c>
    </row>
    <row r="147" spans="1:64" s="13" customFormat="1">
      <c r="B147" s="159"/>
      <c r="D147" s="160" t="s">
        <v>162</v>
      </c>
      <c r="E147" s="161" t="s">
        <v>1</v>
      </c>
      <c r="F147" s="162" t="s">
        <v>163</v>
      </c>
      <c r="H147" s="161" t="s">
        <v>1</v>
      </c>
      <c r="L147" s="159"/>
      <c r="M147" s="163"/>
      <c r="N147" s="164"/>
      <c r="O147" s="164"/>
      <c r="P147" s="164"/>
      <c r="Q147" s="164"/>
      <c r="R147" s="164"/>
      <c r="S147" s="164"/>
      <c r="T147" s="165"/>
      <c r="AS147" s="161" t="s">
        <v>162</v>
      </c>
      <c r="AT147" s="161" t="s">
        <v>160</v>
      </c>
      <c r="AU147" s="13" t="s">
        <v>86</v>
      </c>
      <c r="AV147" s="13" t="s">
        <v>35</v>
      </c>
      <c r="AW147" s="13" t="s">
        <v>79</v>
      </c>
      <c r="AX147" s="161" t="s">
        <v>150</v>
      </c>
    </row>
    <row r="148" spans="1:64" s="14" customFormat="1">
      <c r="B148" s="166"/>
      <c r="D148" s="160" t="s">
        <v>162</v>
      </c>
      <c r="E148" s="167" t="s">
        <v>1</v>
      </c>
      <c r="F148" s="168" t="s">
        <v>164</v>
      </c>
      <c r="H148" s="169">
        <v>545</v>
      </c>
      <c r="L148" s="166"/>
      <c r="M148" s="170"/>
      <c r="N148" s="171"/>
      <c r="O148" s="171"/>
      <c r="P148" s="171"/>
      <c r="Q148" s="171"/>
      <c r="R148" s="171"/>
      <c r="S148" s="171"/>
      <c r="T148" s="172"/>
      <c r="AS148" s="167" t="s">
        <v>162</v>
      </c>
      <c r="AT148" s="167" t="s">
        <v>160</v>
      </c>
      <c r="AU148" s="14" t="s">
        <v>88</v>
      </c>
      <c r="AV148" s="14" t="s">
        <v>35</v>
      </c>
      <c r="AW148" s="14" t="s">
        <v>86</v>
      </c>
      <c r="AX148" s="167" t="s">
        <v>150</v>
      </c>
    </row>
    <row r="149" spans="1:64" s="2" customFormat="1" ht="14.45" customHeight="1">
      <c r="A149" s="30"/>
      <c r="B149" s="146"/>
      <c r="C149" s="147" t="s">
        <v>88</v>
      </c>
      <c r="D149" s="147" t="s">
        <v>154</v>
      </c>
      <c r="E149" s="148" t="s">
        <v>165</v>
      </c>
      <c r="F149" s="149" t="s">
        <v>166</v>
      </c>
      <c r="G149" s="150" t="s">
        <v>157</v>
      </c>
      <c r="H149" s="151">
        <v>10</v>
      </c>
      <c r="I149" s="152"/>
      <c r="J149" s="152">
        <f>ROUND(I149*H149,2)</f>
        <v>0</v>
      </c>
      <c r="K149" s="149" t="s">
        <v>158</v>
      </c>
      <c r="L149" s="31"/>
      <c r="M149" s="153" t="s">
        <v>1</v>
      </c>
      <c r="N149" s="154" t="s">
        <v>44</v>
      </c>
      <c r="O149" s="155">
        <v>0.34799999999999998</v>
      </c>
      <c r="P149" s="155">
        <f>O149*H149</f>
        <v>3.4799999999999995</v>
      </c>
      <c r="Q149" s="155">
        <v>0</v>
      </c>
      <c r="R149" s="155">
        <f>Q149*H149</f>
        <v>0</v>
      </c>
      <c r="S149" s="155">
        <v>0</v>
      </c>
      <c r="T149" s="156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Q149" s="157" t="s">
        <v>159</v>
      </c>
      <c r="AS149" s="157" t="s">
        <v>154</v>
      </c>
      <c r="AT149" s="157" t="s">
        <v>160</v>
      </c>
      <c r="AX149" s="18" t="s">
        <v>150</v>
      </c>
      <c r="BD149" s="158">
        <f>IF(N149="základní",J149,0)</f>
        <v>0</v>
      </c>
      <c r="BE149" s="158">
        <f>IF(N149="snížená",J149,0)</f>
        <v>0</v>
      </c>
      <c r="BF149" s="158">
        <f>IF(N149="zákl. přenesená",J149,0)</f>
        <v>0</v>
      </c>
      <c r="BG149" s="158">
        <f>IF(N149="sníž. přenesená",J149,0)</f>
        <v>0</v>
      </c>
      <c r="BH149" s="158">
        <f>IF(N149="nulová",J149,0)</f>
        <v>0</v>
      </c>
      <c r="BI149" s="18" t="s">
        <v>86</v>
      </c>
      <c r="BJ149" s="158">
        <f>ROUND(I149*H149,2)</f>
        <v>0</v>
      </c>
      <c r="BK149" s="18" t="s">
        <v>159</v>
      </c>
      <c r="BL149" s="157" t="s">
        <v>167</v>
      </c>
    </row>
    <row r="150" spans="1:64" s="14" customFormat="1">
      <c r="B150" s="166"/>
      <c r="D150" s="160" t="s">
        <v>162</v>
      </c>
      <c r="E150" s="167" t="s">
        <v>1</v>
      </c>
      <c r="F150" s="168" t="s">
        <v>168</v>
      </c>
      <c r="H150" s="169">
        <v>10</v>
      </c>
      <c r="L150" s="166"/>
      <c r="M150" s="170"/>
      <c r="N150" s="171"/>
      <c r="O150" s="171"/>
      <c r="P150" s="171"/>
      <c r="Q150" s="171"/>
      <c r="R150" s="171"/>
      <c r="S150" s="171"/>
      <c r="T150" s="172"/>
      <c r="AS150" s="167" t="s">
        <v>162</v>
      </c>
      <c r="AT150" s="167" t="s">
        <v>160</v>
      </c>
      <c r="AU150" s="14" t="s">
        <v>88</v>
      </c>
      <c r="AV150" s="14" t="s">
        <v>35</v>
      </c>
      <c r="AW150" s="14" t="s">
        <v>86</v>
      </c>
      <c r="AX150" s="167" t="s">
        <v>150</v>
      </c>
    </row>
    <row r="151" spans="1:64" s="2" customFormat="1" ht="14.45" customHeight="1">
      <c r="A151" s="30"/>
      <c r="B151" s="146"/>
      <c r="C151" s="147" t="s">
        <v>160</v>
      </c>
      <c r="D151" s="147" t="s">
        <v>154</v>
      </c>
      <c r="E151" s="148" t="s">
        <v>169</v>
      </c>
      <c r="F151" s="149" t="s">
        <v>170</v>
      </c>
      <c r="G151" s="150" t="s">
        <v>171</v>
      </c>
      <c r="H151" s="151">
        <v>0</v>
      </c>
      <c r="I151" s="152"/>
      <c r="J151" s="152">
        <f>ROUND(I151*H151,2)</f>
        <v>0</v>
      </c>
      <c r="K151" s="149" t="s">
        <v>158</v>
      </c>
      <c r="L151" s="31"/>
      <c r="M151" s="153" t="s">
        <v>1</v>
      </c>
      <c r="N151" s="154" t="s">
        <v>44</v>
      </c>
      <c r="O151" s="155">
        <v>5.1820000000000004</v>
      </c>
      <c r="P151" s="155">
        <f>O151*H151</f>
        <v>0</v>
      </c>
      <c r="Q151" s="155">
        <v>0</v>
      </c>
      <c r="R151" s="155">
        <f>Q151*H151</f>
        <v>0</v>
      </c>
      <c r="S151" s="155">
        <v>0</v>
      </c>
      <c r="T151" s="156">
        <f>S151*H151</f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Q151" s="157" t="s">
        <v>159</v>
      </c>
      <c r="AS151" s="157" t="s">
        <v>154</v>
      </c>
      <c r="AT151" s="157" t="s">
        <v>160</v>
      </c>
      <c r="AX151" s="18" t="s">
        <v>150</v>
      </c>
      <c r="BD151" s="158">
        <f>IF(N151="základní",J151,0)</f>
        <v>0</v>
      </c>
      <c r="BE151" s="158">
        <f>IF(N151="snížená",J151,0)</f>
        <v>0</v>
      </c>
      <c r="BF151" s="158">
        <f>IF(N151="zákl. přenesená",J151,0)</f>
        <v>0</v>
      </c>
      <c r="BG151" s="158">
        <f>IF(N151="sníž. přenesená",J151,0)</f>
        <v>0</v>
      </c>
      <c r="BH151" s="158">
        <f>IF(N151="nulová",J151,0)</f>
        <v>0</v>
      </c>
      <c r="BI151" s="18" t="s">
        <v>86</v>
      </c>
      <c r="BJ151" s="158">
        <f>ROUND(I151*H151,2)</f>
        <v>0</v>
      </c>
      <c r="BK151" s="18" t="s">
        <v>159</v>
      </c>
      <c r="BL151" s="157" t="s">
        <v>172</v>
      </c>
    </row>
    <row r="152" spans="1:64" s="14" customFormat="1">
      <c r="B152" s="166"/>
      <c r="D152" s="160" t="s">
        <v>162</v>
      </c>
      <c r="E152" s="167" t="s">
        <v>1</v>
      </c>
      <c r="F152" s="168" t="s">
        <v>173</v>
      </c>
      <c r="H152" s="169">
        <v>0</v>
      </c>
      <c r="L152" s="166"/>
      <c r="M152" s="170"/>
      <c r="N152" s="171"/>
      <c r="O152" s="171"/>
      <c r="P152" s="171"/>
      <c r="Q152" s="171"/>
      <c r="R152" s="171"/>
      <c r="S152" s="171"/>
      <c r="T152" s="172"/>
      <c r="AS152" s="167" t="s">
        <v>162</v>
      </c>
      <c r="AT152" s="167" t="s">
        <v>160</v>
      </c>
      <c r="AU152" s="14" t="s">
        <v>88</v>
      </c>
      <c r="AV152" s="14" t="s">
        <v>35</v>
      </c>
      <c r="AW152" s="14" t="s">
        <v>86</v>
      </c>
      <c r="AX152" s="167" t="s">
        <v>150</v>
      </c>
    </row>
    <row r="153" spans="1:64" s="2" customFormat="1" ht="14.45" customHeight="1">
      <c r="A153" s="30"/>
      <c r="B153" s="146"/>
      <c r="C153" s="147" t="s">
        <v>159</v>
      </c>
      <c r="D153" s="147" t="s">
        <v>154</v>
      </c>
      <c r="E153" s="148" t="s">
        <v>174</v>
      </c>
      <c r="F153" s="149" t="s">
        <v>175</v>
      </c>
      <c r="G153" s="150" t="s">
        <v>176</v>
      </c>
      <c r="H153" s="151">
        <v>0</v>
      </c>
      <c r="I153" s="152"/>
      <c r="J153" s="152">
        <f>ROUND(I153*H153,2)</f>
        <v>0</v>
      </c>
      <c r="K153" s="149" t="s">
        <v>158</v>
      </c>
      <c r="L153" s="31"/>
      <c r="M153" s="153" t="s">
        <v>1</v>
      </c>
      <c r="N153" s="154" t="s">
        <v>44</v>
      </c>
      <c r="O153" s="155">
        <v>2.02</v>
      </c>
      <c r="P153" s="155">
        <f>O153*H153</f>
        <v>0</v>
      </c>
      <c r="Q153" s="155">
        <v>0</v>
      </c>
      <c r="R153" s="155">
        <f>Q153*H153</f>
        <v>0</v>
      </c>
      <c r="S153" s="155">
        <v>0</v>
      </c>
      <c r="T153" s="156">
        <f>S153*H153</f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Q153" s="157" t="s">
        <v>159</v>
      </c>
      <c r="AS153" s="157" t="s">
        <v>154</v>
      </c>
      <c r="AT153" s="157" t="s">
        <v>160</v>
      </c>
      <c r="AX153" s="18" t="s">
        <v>150</v>
      </c>
      <c r="BD153" s="158">
        <f>IF(N153="základní",J153,0)</f>
        <v>0</v>
      </c>
      <c r="BE153" s="158">
        <f>IF(N153="snížená",J153,0)</f>
        <v>0</v>
      </c>
      <c r="BF153" s="158">
        <f>IF(N153="zákl. přenesená",J153,0)</f>
        <v>0</v>
      </c>
      <c r="BG153" s="158">
        <f>IF(N153="sníž. přenesená",J153,0)</f>
        <v>0</v>
      </c>
      <c r="BH153" s="158">
        <f>IF(N153="nulová",J153,0)</f>
        <v>0</v>
      </c>
      <c r="BI153" s="18" t="s">
        <v>86</v>
      </c>
      <c r="BJ153" s="158">
        <f>ROUND(I153*H153,2)</f>
        <v>0</v>
      </c>
      <c r="BK153" s="18" t="s">
        <v>159</v>
      </c>
      <c r="BL153" s="157" t="s">
        <v>177</v>
      </c>
    </row>
    <row r="154" spans="1:64" s="2" customFormat="1" ht="14.45" customHeight="1">
      <c r="A154" s="30"/>
      <c r="B154" s="146"/>
      <c r="C154" s="147" t="s">
        <v>178</v>
      </c>
      <c r="D154" s="147" t="s">
        <v>154</v>
      </c>
      <c r="E154" s="148" t="s">
        <v>179</v>
      </c>
      <c r="F154" s="149" t="s">
        <v>180</v>
      </c>
      <c r="G154" s="150" t="s">
        <v>176</v>
      </c>
      <c r="H154" s="151">
        <v>0</v>
      </c>
      <c r="I154" s="152"/>
      <c r="J154" s="152">
        <f>ROUND(I154*H154,2)</f>
        <v>0</v>
      </c>
      <c r="K154" s="149" t="s">
        <v>158</v>
      </c>
      <c r="L154" s="31"/>
      <c r="M154" s="153" t="s">
        <v>1</v>
      </c>
      <c r="N154" s="154" t="s">
        <v>44</v>
      </c>
      <c r="O154" s="155">
        <v>2.8460000000000001</v>
      </c>
      <c r="P154" s="155">
        <f>O154*H154</f>
        <v>0</v>
      </c>
      <c r="Q154" s="155">
        <v>0</v>
      </c>
      <c r="R154" s="155">
        <f>Q154*H154</f>
        <v>0</v>
      </c>
      <c r="S154" s="155">
        <v>0</v>
      </c>
      <c r="T154" s="156">
        <f>S154*H154</f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Q154" s="157" t="s">
        <v>159</v>
      </c>
      <c r="AS154" s="157" t="s">
        <v>154</v>
      </c>
      <c r="AT154" s="157" t="s">
        <v>160</v>
      </c>
      <c r="AX154" s="18" t="s">
        <v>150</v>
      </c>
      <c r="BD154" s="158">
        <f>IF(N154="základní",J154,0)</f>
        <v>0</v>
      </c>
      <c r="BE154" s="158">
        <f>IF(N154="snížená",J154,0)</f>
        <v>0</v>
      </c>
      <c r="BF154" s="158">
        <f>IF(N154="zákl. přenesená",J154,0)</f>
        <v>0</v>
      </c>
      <c r="BG154" s="158">
        <f>IF(N154="sníž. přenesená",J154,0)</f>
        <v>0</v>
      </c>
      <c r="BH154" s="158">
        <f>IF(N154="nulová",J154,0)</f>
        <v>0</v>
      </c>
      <c r="BI154" s="18" t="s">
        <v>86</v>
      </c>
      <c r="BJ154" s="158">
        <f>ROUND(I154*H154,2)</f>
        <v>0</v>
      </c>
      <c r="BK154" s="18" t="s">
        <v>159</v>
      </c>
      <c r="BL154" s="157" t="s">
        <v>181</v>
      </c>
    </row>
    <row r="155" spans="1:64" s="14" customFormat="1">
      <c r="B155" s="166"/>
      <c r="D155" s="160" t="s">
        <v>162</v>
      </c>
      <c r="E155" s="167" t="s">
        <v>1</v>
      </c>
      <c r="F155" s="168" t="s">
        <v>88</v>
      </c>
      <c r="H155" s="169">
        <v>2</v>
      </c>
      <c r="L155" s="166"/>
      <c r="M155" s="170"/>
      <c r="N155" s="171"/>
      <c r="O155" s="171"/>
      <c r="P155" s="171"/>
      <c r="Q155" s="171"/>
      <c r="R155" s="171"/>
      <c r="S155" s="171"/>
      <c r="T155" s="172"/>
      <c r="AS155" s="167" t="s">
        <v>162</v>
      </c>
      <c r="AT155" s="167" t="s">
        <v>160</v>
      </c>
      <c r="AU155" s="14" t="s">
        <v>88</v>
      </c>
      <c r="AV155" s="14" t="s">
        <v>35</v>
      </c>
      <c r="AW155" s="14" t="s">
        <v>79</v>
      </c>
      <c r="AX155" s="167" t="s">
        <v>150</v>
      </c>
    </row>
    <row r="156" spans="1:64" s="2" customFormat="1" ht="14.45" customHeight="1">
      <c r="A156" s="30"/>
      <c r="B156" s="146"/>
      <c r="C156" s="147" t="s">
        <v>173</v>
      </c>
      <c r="D156" s="147" t="s">
        <v>154</v>
      </c>
      <c r="E156" s="148" t="s">
        <v>182</v>
      </c>
      <c r="F156" s="149" t="s">
        <v>183</v>
      </c>
      <c r="G156" s="150" t="s">
        <v>176</v>
      </c>
      <c r="H156" s="151">
        <v>1</v>
      </c>
      <c r="I156" s="152"/>
      <c r="J156" s="152">
        <f>ROUND(I156*H156,2)</f>
        <v>0</v>
      </c>
      <c r="K156" s="149" t="s">
        <v>158</v>
      </c>
      <c r="L156" s="31"/>
      <c r="M156" s="153" t="s">
        <v>1</v>
      </c>
      <c r="N156" s="154" t="s">
        <v>44</v>
      </c>
      <c r="O156" s="155">
        <v>1.8560000000000001</v>
      </c>
      <c r="P156" s="155">
        <f>O156*H156</f>
        <v>1.8560000000000001</v>
      </c>
      <c r="Q156" s="155">
        <v>0</v>
      </c>
      <c r="R156" s="155">
        <f>Q156*H156</f>
        <v>0</v>
      </c>
      <c r="S156" s="155">
        <v>0</v>
      </c>
      <c r="T156" s="156">
        <f>S156*H156</f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Q156" s="157" t="s">
        <v>159</v>
      </c>
      <c r="AS156" s="157" t="s">
        <v>154</v>
      </c>
      <c r="AT156" s="157" t="s">
        <v>160</v>
      </c>
      <c r="AX156" s="18" t="s">
        <v>150</v>
      </c>
      <c r="BD156" s="158">
        <f>IF(N156="základní",J156,0)</f>
        <v>0</v>
      </c>
      <c r="BE156" s="158">
        <f>IF(N156="snížená",J156,0)</f>
        <v>0</v>
      </c>
      <c r="BF156" s="158">
        <f>IF(N156="zákl. přenesená",J156,0)</f>
        <v>0</v>
      </c>
      <c r="BG156" s="158">
        <f>IF(N156="sníž. přenesená",J156,0)</f>
        <v>0</v>
      </c>
      <c r="BH156" s="158">
        <f>IF(N156="nulová",J156,0)</f>
        <v>0</v>
      </c>
      <c r="BI156" s="18" t="s">
        <v>86</v>
      </c>
      <c r="BJ156" s="158">
        <f>ROUND(I156*H156,2)</f>
        <v>0</v>
      </c>
      <c r="BK156" s="18" t="s">
        <v>159</v>
      </c>
      <c r="BL156" s="157" t="s">
        <v>184</v>
      </c>
    </row>
    <row r="157" spans="1:64" s="2" customFormat="1" ht="14.45" customHeight="1">
      <c r="A157" s="30"/>
      <c r="B157" s="146"/>
      <c r="C157" s="147" t="s">
        <v>185</v>
      </c>
      <c r="D157" s="147" t="s">
        <v>154</v>
      </c>
      <c r="E157" s="148" t="s">
        <v>186</v>
      </c>
      <c r="F157" s="149" t="s">
        <v>187</v>
      </c>
      <c r="G157" s="150" t="s">
        <v>157</v>
      </c>
      <c r="H157" s="151">
        <v>26.5</v>
      </c>
      <c r="I157" s="152"/>
      <c r="J157" s="152">
        <f>ROUND(I157*H157,2)</f>
        <v>0</v>
      </c>
      <c r="K157" s="149" t="s">
        <v>158</v>
      </c>
      <c r="L157" s="31"/>
      <c r="M157" s="153" t="s">
        <v>1</v>
      </c>
      <c r="N157" s="154" t="s">
        <v>44</v>
      </c>
      <c r="O157" s="155">
        <v>0.20799999999999999</v>
      </c>
      <c r="P157" s="155">
        <f>O157*H157</f>
        <v>5.5119999999999996</v>
      </c>
      <c r="Q157" s="155">
        <v>0</v>
      </c>
      <c r="R157" s="155">
        <f>Q157*H157</f>
        <v>0</v>
      </c>
      <c r="S157" s="155">
        <v>0.255</v>
      </c>
      <c r="T157" s="156">
        <f>S157*H157</f>
        <v>6.7575000000000003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Q157" s="157" t="s">
        <v>159</v>
      </c>
      <c r="AS157" s="157" t="s">
        <v>154</v>
      </c>
      <c r="AT157" s="157" t="s">
        <v>160</v>
      </c>
      <c r="AX157" s="18" t="s">
        <v>150</v>
      </c>
      <c r="BD157" s="158">
        <f>IF(N157="základní",J157,0)</f>
        <v>0</v>
      </c>
      <c r="BE157" s="158">
        <f>IF(N157="snížená",J157,0)</f>
        <v>0</v>
      </c>
      <c r="BF157" s="158">
        <f>IF(N157="zákl. přenesená",J157,0)</f>
        <v>0</v>
      </c>
      <c r="BG157" s="158">
        <f>IF(N157="sníž. přenesená",J157,0)</f>
        <v>0</v>
      </c>
      <c r="BH157" s="158">
        <f>IF(N157="nulová",J157,0)</f>
        <v>0</v>
      </c>
      <c r="BI157" s="18" t="s">
        <v>86</v>
      </c>
      <c r="BJ157" s="158">
        <f>ROUND(I157*H157,2)</f>
        <v>0</v>
      </c>
      <c r="BK157" s="18" t="s">
        <v>159</v>
      </c>
      <c r="BL157" s="157" t="s">
        <v>188</v>
      </c>
    </row>
    <row r="158" spans="1:64" s="13" customFormat="1">
      <c r="B158" s="159"/>
      <c r="D158" s="160" t="s">
        <v>162</v>
      </c>
      <c r="E158" s="161" t="s">
        <v>1</v>
      </c>
      <c r="F158" s="162" t="s">
        <v>189</v>
      </c>
      <c r="H158" s="161" t="s">
        <v>1</v>
      </c>
      <c r="L158" s="159"/>
      <c r="M158" s="163"/>
      <c r="N158" s="164"/>
      <c r="O158" s="164"/>
      <c r="P158" s="164"/>
      <c r="Q158" s="164"/>
      <c r="R158" s="164"/>
      <c r="S158" s="164"/>
      <c r="T158" s="165"/>
      <c r="AS158" s="161" t="s">
        <v>162</v>
      </c>
      <c r="AT158" s="161" t="s">
        <v>160</v>
      </c>
      <c r="AU158" s="13" t="s">
        <v>86</v>
      </c>
      <c r="AV158" s="13" t="s">
        <v>35</v>
      </c>
      <c r="AW158" s="13" t="s">
        <v>79</v>
      </c>
      <c r="AX158" s="161" t="s">
        <v>150</v>
      </c>
    </row>
    <row r="159" spans="1:64" s="14" customFormat="1">
      <c r="B159" s="166"/>
      <c r="D159" s="160" t="s">
        <v>162</v>
      </c>
      <c r="E159" s="167" t="s">
        <v>1</v>
      </c>
      <c r="F159" s="168" t="s">
        <v>190</v>
      </c>
      <c r="H159" s="169">
        <v>9.5</v>
      </c>
      <c r="L159" s="166"/>
      <c r="M159" s="170"/>
      <c r="N159" s="171"/>
      <c r="O159" s="171"/>
      <c r="P159" s="171"/>
      <c r="Q159" s="171"/>
      <c r="R159" s="171"/>
      <c r="S159" s="171"/>
      <c r="T159" s="172"/>
      <c r="AS159" s="167" t="s">
        <v>162</v>
      </c>
      <c r="AT159" s="167" t="s">
        <v>160</v>
      </c>
      <c r="AU159" s="14" t="s">
        <v>88</v>
      </c>
      <c r="AV159" s="14" t="s">
        <v>35</v>
      </c>
      <c r="AW159" s="14" t="s">
        <v>79</v>
      </c>
      <c r="AX159" s="167" t="s">
        <v>150</v>
      </c>
    </row>
    <row r="160" spans="1:64" s="13" customFormat="1">
      <c r="B160" s="159"/>
      <c r="D160" s="160" t="s">
        <v>162</v>
      </c>
      <c r="E160" s="161" t="s">
        <v>1</v>
      </c>
      <c r="F160" s="162" t="s">
        <v>191</v>
      </c>
      <c r="H160" s="161" t="s">
        <v>1</v>
      </c>
      <c r="L160" s="159"/>
      <c r="M160" s="163"/>
      <c r="N160" s="164"/>
      <c r="O160" s="164"/>
      <c r="P160" s="164"/>
      <c r="Q160" s="164"/>
      <c r="R160" s="164"/>
      <c r="S160" s="164"/>
      <c r="T160" s="165"/>
      <c r="AS160" s="161" t="s">
        <v>162</v>
      </c>
      <c r="AT160" s="161" t="s">
        <v>160</v>
      </c>
      <c r="AU160" s="13" t="s">
        <v>86</v>
      </c>
      <c r="AV160" s="13" t="s">
        <v>35</v>
      </c>
      <c r="AW160" s="13" t="s">
        <v>79</v>
      </c>
      <c r="AX160" s="161" t="s">
        <v>150</v>
      </c>
    </row>
    <row r="161" spans="1:64" s="14" customFormat="1">
      <c r="B161" s="166"/>
      <c r="D161" s="160" t="s">
        <v>162</v>
      </c>
      <c r="E161" s="167" t="s">
        <v>1</v>
      </c>
      <c r="F161" s="168" t="s">
        <v>192</v>
      </c>
      <c r="H161" s="169">
        <v>17</v>
      </c>
      <c r="L161" s="166"/>
      <c r="M161" s="170"/>
      <c r="N161" s="171"/>
      <c r="O161" s="171"/>
      <c r="P161" s="171"/>
      <c r="Q161" s="171"/>
      <c r="R161" s="171"/>
      <c r="S161" s="171"/>
      <c r="T161" s="172"/>
      <c r="AS161" s="167" t="s">
        <v>162</v>
      </c>
      <c r="AT161" s="167" t="s">
        <v>160</v>
      </c>
      <c r="AU161" s="14" t="s">
        <v>88</v>
      </c>
      <c r="AV161" s="14" t="s">
        <v>35</v>
      </c>
      <c r="AW161" s="14" t="s">
        <v>79</v>
      </c>
      <c r="AX161" s="167" t="s">
        <v>150</v>
      </c>
    </row>
    <row r="162" spans="1:64" s="2" customFormat="1" ht="14.45" customHeight="1">
      <c r="A162" s="30"/>
      <c r="B162" s="146"/>
      <c r="C162" s="147" t="s">
        <v>193</v>
      </c>
      <c r="D162" s="147" t="s">
        <v>154</v>
      </c>
      <c r="E162" s="148" t="s">
        <v>194</v>
      </c>
      <c r="F162" s="149" t="s">
        <v>195</v>
      </c>
      <c r="G162" s="150" t="s">
        <v>157</v>
      </c>
      <c r="H162" s="151">
        <v>9</v>
      </c>
      <c r="I162" s="152"/>
      <c r="J162" s="152">
        <f>ROUND(I162*H162,2)</f>
        <v>0</v>
      </c>
      <c r="K162" s="149" t="s">
        <v>158</v>
      </c>
      <c r="L162" s="31"/>
      <c r="M162" s="153" t="s">
        <v>1</v>
      </c>
      <c r="N162" s="154" t="s">
        <v>44</v>
      </c>
      <c r="O162" s="155">
        <v>0.27200000000000002</v>
      </c>
      <c r="P162" s="155">
        <f>O162*H162</f>
        <v>2.4480000000000004</v>
      </c>
      <c r="Q162" s="155">
        <v>0</v>
      </c>
      <c r="R162" s="155">
        <f>Q162*H162</f>
        <v>0</v>
      </c>
      <c r="S162" s="155">
        <v>0.26</v>
      </c>
      <c r="T162" s="156">
        <f>S162*H162</f>
        <v>2.34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Q162" s="157" t="s">
        <v>159</v>
      </c>
      <c r="AS162" s="157" t="s">
        <v>154</v>
      </c>
      <c r="AT162" s="157" t="s">
        <v>160</v>
      </c>
      <c r="AX162" s="18" t="s">
        <v>150</v>
      </c>
      <c r="BD162" s="158">
        <f>IF(N162="základní",J162,0)</f>
        <v>0</v>
      </c>
      <c r="BE162" s="158">
        <f>IF(N162="snížená",J162,0)</f>
        <v>0</v>
      </c>
      <c r="BF162" s="158">
        <f>IF(N162="zákl. přenesená",J162,0)</f>
        <v>0</v>
      </c>
      <c r="BG162" s="158">
        <f>IF(N162="sníž. přenesená",J162,0)</f>
        <v>0</v>
      </c>
      <c r="BH162" s="158">
        <f>IF(N162="nulová",J162,0)</f>
        <v>0</v>
      </c>
      <c r="BI162" s="18" t="s">
        <v>86</v>
      </c>
      <c r="BJ162" s="158">
        <f>ROUND(I162*H162,2)</f>
        <v>0</v>
      </c>
      <c r="BK162" s="18" t="s">
        <v>159</v>
      </c>
      <c r="BL162" s="157" t="s">
        <v>196</v>
      </c>
    </row>
    <row r="163" spans="1:64" s="13" customFormat="1">
      <c r="B163" s="159"/>
      <c r="D163" s="160" t="s">
        <v>162</v>
      </c>
      <c r="E163" s="161" t="s">
        <v>1</v>
      </c>
      <c r="F163" s="162" t="s">
        <v>197</v>
      </c>
      <c r="H163" s="161" t="s">
        <v>1</v>
      </c>
      <c r="L163" s="159"/>
      <c r="M163" s="163"/>
      <c r="N163" s="164"/>
      <c r="O163" s="164"/>
      <c r="P163" s="164"/>
      <c r="Q163" s="164"/>
      <c r="R163" s="164"/>
      <c r="S163" s="164"/>
      <c r="T163" s="165"/>
      <c r="AS163" s="161" t="s">
        <v>162</v>
      </c>
      <c r="AT163" s="161" t="s">
        <v>160</v>
      </c>
      <c r="AU163" s="13" t="s">
        <v>86</v>
      </c>
      <c r="AV163" s="13" t="s">
        <v>35</v>
      </c>
      <c r="AW163" s="13" t="s">
        <v>79</v>
      </c>
      <c r="AX163" s="161" t="s">
        <v>150</v>
      </c>
    </row>
    <row r="164" spans="1:64" s="14" customFormat="1">
      <c r="B164" s="166"/>
      <c r="D164" s="160" t="s">
        <v>162</v>
      </c>
      <c r="E164" s="167" t="s">
        <v>1</v>
      </c>
      <c r="F164" s="168" t="s">
        <v>198</v>
      </c>
      <c r="H164" s="169">
        <v>9</v>
      </c>
      <c r="L164" s="166"/>
      <c r="M164" s="170"/>
      <c r="N164" s="171"/>
      <c r="O164" s="171"/>
      <c r="P164" s="171"/>
      <c r="Q164" s="171"/>
      <c r="R164" s="171"/>
      <c r="S164" s="171"/>
      <c r="T164" s="172"/>
      <c r="AS164" s="167" t="s">
        <v>162</v>
      </c>
      <c r="AT164" s="167" t="s">
        <v>160</v>
      </c>
      <c r="AU164" s="14" t="s">
        <v>88</v>
      </c>
      <c r="AV164" s="14" t="s">
        <v>35</v>
      </c>
      <c r="AW164" s="14" t="s">
        <v>86</v>
      </c>
      <c r="AX164" s="167" t="s">
        <v>150</v>
      </c>
    </row>
    <row r="165" spans="1:64" s="2" customFormat="1" ht="14.45" customHeight="1">
      <c r="A165" s="30"/>
      <c r="B165" s="146"/>
      <c r="C165" s="147" t="s">
        <v>199</v>
      </c>
      <c r="D165" s="147" t="s">
        <v>154</v>
      </c>
      <c r="E165" s="148" t="s">
        <v>200</v>
      </c>
      <c r="F165" s="149" t="s">
        <v>201</v>
      </c>
      <c r="G165" s="150" t="s">
        <v>157</v>
      </c>
      <c r="H165" s="151">
        <v>87.5</v>
      </c>
      <c r="I165" s="152"/>
      <c r="J165" s="152">
        <f>ROUND(I165*H165,2)</f>
        <v>0</v>
      </c>
      <c r="K165" s="149" t="s">
        <v>158</v>
      </c>
      <c r="L165" s="31"/>
      <c r="M165" s="153" t="s">
        <v>1</v>
      </c>
      <c r="N165" s="154" t="s">
        <v>44</v>
      </c>
      <c r="O165" s="155">
        <v>7.2999999999999995E-2</v>
      </c>
      <c r="P165" s="155">
        <f>O165*H165</f>
        <v>6.3874999999999993</v>
      </c>
      <c r="Q165" s="155">
        <v>0</v>
      </c>
      <c r="R165" s="155">
        <f>Q165*H165</f>
        <v>0</v>
      </c>
      <c r="S165" s="155">
        <v>0.28999999999999998</v>
      </c>
      <c r="T165" s="156">
        <f>S165*H165</f>
        <v>25.375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Q165" s="157" t="s">
        <v>159</v>
      </c>
      <c r="AS165" s="157" t="s">
        <v>154</v>
      </c>
      <c r="AT165" s="157" t="s">
        <v>160</v>
      </c>
      <c r="AX165" s="18" t="s">
        <v>150</v>
      </c>
      <c r="BD165" s="158">
        <f>IF(N165="základní",J165,0)</f>
        <v>0</v>
      </c>
      <c r="BE165" s="158">
        <f>IF(N165="snížená",J165,0)</f>
        <v>0</v>
      </c>
      <c r="BF165" s="158">
        <f>IF(N165="zákl. přenesená",J165,0)</f>
        <v>0</v>
      </c>
      <c r="BG165" s="158">
        <f>IF(N165="sníž. přenesená",J165,0)</f>
        <v>0</v>
      </c>
      <c r="BH165" s="158">
        <f>IF(N165="nulová",J165,0)</f>
        <v>0</v>
      </c>
      <c r="BI165" s="18" t="s">
        <v>86</v>
      </c>
      <c r="BJ165" s="158">
        <f>ROUND(I165*H165,2)</f>
        <v>0</v>
      </c>
      <c r="BK165" s="18" t="s">
        <v>159</v>
      </c>
      <c r="BL165" s="157" t="s">
        <v>202</v>
      </c>
    </row>
    <row r="166" spans="1:64" s="13" customFormat="1">
      <c r="B166" s="159"/>
      <c r="D166" s="160" t="s">
        <v>162</v>
      </c>
      <c r="E166" s="161" t="s">
        <v>1</v>
      </c>
      <c r="F166" s="162" t="s">
        <v>189</v>
      </c>
      <c r="H166" s="161" t="s">
        <v>1</v>
      </c>
      <c r="L166" s="159"/>
      <c r="M166" s="163"/>
      <c r="N166" s="164"/>
      <c r="O166" s="164"/>
      <c r="P166" s="164"/>
      <c r="Q166" s="164"/>
      <c r="R166" s="164"/>
      <c r="S166" s="164"/>
      <c r="T166" s="165"/>
      <c r="AS166" s="161" t="s">
        <v>162</v>
      </c>
      <c r="AT166" s="161" t="s">
        <v>160</v>
      </c>
      <c r="AU166" s="13" t="s">
        <v>86</v>
      </c>
      <c r="AV166" s="13" t="s">
        <v>35</v>
      </c>
      <c r="AW166" s="13" t="s">
        <v>79</v>
      </c>
      <c r="AX166" s="161" t="s">
        <v>150</v>
      </c>
    </row>
    <row r="167" spans="1:64" s="14" customFormat="1">
      <c r="B167" s="166"/>
      <c r="D167" s="160" t="s">
        <v>162</v>
      </c>
      <c r="E167" s="167" t="s">
        <v>1</v>
      </c>
      <c r="F167" s="168" t="s">
        <v>190</v>
      </c>
      <c r="H167" s="169">
        <v>9.5</v>
      </c>
      <c r="L167" s="166"/>
      <c r="M167" s="170"/>
      <c r="N167" s="171"/>
      <c r="O167" s="171"/>
      <c r="P167" s="171"/>
      <c r="Q167" s="171"/>
      <c r="R167" s="171"/>
      <c r="S167" s="171"/>
      <c r="T167" s="172"/>
      <c r="AS167" s="167" t="s">
        <v>162</v>
      </c>
      <c r="AT167" s="167" t="s">
        <v>160</v>
      </c>
      <c r="AU167" s="14" t="s">
        <v>88</v>
      </c>
      <c r="AV167" s="14" t="s">
        <v>35</v>
      </c>
      <c r="AW167" s="14" t="s">
        <v>79</v>
      </c>
      <c r="AX167" s="167" t="s">
        <v>150</v>
      </c>
    </row>
    <row r="168" spans="1:64" s="13" customFormat="1">
      <c r="B168" s="159"/>
      <c r="D168" s="160" t="s">
        <v>162</v>
      </c>
      <c r="E168" s="161" t="s">
        <v>1</v>
      </c>
      <c r="F168" s="162" t="s">
        <v>191</v>
      </c>
      <c r="H168" s="161" t="s">
        <v>1</v>
      </c>
      <c r="L168" s="159"/>
      <c r="M168" s="163"/>
      <c r="N168" s="164"/>
      <c r="O168" s="164"/>
      <c r="P168" s="164"/>
      <c r="Q168" s="164"/>
      <c r="R168" s="164"/>
      <c r="S168" s="164"/>
      <c r="T168" s="165"/>
      <c r="AS168" s="161" t="s">
        <v>162</v>
      </c>
      <c r="AT168" s="161" t="s">
        <v>160</v>
      </c>
      <c r="AU168" s="13" t="s">
        <v>86</v>
      </c>
      <c r="AV168" s="13" t="s">
        <v>35</v>
      </c>
      <c r="AW168" s="13" t="s">
        <v>79</v>
      </c>
      <c r="AX168" s="161" t="s">
        <v>150</v>
      </c>
    </row>
    <row r="169" spans="1:64" s="14" customFormat="1">
      <c r="B169" s="166"/>
      <c r="D169" s="160" t="s">
        <v>162</v>
      </c>
      <c r="E169" s="167" t="s">
        <v>1</v>
      </c>
      <c r="F169" s="168" t="s">
        <v>192</v>
      </c>
      <c r="H169" s="169">
        <v>17</v>
      </c>
      <c r="L169" s="166"/>
      <c r="M169" s="170"/>
      <c r="N169" s="171"/>
      <c r="O169" s="171"/>
      <c r="P169" s="171"/>
      <c r="Q169" s="171"/>
      <c r="R169" s="171"/>
      <c r="S169" s="171"/>
      <c r="T169" s="172"/>
      <c r="AS169" s="167" t="s">
        <v>162</v>
      </c>
      <c r="AT169" s="167" t="s">
        <v>160</v>
      </c>
      <c r="AU169" s="14" t="s">
        <v>88</v>
      </c>
      <c r="AV169" s="14" t="s">
        <v>35</v>
      </c>
      <c r="AW169" s="14" t="s">
        <v>79</v>
      </c>
      <c r="AX169" s="167" t="s">
        <v>150</v>
      </c>
    </row>
    <row r="170" spans="1:64" s="13" customFormat="1">
      <c r="B170" s="159"/>
      <c r="D170" s="160" t="s">
        <v>162</v>
      </c>
      <c r="E170" s="161" t="s">
        <v>1</v>
      </c>
      <c r="F170" s="162" t="s">
        <v>203</v>
      </c>
      <c r="H170" s="161" t="s">
        <v>1</v>
      </c>
      <c r="L170" s="159"/>
      <c r="M170" s="163"/>
      <c r="N170" s="164"/>
      <c r="O170" s="164"/>
      <c r="P170" s="164"/>
      <c r="Q170" s="164"/>
      <c r="R170" s="164"/>
      <c r="S170" s="164"/>
      <c r="T170" s="165"/>
      <c r="AS170" s="161" t="s">
        <v>162</v>
      </c>
      <c r="AT170" s="161" t="s">
        <v>160</v>
      </c>
      <c r="AU170" s="13" t="s">
        <v>86</v>
      </c>
      <c r="AV170" s="13" t="s">
        <v>35</v>
      </c>
      <c r="AW170" s="13" t="s">
        <v>79</v>
      </c>
      <c r="AX170" s="161" t="s">
        <v>150</v>
      </c>
    </row>
    <row r="171" spans="1:64" s="14" customFormat="1">
      <c r="B171" s="166"/>
      <c r="D171" s="160" t="s">
        <v>162</v>
      </c>
      <c r="E171" s="167" t="s">
        <v>1</v>
      </c>
      <c r="F171" s="168" t="s">
        <v>204</v>
      </c>
      <c r="H171" s="169">
        <v>42</v>
      </c>
      <c r="L171" s="166"/>
      <c r="M171" s="170"/>
      <c r="N171" s="171"/>
      <c r="O171" s="171"/>
      <c r="P171" s="171"/>
      <c r="Q171" s="171"/>
      <c r="R171" s="171"/>
      <c r="S171" s="171"/>
      <c r="T171" s="172"/>
      <c r="AS171" s="167" t="s">
        <v>162</v>
      </c>
      <c r="AT171" s="167" t="s">
        <v>160</v>
      </c>
      <c r="AU171" s="14" t="s">
        <v>88</v>
      </c>
      <c r="AV171" s="14" t="s">
        <v>35</v>
      </c>
      <c r="AW171" s="14" t="s">
        <v>79</v>
      </c>
      <c r="AX171" s="167" t="s">
        <v>150</v>
      </c>
    </row>
    <row r="172" spans="1:64" s="13" customFormat="1">
      <c r="B172" s="159"/>
      <c r="D172" s="160" t="s">
        <v>162</v>
      </c>
      <c r="E172" s="161" t="s">
        <v>1</v>
      </c>
      <c r="F172" s="162" t="s">
        <v>205</v>
      </c>
      <c r="H172" s="161" t="s">
        <v>1</v>
      </c>
      <c r="L172" s="159"/>
      <c r="M172" s="163"/>
      <c r="N172" s="164"/>
      <c r="O172" s="164"/>
      <c r="P172" s="164"/>
      <c r="Q172" s="164"/>
      <c r="R172" s="164"/>
      <c r="S172" s="164"/>
      <c r="T172" s="165"/>
      <c r="AS172" s="161" t="s">
        <v>162</v>
      </c>
      <c r="AT172" s="161" t="s">
        <v>160</v>
      </c>
      <c r="AU172" s="13" t="s">
        <v>86</v>
      </c>
      <c r="AV172" s="13" t="s">
        <v>35</v>
      </c>
      <c r="AW172" s="13" t="s">
        <v>79</v>
      </c>
      <c r="AX172" s="161" t="s">
        <v>150</v>
      </c>
    </row>
    <row r="173" spans="1:64" s="14" customFormat="1">
      <c r="B173" s="166"/>
      <c r="D173" s="160" t="s">
        <v>162</v>
      </c>
      <c r="E173" s="167" t="s">
        <v>1</v>
      </c>
      <c r="F173" s="168" t="s">
        <v>168</v>
      </c>
      <c r="H173" s="169">
        <v>10</v>
      </c>
      <c r="L173" s="166"/>
      <c r="M173" s="170"/>
      <c r="N173" s="171"/>
      <c r="O173" s="171"/>
      <c r="P173" s="171"/>
      <c r="Q173" s="171"/>
      <c r="R173" s="171"/>
      <c r="S173" s="171"/>
      <c r="T173" s="172"/>
      <c r="AS173" s="167" t="s">
        <v>162</v>
      </c>
      <c r="AT173" s="167" t="s">
        <v>160</v>
      </c>
      <c r="AU173" s="14" t="s">
        <v>88</v>
      </c>
      <c r="AV173" s="14" t="s">
        <v>35</v>
      </c>
      <c r="AW173" s="14" t="s">
        <v>79</v>
      </c>
      <c r="AX173" s="167" t="s">
        <v>150</v>
      </c>
    </row>
    <row r="174" spans="1:64" s="13" customFormat="1">
      <c r="B174" s="159"/>
      <c r="D174" s="160" t="s">
        <v>162</v>
      </c>
      <c r="E174" s="161" t="s">
        <v>1</v>
      </c>
      <c r="F174" s="162" t="s">
        <v>206</v>
      </c>
      <c r="H174" s="161" t="s">
        <v>1</v>
      </c>
      <c r="L174" s="159"/>
      <c r="M174" s="163"/>
      <c r="N174" s="164"/>
      <c r="O174" s="164"/>
      <c r="P174" s="164"/>
      <c r="Q174" s="164"/>
      <c r="R174" s="164"/>
      <c r="S174" s="164"/>
      <c r="T174" s="165"/>
      <c r="AS174" s="161" t="s">
        <v>162</v>
      </c>
      <c r="AT174" s="161" t="s">
        <v>160</v>
      </c>
      <c r="AU174" s="13" t="s">
        <v>86</v>
      </c>
      <c r="AV174" s="13" t="s">
        <v>35</v>
      </c>
      <c r="AW174" s="13" t="s">
        <v>79</v>
      </c>
      <c r="AX174" s="161" t="s">
        <v>150</v>
      </c>
    </row>
    <row r="175" spans="1:64" s="14" customFormat="1">
      <c r="B175" s="166"/>
      <c r="D175" s="160" t="s">
        <v>162</v>
      </c>
      <c r="E175" s="167" t="s">
        <v>1</v>
      </c>
      <c r="F175" s="168" t="s">
        <v>199</v>
      </c>
      <c r="H175" s="169">
        <v>9</v>
      </c>
      <c r="L175" s="166"/>
      <c r="M175" s="170"/>
      <c r="N175" s="171"/>
      <c r="O175" s="171"/>
      <c r="P175" s="171"/>
      <c r="Q175" s="171"/>
      <c r="R175" s="171"/>
      <c r="S175" s="171"/>
      <c r="T175" s="172"/>
      <c r="AS175" s="167" t="s">
        <v>162</v>
      </c>
      <c r="AT175" s="167" t="s">
        <v>160</v>
      </c>
      <c r="AU175" s="14" t="s">
        <v>88</v>
      </c>
      <c r="AV175" s="14" t="s">
        <v>35</v>
      </c>
      <c r="AW175" s="14" t="s">
        <v>79</v>
      </c>
      <c r="AX175" s="167" t="s">
        <v>150</v>
      </c>
    </row>
    <row r="176" spans="1:64" s="15" customFormat="1">
      <c r="B176" s="173"/>
      <c r="D176" s="160" t="s">
        <v>162</v>
      </c>
      <c r="E176" s="174" t="s">
        <v>1</v>
      </c>
      <c r="F176" s="175" t="s">
        <v>207</v>
      </c>
      <c r="H176" s="176">
        <v>87.5</v>
      </c>
      <c r="L176" s="173"/>
      <c r="M176" s="177"/>
      <c r="N176" s="178"/>
      <c r="O176" s="178"/>
      <c r="P176" s="178"/>
      <c r="Q176" s="178"/>
      <c r="R176" s="178"/>
      <c r="S176" s="178"/>
      <c r="T176" s="179"/>
      <c r="AS176" s="174" t="s">
        <v>162</v>
      </c>
      <c r="AT176" s="174" t="s">
        <v>160</v>
      </c>
      <c r="AU176" s="15" t="s">
        <v>159</v>
      </c>
      <c r="AV176" s="15" t="s">
        <v>35</v>
      </c>
      <c r="AW176" s="15" t="s">
        <v>86</v>
      </c>
      <c r="AX176" s="174" t="s">
        <v>150</v>
      </c>
    </row>
    <row r="177" spans="1:64" s="2" customFormat="1" ht="14.45" customHeight="1">
      <c r="A177" s="30"/>
      <c r="B177" s="146"/>
      <c r="C177" s="147" t="s">
        <v>168</v>
      </c>
      <c r="D177" s="147" t="s">
        <v>154</v>
      </c>
      <c r="E177" s="148" t="s">
        <v>208</v>
      </c>
      <c r="F177" s="149" t="s">
        <v>209</v>
      </c>
      <c r="G177" s="150" t="s">
        <v>157</v>
      </c>
      <c r="H177" s="151">
        <v>42</v>
      </c>
      <c r="I177" s="152"/>
      <c r="J177" s="152">
        <f>ROUND(I177*H177,2)</f>
        <v>0</v>
      </c>
      <c r="K177" s="149" t="s">
        <v>158</v>
      </c>
      <c r="L177" s="31"/>
      <c r="M177" s="153" t="s">
        <v>1</v>
      </c>
      <c r="N177" s="154" t="s">
        <v>44</v>
      </c>
      <c r="O177" s="155">
        <v>0.63100000000000001</v>
      </c>
      <c r="P177" s="155">
        <f>O177*H177</f>
        <v>26.501999999999999</v>
      </c>
      <c r="Q177" s="155">
        <v>0</v>
      </c>
      <c r="R177" s="155">
        <f>Q177*H177</f>
        <v>0</v>
      </c>
      <c r="S177" s="155">
        <v>0.63</v>
      </c>
      <c r="T177" s="156">
        <f>S177*H177</f>
        <v>26.46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Q177" s="157" t="s">
        <v>159</v>
      </c>
      <c r="AS177" s="157" t="s">
        <v>154</v>
      </c>
      <c r="AT177" s="157" t="s">
        <v>160</v>
      </c>
      <c r="AX177" s="18" t="s">
        <v>150</v>
      </c>
      <c r="BD177" s="158">
        <f>IF(N177="základní",J177,0)</f>
        <v>0</v>
      </c>
      <c r="BE177" s="158">
        <f>IF(N177="snížená",J177,0)</f>
        <v>0</v>
      </c>
      <c r="BF177" s="158">
        <f>IF(N177="zákl. přenesená",J177,0)</f>
        <v>0</v>
      </c>
      <c r="BG177" s="158">
        <f>IF(N177="sníž. přenesená",J177,0)</f>
        <v>0</v>
      </c>
      <c r="BH177" s="158">
        <f>IF(N177="nulová",J177,0)</f>
        <v>0</v>
      </c>
      <c r="BI177" s="18" t="s">
        <v>86</v>
      </c>
      <c r="BJ177" s="158">
        <f>ROUND(I177*H177,2)</f>
        <v>0</v>
      </c>
      <c r="BK177" s="18" t="s">
        <v>159</v>
      </c>
      <c r="BL177" s="157" t="s">
        <v>210</v>
      </c>
    </row>
    <row r="178" spans="1:64" s="13" customFormat="1">
      <c r="B178" s="159"/>
      <c r="D178" s="160" t="s">
        <v>162</v>
      </c>
      <c r="E178" s="161" t="s">
        <v>1</v>
      </c>
      <c r="F178" s="162" t="s">
        <v>211</v>
      </c>
      <c r="H178" s="161" t="s">
        <v>1</v>
      </c>
      <c r="L178" s="159"/>
      <c r="M178" s="163"/>
      <c r="N178" s="164"/>
      <c r="O178" s="164"/>
      <c r="P178" s="164"/>
      <c r="Q178" s="164"/>
      <c r="R178" s="164"/>
      <c r="S178" s="164"/>
      <c r="T178" s="165"/>
      <c r="AS178" s="161" t="s">
        <v>162</v>
      </c>
      <c r="AT178" s="161" t="s">
        <v>160</v>
      </c>
      <c r="AU178" s="13" t="s">
        <v>86</v>
      </c>
      <c r="AV178" s="13" t="s">
        <v>35</v>
      </c>
      <c r="AW178" s="13" t="s">
        <v>79</v>
      </c>
      <c r="AX178" s="161" t="s">
        <v>150</v>
      </c>
    </row>
    <row r="179" spans="1:64" s="14" customFormat="1">
      <c r="B179" s="166"/>
      <c r="D179" s="160" t="s">
        <v>162</v>
      </c>
      <c r="E179" s="167" t="s">
        <v>1</v>
      </c>
      <c r="F179" s="168" t="s">
        <v>204</v>
      </c>
      <c r="H179" s="169">
        <v>42</v>
      </c>
      <c r="L179" s="166"/>
      <c r="M179" s="170"/>
      <c r="N179" s="171"/>
      <c r="O179" s="171"/>
      <c r="P179" s="171"/>
      <c r="Q179" s="171"/>
      <c r="R179" s="171"/>
      <c r="S179" s="171"/>
      <c r="T179" s="172"/>
      <c r="AS179" s="167" t="s">
        <v>162</v>
      </c>
      <c r="AT179" s="167" t="s">
        <v>160</v>
      </c>
      <c r="AU179" s="14" t="s">
        <v>88</v>
      </c>
      <c r="AV179" s="14" t="s">
        <v>35</v>
      </c>
      <c r="AW179" s="14" t="s">
        <v>79</v>
      </c>
      <c r="AX179" s="167" t="s">
        <v>150</v>
      </c>
    </row>
    <row r="180" spans="1:64" s="2" customFormat="1" ht="14.45" customHeight="1">
      <c r="A180" s="30"/>
      <c r="B180" s="146"/>
      <c r="C180" s="147" t="s">
        <v>152</v>
      </c>
      <c r="D180" s="147" t="s">
        <v>154</v>
      </c>
      <c r="E180" s="148" t="s">
        <v>212</v>
      </c>
      <c r="F180" s="149" t="s">
        <v>213</v>
      </c>
      <c r="G180" s="150" t="s">
        <v>157</v>
      </c>
      <c r="H180" s="151">
        <v>43.8</v>
      </c>
      <c r="I180" s="152"/>
      <c r="J180" s="152">
        <f>ROUND(I180*H180,2)</f>
        <v>0</v>
      </c>
      <c r="K180" s="149" t="s">
        <v>158</v>
      </c>
      <c r="L180" s="31"/>
      <c r="M180" s="153" t="s">
        <v>1</v>
      </c>
      <c r="N180" s="154" t="s">
        <v>44</v>
      </c>
      <c r="O180" s="155">
        <v>0.16900000000000001</v>
      </c>
      <c r="P180" s="155">
        <f>O180*H180</f>
        <v>7.4021999999999997</v>
      </c>
      <c r="Q180" s="155">
        <v>0</v>
      </c>
      <c r="R180" s="155">
        <f>Q180*H180</f>
        <v>0</v>
      </c>
      <c r="S180" s="155">
        <v>0.22</v>
      </c>
      <c r="T180" s="156">
        <f>S180*H180</f>
        <v>9.6359999999999992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Q180" s="157" t="s">
        <v>159</v>
      </c>
      <c r="AS180" s="157" t="s">
        <v>154</v>
      </c>
      <c r="AT180" s="157" t="s">
        <v>160</v>
      </c>
      <c r="AX180" s="18" t="s">
        <v>150</v>
      </c>
      <c r="BD180" s="158">
        <f>IF(N180="základní",J180,0)</f>
        <v>0</v>
      </c>
      <c r="BE180" s="158">
        <f>IF(N180="snížená",J180,0)</f>
        <v>0</v>
      </c>
      <c r="BF180" s="158">
        <f>IF(N180="zákl. přenesená",J180,0)</f>
        <v>0</v>
      </c>
      <c r="BG180" s="158">
        <f>IF(N180="sníž. přenesená",J180,0)</f>
        <v>0</v>
      </c>
      <c r="BH180" s="158">
        <f>IF(N180="nulová",J180,0)</f>
        <v>0</v>
      </c>
      <c r="BI180" s="18" t="s">
        <v>86</v>
      </c>
      <c r="BJ180" s="158">
        <f>ROUND(I180*H180,2)</f>
        <v>0</v>
      </c>
      <c r="BK180" s="18" t="s">
        <v>159</v>
      </c>
      <c r="BL180" s="157" t="s">
        <v>214</v>
      </c>
    </row>
    <row r="181" spans="1:64" s="13" customFormat="1">
      <c r="B181" s="159"/>
      <c r="D181" s="160" t="s">
        <v>162</v>
      </c>
      <c r="E181" s="161" t="s">
        <v>1</v>
      </c>
      <c r="F181" s="162" t="s">
        <v>215</v>
      </c>
      <c r="H181" s="161" t="s">
        <v>1</v>
      </c>
      <c r="L181" s="159"/>
      <c r="M181" s="163"/>
      <c r="N181" s="164"/>
      <c r="O181" s="164"/>
      <c r="P181" s="164"/>
      <c r="Q181" s="164"/>
      <c r="R181" s="164"/>
      <c r="S181" s="164"/>
      <c r="T181" s="165"/>
      <c r="AS181" s="161" t="s">
        <v>162</v>
      </c>
      <c r="AT181" s="161" t="s">
        <v>160</v>
      </c>
      <c r="AU181" s="13" t="s">
        <v>86</v>
      </c>
      <c r="AV181" s="13" t="s">
        <v>35</v>
      </c>
      <c r="AW181" s="13" t="s">
        <v>79</v>
      </c>
      <c r="AX181" s="161" t="s">
        <v>150</v>
      </c>
    </row>
    <row r="182" spans="1:64" s="14" customFormat="1">
      <c r="B182" s="166"/>
      <c r="D182" s="160" t="s">
        <v>162</v>
      </c>
      <c r="E182" s="167" t="s">
        <v>1</v>
      </c>
      <c r="F182" s="168" t="s">
        <v>216</v>
      </c>
      <c r="H182" s="169">
        <v>43.8</v>
      </c>
      <c r="L182" s="166"/>
      <c r="M182" s="170"/>
      <c r="N182" s="171"/>
      <c r="O182" s="171"/>
      <c r="P182" s="171"/>
      <c r="Q182" s="171"/>
      <c r="R182" s="171"/>
      <c r="S182" s="171"/>
      <c r="T182" s="172"/>
      <c r="AS182" s="167" t="s">
        <v>162</v>
      </c>
      <c r="AT182" s="167" t="s">
        <v>160</v>
      </c>
      <c r="AU182" s="14" t="s">
        <v>88</v>
      </c>
      <c r="AV182" s="14" t="s">
        <v>35</v>
      </c>
      <c r="AW182" s="14" t="s">
        <v>79</v>
      </c>
      <c r="AX182" s="167" t="s">
        <v>150</v>
      </c>
    </row>
    <row r="183" spans="1:64" s="2" customFormat="1" ht="14.45" customHeight="1">
      <c r="A183" s="30"/>
      <c r="B183" s="146"/>
      <c r="C183" s="147" t="s">
        <v>217</v>
      </c>
      <c r="D183" s="147" t="s">
        <v>154</v>
      </c>
      <c r="E183" s="148" t="s">
        <v>218</v>
      </c>
      <c r="F183" s="149" t="s">
        <v>219</v>
      </c>
      <c r="G183" s="150" t="s">
        <v>220</v>
      </c>
      <c r="H183" s="151">
        <v>55.1</v>
      </c>
      <c r="I183" s="152"/>
      <c r="J183" s="152">
        <f>ROUND(I183*H183,2)</f>
        <v>0</v>
      </c>
      <c r="K183" s="149" t="s">
        <v>158</v>
      </c>
      <c r="L183" s="31"/>
      <c r="M183" s="153" t="s">
        <v>1</v>
      </c>
      <c r="N183" s="154" t="s">
        <v>44</v>
      </c>
      <c r="O183" s="155">
        <v>0.13300000000000001</v>
      </c>
      <c r="P183" s="155">
        <f>O183*H183</f>
        <v>7.3283000000000005</v>
      </c>
      <c r="Q183" s="155">
        <v>0</v>
      </c>
      <c r="R183" s="155">
        <f>Q183*H183</f>
        <v>0</v>
      </c>
      <c r="S183" s="155">
        <v>0.20499999999999999</v>
      </c>
      <c r="T183" s="156">
        <f>S183*H183</f>
        <v>11.295499999999999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Q183" s="157" t="s">
        <v>159</v>
      </c>
      <c r="AS183" s="157" t="s">
        <v>154</v>
      </c>
      <c r="AT183" s="157" t="s">
        <v>160</v>
      </c>
      <c r="AX183" s="18" t="s">
        <v>150</v>
      </c>
      <c r="BD183" s="158">
        <f>IF(N183="základní",J183,0)</f>
        <v>0</v>
      </c>
      <c r="BE183" s="158">
        <f>IF(N183="snížená",J183,0)</f>
        <v>0</v>
      </c>
      <c r="BF183" s="158">
        <f>IF(N183="zákl. přenesená",J183,0)</f>
        <v>0</v>
      </c>
      <c r="BG183" s="158">
        <f>IF(N183="sníž. přenesená",J183,0)</f>
        <v>0</v>
      </c>
      <c r="BH183" s="158">
        <f>IF(N183="nulová",J183,0)</f>
        <v>0</v>
      </c>
      <c r="BI183" s="18" t="s">
        <v>86</v>
      </c>
      <c r="BJ183" s="158">
        <f>ROUND(I183*H183,2)</f>
        <v>0</v>
      </c>
      <c r="BK183" s="18" t="s">
        <v>159</v>
      </c>
      <c r="BL183" s="157" t="s">
        <v>221</v>
      </c>
    </row>
    <row r="184" spans="1:64" s="13" customFormat="1">
      <c r="B184" s="159"/>
      <c r="D184" s="160" t="s">
        <v>162</v>
      </c>
      <c r="E184" s="161" t="s">
        <v>1</v>
      </c>
      <c r="F184" s="162" t="s">
        <v>222</v>
      </c>
      <c r="H184" s="161" t="s">
        <v>1</v>
      </c>
      <c r="L184" s="159"/>
      <c r="M184" s="163"/>
      <c r="N184" s="164"/>
      <c r="O184" s="164"/>
      <c r="P184" s="164"/>
      <c r="Q184" s="164"/>
      <c r="R184" s="164"/>
      <c r="S184" s="164"/>
      <c r="T184" s="165"/>
      <c r="AS184" s="161" t="s">
        <v>162</v>
      </c>
      <c r="AT184" s="161" t="s">
        <v>160</v>
      </c>
      <c r="AU184" s="13" t="s">
        <v>86</v>
      </c>
      <c r="AV184" s="13" t="s">
        <v>35</v>
      </c>
      <c r="AW184" s="13" t="s">
        <v>79</v>
      </c>
      <c r="AX184" s="161" t="s">
        <v>150</v>
      </c>
    </row>
    <row r="185" spans="1:64" s="14" customFormat="1">
      <c r="B185" s="166"/>
      <c r="D185" s="160" t="s">
        <v>162</v>
      </c>
      <c r="E185" s="167" t="s">
        <v>1</v>
      </c>
      <c r="F185" s="168" t="s">
        <v>223</v>
      </c>
      <c r="H185" s="169">
        <v>55.1</v>
      </c>
      <c r="L185" s="166"/>
      <c r="M185" s="170"/>
      <c r="N185" s="171"/>
      <c r="O185" s="171"/>
      <c r="P185" s="171"/>
      <c r="Q185" s="171"/>
      <c r="R185" s="171"/>
      <c r="S185" s="171"/>
      <c r="T185" s="172"/>
      <c r="AS185" s="167" t="s">
        <v>162</v>
      </c>
      <c r="AT185" s="167" t="s">
        <v>160</v>
      </c>
      <c r="AU185" s="14" t="s">
        <v>88</v>
      </c>
      <c r="AV185" s="14" t="s">
        <v>35</v>
      </c>
      <c r="AW185" s="14" t="s">
        <v>86</v>
      </c>
      <c r="AX185" s="167" t="s">
        <v>150</v>
      </c>
    </row>
    <row r="186" spans="1:64" s="2" customFormat="1" ht="14.45" customHeight="1">
      <c r="A186" s="30"/>
      <c r="B186" s="146"/>
      <c r="C186" s="147" t="s">
        <v>224</v>
      </c>
      <c r="D186" s="147" t="s">
        <v>154</v>
      </c>
      <c r="E186" s="148" t="s">
        <v>225</v>
      </c>
      <c r="F186" s="149" t="s">
        <v>226</v>
      </c>
      <c r="G186" s="150" t="s">
        <v>176</v>
      </c>
      <c r="H186" s="151">
        <v>1</v>
      </c>
      <c r="I186" s="152"/>
      <c r="J186" s="152">
        <f>ROUND(I186*H186,2)</f>
        <v>0</v>
      </c>
      <c r="K186" s="149" t="s">
        <v>158</v>
      </c>
      <c r="L186" s="31"/>
      <c r="M186" s="153" t="s">
        <v>1</v>
      </c>
      <c r="N186" s="154" t="s">
        <v>44</v>
      </c>
      <c r="O186" s="155">
        <v>0.55700000000000005</v>
      </c>
      <c r="P186" s="155">
        <f>O186*H186</f>
        <v>0.55700000000000005</v>
      </c>
      <c r="Q186" s="155">
        <v>0</v>
      </c>
      <c r="R186" s="155">
        <f>Q186*H186</f>
        <v>0</v>
      </c>
      <c r="S186" s="155">
        <v>8.2000000000000003E-2</v>
      </c>
      <c r="T186" s="156">
        <f>S186*H186</f>
        <v>8.2000000000000003E-2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Q186" s="157" t="s">
        <v>159</v>
      </c>
      <c r="AS186" s="157" t="s">
        <v>154</v>
      </c>
      <c r="AT186" s="157" t="s">
        <v>160</v>
      </c>
      <c r="AX186" s="18" t="s">
        <v>150</v>
      </c>
      <c r="BD186" s="158">
        <f>IF(N186="základní",J186,0)</f>
        <v>0</v>
      </c>
      <c r="BE186" s="158">
        <f>IF(N186="snížená",J186,0)</f>
        <v>0</v>
      </c>
      <c r="BF186" s="158">
        <f>IF(N186="zákl. přenesená",J186,0)</f>
        <v>0</v>
      </c>
      <c r="BG186" s="158">
        <f>IF(N186="sníž. přenesená",J186,0)</f>
        <v>0</v>
      </c>
      <c r="BH186" s="158">
        <f>IF(N186="nulová",J186,0)</f>
        <v>0</v>
      </c>
      <c r="BI186" s="18" t="s">
        <v>86</v>
      </c>
      <c r="BJ186" s="158">
        <f>ROUND(I186*H186,2)</f>
        <v>0</v>
      </c>
      <c r="BK186" s="18" t="s">
        <v>159</v>
      </c>
      <c r="BL186" s="157" t="s">
        <v>227</v>
      </c>
    </row>
    <row r="187" spans="1:64" s="13" customFormat="1">
      <c r="B187" s="159"/>
      <c r="D187" s="160" t="s">
        <v>162</v>
      </c>
      <c r="E187" s="161" t="s">
        <v>1</v>
      </c>
      <c r="F187" s="162" t="s">
        <v>228</v>
      </c>
      <c r="H187" s="161" t="s">
        <v>1</v>
      </c>
      <c r="L187" s="159"/>
      <c r="M187" s="163"/>
      <c r="N187" s="164"/>
      <c r="O187" s="164"/>
      <c r="P187" s="164"/>
      <c r="Q187" s="164"/>
      <c r="R187" s="164"/>
      <c r="S187" s="164"/>
      <c r="T187" s="165"/>
      <c r="AS187" s="161" t="s">
        <v>162</v>
      </c>
      <c r="AT187" s="161" t="s">
        <v>160</v>
      </c>
      <c r="AU187" s="13" t="s">
        <v>86</v>
      </c>
      <c r="AV187" s="13" t="s">
        <v>35</v>
      </c>
      <c r="AW187" s="13" t="s">
        <v>79</v>
      </c>
      <c r="AX187" s="161" t="s">
        <v>150</v>
      </c>
    </row>
    <row r="188" spans="1:64" s="14" customFormat="1">
      <c r="B188" s="166"/>
      <c r="D188" s="160" t="s">
        <v>162</v>
      </c>
      <c r="E188" s="167" t="s">
        <v>1</v>
      </c>
      <c r="F188" s="168" t="s">
        <v>86</v>
      </c>
      <c r="H188" s="169">
        <v>1</v>
      </c>
      <c r="L188" s="166"/>
      <c r="M188" s="170"/>
      <c r="N188" s="171"/>
      <c r="O188" s="171"/>
      <c r="P188" s="171"/>
      <c r="Q188" s="171"/>
      <c r="R188" s="171"/>
      <c r="S188" s="171"/>
      <c r="T188" s="172"/>
      <c r="AS188" s="167" t="s">
        <v>162</v>
      </c>
      <c r="AT188" s="167" t="s">
        <v>160</v>
      </c>
      <c r="AU188" s="14" t="s">
        <v>88</v>
      </c>
      <c r="AV188" s="14" t="s">
        <v>35</v>
      </c>
      <c r="AW188" s="14" t="s">
        <v>86</v>
      </c>
      <c r="AX188" s="167" t="s">
        <v>150</v>
      </c>
    </row>
    <row r="189" spans="1:64" s="12" customFormat="1" ht="20.85" customHeight="1">
      <c r="B189" s="134"/>
      <c r="D189" s="135" t="s">
        <v>78</v>
      </c>
      <c r="E189" s="144" t="s">
        <v>217</v>
      </c>
      <c r="F189" s="144" t="s">
        <v>229</v>
      </c>
      <c r="J189" s="145">
        <f>BJ189</f>
        <v>0</v>
      </c>
      <c r="L189" s="134"/>
      <c r="M189" s="138"/>
      <c r="N189" s="139"/>
      <c r="O189" s="139"/>
      <c r="P189" s="140">
        <f>SUM(P190:P203)</f>
        <v>72.708460000000002</v>
      </c>
      <c r="Q189" s="139"/>
      <c r="R189" s="140">
        <f>SUM(R190:R203)</f>
        <v>2.8559999999999999</v>
      </c>
      <c r="S189" s="139"/>
      <c r="T189" s="141">
        <f>SUM(T190:T203)</f>
        <v>0</v>
      </c>
      <c r="AQ189" s="135" t="s">
        <v>86</v>
      </c>
      <c r="AS189" s="142" t="s">
        <v>78</v>
      </c>
      <c r="AT189" s="142" t="s">
        <v>88</v>
      </c>
      <c r="AX189" s="135" t="s">
        <v>150</v>
      </c>
      <c r="BJ189" s="143">
        <f>SUM(BJ190:BJ203)</f>
        <v>0</v>
      </c>
    </row>
    <row r="190" spans="1:64" s="2" customFormat="1" ht="14.45" customHeight="1">
      <c r="A190" s="30"/>
      <c r="B190" s="146"/>
      <c r="C190" s="147" t="s">
        <v>230</v>
      </c>
      <c r="D190" s="147" t="s">
        <v>154</v>
      </c>
      <c r="E190" s="148" t="s">
        <v>231</v>
      </c>
      <c r="F190" s="149" t="s">
        <v>232</v>
      </c>
      <c r="G190" s="150" t="s">
        <v>157</v>
      </c>
      <c r="H190" s="151">
        <v>10.9</v>
      </c>
      <c r="I190" s="152"/>
      <c r="J190" s="152">
        <f>ROUND(I190*H190,2)</f>
        <v>0</v>
      </c>
      <c r="K190" s="149" t="s">
        <v>158</v>
      </c>
      <c r="L190" s="31"/>
      <c r="M190" s="153" t="s">
        <v>1</v>
      </c>
      <c r="N190" s="154" t="s">
        <v>44</v>
      </c>
      <c r="O190" s="155">
        <v>1.4999999999999999E-2</v>
      </c>
      <c r="P190" s="155">
        <f>O190*H190</f>
        <v>0.16350000000000001</v>
      </c>
      <c r="Q190" s="155">
        <v>0</v>
      </c>
      <c r="R190" s="155">
        <f>Q190*H190</f>
        <v>0</v>
      </c>
      <c r="S190" s="155">
        <v>0</v>
      </c>
      <c r="T190" s="156">
        <f>S190*H190</f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Q190" s="157" t="s">
        <v>159</v>
      </c>
      <c r="AS190" s="157" t="s">
        <v>154</v>
      </c>
      <c r="AT190" s="157" t="s">
        <v>160</v>
      </c>
      <c r="AX190" s="18" t="s">
        <v>150</v>
      </c>
      <c r="BD190" s="158">
        <f>IF(N190="základní",J190,0)</f>
        <v>0</v>
      </c>
      <c r="BE190" s="158">
        <f>IF(N190="snížená",J190,0)</f>
        <v>0</v>
      </c>
      <c r="BF190" s="158">
        <f>IF(N190="zákl. přenesená",J190,0)</f>
        <v>0</v>
      </c>
      <c r="BG190" s="158">
        <f>IF(N190="sníž. přenesená",J190,0)</f>
        <v>0</v>
      </c>
      <c r="BH190" s="158">
        <f>IF(N190="nulová",J190,0)</f>
        <v>0</v>
      </c>
      <c r="BI190" s="18" t="s">
        <v>86</v>
      </c>
      <c r="BJ190" s="158">
        <f>ROUND(I190*H190,2)</f>
        <v>0</v>
      </c>
      <c r="BK190" s="18" t="s">
        <v>159</v>
      </c>
      <c r="BL190" s="157" t="s">
        <v>233</v>
      </c>
    </row>
    <row r="191" spans="1:64" s="14" customFormat="1">
      <c r="B191" s="166"/>
      <c r="D191" s="160" t="s">
        <v>162</v>
      </c>
      <c r="E191" s="167" t="s">
        <v>1</v>
      </c>
      <c r="F191" s="168" t="s">
        <v>234</v>
      </c>
      <c r="H191" s="169">
        <v>10.9</v>
      </c>
      <c r="L191" s="166"/>
      <c r="M191" s="170"/>
      <c r="N191" s="171"/>
      <c r="O191" s="171"/>
      <c r="P191" s="171"/>
      <c r="Q191" s="171"/>
      <c r="R191" s="171"/>
      <c r="S191" s="171"/>
      <c r="T191" s="172"/>
      <c r="AS191" s="167" t="s">
        <v>162</v>
      </c>
      <c r="AT191" s="167" t="s">
        <v>160</v>
      </c>
      <c r="AU191" s="14" t="s">
        <v>88</v>
      </c>
      <c r="AV191" s="14" t="s">
        <v>35</v>
      </c>
      <c r="AW191" s="14" t="s">
        <v>86</v>
      </c>
      <c r="AX191" s="167" t="s">
        <v>150</v>
      </c>
    </row>
    <row r="192" spans="1:64" s="2" customFormat="1" ht="14.45" customHeight="1">
      <c r="A192" s="30"/>
      <c r="B192" s="146"/>
      <c r="C192" s="147" t="s">
        <v>8</v>
      </c>
      <c r="D192" s="147" t="s">
        <v>154</v>
      </c>
      <c r="E192" s="148" t="s">
        <v>235</v>
      </c>
      <c r="F192" s="149" t="s">
        <v>236</v>
      </c>
      <c r="G192" s="150" t="s">
        <v>171</v>
      </c>
      <c r="H192" s="151">
        <v>13.6</v>
      </c>
      <c r="I192" s="152"/>
      <c r="J192" s="152">
        <f>ROUND(I192*H192,2)</f>
        <v>0</v>
      </c>
      <c r="K192" s="149" t="s">
        <v>158</v>
      </c>
      <c r="L192" s="31"/>
      <c r="M192" s="153" t="s">
        <v>1</v>
      </c>
      <c r="N192" s="154" t="s">
        <v>44</v>
      </c>
      <c r="O192" s="155">
        <v>0.27300000000000002</v>
      </c>
      <c r="P192" s="155">
        <f>O192*H192</f>
        <v>3.7128000000000001</v>
      </c>
      <c r="Q192" s="155">
        <v>0</v>
      </c>
      <c r="R192" s="155">
        <f>Q192*H192</f>
        <v>0</v>
      </c>
      <c r="S192" s="155">
        <v>0</v>
      </c>
      <c r="T192" s="156">
        <f>S192*H192</f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Q192" s="157" t="s">
        <v>159</v>
      </c>
      <c r="AS192" s="157" t="s">
        <v>154</v>
      </c>
      <c r="AT192" s="157" t="s">
        <v>160</v>
      </c>
      <c r="AX192" s="18" t="s">
        <v>150</v>
      </c>
      <c r="BD192" s="158">
        <f>IF(N192="základní",J192,0)</f>
        <v>0</v>
      </c>
      <c r="BE192" s="158">
        <f>IF(N192="snížená",J192,0)</f>
        <v>0</v>
      </c>
      <c r="BF192" s="158">
        <f>IF(N192="zákl. přenesená",J192,0)</f>
        <v>0</v>
      </c>
      <c r="BG192" s="158">
        <f>IF(N192="sníž. přenesená",J192,0)</f>
        <v>0</v>
      </c>
      <c r="BH192" s="158">
        <f>IF(N192="nulová",J192,0)</f>
        <v>0</v>
      </c>
      <c r="BI192" s="18" t="s">
        <v>86</v>
      </c>
      <c r="BJ192" s="158">
        <f>ROUND(I192*H192,2)</f>
        <v>0</v>
      </c>
      <c r="BK192" s="18" t="s">
        <v>159</v>
      </c>
      <c r="BL192" s="157" t="s">
        <v>237</v>
      </c>
    </row>
    <row r="193" spans="1:64" s="13" customFormat="1">
      <c r="B193" s="159"/>
      <c r="D193" s="160" t="s">
        <v>162</v>
      </c>
      <c r="E193" s="161" t="s">
        <v>1</v>
      </c>
      <c r="F193" s="162" t="s">
        <v>238</v>
      </c>
      <c r="H193" s="161" t="s">
        <v>1</v>
      </c>
      <c r="L193" s="159"/>
      <c r="M193" s="163"/>
      <c r="N193" s="164"/>
      <c r="O193" s="164"/>
      <c r="P193" s="164"/>
      <c r="Q193" s="164"/>
      <c r="R193" s="164"/>
      <c r="S193" s="164"/>
      <c r="T193" s="165"/>
      <c r="AS193" s="161" t="s">
        <v>162</v>
      </c>
      <c r="AT193" s="161" t="s">
        <v>160</v>
      </c>
      <c r="AU193" s="13" t="s">
        <v>86</v>
      </c>
      <c r="AV193" s="13" t="s">
        <v>35</v>
      </c>
      <c r="AW193" s="13" t="s">
        <v>79</v>
      </c>
      <c r="AX193" s="161" t="s">
        <v>150</v>
      </c>
    </row>
    <row r="194" spans="1:64" s="14" customFormat="1">
      <c r="B194" s="166"/>
      <c r="D194" s="160" t="s">
        <v>162</v>
      </c>
      <c r="E194" s="167" t="s">
        <v>1</v>
      </c>
      <c r="F194" s="168" t="s">
        <v>239</v>
      </c>
      <c r="H194" s="169">
        <v>24.5</v>
      </c>
      <c r="L194" s="166"/>
      <c r="M194" s="170"/>
      <c r="N194" s="171"/>
      <c r="O194" s="171"/>
      <c r="P194" s="171"/>
      <c r="Q194" s="171"/>
      <c r="R194" s="171"/>
      <c r="S194" s="171"/>
      <c r="T194" s="172"/>
      <c r="AS194" s="167" t="s">
        <v>162</v>
      </c>
      <c r="AT194" s="167" t="s">
        <v>160</v>
      </c>
      <c r="AU194" s="14" t="s">
        <v>88</v>
      </c>
      <c r="AV194" s="14" t="s">
        <v>35</v>
      </c>
      <c r="AW194" s="14" t="s">
        <v>79</v>
      </c>
      <c r="AX194" s="167" t="s">
        <v>150</v>
      </c>
    </row>
    <row r="195" spans="1:64" s="13" customFormat="1">
      <c r="B195" s="159"/>
      <c r="D195" s="160" t="s">
        <v>162</v>
      </c>
      <c r="E195" s="161" t="s">
        <v>1</v>
      </c>
      <c r="F195" s="162" t="s">
        <v>240</v>
      </c>
      <c r="H195" s="161" t="s">
        <v>1</v>
      </c>
      <c r="L195" s="159"/>
      <c r="M195" s="163"/>
      <c r="N195" s="164"/>
      <c r="O195" s="164"/>
      <c r="P195" s="164"/>
      <c r="Q195" s="164"/>
      <c r="R195" s="164"/>
      <c r="S195" s="164"/>
      <c r="T195" s="165"/>
      <c r="AS195" s="161" t="s">
        <v>162</v>
      </c>
      <c r="AT195" s="161" t="s">
        <v>160</v>
      </c>
      <c r="AU195" s="13" t="s">
        <v>86</v>
      </c>
      <c r="AV195" s="13" t="s">
        <v>35</v>
      </c>
      <c r="AW195" s="13" t="s">
        <v>79</v>
      </c>
      <c r="AX195" s="161" t="s">
        <v>150</v>
      </c>
    </row>
    <row r="196" spans="1:64" s="14" customFormat="1">
      <c r="B196" s="166"/>
      <c r="D196" s="160" t="s">
        <v>162</v>
      </c>
      <c r="E196" s="167" t="s">
        <v>1</v>
      </c>
      <c r="F196" s="168" t="s">
        <v>241</v>
      </c>
      <c r="H196" s="169">
        <v>-10.9</v>
      </c>
      <c r="L196" s="166"/>
      <c r="M196" s="170"/>
      <c r="N196" s="171"/>
      <c r="O196" s="171"/>
      <c r="P196" s="171"/>
      <c r="Q196" s="171"/>
      <c r="R196" s="171"/>
      <c r="S196" s="171"/>
      <c r="T196" s="172"/>
      <c r="AS196" s="167" t="s">
        <v>162</v>
      </c>
      <c r="AT196" s="167" t="s">
        <v>160</v>
      </c>
      <c r="AU196" s="14" t="s">
        <v>88</v>
      </c>
      <c r="AV196" s="14" t="s">
        <v>35</v>
      </c>
      <c r="AW196" s="14" t="s">
        <v>79</v>
      </c>
      <c r="AX196" s="167" t="s">
        <v>150</v>
      </c>
    </row>
    <row r="197" spans="1:64" s="2" customFormat="1" ht="14.45" customHeight="1">
      <c r="A197" s="30"/>
      <c r="B197" s="146"/>
      <c r="C197" s="180" t="s">
        <v>242</v>
      </c>
      <c r="D197" s="180" t="s">
        <v>243</v>
      </c>
      <c r="E197" s="181" t="s">
        <v>244</v>
      </c>
      <c r="F197" s="182" t="s">
        <v>245</v>
      </c>
      <c r="G197" s="183" t="s">
        <v>171</v>
      </c>
      <c r="H197" s="184">
        <v>13.6</v>
      </c>
      <c r="I197" s="185"/>
      <c r="J197" s="185">
        <f>ROUND(I197*H197,2)</f>
        <v>0</v>
      </c>
      <c r="K197" s="182" t="s">
        <v>158</v>
      </c>
      <c r="L197" s="186"/>
      <c r="M197" s="187" t="s">
        <v>1</v>
      </c>
      <c r="N197" s="188" t="s">
        <v>44</v>
      </c>
      <c r="O197" s="155">
        <v>0</v>
      </c>
      <c r="P197" s="155">
        <f>O197*H197</f>
        <v>0</v>
      </c>
      <c r="Q197" s="155">
        <v>0.21</v>
      </c>
      <c r="R197" s="155">
        <f>Q197*H197</f>
        <v>2.8559999999999999</v>
      </c>
      <c r="S197" s="155">
        <v>0</v>
      </c>
      <c r="T197" s="156">
        <f>S197*H197</f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Q197" s="157" t="s">
        <v>193</v>
      </c>
      <c r="AS197" s="157" t="s">
        <v>243</v>
      </c>
      <c r="AT197" s="157" t="s">
        <v>160</v>
      </c>
      <c r="AX197" s="18" t="s">
        <v>150</v>
      </c>
      <c r="BD197" s="158">
        <f>IF(N197="základní",J197,0)</f>
        <v>0</v>
      </c>
      <c r="BE197" s="158">
        <f>IF(N197="snížená",J197,0)</f>
        <v>0</v>
      </c>
      <c r="BF197" s="158">
        <f>IF(N197="zákl. přenesená",J197,0)</f>
        <v>0</v>
      </c>
      <c r="BG197" s="158">
        <f>IF(N197="sníž. přenesená",J197,0)</f>
        <v>0</v>
      </c>
      <c r="BH197" s="158">
        <f>IF(N197="nulová",J197,0)</f>
        <v>0</v>
      </c>
      <c r="BI197" s="18" t="s">
        <v>86</v>
      </c>
      <c r="BJ197" s="158">
        <f>ROUND(I197*H197,2)</f>
        <v>0</v>
      </c>
      <c r="BK197" s="18" t="s">
        <v>159</v>
      </c>
      <c r="BL197" s="157" t="s">
        <v>246</v>
      </c>
    </row>
    <row r="198" spans="1:64" s="14" customFormat="1">
      <c r="B198" s="166"/>
      <c r="D198" s="160" t="s">
        <v>162</v>
      </c>
      <c r="E198" s="167" t="s">
        <v>1</v>
      </c>
      <c r="F198" s="168" t="s">
        <v>247</v>
      </c>
      <c r="H198" s="169">
        <v>13.6</v>
      </c>
      <c r="L198" s="166"/>
      <c r="M198" s="170"/>
      <c r="N198" s="171"/>
      <c r="O198" s="171"/>
      <c r="P198" s="171"/>
      <c r="Q198" s="171"/>
      <c r="R198" s="171"/>
      <c r="S198" s="171"/>
      <c r="T198" s="172"/>
      <c r="AS198" s="167" t="s">
        <v>162</v>
      </c>
      <c r="AT198" s="167" t="s">
        <v>160</v>
      </c>
      <c r="AU198" s="14" t="s">
        <v>88</v>
      </c>
      <c r="AV198" s="14" t="s">
        <v>35</v>
      </c>
      <c r="AW198" s="14" t="s">
        <v>79</v>
      </c>
      <c r="AX198" s="167" t="s">
        <v>150</v>
      </c>
    </row>
    <row r="199" spans="1:64" s="2" customFormat="1" ht="14.45" customHeight="1">
      <c r="A199" s="30"/>
      <c r="B199" s="146"/>
      <c r="C199" s="147" t="s">
        <v>192</v>
      </c>
      <c r="D199" s="147" t="s">
        <v>154</v>
      </c>
      <c r="E199" s="148" t="s">
        <v>248</v>
      </c>
      <c r="F199" s="149" t="s">
        <v>249</v>
      </c>
      <c r="G199" s="150" t="s">
        <v>171</v>
      </c>
      <c r="H199" s="151">
        <v>324.68</v>
      </c>
      <c r="I199" s="152"/>
      <c r="J199" s="152">
        <f>ROUND(I199*H199,2)</f>
        <v>0</v>
      </c>
      <c r="K199" s="149" t="s">
        <v>158</v>
      </c>
      <c r="L199" s="31"/>
      <c r="M199" s="153" t="s">
        <v>1</v>
      </c>
      <c r="N199" s="154" t="s">
        <v>44</v>
      </c>
      <c r="O199" s="155">
        <v>0.21199999999999999</v>
      </c>
      <c r="P199" s="155">
        <f>O199*H199</f>
        <v>68.832160000000002</v>
      </c>
      <c r="Q199" s="155">
        <v>0</v>
      </c>
      <c r="R199" s="155">
        <f>Q199*H199</f>
        <v>0</v>
      </c>
      <c r="S199" s="155">
        <v>0</v>
      </c>
      <c r="T199" s="156">
        <f>S199*H199</f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Q199" s="157" t="s">
        <v>159</v>
      </c>
      <c r="AS199" s="157" t="s">
        <v>154</v>
      </c>
      <c r="AT199" s="157" t="s">
        <v>160</v>
      </c>
      <c r="AX199" s="18" t="s">
        <v>150</v>
      </c>
      <c r="BD199" s="158">
        <f>IF(N199="základní",J199,0)</f>
        <v>0</v>
      </c>
      <c r="BE199" s="158">
        <f>IF(N199="snížená",J199,0)</f>
        <v>0</v>
      </c>
      <c r="BF199" s="158">
        <f>IF(N199="zákl. přenesená",J199,0)</f>
        <v>0</v>
      </c>
      <c r="BG199" s="158">
        <f>IF(N199="sníž. přenesená",J199,0)</f>
        <v>0</v>
      </c>
      <c r="BH199" s="158">
        <f>IF(N199="nulová",J199,0)</f>
        <v>0</v>
      </c>
      <c r="BI199" s="18" t="s">
        <v>86</v>
      </c>
      <c r="BJ199" s="158">
        <f>ROUND(I199*H199,2)</f>
        <v>0</v>
      </c>
      <c r="BK199" s="18" t="s">
        <v>159</v>
      </c>
      <c r="BL199" s="157" t="s">
        <v>250</v>
      </c>
    </row>
    <row r="200" spans="1:64" s="13" customFormat="1">
      <c r="B200" s="159"/>
      <c r="D200" s="160" t="s">
        <v>162</v>
      </c>
      <c r="E200" s="161" t="s">
        <v>1</v>
      </c>
      <c r="F200" s="162" t="s">
        <v>251</v>
      </c>
      <c r="H200" s="161" t="s">
        <v>1</v>
      </c>
      <c r="L200" s="159"/>
      <c r="M200" s="163"/>
      <c r="N200" s="164"/>
      <c r="O200" s="164"/>
      <c r="P200" s="164"/>
      <c r="Q200" s="164"/>
      <c r="R200" s="164"/>
      <c r="S200" s="164"/>
      <c r="T200" s="165"/>
      <c r="AS200" s="161" t="s">
        <v>162</v>
      </c>
      <c r="AT200" s="161" t="s">
        <v>160</v>
      </c>
      <c r="AU200" s="13" t="s">
        <v>86</v>
      </c>
      <c r="AV200" s="13" t="s">
        <v>35</v>
      </c>
      <c r="AW200" s="13" t="s">
        <v>79</v>
      </c>
      <c r="AX200" s="161" t="s">
        <v>150</v>
      </c>
    </row>
    <row r="201" spans="1:64" s="14" customFormat="1">
      <c r="B201" s="166"/>
      <c r="D201" s="160" t="s">
        <v>162</v>
      </c>
      <c r="E201" s="167" t="s">
        <v>1</v>
      </c>
      <c r="F201" s="168" t="s">
        <v>252</v>
      </c>
      <c r="H201" s="169">
        <v>192.08</v>
      </c>
      <c r="L201" s="166"/>
      <c r="M201" s="170"/>
      <c r="N201" s="171"/>
      <c r="O201" s="171"/>
      <c r="P201" s="171"/>
      <c r="Q201" s="171"/>
      <c r="R201" s="171"/>
      <c r="S201" s="171"/>
      <c r="T201" s="172"/>
      <c r="AS201" s="167" t="s">
        <v>162</v>
      </c>
      <c r="AT201" s="167" t="s">
        <v>160</v>
      </c>
      <c r="AU201" s="14" t="s">
        <v>88</v>
      </c>
      <c r="AV201" s="14" t="s">
        <v>35</v>
      </c>
      <c r="AW201" s="14" t="s">
        <v>79</v>
      </c>
      <c r="AX201" s="167" t="s">
        <v>150</v>
      </c>
    </row>
    <row r="202" spans="1:64" s="13" customFormat="1">
      <c r="B202" s="159"/>
      <c r="D202" s="160" t="s">
        <v>162</v>
      </c>
      <c r="E202" s="161" t="s">
        <v>1</v>
      </c>
      <c r="F202" s="162" t="s">
        <v>253</v>
      </c>
      <c r="H202" s="161" t="s">
        <v>1</v>
      </c>
      <c r="L202" s="159"/>
      <c r="M202" s="163"/>
      <c r="N202" s="164"/>
      <c r="O202" s="164"/>
      <c r="P202" s="164"/>
      <c r="Q202" s="164"/>
      <c r="R202" s="164"/>
      <c r="S202" s="164"/>
      <c r="T202" s="165"/>
      <c r="AS202" s="161" t="s">
        <v>162</v>
      </c>
      <c r="AT202" s="161" t="s">
        <v>160</v>
      </c>
      <c r="AU202" s="13" t="s">
        <v>86</v>
      </c>
      <c r="AV202" s="13" t="s">
        <v>35</v>
      </c>
      <c r="AW202" s="13" t="s">
        <v>79</v>
      </c>
      <c r="AX202" s="161" t="s">
        <v>150</v>
      </c>
    </row>
    <row r="203" spans="1:64" s="14" customFormat="1">
      <c r="B203" s="166"/>
      <c r="D203" s="160" t="s">
        <v>162</v>
      </c>
      <c r="E203" s="167" t="s">
        <v>1</v>
      </c>
      <c r="F203" s="168" t="s">
        <v>254</v>
      </c>
      <c r="H203" s="169">
        <v>132.6</v>
      </c>
      <c r="L203" s="166"/>
      <c r="M203" s="170"/>
      <c r="N203" s="171"/>
      <c r="O203" s="171"/>
      <c r="P203" s="171"/>
      <c r="Q203" s="171"/>
      <c r="R203" s="171"/>
      <c r="S203" s="171"/>
      <c r="T203" s="172"/>
      <c r="AS203" s="167" t="s">
        <v>162</v>
      </c>
      <c r="AT203" s="167" t="s">
        <v>160</v>
      </c>
      <c r="AU203" s="14" t="s">
        <v>88</v>
      </c>
      <c r="AV203" s="14" t="s">
        <v>35</v>
      </c>
      <c r="AW203" s="14" t="s">
        <v>79</v>
      </c>
      <c r="AX203" s="167" t="s">
        <v>150</v>
      </c>
    </row>
    <row r="204" spans="1:64" s="12" customFormat="1" ht="20.85" customHeight="1">
      <c r="B204" s="134"/>
      <c r="D204" s="135" t="s">
        <v>78</v>
      </c>
      <c r="E204" s="144" t="s">
        <v>224</v>
      </c>
      <c r="F204" s="144" t="s">
        <v>255</v>
      </c>
      <c r="J204" s="145">
        <f>BJ204</f>
        <v>0</v>
      </c>
      <c r="L204" s="134"/>
      <c r="M204" s="138"/>
      <c r="N204" s="139"/>
      <c r="O204" s="139"/>
      <c r="P204" s="140">
        <f>SUM(P205:P220)</f>
        <v>88.212079000000017</v>
      </c>
      <c r="Q204" s="139"/>
      <c r="R204" s="140">
        <f>SUM(R205:R220)</f>
        <v>0</v>
      </c>
      <c r="S204" s="139"/>
      <c r="T204" s="141">
        <f>SUM(T205:T220)</f>
        <v>0</v>
      </c>
      <c r="AQ204" s="135" t="s">
        <v>86</v>
      </c>
      <c r="AS204" s="142" t="s">
        <v>78</v>
      </c>
      <c r="AT204" s="142" t="s">
        <v>88</v>
      </c>
      <c r="AX204" s="135" t="s">
        <v>150</v>
      </c>
      <c r="BJ204" s="143">
        <f>SUM(BJ205:BJ220)</f>
        <v>0</v>
      </c>
    </row>
    <row r="205" spans="1:64" s="2" customFormat="1" ht="14.45" customHeight="1">
      <c r="A205" s="30"/>
      <c r="B205" s="146"/>
      <c r="C205" s="147" t="s">
        <v>256</v>
      </c>
      <c r="D205" s="147" t="s">
        <v>154</v>
      </c>
      <c r="E205" s="148" t="s">
        <v>257</v>
      </c>
      <c r="F205" s="149" t="s">
        <v>258</v>
      </c>
      <c r="G205" s="150" t="s">
        <v>171</v>
      </c>
      <c r="H205" s="151">
        <v>0.38400000000000001</v>
      </c>
      <c r="I205" s="152"/>
      <c r="J205" s="152">
        <f>ROUND(I205*H205,2)</f>
        <v>0</v>
      </c>
      <c r="K205" s="149" t="s">
        <v>158</v>
      </c>
      <c r="L205" s="31"/>
      <c r="M205" s="153" t="s">
        <v>1</v>
      </c>
      <c r="N205" s="154" t="s">
        <v>44</v>
      </c>
      <c r="O205" s="155">
        <v>0.97499999999999998</v>
      </c>
      <c r="P205" s="155">
        <f>O205*H205</f>
        <v>0.37440000000000001</v>
      </c>
      <c r="Q205" s="155">
        <v>0</v>
      </c>
      <c r="R205" s="155">
        <f>Q205*H205</f>
        <v>0</v>
      </c>
      <c r="S205" s="155">
        <v>0</v>
      </c>
      <c r="T205" s="156">
        <f>S205*H205</f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Q205" s="157" t="s">
        <v>159</v>
      </c>
      <c r="AS205" s="157" t="s">
        <v>154</v>
      </c>
      <c r="AT205" s="157" t="s">
        <v>160</v>
      </c>
      <c r="AX205" s="18" t="s">
        <v>150</v>
      </c>
      <c r="BD205" s="158">
        <f>IF(N205="základní",J205,0)</f>
        <v>0</v>
      </c>
      <c r="BE205" s="158">
        <f>IF(N205="snížená",J205,0)</f>
        <v>0</v>
      </c>
      <c r="BF205" s="158">
        <f>IF(N205="zákl. přenesená",J205,0)</f>
        <v>0</v>
      </c>
      <c r="BG205" s="158">
        <f>IF(N205="sníž. přenesená",J205,0)</f>
        <v>0</v>
      </c>
      <c r="BH205" s="158">
        <f>IF(N205="nulová",J205,0)</f>
        <v>0</v>
      </c>
      <c r="BI205" s="18" t="s">
        <v>86</v>
      </c>
      <c r="BJ205" s="158">
        <f>ROUND(I205*H205,2)</f>
        <v>0</v>
      </c>
      <c r="BK205" s="18" t="s">
        <v>159</v>
      </c>
      <c r="BL205" s="157" t="s">
        <v>259</v>
      </c>
    </row>
    <row r="206" spans="1:64" s="13" customFormat="1">
      <c r="B206" s="159"/>
      <c r="D206" s="160" t="s">
        <v>162</v>
      </c>
      <c r="E206" s="161" t="s">
        <v>1</v>
      </c>
      <c r="F206" s="162" t="s">
        <v>260</v>
      </c>
      <c r="H206" s="161" t="s">
        <v>1</v>
      </c>
      <c r="L206" s="159"/>
      <c r="M206" s="163"/>
      <c r="N206" s="164"/>
      <c r="O206" s="164"/>
      <c r="P206" s="164"/>
      <c r="Q206" s="164"/>
      <c r="R206" s="164"/>
      <c r="S206" s="164"/>
      <c r="T206" s="165"/>
      <c r="AS206" s="161" t="s">
        <v>162</v>
      </c>
      <c r="AT206" s="161" t="s">
        <v>160</v>
      </c>
      <c r="AU206" s="13" t="s">
        <v>86</v>
      </c>
      <c r="AV206" s="13" t="s">
        <v>35</v>
      </c>
      <c r="AW206" s="13" t="s">
        <v>79</v>
      </c>
      <c r="AX206" s="161" t="s">
        <v>150</v>
      </c>
    </row>
    <row r="207" spans="1:64" s="14" customFormat="1">
      <c r="B207" s="166"/>
      <c r="D207" s="160" t="s">
        <v>162</v>
      </c>
      <c r="E207" s="167" t="s">
        <v>1</v>
      </c>
      <c r="F207" s="168" t="s">
        <v>261</v>
      </c>
      <c r="H207" s="169">
        <v>0.38400000000000001</v>
      </c>
      <c r="L207" s="166"/>
      <c r="M207" s="170"/>
      <c r="N207" s="171"/>
      <c r="O207" s="171"/>
      <c r="P207" s="171"/>
      <c r="Q207" s="171"/>
      <c r="R207" s="171"/>
      <c r="S207" s="171"/>
      <c r="T207" s="172"/>
      <c r="AS207" s="167" t="s">
        <v>162</v>
      </c>
      <c r="AT207" s="167" t="s">
        <v>160</v>
      </c>
      <c r="AU207" s="14" t="s">
        <v>88</v>
      </c>
      <c r="AV207" s="14" t="s">
        <v>35</v>
      </c>
      <c r="AW207" s="14" t="s">
        <v>79</v>
      </c>
      <c r="AX207" s="167" t="s">
        <v>150</v>
      </c>
    </row>
    <row r="208" spans="1:64" s="2" customFormat="1" ht="14.45" customHeight="1">
      <c r="A208" s="30"/>
      <c r="B208" s="146"/>
      <c r="C208" s="147" t="s">
        <v>262</v>
      </c>
      <c r="D208" s="147" t="s">
        <v>154</v>
      </c>
      <c r="E208" s="148" t="s">
        <v>263</v>
      </c>
      <c r="F208" s="149" t="s">
        <v>264</v>
      </c>
      <c r="G208" s="150" t="s">
        <v>171</v>
      </c>
      <c r="H208" s="151">
        <v>21.881</v>
      </c>
      <c r="I208" s="152"/>
      <c r="J208" s="152">
        <f>ROUND(I208*H208,2)</f>
        <v>0</v>
      </c>
      <c r="K208" s="149" t="s">
        <v>158</v>
      </c>
      <c r="L208" s="31"/>
      <c r="M208" s="153" t="s">
        <v>1</v>
      </c>
      <c r="N208" s="154" t="s">
        <v>44</v>
      </c>
      <c r="O208" s="155">
        <v>1.1220000000000001</v>
      </c>
      <c r="P208" s="155">
        <f>O208*H208</f>
        <v>24.550482000000002</v>
      </c>
      <c r="Q208" s="155">
        <v>0</v>
      </c>
      <c r="R208" s="155">
        <f>Q208*H208</f>
        <v>0</v>
      </c>
      <c r="S208" s="155">
        <v>0</v>
      </c>
      <c r="T208" s="156">
        <f>S208*H208</f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Q208" s="157" t="s">
        <v>159</v>
      </c>
      <c r="AS208" s="157" t="s">
        <v>154</v>
      </c>
      <c r="AT208" s="157" t="s">
        <v>160</v>
      </c>
      <c r="AX208" s="18" t="s">
        <v>150</v>
      </c>
      <c r="BD208" s="158">
        <f>IF(N208="základní",J208,0)</f>
        <v>0</v>
      </c>
      <c r="BE208" s="158">
        <f>IF(N208="snížená",J208,0)</f>
        <v>0</v>
      </c>
      <c r="BF208" s="158">
        <f>IF(N208="zákl. přenesená",J208,0)</f>
        <v>0</v>
      </c>
      <c r="BG208" s="158">
        <f>IF(N208="sníž. přenesená",J208,0)</f>
        <v>0</v>
      </c>
      <c r="BH208" s="158">
        <f>IF(N208="nulová",J208,0)</f>
        <v>0</v>
      </c>
      <c r="BI208" s="18" t="s">
        <v>86</v>
      </c>
      <c r="BJ208" s="158">
        <f>ROUND(I208*H208,2)</f>
        <v>0</v>
      </c>
      <c r="BK208" s="18" t="s">
        <v>159</v>
      </c>
      <c r="BL208" s="157" t="s">
        <v>265</v>
      </c>
    </row>
    <row r="209" spans="1:64" s="13" customFormat="1">
      <c r="B209" s="159"/>
      <c r="D209" s="160" t="s">
        <v>162</v>
      </c>
      <c r="E209" s="161" t="s">
        <v>1</v>
      </c>
      <c r="F209" s="162" t="s">
        <v>266</v>
      </c>
      <c r="H209" s="161" t="s">
        <v>1</v>
      </c>
      <c r="L209" s="159"/>
      <c r="M209" s="163"/>
      <c r="N209" s="164"/>
      <c r="O209" s="164"/>
      <c r="P209" s="164"/>
      <c r="Q209" s="164"/>
      <c r="R209" s="164"/>
      <c r="S209" s="164"/>
      <c r="T209" s="165"/>
      <c r="AS209" s="161" t="s">
        <v>162</v>
      </c>
      <c r="AT209" s="161" t="s">
        <v>160</v>
      </c>
      <c r="AU209" s="13" t="s">
        <v>86</v>
      </c>
      <c r="AV209" s="13" t="s">
        <v>35</v>
      </c>
      <c r="AW209" s="13" t="s">
        <v>79</v>
      </c>
      <c r="AX209" s="161" t="s">
        <v>150</v>
      </c>
    </row>
    <row r="210" spans="1:64" s="14" customFormat="1">
      <c r="B210" s="166"/>
      <c r="D210" s="160" t="s">
        <v>162</v>
      </c>
      <c r="E210" s="167" t="s">
        <v>1</v>
      </c>
      <c r="F210" s="168" t="s">
        <v>267</v>
      </c>
      <c r="H210" s="169">
        <v>16.11</v>
      </c>
      <c r="L210" s="166"/>
      <c r="M210" s="170"/>
      <c r="N210" s="171"/>
      <c r="O210" s="171"/>
      <c r="P210" s="171"/>
      <c r="Q210" s="171"/>
      <c r="R210" s="171"/>
      <c r="S210" s="171"/>
      <c r="T210" s="172"/>
      <c r="AS210" s="167" t="s">
        <v>162</v>
      </c>
      <c r="AT210" s="167" t="s">
        <v>160</v>
      </c>
      <c r="AU210" s="14" t="s">
        <v>88</v>
      </c>
      <c r="AV210" s="14" t="s">
        <v>35</v>
      </c>
      <c r="AW210" s="14" t="s">
        <v>79</v>
      </c>
      <c r="AX210" s="167" t="s">
        <v>150</v>
      </c>
    </row>
    <row r="211" spans="1:64" s="13" customFormat="1">
      <c r="B211" s="159"/>
      <c r="D211" s="160" t="s">
        <v>162</v>
      </c>
      <c r="E211" s="161" t="s">
        <v>1</v>
      </c>
      <c r="F211" s="162" t="s">
        <v>268</v>
      </c>
      <c r="H211" s="161" t="s">
        <v>1</v>
      </c>
      <c r="L211" s="159"/>
      <c r="M211" s="163"/>
      <c r="N211" s="164"/>
      <c r="O211" s="164"/>
      <c r="P211" s="164"/>
      <c r="Q211" s="164"/>
      <c r="R211" s="164"/>
      <c r="S211" s="164"/>
      <c r="T211" s="165"/>
      <c r="AS211" s="161" t="s">
        <v>162</v>
      </c>
      <c r="AT211" s="161" t="s">
        <v>160</v>
      </c>
      <c r="AU211" s="13" t="s">
        <v>86</v>
      </c>
      <c r="AV211" s="13" t="s">
        <v>35</v>
      </c>
      <c r="AW211" s="13" t="s">
        <v>79</v>
      </c>
      <c r="AX211" s="161" t="s">
        <v>150</v>
      </c>
    </row>
    <row r="212" spans="1:64" s="14" customFormat="1">
      <c r="B212" s="166"/>
      <c r="D212" s="160" t="s">
        <v>162</v>
      </c>
      <c r="E212" s="167" t="s">
        <v>1</v>
      </c>
      <c r="F212" s="168" t="s">
        <v>269</v>
      </c>
      <c r="H212" s="169">
        <v>5.7709999999999999</v>
      </c>
      <c r="L212" s="166"/>
      <c r="M212" s="170"/>
      <c r="N212" s="171"/>
      <c r="O212" s="171"/>
      <c r="P212" s="171"/>
      <c r="Q212" s="171"/>
      <c r="R212" s="171"/>
      <c r="S212" s="171"/>
      <c r="T212" s="172"/>
      <c r="AS212" s="167" t="s">
        <v>162</v>
      </c>
      <c r="AT212" s="167" t="s">
        <v>160</v>
      </c>
      <c r="AU212" s="14" t="s">
        <v>88</v>
      </c>
      <c r="AV212" s="14" t="s">
        <v>35</v>
      </c>
      <c r="AW212" s="14" t="s">
        <v>79</v>
      </c>
      <c r="AX212" s="167" t="s">
        <v>150</v>
      </c>
    </row>
    <row r="213" spans="1:64" s="2" customFormat="1" ht="14.45" customHeight="1">
      <c r="A213" s="30"/>
      <c r="B213" s="146"/>
      <c r="C213" s="147" t="s">
        <v>270</v>
      </c>
      <c r="D213" s="147" t="s">
        <v>154</v>
      </c>
      <c r="E213" s="148" t="s">
        <v>271</v>
      </c>
      <c r="F213" s="149" t="s">
        <v>272</v>
      </c>
      <c r="G213" s="150" t="s">
        <v>171</v>
      </c>
      <c r="H213" s="151">
        <v>25.5</v>
      </c>
      <c r="I213" s="152"/>
      <c r="J213" s="152">
        <f>ROUND(I213*H213,2)</f>
        <v>0</v>
      </c>
      <c r="K213" s="149" t="s">
        <v>158</v>
      </c>
      <c r="L213" s="31"/>
      <c r="M213" s="153" t="s">
        <v>1</v>
      </c>
      <c r="N213" s="154" t="s">
        <v>44</v>
      </c>
      <c r="O213" s="155">
        <v>0.81799999999999995</v>
      </c>
      <c r="P213" s="155">
        <f>O213*H213</f>
        <v>20.858999999999998</v>
      </c>
      <c r="Q213" s="155">
        <v>0</v>
      </c>
      <c r="R213" s="155">
        <f>Q213*H213</f>
        <v>0</v>
      </c>
      <c r="S213" s="155">
        <v>0</v>
      </c>
      <c r="T213" s="156">
        <f>S213*H213</f>
        <v>0</v>
      </c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Q213" s="157" t="s">
        <v>159</v>
      </c>
      <c r="AS213" s="157" t="s">
        <v>154</v>
      </c>
      <c r="AT213" s="157" t="s">
        <v>160</v>
      </c>
      <c r="AX213" s="18" t="s">
        <v>150</v>
      </c>
      <c r="BD213" s="158">
        <f>IF(N213="základní",J213,0)</f>
        <v>0</v>
      </c>
      <c r="BE213" s="158">
        <f>IF(N213="snížená",J213,0)</f>
        <v>0</v>
      </c>
      <c r="BF213" s="158">
        <f>IF(N213="zákl. přenesená",J213,0)</f>
        <v>0</v>
      </c>
      <c r="BG213" s="158">
        <f>IF(N213="sníž. přenesená",J213,0)</f>
        <v>0</v>
      </c>
      <c r="BH213" s="158">
        <f>IF(N213="nulová",J213,0)</f>
        <v>0</v>
      </c>
      <c r="BI213" s="18" t="s">
        <v>86</v>
      </c>
      <c r="BJ213" s="158">
        <f>ROUND(I213*H213,2)</f>
        <v>0</v>
      </c>
      <c r="BK213" s="18" t="s">
        <v>159</v>
      </c>
      <c r="BL213" s="157" t="s">
        <v>273</v>
      </c>
    </row>
    <row r="214" spans="1:64" s="13" customFormat="1">
      <c r="B214" s="159"/>
      <c r="D214" s="160" t="s">
        <v>162</v>
      </c>
      <c r="E214" s="161" t="s">
        <v>1</v>
      </c>
      <c r="F214" s="162" t="s">
        <v>274</v>
      </c>
      <c r="H214" s="161" t="s">
        <v>1</v>
      </c>
      <c r="L214" s="159"/>
      <c r="M214" s="163"/>
      <c r="N214" s="164"/>
      <c r="O214" s="164"/>
      <c r="P214" s="164"/>
      <c r="Q214" s="164"/>
      <c r="R214" s="164"/>
      <c r="S214" s="164"/>
      <c r="T214" s="165"/>
      <c r="AS214" s="161" t="s">
        <v>162</v>
      </c>
      <c r="AT214" s="161" t="s">
        <v>160</v>
      </c>
      <c r="AU214" s="13" t="s">
        <v>86</v>
      </c>
      <c r="AV214" s="13" t="s">
        <v>35</v>
      </c>
      <c r="AW214" s="13" t="s">
        <v>79</v>
      </c>
      <c r="AX214" s="161" t="s">
        <v>150</v>
      </c>
    </row>
    <row r="215" spans="1:64" s="14" customFormat="1">
      <c r="B215" s="166"/>
      <c r="D215" s="160" t="s">
        <v>162</v>
      </c>
      <c r="E215" s="167" t="s">
        <v>1</v>
      </c>
      <c r="F215" s="168" t="s">
        <v>275</v>
      </c>
      <c r="H215" s="169">
        <v>25.5</v>
      </c>
      <c r="L215" s="166"/>
      <c r="M215" s="170"/>
      <c r="N215" s="171"/>
      <c r="O215" s="171"/>
      <c r="P215" s="171"/>
      <c r="Q215" s="171"/>
      <c r="R215" s="171"/>
      <c r="S215" s="171"/>
      <c r="T215" s="172"/>
      <c r="AS215" s="167" t="s">
        <v>162</v>
      </c>
      <c r="AT215" s="167" t="s">
        <v>160</v>
      </c>
      <c r="AU215" s="14" t="s">
        <v>88</v>
      </c>
      <c r="AV215" s="14" t="s">
        <v>35</v>
      </c>
      <c r="AW215" s="14" t="s">
        <v>79</v>
      </c>
      <c r="AX215" s="167" t="s">
        <v>150</v>
      </c>
    </row>
    <row r="216" spans="1:64" s="2" customFormat="1" ht="14.45" customHeight="1">
      <c r="A216" s="30"/>
      <c r="B216" s="146"/>
      <c r="C216" s="147" t="s">
        <v>7</v>
      </c>
      <c r="D216" s="147" t="s">
        <v>154</v>
      </c>
      <c r="E216" s="148" t="s">
        <v>276</v>
      </c>
      <c r="F216" s="149" t="s">
        <v>277</v>
      </c>
      <c r="G216" s="150" t="s">
        <v>171</v>
      </c>
      <c r="H216" s="151">
        <v>19.817</v>
      </c>
      <c r="I216" s="152"/>
      <c r="J216" s="152">
        <f>ROUND(I216*H216,2)</f>
        <v>0</v>
      </c>
      <c r="K216" s="149" t="s">
        <v>158</v>
      </c>
      <c r="L216" s="31"/>
      <c r="M216" s="153" t="s">
        <v>1</v>
      </c>
      <c r="N216" s="154" t="s">
        <v>44</v>
      </c>
      <c r="O216" s="155">
        <v>2.0190000000000001</v>
      </c>
      <c r="P216" s="155">
        <f>O216*H216</f>
        <v>40.010523000000006</v>
      </c>
      <c r="Q216" s="155">
        <v>0</v>
      </c>
      <c r="R216" s="155">
        <f>Q216*H216</f>
        <v>0</v>
      </c>
      <c r="S216" s="155">
        <v>0</v>
      </c>
      <c r="T216" s="156">
        <f>S216*H216</f>
        <v>0</v>
      </c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Q216" s="157" t="s">
        <v>159</v>
      </c>
      <c r="AS216" s="157" t="s">
        <v>154</v>
      </c>
      <c r="AT216" s="157" t="s">
        <v>160</v>
      </c>
      <c r="AX216" s="18" t="s">
        <v>150</v>
      </c>
      <c r="BD216" s="158">
        <f>IF(N216="základní",J216,0)</f>
        <v>0</v>
      </c>
      <c r="BE216" s="158">
        <f>IF(N216="snížená",J216,0)</f>
        <v>0</v>
      </c>
      <c r="BF216" s="158">
        <f>IF(N216="zákl. přenesená",J216,0)</f>
        <v>0</v>
      </c>
      <c r="BG216" s="158">
        <f>IF(N216="sníž. přenesená",J216,0)</f>
        <v>0</v>
      </c>
      <c r="BH216" s="158">
        <f>IF(N216="nulová",J216,0)</f>
        <v>0</v>
      </c>
      <c r="BI216" s="18" t="s">
        <v>86</v>
      </c>
      <c r="BJ216" s="158">
        <f>ROUND(I216*H216,2)</f>
        <v>0</v>
      </c>
      <c r="BK216" s="18" t="s">
        <v>159</v>
      </c>
      <c r="BL216" s="157" t="s">
        <v>278</v>
      </c>
    </row>
    <row r="217" spans="1:64" s="13" customFormat="1">
      <c r="B217" s="159"/>
      <c r="D217" s="160" t="s">
        <v>162</v>
      </c>
      <c r="E217" s="161" t="s">
        <v>1</v>
      </c>
      <c r="F217" s="162" t="s">
        <v>279</v>
      </c>
      <c r="H217" s="161" t="s">
        <v>1</v>
      </c>
      <c r="L217" s="159"/>
      <c r="M217" s="163"/>
      <c r="N217" s="164"/>
      <c r="O217" s="164"/>
      <c r="P217" s="164"/>
      <c r="Q217" s="164"/>
      <c r="R217" s="164"/>
      <c r="S217" s="164"/>
      <c r="T217" s="165"/>
      <c r="AS217" s="161" t="s">
        <v>162</v>
      </c>
      <c r="AT217" s="161" t="s">
        <v>160</v>
      </c>
      <c r="AU217" s="13" t="s">
        <v>86</v>
      </c>
      <c r="AV217" s="13" t="s">
        <v>35</v>
      </c>
      <c r="AW217" s="13" t="s">
        <v>79</v>
      </c>
      <c r="AX217" s="161" t="s">
        <v>150</v>
      </c>
    </row>
    <row r="218" spans="1:64" s="14" customFormat="1">
      <c r="B218" s="166"/>
      <c r="D218" s="160" t="s">
        <v>162</v>
      </c>
      <c r="E218" s="167" t="s">
        <v>1</v>
      </c>
      <c r="F218" s="168" t="s">
        <v>280</v>
      </c>
      <c r="H218" s="169">
        <v>19.817</v>
      </c>
      <c r="L218" s="166"/>
      <c r="M218" s="170"/>
      <c r="N218" s="171"/>
      <c r="O218" s="171"/>
      <c r="P218" s="171"/>
      <c r="Q218" s="171"/>
      <c r="R218" s="171"/>
      <c r="S218" s="171"/>
      <c r="T218" s="172"/>
      <c r="AS218" s="167" t="s">
        <v>162</v>
      </c>
      <c r="AT218" s="167" t="s">
        <v>160</v>
      </c>
      <c r="AU218" s="14" t="s">
        <v>88</v>
      </c>
      <c r="AV218" s="14" t="s">
        <v>35</v>
      </c>
      <c r="AW218" s="14" t="s">
        <v>79</v>
      </c>
      <c r="AX218" s="167" t="s">
        <v>150</v>
      </c>
    </row>
    <row r="219" spans="1:64" s="2" customFormat="1" ht="14.45" customHeight="1">
      <c r="A219" s="30"/>
      <c r="B219" s="146"/>
      <c r="C219" s="147" t="s">
        <v>281</v>
      </c>
      <c r="D219" s="147" t="s">
        <v>154</v>
      </c>
      <c r="E219" s="148" t="s">
        <v>282</v>
      </c>
      <c r="F219" s="149" t="s">
        <v>283</v>
      </c>
      <c r="G219" s="150" t="s">
        <v>171</v>
      </c>
      <c r="H219" s="151">
        <v>19.817</v>
      </c>
      <c r="I219" s="152"/>
      <c r="J219" s="152">
        <f>ROUND(I219*H219,2)</f>
        <v>0</v>
      </c>
      <c r="K219" s="149" t="s">
        <v>158</v>
      </c>
      <c r="L219" s="31"/>
      <c r="M219" s="153" t="s">
        <v>1</v>
      </c>
      <c r="N219" s="154" t="s">
        <v>44</v>
      </c>
      <c r="O219" s="155">
        <v>0.122</v>
      </c>
      <c r="P219" s="155">
        <f>O219*H219</f>
        <v>2.4176739999999999</v>
      </c>
      <c r="Q219" s="155">
        <v>0</v>
      </c>
      <c r="R219" s="155">
        <f>Q219*H219</f>
        <v>0</v>
      </c>
      <c r="S219" s="155">
        <v>0</v>
      </c>
      <c r="T219" s="156">
        <f>S219*H219</f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Q219" s="157" t="s">
        <v>159</v>
      </c>
      <c r="AS219" s="157" t="s">
        <v>154</v>
      </c>
      <c r="AT219" s="157" t="s">
        <v>160</v>
      </c>
      <c r="AX219" s="18" t="s">
        <v>150</v>
      </c>
      <c r="BD219" s="158">
        <f>IF(N219="základní",J219,0)</f>
        <v>0</v>
      </c>
      <c r="BE219" s="158">
        <f>IF(N219="snížená",J219,0)</f>
        <v>0</v>
      </c>
      <c r="BF219" s="158">
        <f>IF(N219="zákl. přenesená",J219,0)</f>
        <v>0</v>
      </c>
      <c r="BG219" s="158">
        <f>IF(N219="sníž. přenesená",J219,0)</f>
        <v>0</v>
      </c>
      <c r="BH219" s="158">
        <f>IF(N219="nulová",J219,0)</f>
        <v>0</v>
      </c>
      <c r="BI219" s="18" t="s">
        <v>86</v>
      </c>
      <c r="BJ219" s="158">
        <f>ROUND(I219*H219,2)</f>
        <v>0</v>
      </c>
      <c r="BK219" s="18" t="s">
        <v>159</v>
      </c>
      <c r="BL219" s="157" t="s">
        <v>284</v>
      </c>
    </row>
    <row r="220" spans="1:64" s="14" customFormat="1">
      <c r="B220" s="166"/>
      <c r="D220" s="160" t="s">
        <v>162</v>
      </c>
      <c r="E220" s="167" t="s">
        <v>1</v>
      </c>
      <c r="F220" s="168" t="s">
        <v>285</v>
      </c>
      <c r="H220" s="169">
        <v>19.817</v>
      </c>
      <c r="L220" s="166"/>
      <c r="M220" s="170"/>
      <c r="N220" s="171"/>
      <c r="O220" s="171"/>
      <c r="P220" s="171"/>
      <c r="Q220" s="171"/>
      <c r="R220" s="171"/>
      <c r="S220" s="171"/>
      <c r="T220" s="172"/>
      <c r="AS220" s="167" t="s">
        <v>162</v>
      </c>
      <c r="AT220" s="167" t="s">
        <v>160</v>
      </c>
      <c r="AU220" s="14" t="s">
        <v>88</v>
      </c>
      <c r="AV220" s="14" t="s">
        <v>35</v>
      </c>
      <c r="AW220" s="14" t="s">
        <v>79</v>
      </c>
      <c r="AX220" s="167" t="s">
        <v>150</v>
      </c>
    </row>
    <row r="221" spans="1:64" s="12" customFormat="1" ht="20.85" customHeight="1">
      <c r="B221" s="134"/>
      <c r="D221" s="135" t="s">
        <v>78</v>
      </c>
      <c r="E221" s="144" t="s">
        <v>242</v>
      </c>
      <c r="F221" s="144" t="s">
        <v>286</v>
      </c>
      <c r="J221" s="145">
        <f>BJ221</f>
        <v>0</v>
      </c>
      <c r="L221" s="134"/>
      <c r="M221" s="138"/>
      <c r="N221" s="139"/>
      <c r="O221" s="139"/>
      <c r="P221" s="140">
        <f>SUM(P222:P270)</f>
        <v>72.839475999999991</v>
      </c>
      <c r="Q221" s="139"/>
      <c r="R221" s="140">
        <f>SUM(R222:R270)</f>
        <v>43.439</v>
      </c>
      <c r="S221" s="139"/>
      <c r="T221" s="141">
        <f>SUM(T222:T270)</f>
        <v>0</v>
      </c>
      <c r="AQ221" s="135" t="s">
        <v>86</v>
      </c>
      <c r="AS221" s="142" t="s">
        <v>78</v>
      </c>
      <c r="AT221" s="142" t="s">
        <v>88</v>
      </c>
      <c r="AX221" s="135" t="s">
        <v>150</v>
      </c>
      <c r="BJ221" s="143">
        <f>SUM(BJ222:BJ270)</f>
        <v>0</v>
      </c>
    </row>
    <row r="222" spans="1:64" s="2" customFormat="1" ht="14.45" customHeight="1">
      <c r="A222" s="30"/>
      <c r="B222" s="146"/>
      <c r="C222" s="147" t="s">
        <v>287</v>
      </c>
      <c r="D222" s="147" t="s">
        <v>154</v>
      </c>
      <c r="E222" s="148" t="s">
        <v>288</v>
      </c>
      <c r="F222" s="149" t="s">
        <v>289</v>
      </c>
      <c r="G222" s="150" t="s">
        <v>176</v>
      </c>
      <c r="H222" s="151">
        <v>0</v>
      </c>
      <c r="I222" s="152"/>
      <c r="J222" s="152">
        <f>ROUND(I222*H222,2)</f>
        <v>0</v>
      </c>
      <c r="K222" s="149" t="s">
        <v>158</v>
      </c>
      <c r="L222" s="31"/>
      <c r="M222" s="153" t="s">
        <v>1</v>
      </c>
      <c r="N222" s="154" t="s">
        <v>44</v>
      </c>
      <c r="O222" s="155">
        <v>1.306</v>
      </c>
      <c r="P222" s="155">
        <f>O222*H222</f>
        <v>0</v>
      </c>
      <c r="Q222" s="155">
        <v>0</v>
      </c>
      <c r="R222" s="155">
        <f>Q222*H222</f>
        <v>0</v>
      </c>
      <c r="S222" s="155">
        <v>0</v>
      </c>
      <c r="T222" s="156">
        <f>S222*H222</f>
        <v>0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Q222" s="157" t="s">
        <v>159</v>
      </c>
      <c r="AS222" s="157" t="s">
        <v>154</v>
      </c>
      <c r="AT222" s="157" t="s">
        <v>160</v>
      </c>
      <c r="AX222" s="18" t="s">
        <v>150</v>
      </c>
      <c r="BD222" s="158">
        <f>IF(N222="základní",J222,0)</f>
        <v>0</v>
      </c>
      <c r="BE222" s="158">
        <f>IF(N222="snížená",J222,0)</f>
        <v>0</v>
      </c>
      <c r="BF222" s="158">
        <f>IF(N222="zákl. přenesená",J222,0)</f>
        <v>0</v>
      </c>
      <c r="BG222" s="158">
        <f>IF(N222="sníž. přenesená",J222,0)</f>
        <v>0</v>
      </c>
      <c r="BH222" s="158">
        <f>IF(N222="nulová",J222,0)</f>
        <v>0</v>
      </c>
      <c r="BI222" s="18" t="s">
        <v>86</v>
      </c>
      <c r="BJ222" s="158">
        <f>ROUND(I222*H222,2)</f>
        <v>0</v>
      </c>
      <c r="BK222" s="18" t="s">
        <v>159</v>
      </c>
      <c r="BL222" s="157" t="s">
        <v>290</v>
      </c>
    </row>
    <row r="223" spans="1:64" s="14" customFormat="1">
      <c r="B223" s="166"/>
      <c r="D223" s="160" t="s">
        <v>162</v>
      </c>
      <c r="E223" s="167" t="s">
        <v>1</v>
      </c>
      <c r="F223" s="168" t="s">
        <v>86</v>
      </c>
      <c r="H223" s="169">
        <v>0</v>
      </c>
      <c r="L223" s="166"/>
      <c r="M223" s="170"/>
      <c r="N223" s="171"/>
      <c r="O223" s="171"/>
      <c r="P223" s="171"/>
      <c r="Q223" s="171"/>
      <c r="R223" s="171"/>
      <c r="S223" s="171"/>
      <c r="T223" s="172"/>
      <c r="AS223" s="167" t="s">
        <v>162</v>
      </c>
      <c r="AT223" s="167" t="s">
        <v>160</v>
      </c>
      <c r="AU223" s="14" t="s">
        <v>88</v>
      </c>
      <c r="AV223" s="14" t="s">
        <v>35</v>
      </c>
      <c r="AW223" s="14" t="s">
        <v>86</v>
      </c>
      <c r="AX223" s="167" t="s">
        <v>150</v>
      </c>
    </row>
    <row r="224" spans="1:64" s="2" customFormat="1" ht="14.45" customHeight="1">
      <c r="A224" s="30"/>
      <c r="B224" s="146"/>
      <c r="C224" s="147" t="s">
        <v>291</v>
      </c>
      <c r="D224" s="147" t="s">
        <v>154</v>
      </c>
      <c r="E224" s="148" t="s">
        <v>292</v>
      </c>
      <c r="F224" s="149" t="s">
        <v>293</v>
      </c>
      <c r="G224" s="150" t="s">
        <v>176</v>
      </c>
      <c r="H224" s="151">
        <v>0</v>
      </c>
      <c r="I224" s="152"/>
      <c r="J224" s="152">
        <f>ROUND(I224*H224,2)</f>
        <v>0</v>
      </c>
      <c r="K224" s="149" t="s">
        <v>158</v>
      </c>
      <c r="L224" s="31"/>
      <c r="M224" s="153" t="s">
        <v>1</v>
      </c>
      <c r="N224" s="154" t="s">
        <v>44</v>
      </c>
      <c r="O224" s="155">
        <v>4.8390000000000004</v>
      </c>
      <c r="P224" s="155">
        <f>O224*H224</f>
        <v>0</v>
      </c>
      <c r="Q224" s="155">
        <v>0</v>
      </c>
      <c r="R224" s="155">
        <f>Q224*H224</f>
        <v>0</v>
      </c>
      <c r="S224" s="155">
        <v>0</v>
      </c>
      <c r="T224" s="156">
        <f>S224*H224</f>
        <v>0</v>
      </c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Q224" s="157" t="s">
        <v>159</v>
      </c>
      <c r="AS224" s="157" t="s">
        <v>154</v>
      </c>
      <c r="AT224" s="157" t="s">
        <v>160</v>
      </c>
      <c r="AX224" s="18" t="s">
        <v>150</v>
      </c>
      <c r="BD224" s="158">
        <f>IF(N224="základní",J224,0)</f>
        <v>0</v>
      </c>
      <c r="BE224" s="158">
        <f>IF(N224="snížená",J224,0)</f>
        <v>0</v>
      </c>
      <c r="BF224" s="158">
        <f>IF(N224="zákl. přenesená",J224,0)</f>
        <v>0</v>
      </c>
      <c r="BG224" s="158">
        <f>IF(N224="sníž. přenesená",J224,0)</f>
        <v>0</v>
      </c>
      <c r="BH224" s="158">
        <f>IF(N224="nulová",J224,0)</f>
        <v>0</v>
      </c>
      <c r="BI224" s="18" t="s">
        <v>86</v>
      </c>
      <c r="BJ224" s="158">
        <f>ROUND(I224*H224,2)</f>
        <v>0</v>
      </c>
      <c r="BK224" s="18" t="s">
        <v>159</v>
      </c>
      <c r="BL224" s="157" t="s">
        <v>294</v>
      </c>
    </row>
    <row r="225" spans="1:64" s="14" customFormat="1">
      <c r="B225" s="166"/>
      <c r="D225" s="160" t="s">
        <v>162</v>
      </c>
      <c r="E225" s="167" t="s">
        <v>1</v>
      </c>
      <c r="F225" s="168" t="s">
        <v>86</v>
      </c>
      <c r="H225" s="169">
        <v>0</v>
      </c>
      <c r="L225" s="166"/>
      <c r="M225" s="170"/>
      <c r="N225" s="171"/>
      <c r="O225" s="171"/>
      <c r="P225" s="171"/>
      <c r="Q225" s="171"/>
      <c r="R225" s="171"/>
      <c r="S225" s="171"/>
      <c r="T225" s="172"/>
      <c r="AS225" s="167" t="s">
        <v>162</v>
      </c>
      <c r="AT225" s="167" t="s">
        <v>160</v>
      </c>
      <c r="AU225" s="14" t="s">
        <v>88</v>
      </c>
      <c r="AV225" s="14" t="s">
        <v>35</v>
      </c>
      <c r="AW225" s="14" t="s">
        <v>86</v>
      </c>
      <c r="AX225" s="167" t="s">
        <v>150</v>
      </c>
    </row>
    <row r="226" spans="1:64" s="2" customFormat="1" ht="14.45" customHeight="1">
      <c r="A226" s="30"/>
      <c r="B226" s="146"/>
      <c r="C226" s="147" t="s">
        <v>295</v>
      </c>
      <c r="D226" s="147" t="s">
        <v>154</v>
      </c>
      <c r="E226" s="148" t="s">
        <v>296</v>
      </c>
      <c r="F226" s="149" t="s">
        <v>297</v>
      </c>
      <c r="G226" s="150" t="s">
        <v>176</v>
      </c>
      <c r="H226" s="151">
        <v>2</v>
      </c>
      <c r="I226" s="152"/>
      <c r="J226" s="152">
        <f>ROUND(I226*H226,2)</f>
        <v>0</v>
      </c>
      <c r="K226" s="149" t="s">
        <v>158</v>
      </c>
      <c r="L226" s="31"/>
      <c r="M226" s="153" t="s">
        <v>1</v>
      </c>
      <c r="N226" s="154" t="s">
        <v>44</v>
      </c>
      <c r="O226" s="155">
        <v>0.96199999999999997</v>
      </c>
      <c r="P226" s="155">
        <f>O226*H226</f>
        <v>1.9239999999999999</v>
      </c>
      <c r="Q226" s="155">
        <v>0</v>
      </c>
      <c r="R226" s="155">
        <f>Q226*H226</f>
        <v>0</v>
      </c>
      <c r="S226" s="155">
        <v>0</v>
      </c>
      <c r="T226" s="156">
        <f>S226*H226</f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Q226" s="157" t="s">
        <v>159</v>
      </c>
      <c r="AS226" s="157" t="s">
        <v>154</v>
      </c>
      <c r="AT226" s="157" t="s">
        <v>160</v>
      </c>
      <c r="AX226" s="18" t="s">
        <v>150</v>
      </c>
      <c r="BD226" s="158">
        <f>IF(N226="základní",J226,0)</f>
        <v>0</v>
      </c>
      <c r="BE226" s="158">
        <f>IF(N226="snížená",J226,0)</f>
        <v>0</v>
      </c>
      <c r="BF226" s="158">
        <f>IF(N226="zákl. přenesená",J226,0)</f>
        <v>0</v>
      </c>
      <c r="BG226" s="158">
        <f>IF(N226="sníž. přenesená",J226,0)</f>
        <v>0</v>
      </c>
      <c r="BH226" s="158">
        <f>IF(N226="nulová",J226,0)</f>
        <v>0</v>
      </c>
      <c r="BI226" s="18" t="s">
        <v>86</v>
      </c>
      <c r="BJ226" s="158">
        <f>ROUND(I226*H226,2)</f>
        <v>0</v>
      </c>
      <c r="BK226" s="18" t="s">
        <v>159</v>
      </c>
      <c r="BL226" s="157" t="s">
        <v>298</v>
      </c>
    </row>
    <row r="227" spans="1:64" s="14" customFormat="1">
      <c r="B227" s="166"/>
      <c r="D227" s="160" t="s">
        <v>162</v>
      </c>
      <c r="E227" s="167" t="s">
        <v>1</v>
      </c>
      <c r="F227" s="168" t="s">
        <v>88</v>
      </c>
      <c r="H227" s="169">
        <v>2</v>
      </c>
      <c r="L227" s="166"/>
      <c r="M227" s="170"/>
      <c r="N227" s="171"/>
      <c r="O227" s="171"/>
      <c r="P227" s="171"/>
      <c r="Q227" s="171"/>
      <c r="R227" s="171"/>
      <c r="S227" s="171"/>
      <c r="T227" s="172"/>
      <c r="AS227" s="167" t="s">
        <v>162</v>
      </c>
      <c r="AT227" s="167" t="s">
        <v>160</v>
      </c>
      <c r="AU227" s="14" t="s">
        <v>88</v>
      </c>
      <c r="AV227" s="14" t="s">
        <v>35</v>
      </c>
      <c r="AW227" s="14" t="s">
        <v>86</v>
      </c>
      <c r="AX227" s="167" t="s">
        <v>150</v>
      </c>
    </row>
    <row r="228" spans="1:64" s="2" customFormat="1" ht="14.45" customHeight="1">
      <c r="A228" s="30"/>
      <c r="B228" s="146"/>
      <c r="C228" s="147" t="s">
        <v>299</v>
      </c>
      <c r="D228" s="147" t="s">
        <v>154</v>
      </c>
      <c r="E228" s="148" t="s">
        <v>300</v>
      </c>
      <c r="F228" s="149" t="s">
        <v>301</v>
      </c>
      <c r="G228" s="150" t="s">
        <v>176</v>
      </c>
      <c r="H228" s="151">
        <v>0</v>
      </c>
      <c r="I228" s="152"/>
      <c r="J228" s="152">
        <f>ROUND(I228*H228,2)</f>
        <v>0</v>
      </c>
      <c r="K228" s="149" t="s">
        <v>158</v>
      </c>
      <c r="L228" s="31"/>
      <c r="M228" s="153" t="s">
        <v>1</v>
      </c>
      <c r="N228" s="154" t="s">
        <v>44</v>
      </c>
      <c r="O228" s="155">
        <v>2.2839999999999998</v>
      </c>
      <c r="P228" s="155">
        <f>O228*H228</f>
        <v>0</v>
      </c>
      <c r="Q228" s="155">
        <v>0</v>
      </c>
      <c r="R228" s="155">
        <f>Q228*H228</f>
        <v>0</v>
      </c>
      <c r="S228" s="155">
        <v>0</v>
      </c>
      <c r="T228" s="156">
        <f>S228*H228</f>
        <v>0</v>
      </c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Q228" s="157" t="s">
        <v>159</v>
      </c>
      <c r="AS228" s="157" t="s">
        <v>154</v>
      </c>
      <c r="AT228" s="157" t="s">
        <v>160</v>
      </c>
      <c r="AX228" s="18" t="s">
        <v>150</v>
      </c>
      <c r="BD228" s="158">
        <f>IF(N228="základní",J228,0)</f>
        <v>0</v>
      </c>
      <c r="BE228" s="158">
        <f>IF(N228="snížená",J228,0)</f>
        <v>0</v>
      </c>
      <c r="BF228" s="158">
        <f>IF(N228="zákl. přenesená",J228,0)</f>
        <v>0</v>
      </c>
      <c r="BG228" s="158">
        <f>IF(N228="sníž. přenesená",J228,0)</f>
        <v>0</v>
      </c>
      <c r="BH228" s="158">
        <f>IF(N228="nulová",J228,0)</f>
        <v>0</v>
      </c>
      <c r="BI228" s="18" t="s">
        <v>86</v>
      </c>
      <c r="BJ228" s="158">
        <f>ROUND(I228*H228,2)</f>
        <v>0</v>
      </c>
      <c r="BK228" s="18" t="s">
        <v>159</v>
      </c>
      <c r="BL228" s="157" t="s">
        <v>302</v>
      </c>
    </row>
    <row r="229" spans="1:64" s="14" customFormat="1">
      <c r="B229" s="166"/>
      <c r="D229" s="160" t="s">
        <v>162</v>
      </c>
      <c r="E229" s="167" t="s">
        <v>1</v>
      </c>
      <c r="F229" s="168" t="s">
        <v>88</v>
      </c>
      <c r="H229" s="169">
        <v>0</v>
      </c>
      <c r="L229" s="166"/>
      <c r="M229" s="170"/>
      <c r="N229" s="171"/>
      <c r="O229" s="171"/>
      <c r="P229" s="171"/>
      <c r="Q229" s="171"/>
      <c r="R229" s="171"/>
      <c r="S229" s="171"/>
      <c r="T229" s="172"/>
      <c r="AS229" s="167" t="s">
        <v>162</v>
      </c>
      <c r="AT229" s="167" t="s">
        <v>160</v>
      </c>
      <c r="AU229" s="14" t="s">
        <v>88</v>
      </c>
      <c r="AV229" s="14" t="s">
        <v>35</v>
      </c>
      <c r="AW229" s="14" t="s">
        <v>79</v>
      </c>
      <c r="AX229" s="167" t="s">
        <v>150</v>
      </c>
    </row>
    <row r="230" spans="1:64" s="2" customFormat="1" ht="14.45" customHeight="1">
      <c r="A230" s="30"/>
      <c r="B230" s="146"/>
      <c r="C230" s="147" t="s">
        <v>303</v>
      </c>
      <c r="D230" s="147" t="s">
        <v>154</v>
      </c>
      <c r="E230" s="148" t="s">
        <v>304</v>
      </c>
      <c r="F230" s="149" t="s">
        <v>305</v>
      </c>
      <c r="G230" s="150" t="s">
        <v>176</v>
      </c>
      <c r="H230" s="151">
        <v>0</v>
      </c>
      <c r="I230" s="152"/>
      <c r="J230" s="152">
        <f>ROUND(I230*H230,2)</f>
        <v>0</v>
      </c>
      <c r="K230" s="149" t="s">
        <v>158</v>
      </c>
      <c r="L230" s="31"/>
      <c r="M230" s="153" t="s">
        <v>1</v>
      </c>
      <c r="N230" s="154" t="s">
        <v>44</v>
      </c>
      <c r="O230" s="155">
        <v>7.2569999999999997</v>
      </c>
      <c r="P230" s="155">
        <f>O230*H230</f>
        <v>0</v>
      </c>
      <c r="Q230" s="155">
        <v>0</v>
      </c>
      <c r="R230" s="155">
        <f>Q230*H230</f>
        <v>0</v>
      </c>
      <c r="S230" s="155">
        <v>0</v>
      </c>
      <c r="T230" s="156">
        <f>S230*H230</f>
        <v>0</v>
      </c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Q230" s="157" t="s">
        <v>159</v>
      </c>
      <c r="AS230" s="157" t="s">
        <v>154</v>
      </c>
      <c r="AT230" s="157" t="s">
        <v>160</v>
      </c>
      <c r="AX230" s="18" t="s">
        <v>150</v>
      </c>
      <c r="BD230" s="158">
        <f>IF(N230="základní",J230,0)</f>
        <v>0</v>
      </c>
      <c r="BE230" s="158">
        <f>IF(N230="snížená",J230,0)</f>
        <v>0</v>
      </c>
      <c r="BF230" s="158">
        <f>IF(N230="zákl. přenesená",J230,0)</f>
        <v>0</v>
      </c>
      <c r="BG230" s="158">
        <f>IF(N230="sníž. přenesená",J230,0)</f>
        <v>0</v>
      </c>
      <c r="BH230" s="158">
        <f>IF(N230="nulová",J230,0)</f>
        <v>0</v>
      </c>
      <c r="BI230" s="18" t="s">
        <v>86</v>
      </c>
      <c r="BJ230" s="158">
        <f>ROUND(I230*H230,2)</f>
        <v>0</v>
      </c>
      <c r="BK230" s="18" t="s">
        <v>159</v>
      </c>
      <c r="BL230" s="157" t="s">
        <v>306</v>
      </c>
    </row>
    <row r="231" spans="1:64" s="14" customFormat="1">
      <c r="B231" s="166"/>
      <c r="D231" s="160" t="s">
        <v>162</v>
      </c>
      <c r="E231" s="167" t="s">
        <v>1</v>
      </c>
      <c r="F231" s="168" t="s">
        <v>88</v>
      </c>
      <c r="H231" s="169">
        <v>0</v>
      </c>
      <c r="L231" s="166"/>
      <c r="M231" s="170"/>
      <c r="N231" s="171"/>
      <c r="O231" s="171"/>
      <c r="P231" s="171"/>
      <c r="Q231" s="171"/>
      <c r="R231" s="171"/>
      <c r="S231" s="171"/>
      <c r="T231" s="172"/>
      <c r="AS231" s="167" t="s">
        <v>162</v>
      </c>
      <c r="AT231" s="167" t="s">
        <v>160</v>
      </c>
      <c r="AU231" s="14" t="s">
        <v>88</v>
      </c>
      <c r="AV231" s="14" t="s">
        <v>35</v>
      </c>
      <c r="AW231" s="14" t="s">
        <v>79</v>
      </c>
      <c r="AX231" s="167" t="s">
        <v>150</v>
      </c>
    </row>
    <row r="232" spans="1:64" s="2" customFormat="1" ht="14.45" customHeight="1">
      <c r="A232" s="30"/>
      <c r="B232" s="146"/>
      <c r="C232" s="147" t="s">
        <v>307</v>
      </c>
      <c r="D232" s="147" t="s">
        <v>154</v>
      </c>
      <c r="E232" s="148" t="s">
        <v>308</v>
      </c>
      <c r="F232" s="149" t="s">
        <v>309</v>
      </c>
      <c r="G232" s="150" t="s">
        <v>176</v>
      </c>
      <c r="H232" s="151">
        <v>2</v>
      </c>
      <c r="I232" s="152"/>
      <c r="J232" s="152">
        <f>ROUND(I232*H232,2)</f>
        <v>0</v>
      </c>
      <c r="K232" s="149" t="s">
        <v>158</v>
      </c>
      <c r="L232" s="31"/>
      <c r="M232" s="153" t="s">
        <v>1</v>
      </c>
      <c r="N232" s="154" t="s">
        <v>44</v>
      </c>
      <c r="O232" s="155">
        <v>1.5620000000000001</v>
      </c>
      <c r="P232" s="155">
        <f>O232*H232</f>
        <v>3.1240000000000001</v>
      </c>
      <c r="Q232" s="155">
        <v>0</v>
      </c>
      <c r="R232" s="155">
        <f>Q232*H232</f>
        <v>0</v>
      </c>
      <c r="S232" s="155">
        <v>0</v>
      </c>
      <c r="T232" s="156">
        <f>S232*H232</f>
        <v>0</v>
      </c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Q232" s="157" t="s">
        <v>159</v>
      </c>
      <c r="AS232" s="157" t="s">
        <v>154</v>
      </c>
      <c r="AT232" s="157" t="s">
        <v>160</v>
      </c>
      <c r="AX232" s="18" t="s">
        <v>150</v>
      </c>
      <c r="BD232" s="158">
        <f>IF(N232="základní",J232,0)</f>
        <v>0</v>
      </c>
      <c r="BE232" s="158">
        <f>IF(N232="snížená",J232,0)</f>
        <v>0</v>
      </c>
      <c r="BF232" s="158">
        <f>IF(N232="zákl. přenesená",J232,0)</f>
        <v>0</v>
      </c>
      <c r="BG232" s="158">
        <f>IF(N232="sníž. přenesená",J232,0)</f>
        <v>0</v>
      </c>
      <c r="BH232" s="158">
        <f>IF(N232="nulová",J232,0)</f>
        <v>0</v>
      </c>
      <c r="BI232" s="18" t="s">
        <v>86</v>
      </c>
      <c r="BJ232" s="158">
        <f>ROUND(I232*H232,2)</f>
        <v>0</v>
      </c>
      <c r="BK232" s="18" t="s">
        <v>159</v>
      </c>
      <c r="BL232" s="157" t="s">
        <v>310</v>
      </c>
    </row>
    <row r="233" spans="1:64" s="14" customFormat="1">
      <c r="B233" s="166"/>
      <c r="D233" s="160" t="s">
        <v>162</v>
      </c>
      <c r="E233" s="167" t="s">
        <v>1</v>
      </c>
      <c r="F233" s="168" t="s">
        <v>88</v>
      </c>
      <c r="H233" s="169">
        <v>2</v>
      </c>
      <c r="L233" s="166"/>
      <c r="M233" s="170"/>
      <c r="N233" s="171"/>
      <c r="O233" s="171"/>
      <c r="P233" s="171"/>
      <c r="Q233" s="171"/>
      <c r="R233" s="171"/>
      <c r="S233" s="171"/>
      <c r="T233" s="172"/>
      <c r="AS233" s="167" t="s">
        <v>162</v>
      </c>
      <c r="AT233" s="167" t="s">
        <v>160</v>
      </c>
      <c r="AU233" s="14" t="s">
        <v>88</v>
      </c>
      <c r="AV233" s="14" t="s">
        <v>35</v>
      </c>
      <c r="AW233" s="14" t="s">
        <v>79</v>
      </c>
      <c r="AX233" s="167" t="s">
        <v>150</v>
      </c>
    </row>
    <row r="234" spans="1:64" s="2" customFormat="1" ht="14.45" customHeight="1">
      <c r="A234" s="30"/>
      <c r="B234" s="146"/>
      <c r="C234" s="147" t="s">
        <v>311</v>
      </c>
      <c r="D234" s="147" t="s">
        <v>154</v>
      </c>
      <c r="E234" s="148" t="s">
        <v>312</v>
      </c>
      <c r="F234" s="149" t="s">
        <v>313</v>
      </c>
      <c r="G234" s="150" t="s">
        <v>157</v>
      </c>
      <c r="H234" s="151">
        <v>10</v>
      </c>
      <c r="I234" s="152"/>
      <c r="J234" s="152">
        <f>ROUND(I234*H234,2)</f>
        <v>0</v>
      </c>
      <c r="K234" s="149" t="s">
        <v>158</v>
      </c>
      <c r="L234" s="31"/>
      <c r="M234" s="153" t="s">
        <v>1</v>
      </c>
      <c r="N234" s="154" t="s">
        <v>44</v>
      </c>
      <c r="O234" s="155">
        <v>5.0999999999999997E-2</v>
      </c>
      <c r="P234" s="155">
        <f>O234*H234</f>
        <v>0.51</v>
      </c>
      <c r="Q234" s="155">
        <v>0</v>
      </c>
      <c r="R234" s="155">
        <f>Q234*H234</f>
        <v>0</v>
      </c>
      <c r="S234" s="155">
        <v>0</v>
      </c>
      <c r="T234" s="156">
        <f>S234*H234</f>
        <v>0</v>
      </c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Q234" s="157" t="s">
        <v>159</v>
      </c>
      <c r="AS234" s="157" t="s">
        <v>154</v>
      </c>
      <c r="AT234" s="157" t="s">
        <v>160</v>
      </c>
      <c r="AX234" s="18" t="s">
        <v>150</v>
      </c>
      <c r="BD234" s="158">
        <f>IF(N234="základní",J234,0)</f>
        <v>0</v>
      </c>
      <c r="BE234" s="158">
        <f>IF(N234="snížená",J234,0)</f>
        <v>0</v>
      </c>
      <c r="BF234" s="158">
        <f>IF(N234="zákl. přenesená",J234,0)</f>
        <v>0</v>
      </c>
      <c r="BG234" s="158">
        <f>IF(N234="sníž. přenesená",J234,0)</f>
        <v>0</v>
      </c>
      <c r="BH234" s="158">
        <f>IF(N234="nulová",J234,0)</f>
        <v>0</v>
      </c>
      <c r="BI234" s="18" t="s">
        <v>86</v>
      </c>
      <c r="BJ234" s="158">
        <f>ROUND(I234*H234,2)</f>
        <v>0</v>
      </c>
      <c r="BK234" s="18" t="s">
        <v>159</v>
      </c>
      <c r="BL234" s="157" t="s">
        <v>314</v>
      </c>
    </row>
    <row r="235" spans="1:64" s="14" customFormat="1">
      <c r="B235" s="166"/>
      <c r="D235" s="160" t="s">
        <v>162</v>
      </c>
      <c r="E235" s="167" t="s">
        <v>1</v>
      </c>
      <c r="F235" s="168" t="s">
        <v>168</v>
      </c>
      <c r="H235" s="169">
        <v>10</v>
      </c>
      <c r="L235" s="166"/>
      <c r="M235" s="170"/>
      <c r="N235" s="171"/>
      <c r="O235" s="171"/>
      <c r="P235" s="171"/>
      <c r="Q235" s="171"/>
      <c r="R235" s="171"/>
      <c r="S235" s="171"/>
      <c r="T235" s="172"/>
      <c r="AS235" s="167" t="s">
        <v>162</v>
      </c>
      <c r="AT235" s="167" t="s">
        <v>160</v>
      </c>
      <c r="AU235" s="14" t="s">
        <v>88</v>
      </c>
      <c r="AV235" s="14" t="s">
        <v>35</v>
      </c>
      <c r="AW235" s="14" t="s">
        <v>79</v>
      </c>
      <c r="AX235" s="167" t="s">
        <v>150</v>
      </c>
    </row>
    <row r="236" spans="1:64" s="2" customFormat="1" ht="14.45" customHeight="1">
      <c r="A236" s="30"/>
      <c r="B236" s="146"/>
      <c r="C236" s="147" t="s">
        <v>315</v>
      </c>
      <c r="D236" s="147" t="s">
        <v>154</v>
      </c>
      <c r="E236" s="148" t="s">
        <v>316</v>
      </c>
      <c r="F236" s="149" t="s">
        <v>317</v>
      </c>
      <c r="G236" s="150" t="s">
        <v>176</v>
      </c>
      <c r="H236" s="151">
        <v>0</v>
      </c>
      <c r="I236" s="152"/>
      <c r="J236" s="152">
        <f>ROUND(I236*H236,2)</f>
        <v>0</v>
      </c>
      <c r="K236" s="149" t="s">
        <v>158</v>
      </c>
      <c r="L236" s="31"/>
      <c r="M236" s="153" t="s">
        <v>1</v>
      </c>
      <c r="N236" s="154" t="s">
        <v>44</v>
      </c>
      <c r="O236" s="155">
        <v>1.4E-2</v>
      </c>
      <c r="P236" s="155">
        <f>O236*H236</f>
        <v>0</v>
      </c>
      <c r="Q236" s="155">
        <v>0</v>
      </c>
      <c r="R236" s="155">
        <f>Q236*H236</f>
        <v>0</v>
      </c>
      <c r="S236" s="155">
        <v>0</v>
      </c>
      <c r="T236" s="156">
        <f>S236*H236</f>
        <v>0</v>
      </c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Q236" s="157" t="s">
        <v>159</v>
      </c>
      <c r="AS236" s="157" t="s">
        <v>154</v>
      </c>
      <c r="AT236" s="157" t="s">
        <v>160</v>
      </c>
      <c r="AX236" s="18" t="s">
        <v>150</v>
      </c>
      <c r="BD236" s="158">
        <f>IF(N236="základní",J236,0)</f>
        <v>0</v>
      </c>
      <c r="BE236" s="158">
        <f>IF(N236="snížená",J236,0)</f>
        <v>0</v>
      </c>
      <c r="BF236" s="158">
        <f>IF(N236="zákl. přenesená",J236,0)</f>
        <v>0</v>
      </c>
      <c r="BG236" s="158">
        <f>IF(N236="sníž. přenesená",J236,0)</f>
        <v>0</v>
      </c>
      <c r="BH236" s="158">
        <f>IF(N236="nulová",J236,0)</f>
        <v>0</v>
      </c>
      <c r="BI236" s="18" t="s">
        <v>86</v>
      </c>
      <c r="BJ236" s="158">
        <f>ROUND(I236*H236,2)</f>
        <v>0</v>
      </c>
      <c r="BK236" s="18" t="s">
        <v>159</v>
      </c>
      <c r="BL236" s="157" t="s">
        <v>318</v>
      </c>
    </row>
    <row r="237" spans="1:64" s="14" customFormat="1">
      <c r="B237" s="166"/>
      <c r="D237" s="160" t="s">
        <v>162</v>
      </c>
      <c r="E237" s="167" t="s">
        <v>1</v>
      </c>
      <c r="F237" s="168" t="s">
        <v>86</v>
      </c>
      <c r="H237" s="169">
        <v>0</v>
      </c>
      <c r="L237" s="166"/>
      <c r="M237" s="170"/>
      <c r="N237" s="171"/>
      <c r="O237" s="171"/>
      <c r="P237" s="171"/>
      <c r="Q237" s="171"/>
      <c r="R237" s="171"/>
      <c r="S237" s="171"/>
      <c r="T237" s="172"/>
      <c r="AS237" s="167" t="s">
        <v>162</v>
      </c>
      <c r="AT237" s="167" t="s">
        <v>160</v>
      </c>
      <c r="AU237" s="14" t="s">
        <v>88</v>
      </c>
      <c r="AV237" s="14" t="s">
        <v>35</v>
      </c>
      <c r="AW237" s="14" t="s">
        <v>86</v>
      </c>
      <c r="AX237" s="167" t="s">
        <v>150</v>
      </c>
    </row>
    <row r="238" spans="1:64" s="2" customFormat="1" ht="14.45" customHeight="1">
      <c r="A238" s="30"/>
      <c r="B238" s="146"/>
      <c r="C238" s="147" t="s">
        <v>319</v>
      </c>
      <c r="D238" s="147" t="s">
        <v>154</v>
      </c>
      <c r="E238" s="148" t="s">
        <v>320</v>
      </c>
      <c r="F238" s="149" t="s">
        <v>321</v>
      </c>
      <c r="G238" s="150" t="s">
        <v>176</v>
      </c>
      <c r="H238" s="151">
        <v>0</v>
      </c>
      <c r="I238" s="152"/>
      <c r="J238" s="152">
        <f>ROUND(I238*H238,2)</f>
        <v>0</v>
      </c>
      <c r="K238" s="149" t="s">
        <v>158</v>
      </c>
      <c r="L238" s="31"/>
      <c r="M238" s="153" t="s">
        <v>1</v>
      </c>
      <c r="N238" s="154" t="s">
        <v>44</v>
      </c>
      <c r="O238" s="155">
        <v>2.1000000000000001E-2</v>
      </c>
      <c r="P238" s="155">
        <f>O238*H238</f>
        <v>0</v>
      </c>
      <c r="Q238" s="155">
        <v>0</v>
      </c>
      <c r="R238" s="155">
        <f>Q238*H238</f>
        <v>0</v>
      </c>
      <c r="S238" s="155">
        <v>0</v>
      </c>
      <c r="T238" s="156">
        <f>S238*H238</f>
        <v>0</v>
      </c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Q238" s="157" t="s">
        <v>159</v>
      </c>
      <c r="AS238" s="157" t="s">
        <v>154</v>
      </c>
      <c r="AT238" s="157" t="s">
        <v>160</v>
      </c>
      <c r="AX238" s="18" t="s">
        <v>150</v>
      </c>
      <c r="BD238" s="158">
        <f>IF(N238="základní",J238,0)</f>
        <v>0</v>
      </c>
      <c r="BE238" s="158">
        <f>IF(N238="snížená",J238,0)</f>
        <v>0</v>
      </c>
      <c r="BF238" s="158">
        <f>IF(N238="zákl. přenesená",J238,0)</f>
        <v>0</v>
      </c>
      <c r="BG238" s="158">
        <f>IF(N238="sníž. přenesená",J238,0)</f>
        <v>0</v>
      </c>
      <c r="BH238" s="158">
        <f>IF(N238="nulová",J238,0)</f>
        <v>0</v>
      </c>
      <c r="BI238" s="18" t="s">
        <v>86</v>
      </c>
      <c r="BJ238" s="158">
        <f>ROUND(I238*H238,2)</f>
        <v>0</v>
      </c>
      <c r="BK238" s="18" t="s">
        <v>159</v>
      </c>
      <c r="BL238" s="157" t="s">
        <v>322</v>
      </c>
    </row>
    <row r="239" spans="1:64" s="14" customFormat="1">
      <c r="B239" s="166"/>
      <c r="D239" s="160" t="s">
        <v>162</v>
      </c>
      <c r="E239" s="167" t="s">
        <v>1</v>
      </c>
      <c r="F239" s="168" t="s">
        <v>88</v>
      </c>
      <c r="H239" s="169">
        <v>0</v>
      </c>
      <c r="L239" s="166"/>
      <c r="M239" s="170"/>
      <c r="N239" s="171"/>
      <c r="O239" s="171"/>
      <c r="P239" s="171"/>
      <c r="Q239" s="171"/>
      <c r="R239" s="171"/>
      <c r="S239" s="171"/>
      <c r="T239" s="172"/>
      <c r="AS239" s="167" t="s">
        <v>162</v>
      </c>
      <c r="AT239" s="167" t="s">
        <v>160</v>
      </c>
      <c r="AU239" s="14" t="s">
        <v>88</v>
      </c>
      <c r="AV239" s="14" t="s">
        <v>35</v>
      </c>
      <c r="AW239" s="14" t="s">
        <v>79</v>
      </c>
      <c r="AX239" s="167" t="s">
        <v>150</v>
      </c>
    </row>
    <row r="240" spans="1:64" s="2" customFormat="1" ht="14.45" customHeight="1">
      <c r="A240" s="30"/>
      <c r="B240" s="146"/>
      <c r="C240" s="147" t="s">
        <v>323</v>
      </c>
      <c r="D240" s="147" t="s">
        <v>154</v>
      </c>
      <c r="E240" s="148" t="s">
        <v>324</v>
      </c>
      <c r="F240" s="149" t="s">
        <v>325</v>
      </c>
      <c r="G240" s="150" t="s">
        <v>176</v>
      </c>
      <c r="H240" s="151">
        <v>0</v>
      </c>
      <c r="I240" s="152"/>
      <c r="J240" s="152">
        <f>ROUND(I240*H240,2)</f>
        <v>0</v>
      </c>
      <c r="K240" s="149" t="s">
        <v>158</v>
      </c>
      <c r="L240" s="31"/>
      <c r="M240" s="153" t="s">
        <v>1</v>
      </c>
      <c r="N240" s="154" t="s">
        <v>44</v>
      </c>
      <c r="O240" s="155">
        <v>1.9E-2</v>
      </c>
      <c r="P240" s="155">
        <f>O240*H240</f>
        <v>0</v>
      </c>
      <c r="Q240" s="155">
        <v>0</v>
      </c>
      <c r="R240" s="155">
        <f>Q240*H240</f>
        <v>0</v>
      </c>
      <c r="S240" s="155">
        <v>0</v>
      </c>
      <c r="T240" s="156">
        <f>S240*H240</f>
        <v>0</v>
      </c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Q240" s="157" t="s">
        <v>159</v>
      </c>
      <c r="AS240" s="157" t="s">
        <v>154</v>
      </c>
      <c r="AT240" s="157" t="s">
        <v>160</v>
      </c>
      <c r="AX240" s="18" t="s">
        <v>150</v>
      </c>
      <c r="BD240" s="158">
        <f>IF(N240="základní",J240,0)</f>
        <v>0</v>
      </c>
      <c r="BE240" s="158">
        <f>IF(N240="snížená",J240,0)</f>
        <v>0</v>
      </c>
      <c r="BF240" s="158">
        <f>IF(N240="zákl. přenesená",J240,0)</f>
        <v>0</v>
      </c>
      <c r="BG240" s="158">
        <f>IF(N240="sníž. přenesená",J240,0)</f>
        <v>0</v>
      </c>
      <c r="BH240" s="158">
        <f>IF(N240="nulová",J240,0)</f>
        <v>0</v>
      </c>
      <c r="BI240" s="18" t="s">
        <v>86</v>
      </c>
      <c r="BJ240" s="158">
        <f>ROUND(I240*H240,2)</f>
        <v>0</v>
      </c>
      <c r="BK240" s="18" t="s">
        <v>159</v>
      </c>
      <c r="BL240" s="157" t="s">
        <v>326</v>
      </c>
    </row>
    <row r="241" spans="1:64" s="14" customFormat="1">
      <c r="B241" s="166"/>
      <c r="D241" s="160" t="s">
        <v>162</v>
      </c>
      <c r="E241" s="167" t="s">
        <v>1</v>
      </c>
      <c r="F241" s="168" t="s">
        <v>86</v>
      </c>
      <c r="H241" s="169">
        <v>0</v>
      </c>
      <c r="L241" s="166"/>
      <c r="M241" s="170"/>
      <c r="N241" s="171"/>
      <c r="O241" s="171"/>
      <c r="P241" s="171"/>
      <c r="Q241" s="171"/>
      <c r="R241" s="171"/>
      <c r="S241" s="171"/>
      <c r="T241" s="172"/>
      <c r="AS241" s="167" t="s">
        <v>162</v>
      </c>
      <c r="AT241" s="167" t="s">
        <v>160</v>
      </c>
      <c r="AU241" s="14" t="s">
        <v>88</v>
      </c>
      <c r="AV241" s="14" t="s">
        <v>35</v>
      </c>
      <c r="AW241" s="14" t="s">
        <v>86</v>
      </c>
      <c r="AX241" s="167" t="s">
        <v>150</v>
      </c>
    </row>
    <row r="242" spans="1:64" s="2" customFormat="1" ht="14.45" customHeight="1">
      <c r="A242" s="30"/>
      <c r="B242" s="146"/>
      <c r="C242" s="147" t="s">
        <v>327</v>
      </c>
      <c r="D242" s="147" t="s">
        <v>154</v>
      </c>
      <c r="E242" s="148" t="s">
        <v>328</v>
      </c>
      <c r="F242" s="149" t="s">
        <v>329</v>
      </c>
      <c r="G242" s="150" t="s">
        <v>176</v>
      </c>
      <c r="H242" s="151">
        <v>0</v>
      </c>
      <c r="I242" s="152"/>
      <c r="J242" s="152">
        <f>ROUND(I242*H242,2)</f>
        <v>0</v>
      </c>
      <c r="K242" s="149" t="s">
        <v>158</v>
      </c>
      <c r="L242" s="31"/>
      <c r="M242" s="153" t="s">
        <v>1</v>
      </c>
      <c r="N242" s="154" t="s">
        <v>44</v>
      </c>
      <c r="O242" s="155">
        <v>2.8000000000000001E-2</v>
      </c>
      <c r="P242" s="155">
        <f>O242*H242</f>
        <v>0</v>
      </c>
      <c r="Q242" s="155">
        <v>0</v>
      </c>
      <c r="R242" s="155">
        <f>Q242*H242</f>
        <v>0</v>
      </c>
      <c r="S242" s="155">
        <v>0</v>
      </c>
      <c r="T242" s="156">
        <f>S242*H242</f>
        <v>0</v>
      </c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Q242" s="157" t="s">
        <v>159</v>
      </c>
      <c r="AS242" s="157" t="s">
        <v>154</v>
      </c>
      <c r="AT242" s="157" t="s">
        <v>160</v>
      </c>
      <c r="AX242" s="18" t="s">
        <v>150</v>
      </c>
      <c r="BD242" s="158">
        <f>IF(N242="základní",J242,0)</f>
        <v>0</v>
      </c>
      <c r="BE242" s="158">
        <f>IF(N242="snížená",J242,0)</f>
        <v>0</v>
      </c>
      <c r="BF242" s="158">
        <f>IF(N242="zákl. přenesená",J242,0)</f>
        <v>0</v>
      </c>
      <c r="BG242" s="158">
        <f>IF(N242="sníž. přenesená",J242,0)</f>
        <v>0</v>
      </c>
      <c r="BH242" s="158">
        <f>IF(N242="nulová",J242,0)</f>
        <v>0</v>
      </c>
      <c r="BI242" s="18" t="s">
        <v>86</v>
      </c>
      <c r="BJ242" s="158">
        <f>ROUND(I242*H242,2)</f>
        <v>0</v>
      </c>
      <c r="BK242" s="18" t="s">
        <v>159</v>
      </c>
      <c r="BL242" s="157" t="s">
        <v>330</v>
      </c>
    </row>
    <row r="243" spans="1:64" s="14" customFormat="1">
      <c r="B243" s="166"/>
      <c r="D243" s="160" t="s">
        <v>162</v>
      </c>
      <c r="E243" s="167" t="s">
        <v>1</v>
      </c>
      <c r="F243" s="168" t="s">
        <v>88</v>
      </c>
      <c r="H243" s="169">
        <v>0</v>
      </c>
      <c r="L243" s="166"/>
      <c r="M243" s="170"/>
      <c r="N243" s="171"/>
      <c r="O243" s="171"/>
      <c r="P243" s="171"/>
      <c r="Q243" s="171"/>
      <c r="R243" s="171"/>
      <c r="S243" s="171"/>
      <c r="T243" s="172"/>
      <c r="AS243" s="167" t="s">
        <v>162</v>
      </c>
      <c r="AT243" s="167" t="s">
        <v>160</v>
      </c>
      <c r="AU243" s="14" t="s">
        <v>88</v>
      </c>
      <c r="AV243" s="14" t="s">
        <v>35</v>
      </c>
      <c r="AW243" s="14" t="s">
        <v>79</v>
      </c>
      <c r="AX243" s="167" t="s">
        <v>150</v>
      </c>
    </row>
    <row r="244" spans="1:64" s="2" customFormat="1" ht="14.45" customHeight="1">
      <c r="A244" s="30"/>
      <c r="B244" s="146"/>
      <c r="C244" s="147" t="s">
        <v>331</v>
      </c>
      <c r="D244" s="147" t="s">
        <v>154</v>
      </c>
      <c r="E244" s="148" t="s">
        <v>332</v>
      </c>
      <c r="F244" s="149" t="s">
        <v>333</v>
      </c>
      <c r="G244" s="150" t="s">
        <v>176</v>
      </c>
      <c r="H244" s="151">
        <v>2</v>
      </c>
      <c r="I244" s="152"/>
      <c r="J244" s="152">
        <f>ROUND(I244*H244,2)</f>
        <v>0</v>
      </c>
      <c r="K244" s="149" t="s">
        <v>158</v>
      </c>
      <c r="L244" s="31"/>
      <c r="M244" s="153" t="s">
        <v>1</v>
      </c>
      <c r="N244" s="154" t="s">
        <v>44</v>
      </c>
      <c r="O244" s="155">
        <v>6.0000000000000001E-3</v>
      </c>
      <c r="P244" s="155">
        <f>O244*H244</f>
        <v>1.2E-2</v>
      </c>
      <c r="Q244" s="155">
        <v>0</v>
      </c>
      <c r="R244" s="155">
        <f>Q244*H244</f>
        <v>0</v>
      </c>
      <c r="S244" s="155">
        <v>0</v>
      </c>
      <c r="T244" s="156">
        <f>S244*H244</f>
        <v>0</v>
      </c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Q244" s="157" t="s">
        <v>159</v>
      </c>
      <c r="AS244" s="157" t="s">
        <v>154</v>
      </c>
      <c r="AT244" s="157" t="s">
        <v>160</v>
      </c>
      <c r="AX244" s="18" t="s">
        <v>150</v>
      </c>
      <c r="BD244" s="158">
        <f>IF(N244="základní",J244,0)</f>
        <v>0</v>
      </c>
      <c r="BE244" s="158">
        <f>IF(N244="snížená",J244,0)</f>
        <v>0</v>
      </c>
      <c r="BF244" s="158">
        <f>IF(N244="zákl. přenesená",J244,0)</f>
        <v>0</v>
      </c>
      <c r="BG244" s="158">
        <f>IF(N244="sníž. přenesená",J244,0)</f>
        <v>0</v>
      </c>
      <c r="BH244" s="158">
        <f>IF(N244="nulová",J244,0)</f>
        <v>0</v>
      </c>
      <c r="BI244" s="18" t="s">
        <v>86</v>
      </c>
      <c r="BJ244" s="158">
        <f>ROUND(I244*H244,2)</f>
        <v>0</v>
      </c>
      <c r="BK244" s="18" t="s">
        <v>159</v>
      </c>
      <c r="BL244" s="157" t="s">
        <v>334</v>
      </c>
    </row>
    <row r="245" spans="1:64" s="14" customFormat="1">
      <c r="B245" s="166"/>
      <c r="D245" s="160" t="s">
        <v>162</v>
      </c>
      <c r="E245" s="167" t="s">
        <v>1</v>
      </c>
      <c r="F245" s="168" t="s">
        <v>88</v>
      </c>
      <c r="H245" s="169">
        <v>2</v>
      </c>
      <c r="L245" s="166"/>
      <c r="M245" s="170"/>
      <c r="N245" s="171"/>
      <c r="O245" s="171"/>
      <c r="P245" s="171"/>
      <c r="Q245" s="171"/>
      <c r="R245" s="171"/>
      <c r="S245" s="171"/>
      <c r="T245" s="172"/>
      <c r="AS245" s="167" t="s">
        <v>162</v>
      </c>
      <c r="AT245" s="167" t="s">
        <v>160</v>
      </c>
      <c r="AU245" s="14" t="s">
        <v>88</v>
      </c>
      <c r="AV245" s="14" t="s">
        <v>35</v>
      </c>
      <c r="AW245" s="14" t="s">
        <v>86</v>
      </c>
      <c r="AX245" s="167" t="s">
        <v>150</v>
      </c>
    </row>
    <row r="246" spans="1:64" s="2" customFormat="1" ht="14.45" customHeight="1">
      <c r="A246" s="30"/>
      <c r="B246" s="146"/>
      <c r="C246" s="147" t="s">
        <v>335</v>
      </c>
      <c r="D246" s="147" t="s">
        <v>154</v>
      </c>
      <c r="E246" s="148" t="s">
        <v>336</v>
      </c>
      <c r="F246" s="149" t="s">
        <v>337</v>
      </c>
      <c r="G246" s="150" t="s">
        <v>176</v>
      </c>
      <c r="H246" s="151">
        <v>2</v>
      </c>
      <c r="I246" s="152"/>
      <c r="J246" s="152">
        <f>ROUND(I246*H246,2)</f>
        <v>0</v>
      </c>
      <c r="K246" s="149" t="s">
        <v>158</v>
      </c>
      <c r="L246" s="31"/>
      <c r="M246" s="153" t="s">
        <v>1</v>
      </c>
      <c r="N246" s="154" t="s">
        <v>44</v>
      </c>
      <c r="O246" s="155">
        <v>8.9999999999999993E-3</v>
      </c>
      <c r="P246" s="155">
        <f>O246*H246</f>
        <v>1.7999999999999999E-2</v>
      </c>
      <c r="Q246" s="155">
        <v>0</v>
      </c>
      <c r="R246" s="155">
        <f>Q246*H246</f>
        <v>0</v>
      </c>
      <c r="S246" s="155">
        <v>0</v>
      </c>
      <c r="T246" s="156">
        <f>S246*H246</f>
        <v>0</v>
      </c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Q246" s="157" t="s">
        <v>159</v>
      </c>
      <c r="AS246" s="157" t="s">
        <v>154</v>
      </c>
      <c r="AT246" s="157" t="s">
        <v>160</v>
      </c>
      <c r="AX246" s="18" t="s">
        <v>150</v>
      </c>
      <c r="BD246" s="158">
        <f>IF(N246="základní",J246,0)</f>
        <v>0</v>
      </c>
      <c r="BE246" s="158">
        <f>IF(N246="snížená",J246,0)</f>
        <v>0</v>
      </c>
      <c r="BF246" s="158">
        <f>IF(N246="zákl. přenesená",J246,0)</f>
        <v>0</v>
      </c>
      <c r="BG246" s="158">
        <f>IF(N246="sníž. přenesená",J246,0)</f>
        <v>0</v>
      </c>
      <c r="BH246" s="158">
        <f>IF(N246="nulová",J246,0)</f>
        <v>0</v>
      </c>
      <c r="BI246" s="18" t="s">
        <v>86</v>
      </c>
      <c r="BJ246" s="158">
        <f>ROUND(I246*H246,2)</f>
        <v>0</v>
      </c>
      <c r="BK246" s="18" t="s">
        <v>159</v>
      </c>
      <c r="BL246" s="157" t="s">
        <v>338</v>
      </c>
    </row>
    <row r="247" spans="1:64" s="14" customFormat="1">
      <c r="B247" s="166"/>
      <c r="D247" s="160" t="s">
        <v>162</v>
      </c>
      <c r="E247" s="167" t="s">
        <v>1</v>
      </c>
      <c r="F247" s="168" t="s">
        <v>88</v>
      </c>
      <c r="H247" s="169">
        <v>2</v>
      </c>
      <c r="L247" s="166"/>
      <c r="M247" s="170"/>
      <c r="N247" s="171"/>
      <c r="O247" s="171"/>
      <c r="P247" s="171"/>
      <c r="Q247" s="171"/>
      <c r="R247" s="171"/>
      <c r="S247" s="171"/>
      <c r="T247" s="172"/>
      <c r="AS247" s="167" t="s">
        <v>162</v>
      </c>
      <c r="AT247" s="167" t="s">
        <v>160</v>
      </c>
      <c r="AU247" s="14" t="s">
        <v>88</v>
      </c>
      <c r="AV247" s="14" t="s">
        <v>35</v>
      </c>
      <c r="AW247" s="14" t="s">
        <v>79</v>
      </c>
      <c r="AX247" s="167" t="s">
        <v>150</v>
      </c>
    </row>
    <row r="248" spans="1:64" s="2" customFormat="1" ht="14.45" customHeight="1">
      <c r="A248" s="30"/>
      <c r="B248" s="146"/>
      <c r="C248" s="147" t="s">
        <v>339</v>
      </c>
      <c r="D248" s="147" t="s">
        <v>154</v>
      </c>
      <c r="E248" s="148" t="s">
        <v>340</v>
      </c>
      <c r="F248" s="149" t="s">
        <v>341</v>
      </c>
      <c r="G248" s="150" t="s">
        <v>157</v>
      </c>
      <c r="H248" s="151">
        <v>10</v>
      </c>
      <c r="I248" s="152"/>
      <c r="J248" s="152">
        <f>ROUND(I248*H248,2)</f>
        <v>0</v>
      </c>
      <c r="K248" s="149" t="s">
        <v>158</v>
      </c>
      <c r="L248" s="31"/>
      <c r="M248" s="153" t="s">
        <v>1</v>
      </c>
      <c r="N248" s="154" t="s">
        <v>44</v>
      </c>
      <c r="O248" s="155">
        <v>8.0000000000000002E-3</v>
      </c>
      <c r="P248" s="155">
        <f>O248*H248</f>
        <v>0.08</v>
      </c>
      <c r="Q248" s="155">
        <v>0</v>
      </c>
      <c r="R248" s="155">
        <f>Q248*H248</f>
        <v>0</v>
      </c>
      <c r="S248" s="155">
        <v>0</v>
      </c>
      <c r="T248" s="156">
        <f>S248*H248</f>
        <v>0</v>
      </c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Q248" s="157" t="s">
        <v>159</v>
      </c>
      <c r="AS248" s="157" t="s">
        <v>154</v>
      </c>
      <c r="AT248" s="157" t="s">
        <v>160</v>
      </c>
      <c r="AX248" s="18" t="s">
        <v>150</v>
      </c>
      <c r="BD248" s="158">
        <f>IF(N248="základní",J248,0)</f>
        <v>0</v>
      </c>
      <c r="BE248" s="158">
        <f>IF(N248="snížená",J248,0)</f>
        <v>0</v>
      </c>
      <c r="BF248" s="158">
        <f>IF(N248="zákl. přenesená",J248,0)</f>
        <v>0</v>
      </c>
      <c r="BG248" s="158">
        <f>IF(N248="sníž. přenesená",J248,0)</f>
        <v>0</v>
      </c>
      <c r="BH248" s="158">
        <f>IF(N248="nulová",J248,0)</f>
        <v>0</v>
      </c>
      <c r="BI248" s="18" t="s">
        <v>86</v>
      </c>
      <c r="BJ248" s="158">
        <f>ROUND(I248*H248,2)</f>
        <v>0</v>
      </c>
      <c r="BK248" s="18" t="s">
        <v>159</v>
      </c>
      <c r="BL248" s="157" t="s">
        <v>342</v>
      </c>
    </row>
    <row r="249" spans="1:64" s="14" customFormat="1">
      <c r="B249" s="166"/>
      <c r="D249" s="160" t="s">
        <v>162</v>
      </c>
      <c r="E249" s="167" t="s">
        <v>1</v>
      </c>
      <c r="F249" s="168" t="s">
        <v>168</v>
      </c>
      <c r="H249" s="169">
        <v>10</v>
      </c>
      <c r="L249" s="166"/>
      <c r="M249" s="170"/>
      <c r="N249" s="171"/>
      <c r="O249" s="171"/>
      <c r="P249" s="171"/>
      <c r="Q249" s="171"/>
      <c r="R249" s="171"/>
      <c r="S249" s="171"/>
      <c r="T249" s="172"/>
      <c r="AS249" s="167" t="s">
        <v>162</v>
      </c>
      <c r="AT249" s="167" t="s">
        <v>160</v>
      </c>
      <c r="AU249" s="14" t="s">
        <v>88</v>
      </c>
      <c r="AV249" s="14" t="s">
        <v>35</v>
      </c>
      <c r="AW249" s="14" t="s">
        <v>79</v>
      </c>
      <c r="AX249" s="167" t="s">
        <v>150</v>
      </c>
    </row>
    <row r="250" spans="1:64" s="2" customFormat="1" ht="14.45" customHeight="1">
      <c r="A250" s="30"/>
      <c r="B250" s="146"/>
      <c r="C250" s="147" t="s">
        <v>343</v>
      </c>
      <c r="D250" s="147" t="s">
        <v>154</v>
      </c>
      <c r="E250" s="148" t="s">
        <v>344</v>
      </c>
      <c r="F250" s="149" t="s">
        <v>345</v>
      </c>
      <c r="G250" s="150" t="s">
        <v>171</v>
      </c>
      <c r="H250" s="151">
        <v>405.86200000000002</v>
      </c>
      <c r="I250" s="152"/>
      <c r="J250" s="152">
        <f>ROUND(I250*H250,2)</f>
        <v>0</v>
      </c>
      <c r="K250" s="149" t="s">
        <v>158</v>
      </c>
      <c r="L250" s="31"/>
      <c r="M250" s="153" t="s">
        <v>1</v>
      </c>
      <c r="N250" s="154" t="s">
        <v>44</v>
      </c>
      <c r="O250" s="155">
        <v>8.6999999999999994E-2</v>
      </c>
      <c r="P250" s="155">
        <f>O250*H250</f>
        <v>35.309993999999996</v>
      </c>
      <c r="Q250" s="155">
        <v>0</v>
      </c>
      <c r="R250" s="155">
        <f>Q250*H250</f>
        <v>0</v>
      </c>
      <c r="S250" s="155">
        <v>0</v>
      </c>
      <c r="T250" s="156">
        <f>S250*H250</f>
        <v>0</v>
      </c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Q250" s="157" t="s">
        <v>159</v>
      </c>
      <c r="AS250" s="157" t="s">
        <v>154</v>
      </c>
      <c r="AT250" s="157" t="s">
        <v>160</v>
      </c>
      <c r="AX250" s="18" t="s">
        <v>150</v>
      </c>
      <c r="BD250" s="158">
        <f>IF(N250="základní",J250,0)</f>
        <v>0</v>
      </c>
      <c r="BE250" s="158">
        <f>IF(N250="snížená",J250,0)</f>
        <v>0</v>
      </c>
      <c r="BF250" s="158">
        <f>IF(N250="zákl. přenesená",J250,0)</f>
        <v>0</v>
      </c>
      <c r="BG250" s="158">
        <f>IF(N250="sníž. přenesená",J250,0)</f>
        <v>0</v>
      </c>
      <c r="BH250" s="158">
        <f>IF(N250="nulová",J250,0)</f>
        <v>0</v>
      </c>
      <c r="BI250" s="18" t="s">
        <v>86</v>
      </c>
      <c r="BJ250" s="158">
        <f>ROUND(I250*H250,2)</f>
        <v>0</v>
      </c>
      <c r="BK250" s="18" t="s">
        <v>159</v>
      </c>
      <c r="BL250" s="157" t="s">
        <v>346</v>
      </c>
    </row>
    <row r="251" spans="1:64" s="13" customFormat="1">
      <c r="B251" s="159"/>
      <c r="D251" s="160" t="s">
        <v>162</v>
      </c>
      <c r="E251" s="161" t="s">
        <v>1</v>
      </c>
      <c r="F251" s="162" t="s">
        <v>347</v>
      </c>
      <c r="H251" s="161" t="s">
        <v>1</v>
      </c>
      <c r="L251" s="159"/>
      <c r="M251" s="163"/>
      <c r="N251" s="164"/>
      <c r="O251" s="164"/>
      <c r="P251" s="164"/>
      <c r="Q251" s="164"/>
      <c r="R251" s="164"/>
      <c r="S251" s="164"/>
      <c r="T251" s="165"/>
      <c r="AS251" s="161" t="s">
        <v>162</v>
      </c>
      <c r="AT251" s="161" t="s">
        <v>160</v>
      </c>
      <c r="AU251" s="13" t="s">
        <v>86</v>
      </c>
      <c r="AV251" s="13" t="s">
        <v>35</v>
      </c>
      <c r="AW251" s="13" t="s">
        <v>79</v>
      </c>
      <c r="AX251" s="161" t="s">
        <v>150</v>
      </c>
    </row>
    <row r="252" spans="1:64" s="14" customFormat="1">
      <c r="B252" s="166"/>
      <c r="D252" s="160" t="s">
        <v>162</v>
      </c>
      <c r="E252" s="167" t="s">
        <v>1</v>
      </c>
      <c r="F252" s="168" t="s">
        <v>247</v>
      </c>
      <c r="H252" s="169">
        <v>13.6</v>
      </c>
      <c r="L252" s="166"/>
      <c r="M252" s="170"/>
      <c r="N252" s="171"/>
      <c r="O252" s="171"/>
      <c r="P252" s="171"/>
      <c r="Q252" s="171"/>
      <c r="R252" s="171"/>
      <c r="S252" s="171"/>
      <c r="T252" s="172"/>
      <c r="AS252" s="167" t="s">
        <v>162</v>
      </c>
      <c r="AT252" s="167" t="s">
        <v>160</v>
      </c>
      <c r="AU252" s="14" t="s">
        <v>88</v>
      </c>
      <c r="AV252" s="14" t="s">
        <v>35</v>
      </c>
      <c r="AW252" s="14" t="s">
        <v>79</v>
      </c>
      <c r="AX252" s="167" t="s">
        <v>150</v>
      </c>
    </row>
    <row r="253" spans="1:64" s="13" customFormat="1">
      <c r="B253" s="159"/>
      <c r="D253" s="160" t="s">
        <v>162</v>
      </c>
      <c r="E253" s="161" t="s">
        <v>1</v>
      </c>
      <c r="F253" s="162" t="s">
        <v>348</v>
      </c>
      <c r="H253" s="161" t="s">
        <v>1</v>
      </c>
      <c r="L253" s="159"/>
      <c r="M253" s="163"/>
      <c r="N253" s="164"/>
      <c r="O253" s="164"/>
      <c r="P253" s="164"/>
      <c r="Q253" s="164"/>
      <c r="R253" s="164"/>
      <c r="S253" s="164"/>
      <c r="T253" s="165"/>
      <c r="AS253" s="161" t="s">
        <v>162</v>
      </c>
      <c r="AT253" s="161" t="s">
        <v>160</v>
      </c>
      <c r="AU253" s="13" t="s">
        <v>86</v>
      </c>
      <c r="AV253" s="13" t="s">
        <v>35</v>
      </c>
      <c r="AW253" s="13" t="s">
        <v>79</v>
      </c>
      <c r="AX253" s="161" t="s">
        <v>150</v>
      </c>
    </row>
    <row r="254" spans="1:64" s="14" customFormat="1">
      <c r="B254" s="166"/>
      <c r="D254" s="160" t="s">
        <v>162</v>
      </c>
      <c r="E254" s="167" t="s">
        <v>1</v>
      </c>
      <c r="F254" s="168" t="s">
        <v>349</v>
      </c>
      <c r="H254" s="169">
        <v>392.262</v>
      </c>
      <c r="L254" s="166"/>
      <c r="M254" s="170"/>
      <c r="N254" s="171"/>
      <c r="O254" s="171"/>
      <c r="P254" s="171"/>
      <c r="Q254" s="171"/>
      <c r="R254" s="171"/>
      <c r="S254" s="171"/>
      <c r="T254" s="172"/>
      <c r="AS254" s="167" t="s">
        <v>162</v>
      </c>
      <c r="AT254" s="167" t="s">
        <v>160</v>
      </c>
      <c r="AU254" s="14" t="s">
        <v>88</v>
      </c>
      <c r="AV254" s="14" t="s">
        <v>35</v>
      </c>
      <c r="AW254" s="14" t="s">
        <v>79</v>
      </c>
      <c r="AX254" s="167" t="s">
        <v>150</v>
      </c>
    </row>
    <row r="255" spans="1:64" s="2" customFormat="1" ht="24.2" customHeight="1">
      <c r="A255" s="30"/>
      <c r="B255" s="146"/>
      <c r="C255" s="147" t="s">
        <v>350</v>
      </c>
      <c r="D255" s="147" t="s">
        <v>154</v>
      </c>
      <c r="E255" s="148" t="s">
        <v>351</v>
      </c>
      <c r="F255" s="149" t="s">
        <v>352</v>
      </c>
      <c r="G255" s="150" t="s">
        <v>171</v>
      </c>
      <c r="H255" s="151">
        <v>4058.62</v>
      </c>
      <c r="I255" s="152"/>
      <c r="J255" s="152">
        <f>ROUND(I255*H255,2)</f>
        <v>0</v>
      </c>
      <c r="K255" s="149" t="s">
        <v>158</v>
      </c>
      <c r="L255" s="31"/>
      <c r="M255" s="153" t="s">
        <v>1</v>
      </c>
      <c r="N255" s="154" t="s">
        <v>44</v>
      </c>
      <c r="O255" s="155">
        <v>5.0000000000000001E-3</v>
      </c>
      <c r="P255" s="155">
        <f>O255*H255</f>
        <v>20.293099999999999</v>
      </c>
      <c r="Q255" s="155">
        <v>0</v>
      </c>
      <c r="R255" s="155">
        <f>Q255*H255</f>
        <v>0</v>
      </c>
      <c r="S255" s="155">
        <v>0</v>
      </c>
      <c r="T255" s="156">
        <f>S255*H255</f>
        <v>0</v>
      </c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Q255" s="157" t="s">
        <v>159</v>
      </c>
      <c r="AS255" s="157" t="s">
        <v>154</v>
      </c>
      <c r="AT255" s="157" t="s">
        <v>160</v>
      </c>
      <c r="AX255" s="18" t="s">
        <v>150</v>
      </c>
      <c r="BD255" s="158">
        <f>IF(N255="základní",J255,0)</f>
        <v>0</v>
      </c>
      <c r="BE255" s="158">
        <f>IF(N255="snížená",J255,0)</f>
        <v>0</v>
      </c>
      <c r="BF255" s="158">
        <f>IF(N255="zákl. přenesená",J255,0)</f>
        <v>0</v>
      </c>
      <c r="BG255" s="158">
        <f>IF(N255="sníž. přenesená",J255,0)</f>
        <v>0</v>
      </c>
      <c r="BH255" s="158">
        <f>IF(N255="nulová",J255,0)</f>
        <v>0</v>
      </c>
      <c r="BI255" s="18" t="s">
        <v>86</v>
      </c>
      <c r="BJ255" s="158">
        <f>ROUND(I255*H255,2)</f>
        <v>0</v>
      </c>
      <c r="BK255" s="18" t="s">
        <v>159</v>
      </c>
      <c r="BL255" s="157" t="s">
        <v>353</v>
      </c>
    </row>
    <row r="256" spans="1:64" s="14" customFormat="1">
      <c r="B256" s="166"/>
      <c r="D256" s="160" t="s">
        <v>162</v>
      </c>
      <c r="E256" s="167" t="s">
        <v>1</v>
      </c>
      <c r="F256" s="168" t="s">
        <v>354</v>
      </c>
      <c r="H256" s="169">
        <v>4058.62</v>
      </c>
      <c r="L256" s="166"/>
      <c r="M256" s="170"/>
      <c r="N256" s="171"/>
      <c r="O256" s="171"/>
      <c r="P256" s="171"/>
      <c r="Q256" s="171"/>
      <c r="R256" s="171"/>
      <c r="S256" s="171"/>
      <c r="T256" s="172"/>
      <c r="AS256" s="167" t="s">
        <v>162</v>
      </c>
      <c r="AT256" s="167" t="s">
        <v>160</v>
      </c>
      <c r="AU256" s="14" t="s">
        <v>88</v>
      </c>
      <c r="AV256" s="14" t="s">
        <v>35</v>
      </c>
      <c r="AW256" s="14" t="s">
        <v>79</v>
      </c>
      <c r="AX256" s="167" t="s">
        <v>150</v>
      </c>
    </row>
    <row r="257" spans="1:64" s="2" customFormat="1" ht="14.45" customHeight="1">
      <c r="A257" s="30"/>
      <c r="B257" s="146"/>
      <c r="C257" s="147" t="s">
        <v>355</v>
      </c>
      <c r="D257" s="147" t="s">
        <v>154</v>
      </c>
      <c r="E257" s="148" t="s">
        <v>356</v>
      </c>
      <c r="F257" s="149" t="s">
        <v>357</v>
      </c>
      <c r="G257" s="150" t="s">
        <v>358</v>
      </c>
      <c r="H257" s="151">
        <v>730.55200000000002</v>
      </c>
      <c r="I257" s="152"/>
      <c r="J257" s="152">
        <f>ROUND(I257*H257,2)</f>
        <v>0</v>
      </c>
      <c r="K257" s="149" t="s">
        <v>158</v>
      </c>
      <c r="L257" s="31"/>
      <c r="M257" s="153" t="s">
        <v>1</v>
      </c>
      <c r="N257" s="154" t="s">
        <v>44</v>
      </c>
      <c r="O257" s="155">
        <v>0</v>
      </c>
      <c r="P257" s="155">
        <f>O257*H257</f>
        <v>0</v>
      </c>
      <c r="Q257" s="155">
        <v>0</v>
      </c>
      <c r="R257" s="155">
        <f>Q257*H257</f>
        <v>0</v>
      </c>
      <c r="S257" s="155">
        <v>0</v>
      </c>
      <c r="T257" s="156">
        <f>S257*H257</f>
        <v>0</v>
      </c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Q257" s="157" t="s">
        <v>159</v>
      </c>
      <c r="AS257" s="157" t="s">
        <v>154</v>
      </c>
      <c r="AT257" s="157" t="s">
        <v>160</v>
      </c>
      <c r="AX257" s="18" t="s">
        <v>150</v>
      </c>
      <c r="BD257" s="158">
        <f>IF(N257="základní",J257,0)</f>
        <v>0</v>
      </c>
      <c r="BE257" s="158">
        <f>IF(N257="snížená",J257,0)</f>
        <v>0</v>
      </c>
      <c r="BF257" s="158">
        <f>IF(N257="zákl. přenesená",J257,0)</f>
        <v>0</v>
      </c>
      <c r="BG257" s="158">
        <f>IF(N257="sníž. přenesená",J257,0)</f>
        <v>0</v>
      </c>
      <c r="BH257" s="158">
        <f>IF(N257="nulová",J257,0)</f>
        <v>0</v>
      </c>
      <c r="BI257" s="18" t="s">
        <v>86</v>
      </c>
      <c r="BJ257" s="158">
        <f>ROUND(I257*H257,2)</f>
        <v>0</v>
      </c>
      <c r="BK257" s="18" t="s">
        <v>159</v>
      </c>
      <c r="BL257" s="157" t="s">
        <v>359</v>
      </c>
    </row>
    <row r="258" spans="1:64" s="14" customFormat="1">
      <c r="B258" s="166"/>
      <c r="D258" s="160" t="s">
        <v>162</v>
      </c>
      <c r="E258" s="167" t="s">
        <v>1</v>
      </c>
      <c r="F258" s="168" t="s">
        <v>360</v>
      </c>
      <c r="H258" s="169">
        <v>730.55200000000002</v>
      </c>
      <c r="L258" s="166"/>
      <c r="M258" s="170"/>
      <c r="N258" s="171"/>
      <c r="O258" s="171"/>
      <c r="P258" s="171"/>
      <c r="Q258" s="171"/>
      <c r="R258" s="171"/>
      <c r="S258" s="171"/>
      <c r="T258" s="172"/>
      <c r="AS258" s="167" t="s">
        <v>162</v>
      </c>
      <c r="AT258" s="167" t="s">
        <v>160</v>
      </c>
      <c r="AU258" s="14" t="s">
        <v>88</v>
      </c>
      <c r="AV258" s="14" t="s">
        <v>35</v>
      </c>
      <c r="AW258" s="14" t="s">
        <v>79</v>
      </c>
      <c r="AX258" s="167" t="s">
        <v>150</v>
      </c>
    </row>
    <row r="259" spans="1:64" s="2" customFormat="1" ht="14.45" customHeight="1">
      <c r="A259" s="30"/>
      <c r="B259" s="146"/>
      <c r="C259" s="147" t="s">
        <v>361</v>
      </c>
      <c r="D259" s="147" t="s">
        <v>154</v>
      </c>
      <c r="E259" s="148" t="s">
        <v>362</v>
      </c>
      <c r="F259" s="149" t="s">
        <v>363</v>
      </c>
      <c r="G259" s="150" t="s">
        <v>171</v>
      </c>
      <c r="H259" s="151">
        <v>405.86200000000002</v>
      </c>
      <c r="I259" s="152"/>
      <c r="J259" s="152">
        <f>ROUND(I259*H259,2)</f>
        <v>0</v>
      </c>
      <c r="K259" s="149" t="s">
        <v>158</v>
      </c>
      <c r="L259" s="31"/>
      <c r="M259" s="153" t="s">
        <v>1</v>
      </c>
      <c r="N259" s="154" t="s">
        <v>44</v>
      </c>
      <c r="O259" s="155">
        <v>8.9999999999999993E-3</v>
      </c>
      <c r="P259" s="155">
        <f>O259*H259</f>
        <v>3.6527579999999999</v>
      </c>
      <c r="Q259" s="155">
        <v>0</v>
      </c>
      <c r="R259" s="155">
        <f>Q259*H259</f>
        <v>0</v>
      </c>
      <c r="S259" s="155">
        <v>0</v>
      </c>
      <c r="T259" s="156">
        <f>S259*H259</f>
        <v>0</v>
      </c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Q259" s="157" t="s">
        <v>159</v>
      </c>
      <c r="AS259" s="157" t="s">
        <v>154</v>
      </c>
      <c r="AT259" s="157" t="s">
        <v>160</v>
      </c>
      <c r="AX259" s="18" t="s">
        <v>150</v>
      </c>
      <c r="BD259" s="158">
        <f>IF(N259="základní",J259,0)</f>
        <v>0</v>
      </c>
      <c r="BE259" s="158">
        <f>IF(N259="snížená",J259,0)</f>
        <v>0</v>
      </c>
      <c r="BF259" s="158">
        <f>IF(N259="zákl. přenesená",J259,0)</f>
        <v>0</v>
      </c>
      <c r="BG259" s="158">
        <f>IF(N259="sníž. přenesená",J259,0)</f>
        <v>0</v>
      </c>
      <c r="BH259" s="158">
        <f>IF(N259="nulová",J259,0)</f>
        <v>0</v>
      </c>
      <c r="BI259" s="18" t="s">
        <v>86</v>
      </c>
      <c r="BJ259" s="158">
        <f>ROUND(I259*H259,2)</f>
        <v>0</v>
      </c>
      <c r="BK259" s="18" t="s">
        <v>159</v>
      </c>
      <c r="BL259" s="157" t="s">
        <v>364</v>
      </c>
    </row>
    <row r="260" spans="1:64" s="14" customFormat="1">
      <c r="B260" s="166"/>
      <c r="D260" s="160" t="s">
        <v>162</v>
      </c>
      <c r="E260" s="167" t="s">
        <v>1</v>
      </c>
      <c r="F260" s="168" t="s">
        <v>365</v>
      </c>
      <c r="H260" s="169">
        <v>405.86200000000002</v>
      </c>
      <c r="L260" s="166"/>
      <c r="M260" s="170"/>
      <c r="N260" s="171"/>
      <c r="O260" s="171"/>
      <c r="P260" s="171"/>
      <c r="Q260" s="171"/>
      <c r="R260" s="171"/>
      <c r="S260" s="171"/>
      <c r="T260" s="172"/>
      <c r="AS260" s="167" t="s">
        <v>162</v>
      </c>
      <c r="AT260" s="167" t="s">
        <v>160</v>
      </c>
      <c r="AU260" s="14" t="s">
        <v>88</v>
      </c>
      <c r="AV260" s="14" t="s">
        <v>35</v>
      </c>
      <c r="AW260" s="14" t="s">
        <v>79</v>
      </c>
      <c r="AX260" s="167" t="s">
        <v>150</v>
      </c>
    </row>
    <row r="261" spans="1:64" s="2" customFormat="1" ht="14.45" customHeight="1">
      <c r="A261" s="30"/>
      <c r="B261" s="146"/>
      <c r="C261" s="147" t="s">
        <v>366</v>
      </c>
      <c r="D261" s="147" t="s">
        <v>154</v>
      </c>
      <c r="E261" s="148" t="s">
        <v>367</v>
      </c>
      <c r="F261" s="149" t="s">
        <v>368</v>
      </c>
      <c r="G261" s="150" t="s">
        <v>171</v>
      </c>
      <c r="H261" s="151">
        <v>24.132999999999999</v>
      </c>
      <c r="I261" s="152"/>
      <c r="J261" s="152">
        <f>ROUND(I261*H261,2)</f>
        <v>0</v>
      </c>
      <c r="K261" s="149" t="s">
        <v>158</v>
      </c>
      <c r="L261" s="31"/>
      <c r="M261" s="153" t="s">
        <v>1</v>
      </c>
      <c r="N261" s="154" t="s">
        <v>44</v>
      </c>
      <c r="O261" s="155">
        <v>0.32800000000000001</v>
      </c>
      <c r="P261" s="155">
        <f>O261*H261</f>
        <v>7.9156240000000002</v>
      </c>
      <c r="Q261" s="155">
        <v>0</v>
      </c>
      <c r="R261" s="155">
        <f>Q261*H261</f>
        <v>0</v>
      </c>
      <c r="S261" s="155">
        <v>0</v>
      </c>
      <c r="T261" s="156">
        <f>S261*H261</f>
        <v>0</v>
      </c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Q261" s="157" t="s">
        <v>159</v>
      </c>
      <c r="AS261" s="157" t="s">
        <v>154</v>
      </c>
      <c r="AT261" s="157" t="s">
        <v>160</v>
      </c>
      <c r="AX261" s="18" t="s">
        <v>150</v>
      </c>
      <c r="BD261" s="158">
        <f>IF(N261="základní",J261,0)</f>
        <v>0</v>
      </c>
      <c r="BE261" s="158">
        <f>IF(N261="snížená",J261,0)</f>
        <v>0</v>
      </c>
      <c r="BF261" s="158">
        <f>IF(N261="zákl. přenesená",J261,0)</f>
        <v>0</v>
      </c>
      <c r="BG261" s="158">
        <f>IF(N261="sníž. přenesená",J261,0)</f>
        <v>0</v>
      </c>
      <c r="BH261" s="158">
        <f>IF(N261="nulová",J261,0)</f>
        <v>0</v>
      </c>
      <c r="BI261" s="18" t="s">
        <v>86</v>
      </c>
      <c r="BJ261" s="158">
        <f>ROUND(I261*H261,2)</f>
        <v>0</v>
      </c>
      <c r="BK261" s="18" t="s">
        <v>159</v>
      </c>
      <c r="BL261" s="157" t="s">
        <v>369</v>
      </c>
    </row>
    <row r="262" spans="1:64" s="13" customFormat="1">
      <c r="B262" s="159"/>
      <c r="D262" s="160" t="s">
        <v>162</v>
      </c>
      <c r="E262" s="161" t="s">
        <v>1</v>
      </c>
      <c r="F262" s="162" t="s">
        <v>370</v>
      </c>
      <c r="H262" s="161" t="s">
        <v>1</v>
      </c>
      <c r="L262" s="159"/>
      <c r="M262" s="163"/>
      <c r="N262" s="164"/>
      <c r="O262" s="164"/>
      <c r="P262" s="164"/>
      <c r="Q262" s="164"/>
      <c r="R262" s="164"/>
      <c r="S262" s="164"/>
      <c r="T262" s="165"/>
      <c r="AS262" s="161" t="s">
        <v>162</v>
      </c>
      <c r="AT262" s="161" t="s">
        <v>160</v>
      </c>
      <c r="AU262" s="13" t="s">
        <v>86</v>
      </c>
      <c r="AV262" s="13" t="s">
        <v>35</v>
      </c>
      <c r="AW262" s="13" t="s">
        <v>79</v>
      </c>
      <c r="AX262" s="161" t="s">
        <v>150</v>
      </c>
    </row>
    <row r="263" spans="1:64" s="14" customFormat="1">
      <c r="B263" s="166"/>
      <c r="D263" s="160" t="s">
        <v>162</v>
      </c>
      <c r="E263" s="167" t="s">
        <v>1</v>
      </c>
      <c r="F263" s="168" t="s">
        <v>371</v>
      </c>
      <c r="H263" s="169">
        <v>17</v>
      </c>
      <c r="L263" s="166"/>
      <c r="M263" s="170"/>
      <c r="N263" s="171"/>
      <c r="O263" s="171"/>
      <c r="P263" s="171"/>
      <c r="Q263" s="171"/>
      <c r="R263" s="171"/>
      <c r="S263" s="171"/>
      <c r="T263" s="172"/>
      <c r="AS263" s="167" t="s">
        <v>162</v>
      </c>
      <c r="AT263" s="167" t="s">
        <v>160</v>
      </c>
      <c r="AU263" s="14" t="s">
        <v>88</v>
      </c>
      <c r="AV263" s="14" t="s">
        <v>35</v>
      </c>
      <c r="AW263" s="14" t="s">
        <v>79</v>
      </c>
      <c r="AX263" s="167" t="s">
        <v>150</v>
      </c>
    </row>
    <row r="264" spans="1:64" s="13" customFormat="1">
      <c r="B264" s="159"/>
      <c r="D264" s="160" t="s">
        <v>162</v>
      </c>
      <c r="E264" s="161" t="s">
        <v>1</v>
      </c>
      <c r="F264" s="162" t="s">
        <v>372</v>
      </c>
      <c r="H264" s="161" t="s">
        <v>1</v>
      </c>
      <c r="L264" s="159"/>
      <c r="M264" s="163"/>
      <c r="N264" s="164"/>
      <c r="O264" s="164"/>
      <c r="P264" s="164"/>
      <c r="Q264" s="164"/>
      <c r="R264" s="164"/>
      <c r="S264" s="164"/>
      <c r="T264" s="165"/>
      <c r="AS264" s="161" t="s">
        <v>162</v>
      </c>
      <c r="AT264" s="161" t="s">
        <v>160</v>
      </c>
      <c r="AU264" s="13" t="s">
        <v>86</v>
      </c>
      <c r="AV264" s="13" t="s">
        <v>35</v>
      </c>
      <c r="AW264" s="13" t="s">
        <v>79</v>
      </c>
      <c r="AX264" s="161" t="s">
        <v>150</v>
      </c>
    </row>
    <row r="265" spans="1:64" s="14" customFormat="1">
      <c r="B265" s="166"/>
      <c r="D265" s="160" t="s">
        <v>162</v>
      </c>
      <c r="E265" s="167" t="s">
        <v>1</v>
      </c>
      <c r="F265" s="168" t="s">
        <v>285</v>
      </c>
      <c r="H265" s="169">
        <v>19.817</v>
      </c>
      <c r="L265" s="166"/>
      <c r="M265" s="170"/>
      <c r="N265" s="171"/>
      <c r="O265" s="171"/>
      <c r="P265" s="171"/>
      <c r="Q265" s="171"/>
      <c r="R265" s="171"/>
      <c r="S265" s="171"/>
      <c r="T265" s="172"/>
      <c r="AS265" s="167" t="s">
        <v>162</v>
      </c>
      <c r="AT265" s="167" t="s">
        <v>160</v>
      </c>
      <c r="AU265" s="14" t="s">
        <v>88</v>
      </c>
      <c r="AV265" s="14" t="s">
        <v>35</v>
      </c>
      <c r="AW265" s="14" t="s">
        <v>79</v>
      </c>
      <c r="AX265" s="167" t="s">
        <v>150</v>
      </c>
    </row>
    <row r="266" spans="1:64" s="14" customFormat="1">
      <c r="B266" s="166"/>
      <c r="D266" s="160" t="s">
        <v>162</v>
      </c>
      <c r="E266" s="167" t="s">
        <v>1</v>
      </c>
      <c r="F266" s="168" t="s">
        <v>373</v>
      </c>
      <c r="H266" s="169">
        <v>-11.101000000000001</v>
      </c>
      <c r="L266" s="166"/>
      <c r="M266" s="170"/>
      <c r="N266" s="171"/>
      <c r="O266" s="171"/>
      <c r="P266" s="171"/>
      <c r="Q266" s="171"/>
      <c r="R266" s="171"/>
      <c r="S266" s="171"/>
      <c r="T266" s="172"/>
      <c r="AS266" s="167" t="s">
        <v>162</v>
      </c>
      <c r="AT266" s="167" t="s">
        <v>160</v>
      </c>
      <c r="AU266" s="14" t="s">
        <v>88</v>
      </c>
      <c r="AV266" s="14" t="s">
        <v>35</v>
      </c>
      <c r="AW266" s="14" t="s">
        <v>79</v>
      </c>
      <c r="AX266" s="167" t="s">
        <v>150</v>
      </c>
    </row>
    <row r="267" spans="1:64" s="14" customFormat="1">
      <c r="B267" s="166"/>
      <c r="D267" s="160" t="s">
        <v>162</v>
      </c>
      <c r="E267" s="167" t="s">
        <v>1</v>
      </c>
      <c r="F267" s="168" t="s">
        <v>374</v>
      </c>
      <c r="H267" s="169">
        <v>-1.583</v>
      </c>
      <c r="L267" s="166"/>
      <c r="M267" s="170"/>
      <c r="N267" s="171"/>
      <c r="O267" s="171"/>
      <c r="P267" s="171"/>
      <c r="Q267" s="171"/>
      <c r="R267" s="171"/>
      <c r="S267" s="171"/>
      <c r="T267" s="172"/>
      <c r="AS267" s="167" t="s">
        <v>162</v>
      </c>
      <c r="AT267" s="167" t="s">
        <v>160</v>
      </c>
      <c r="AU267" s="14" t="s">
        <v>88</v>
      </c>
      <c r="AV267" s="14" t="s">
        <v>35</v>
      </c>
      <c r="AW267" s="14" t="s">
        <v>79</v>
      </c>
      <c r="AX267" s="167" t="s">
        <v>150</v>
      </c>
    </row>
    <row r="268" spans="1:64" s="15" customFormat="1">
      <c r="B268" s="173"/>
      <c r="D268" s="160" t="s">
        <v>162</v>
      </c>
      <c r="E268" s="174" t="s">
        <v>1</v>
      </c>
      <c r="F268" s="175" t="s">
        <v>207</v>
      </c>
      <c r="H268" s="176">
        <v>24.132999999999999</v>
      </c>
      <c r="L268" s="173"/>
      <c r="M268" s="177"/>
      <c r="N268" s="178"/>
      <c r="O268" s="178"/>
      <c r="P268" s="178"/>
      <c r="Q268" s="178"/>
      <c r="R268" s="178"/>
      <c r="S268" s="178"/>
      <c r="T268" s="179"/>
      <c r="AS268" s="174" t="s">
        <v>162</v>
      </c>
      <c r="AT268" s="174" t="s">
        <v>160</v>
      </c>
      <c r="AU268" s="15" t="s">
        <v>159</v>
      </c>
      <c r="AV268" s="15" t="s">
        <v>35</v>
      </c>
      <c r="AW268" s="15" t="s">
        <v>86</v>
      </c>
      <c r="AX268" s="174" t="s">
        <v>150</v>
      </c>
    </row>
    <row r="269" spans="1:64" s="2" customFormat="1" ht="14.45" customHeight="1">
      <c r="A269" s="30"/>
      <c r="B269" s="146"/>
      <c r="C269" s="180" t="s">
        <v>204</v>
      </c>
      <c r="D269" s="180" t="s">
        <v>243</v>
      </c>
      <c r="E269" s="181" t="s">
        <v>375</v>
      </c>
      <c r="F269" s="182" t="s">
        <v>376</v>
      </c>
      <c r="G269" s="183" t="s">
        <v>358</v>
      </c>
      <c r="H269" s="184">
        <v>43.439</v>
      </c>
      <c r="I269" s="185"/>
      <c r="J269" s="185">
        <f>ROUND(I269*H269,2)</f>
        <v>0</v>
      </c>
      <c r="K269" s="182" t="s">
        <v>158</v>
      </c>
      <c r="L269" s="186"/>
      <c r="M269" s="187" t="s">
        <v>1</v>
      </c>
      <c r="N269" s="188" t="s">
        <v>44</v>
      </c>
      <c r="O269" s="155">
        <v>0</v>
      </c>
      <c r="P269" s="155">
        <f>O269*H269</f>
        <v>0</v>
      </c>
      <c r="Q269" s="155">
        <v>1</v>
      </c>
      <c r="R269" s="155">
        <f>Q269*H269</f>
        <v>43.439</v>
      </c>
      <c r="S269" s="155">
        <v>0</v>
      </c>
      <c r="T269" s="156">
        <f>S269*H269</f>
        <v>0</v>
      </c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Q269" s="157" t="s">
        <v>193</v>
      </c>
      <c r="AS269" s="157" t="s">
        <v>243</v>
      </c>
      <c r="AT269" s="157" t="s">
        <v>160</v>
      </c>
      <c r="AX269" s="18" t="s">
        <v>150</v>
      </c>
      <c r="BD269" s="158">
        <f>IF(N269="základní",J269,0)</f>
        <v>0</v>
      </c>
      <c r="BE269" s="158">
        <f>IF(N269="snížená",J269,0)</f>
        <v>0</v>
      </c>
      <c r="BF269" s="158">
        <f>IF(N269="zákl. přenesená",J269,0)</f>
        <v>0</v>
      </c>
      <c r="BG269" s="158">
        <f>IF(N269="sníž. přenesená",J269,0)</f>
        <v>0</v>
      </c>
      <c r="BH269" s="158">
        <f>IF(N269="nulová",J269,0)</f>
        <v>0</v>
      </c>
      <c r="BI269" s="18" t="s">
        <v>86</v>
      </c>
      <c r="BJ269" s="158">
        <f>ROUND(I269*H269,2)</f>
        <v>0</v>
      </c>
      <c r="BK269" s="18" t="s">
        <v>159</v>
      </c>
      <c r="BL269" s="157" t="s">
        <v>377</v>
      </c>
    </row>
    <row r="270" spans="1:64" s="14" customFormat="1">
      <c r="B270" s="166"/>
      <c r="D270" s="160" t="s">
        <v>162</v>
      </c>
      <c r="E270" s="167" t="s">
        <v>1</v>
      </c>
      <c r="F270" s="168" t="s">
        <v>378</v>
      </c>
      <c r="H270" s="169">
        <v>43.439</v>
      </c>
      <c r="L270" s="166"/>
      <c r="M270" s="170"/>
      <c r="N270" s="171"/>
      <c r="O270" s="171"/>
      <c r="P270" s="171"/>
      <c r="Q270" s="171"/>
      <c r="R270" s="171"/>
      <c r="S270" s="171"/>
      <c r="T270" s="172"/>
      <c r="AS270" s="167" t="s">
        <v>162</v>
      </c>
      <c r="AT270" s="167" t="s">
        <v>160</v>
      </c>
      <c r="AU270" s="14" t="s">
        <v>88</v>
      </c>
      <c r="AV270" s="14" t="s">
        <v>35</v>
      </c>
      <c r="AW270" s="14" t="s">
        <v>79</v>
      </c>
      <c r="AX270" s="167" t="s">
        <v>150</v>
      </c>
    </row>
    <row r="271" spans="1:64" s="12" customFormat="1" ht="20.85" customHeight="1">
      <c r="B271" s="134"/>
      <c r="D271" s="135" t="s">
        <v>78</v>
      </c>
      <c r="E271" s="144" t="s">
        <v>256</v>
      </c>
      <c r="F271" s="144" t="s">
        <v>379</v>
      </c>
      <c r="J271" s="145">
        <f>BJ271</f>
        <v>0</v>
      </c>
      <c r="L271" s="134"/>
      <c r="M271" s="138"/>
      <c r="N271" s="139"/>
      <c r="O271" s="139"/>
      <c r="P271" s="140">
        <f>SUM(P272:P289)</f>
        <v>61.680000000000007</v>
      </c>
      <c r="Q271" s="139"/>
      <c r="R271" s="140">
        <f>SUM(R272:R289)</f>
        <v>0.24060000000000001</v>
      </c>
      <c r="S271" s="139"/>
      <c r="T271" s="141">
        <f>SUM(T272:T289)</f>
        <v>0</v>
      </c>
      <c r="AQ271" s="135" t="s">
        <v>86</v>
      </c>
      <c r="AS271" s="142" t="s">
        <v>78</v>
      </c>
      <c r="AT271" s="142" t="s">
        <v>88</v>
      </c>
      <c r="AX271" s="135" t="s">
        <v>150</v>
      </c>
      <c r="BJ271" s="143">
        <f>SUM(BJ272:BJ289)</f>
        <v>0</v>
      </c>
    </row>
    <row r="272" spans="1:64" s="2" customFormat="1" ht="14.45" customHeight="1">
      <c r="A272" s="30"/>
      <c r="B272" s="146"/>
      <c r="C272" s="147" t="s">
        <v>380</v>
      </c>
      <c r="D272" s="147" t="s">
        <v>154</v>
      </c>
      <c r="E272" s="148" t="s">
        <v>381</v>
      </c>
      <c r="F272" s="149" t="s">
        <v>382</v>
      </c>
      <c r="G272" s="150" t="s">
        <v>157</v>
      </c>
      <c r="H272" s="151">
        <v>190</v>
      </c>
      <c r="I272" s="152"/>
      <c r="J272" s="152">
        <f>ROUND(I272*H272,2)</f>
        <v>0</v>
      </c>
      <c r="K272" s="149" t="s">
        <v>158</v>
      </c>
      <c r="L272" s="31"/>
      <c r="M272" s="153" t="s">
        <v>1</v>
      </c>
      <c r="N272" s="154" t="s">
        <v>44</v>
      </c>
      <c r="O272" s="155">
        <v>4.3999999999999997E-2</v>
      </c>
      <c r="P272" s="155">
        <f>O272*H272</f>
        <v>8.36</v>
      </c>
      <c r="Q272" s="155">
        <v>0</v>
      </c>
      <c r="R272" s="155">
        <f>Q272*H272</f>
        <v>0</v>
      </c>
      <c r="S272" s="155">
        <v>0</v>
      </c>
      <c r="T272" s="156">
        <f>S272*H272</f>
        <v>0</v>
      </c>
      <c r="U272" s="30"/>
      <c r="V272" s="30"/>
      <c r="W272" s="30"/>
      <c r="X272" s="30"/>
      <c r="Y272" s="30"/>
      <c r="Z272" s="30"/>
      <c r="AA272" s="30"/>
      <c r="AB272" s="30"/>
      <c r="AC272" s="30"/>
      <c r="AD272" s="30"/>
      <c r="AQ272" s="157" t="s">
        <v>159</v>
      </c>
      <c r="AS272" s="157" t="s">
        <v>154</v>
      </c>
      <c r="AT272" s="157" t="s">
        <v>160</v>
      </c>
      <c r="AX272" s="18" t="s">
        <v>150</v>
      </c>
      <c r="BD272" s="158">
        <f>IF(N272="základní",J272,0)</f>
        <v>0</v>
      </c>
      <c r="BE272" s="158">
        <f>IF(N272="snížená",J272,0)</f>
        <v>0</v>
      </c>
      <c r="BF272" s="158">
        <f>IF(N272="zákl. přenesená",J272,0)</f>
        <v>0</v>
      </c>
      <c r="BG272" s="158">
        <f>IF(N272="sníž. přenesená",J272,0)</f>
        <v>0</v>
      </c>
      <c r="BH272" s="158">
        <f>IF(N272="nulová",J272,0)</f>
        <v>0</v>
      </c>
      <c r="BI272" s="18" t="s">
        <v>86</v>
      </c>
      <c r="BJ272" s="158">
        <f>ROUND(I272*H272,2)</f>
        <v>0</v>
      </c>
      <c r="BK272" s="18" t="s">
        <v>159</v>
      </c>
      <c r="BL272" s="157" t="s">
        <v>383</v>
      </c>
    </row>
    <row r="273" spans="1:64" s="14" customFormat="1">
      <c r="B273" s="166"/>
      <c r="D273" s="160" t="s">
        <v>162</v>
      </c>
      <c r="E273" s="167" t="s">
        <v>1</v>
      </c>
      <c r="F273" s="168" t="s">
        <v>384</v>
      </c>
      <c r="H273" s="169">
        <v>190</v>
      </c>
      <c r="L273" s="166"/>
      <c r="M273" s="170"/>
      <c r="N273" s="171"/>
      <c r="O273" s="171"/>
      <c r="P273" s="171"/>
      <c r="Q273" s="171"/>
      <c r="R273" s="171"/>
      <c r="S273" s="171"/>
      <c r="T273" s="172"/>
      <c r="AS273" s="167" t="s">
        <v>162</v>
      </c>
      <c r="AT273" s="167" t="s">
        <v>160</v>
      </c>
      <c r="AU273" s="14" t="s">
        <v>88</v>
      </c>
      <c r="AV273" s="14" t="s">
        <v>35</v>
      </c>
      <c r="AW273" s="14" t="s">
        <v>86</v>
      </c>
      <c r="AX273" s="167" t="s">
        <v>150</v>
      </c>
    </row>
    <row r="274" spans="1:64" s="2" customFormat="1" ht="14.45" customHeight="1">
      <c r="A274" s="30"/>
      <c r="B274" s="146"/>
      <c r="C274" s="147" t="s">
        <v>385</v>
      </c>
      <c r="D274" s="147" t="s">
        <v>154</v>
      </c>
      <c r="E274" s="148" t="s">
        <v>386</v>
      </c>
      <c r="F274" s="149" t="s">
        <v>387</v>
      </c>
      <c r="G274" s="150" t="s">
        <v>157</v>
      </c>
      <c r="H274" s="151">
        <v>190</v>
      </c>
      <c r="I274" s="152"/>
      <c r="J274" s="152">
        <f>ROUND(I274*H274,2)</f>
        <v>0</v>
      </c>
      <c r="K274" s="149" t="s">
        <v>158</v>
      </c>
      <c r="L274" s="31"/>
      <c r="M274" s="153" t="s">
        <v>1</v>
      </c>
      <c r="N274" s="154" t="s">
        <v>44</v>
      </c>
      <c r="O274" s="155">
        <v>5.8000000000000003E-2</v>
      </c>
      <c r="P274" s="155">
        <f>O274*H274</f>
        <v>11.020000000000001</v>
      </c>
      <c r="Q274" s="155">
        <v>0</v>
      </c>
      <c r="R274" s="155">
        <f>Q274*H274</f>
        <v>0</v>
      </c>
      <c r="S274" s="155">
        <v>0</v>
      </c>
      <c r="T274" s="156">
        <f>S274*H274</f>
        <v>0</v>
      </c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Q274" s="157" t="s">
        <v>159</v>
      </c>
      <c r="AS274" s="157" t="s">
        <v>154</v>
      </c>
      <c r="AT274" s="157" t="s">
        <v>160</v>
      </c>
      <c r="AX274" s="18" t="s">
        <v>150</v>
      </c>
      <c r="BD274" s="158">
        <f>IF(N274="základní",J274,0)</f>
        <v>0</v>
      </c>
      <c r="BE274" s="158">
        <f>IF(N274="snížená",J274,0)</f>
        <v>0</v>
      </c>
      <c r="BF274" s="158">
        <f>IF(N274="zákl. přenesená",J274,0)</f>
        <v>0</v>
      </c>
      <c r="BG274" s="158">
        <f>IF(N274="sníž. přenesená",J274,0)</f>
        <v>0</v>
      </c>
      <c r="BH274" s="158">
        <f>IF(N274="nulová",J274,0)</f>
        <v>0</v>
      </c>
      <c r="BI274" s="18" t="s">
        <v>86</v>
      </c>
      <c r="BJ274" s="158">
        <f>ROUND(I274*H274,2)</f>
        <v>0</v>
      </c>
      <c r="BK274" s="18" t="s">
        <v>159</v>
      </c>
      <c r="BL274" s="157" t="s">
        <v>388</v>
      </c>
    </row>
    <row r="275" spans="1:64" s="14" customFormat="1">
      <c r="B275" s="166"/>
      <c r="D275" s="160" t="s">
        <v>162</v>
      </c>
      <c r="E275" s="167" t="s">
        <v>1</v>
      </c>
      <c r="F275" s="168" t="s">
        <v>384</v>
      </c>
      <c r="H275" s="169">
        <v>190</v>
      </c>
      <c r="L275" s="166"/>
      <c r="M275" s="170"/>
      <c r="N275" s="171"/>
      <c r="O275" s="171"/>
      <c r="P275" s="171"/>
      <c r="Q275" s="171"/>
      <c r="R275" s="171"/>
      <c r="S275" s="171"/>
      <c r="T275" s="172"/>
      <c r="AS275" s="167" t="s">
        <v>162</v>
      </c>
      <c r="AT275" s="167" t="s">
        <v>160</v>
      </c>
      <c r="AU275" s="14" t="s">
        <v>88</v>
      </c>
      <c r="AV275" s="14" t="s">
        <v>35</v>
      </c>
      <c r="AW275" s="14" t="s">
        <v>86</v>
      </c>
      <c r="AX275" s="167" t="s">
        <v>150</v>
      </c>
    </row>
    <row r="276" spans="1:64" s="2" customFormat="1" ht="14.45" customHeight="1">
      <c r="A276" s="30"/>
      <c r="B276" s="146"/>
      <c r="C276" s="180" t="s">
        <v>389</v>
      </c>
      <c r="D276" s="180" t="s">
        <v>243</v>
      </c>
      <c r="E276" s="181" t="s">
        <v>390</v>
      </c>
      <c r="F276" s="182" t="s">
        <v>391</v>
      </c>
      <c r="G276" s="183" t="s">
        <v>392</v>
      </c>
      <c r="H276" s="184">
        <v>5.7</v>
      </c>
      <c r="I276" s="185"/>
      <c r="J276" s="185">
        <f>ROUND(I276*H276,2)</f>
        <v>0</v>
      </c>
      <c r="K276" s="182" t="s">
        <v>158</v>
      </c>
      <c r="L276" s="186"/>
      <c r="M276" s="187" t="s">
        <v>1</v>
      </c>
      <c r="N276" s="188" t="s">
        <v>44</v>
      </c>
      <c r="O276" s="155">
        <v>0</v>
      </c>
      <c r="P276" s="155">
        <f>O276*H276</f>
        <v>0</v>
      </c>
      <c r="Q276" s="155">
        <v>1E-3</v>
      </c>
      <c r="R276" s="155">
        <f>Q276*H276</f>
        <v>5.7000000000000002E-3</v>
      </c>
      <c r="S276" s="155">
        <v>0</v>
      </c>
      <c r="T276" s="156">
        <f>S276*H276</f>
        <v>0</v>
      </c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Q276" s="157" t="s">
        <v>193</v>
      </c>
      <c r="AS276" s="157" t="s">
        <v>243</v>
      </c>
      <c r="AT276" s="157" t="s">
        <v>160</v>
      </c>
      <c r="AX276" s="18" t="s">
        <v>150</v>
      </c>
      <c r="BD276" s="158">
        <f>IF(N276="základní",J276,0)</f>
        <v>0</v>
      </c>
      <c r="BE276" s="158">
        <f>IF(N276="snížená",J276,0)</f>
        <v>0</v>
      </c>
      <c r="BF276" s="158">
        <f>IF(N276="zákl. přenesená",J276,0)</f>
        <v>0</v>
      </c>
      <c r="BG276" s="158">
        <f>IF(N276="sníž. přenesená",J276,0)</f>
        <v>0</v>
      </c>
      <c r="BH276" s="158">
        <f>IF(N276="nulová",J276,0)</f>
        <v>0</v>
      </c>
      <c r="BI276" s="18" t="s">
        <v>86</v>
      </c>
      <c r="BJ276" s="158">
        <f>ROUND(I276*H276,2)</f>
        <v>0</v>
      </c>
      <c r="BK276" s="18" t="s">
        <v>159</v>
      </c>
      <c r="BL276" s="157" t="s">
        <v>393</v>
      </c>
    </row>
    <row r="277" spans="1:64" s="14" customFormat="1">
      <c r="B277" s="166"/>
      <c r="D277" s="160" t="s">
        <v>162</v>
      </c>
      <c r="E277" s="167" t="s">
        <v>1</v>
      </c>
      <c r="F277" s="168" t="s">
        <v>394</v>
      </c>
      <c r="H277" s="169">
        <v>5.7</v>
      </c>
      <c r="L277" s="166"/>
      <c r="M277" s="170"/>
      <c r="N277" s="171"/>
      <c r="O277" s="171"/>
      <c r="P277" s="171"/>
      <c r="Q277" s="171"/>
      <c r="R277" s="171"/>
      <c r="S277" s="171"/>
      <c r="T277" s="172"/>
      <c r="AS277" s="167" t="s">
        <v>162</v>
      </c>
      <c r="AT277" s="167" t="s">
        <v>160</v>
      </c>
      <c r="AU277" s="14" t="s">
        <v>88</v>
      </c>
      <c r="AV277" s="14" t="s">
        <v>35</v>
      </c>
      <c r="AW277" s="14" t="s">
        <v>86</v>
      </c>
      <c r="AX277" s="167" t="s">
        <v>150</v>
      </c>
    </row>
    <row r="278" spans="1:64" s="2" customFormat="1" ht="14.45" customHeight="1">
      <c r="A278" s="30"/>
      <c r="B278" s="146"/>
      <c r="C278" s="147" t="s">
        <v>395</v>
      </c>
      <c r="D278" s="147" t="s">
        <v>154</v>
      </c>
      <c r="E278" s="148" t="s">
        <v>396</v>
      </c>
      <c r="F278" s="149" t="s">
        <v>397</v>
      </c>
      <c r="G278" s="150" t="s">
        <v>157</v>
      </c>
      <c r="H278" s="151">
        <v>190</v>
      </c>
      <c r="I278" s="152"/>
      <c r="J278" s="152">
        <f>ROUND(I278*H278,2)</f>
        <v>0</v>
      </c>
      <c r="K278" s="149" t="s">
        <v>158</v>
      </c>
      <c r="L278" s="31"/>
      <c r="M278" s="153" t="s">
        <v>1</v>
      </c>
      <c r="N278" s="154" t="s">
        <v>44</v>
      </c>
      <c r="O278" s="155">
        <v>1.9E-2</v>
      </c>
      <c r="P278" s="155">
        <f>O278*H278</f>
        <v>3.61</v>
      </c>
      <c r="Q278" s="155">
        <v>0</v>
      </c>
      <c r="R278" s="155">
        <f>Q278*H278</f>
        <v>0</v>
      </c>
      <c r="S278" s="155">
        <v>0</v>
      </c>
      <c r="T278" s="156">
        <f>S278*H278</f>
        <v>0</v>
      </c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Q278" s="157" t="s">
        <v>159</v>
      </c>
      <c r="AS278" s="157" t="s">
        <v>154</v>
      </c>
      <c r="AT278" s="157" t="s">
        <v>160</v>
      </c>
      <c r="AX278" s="18" t="s">
        <v>150</v>
      </c>
      <c r="BD278" s="158">
        <f>IF(N278="základní",J278,0)</f>
        <v>0</v>
      </c>
      <c r="BE278" s="158">
        <f>IF(N278="snížená",J278,0)</f>
        <v>0</v>
      </c>
      <c r="BF278" s="158">
        <f>IF(N278="zákl. přenesená",J278,0)</f>
        <v>0</v>
      </c>
      <c r="BG278" s="158">
        <f>IF(N278="sníž. přenesená",J278,0)</f>
        <v>0</v>
      </c>
      <c r="BH278" s="158">
        <f>IF(N278="nulová",J278,0)</f>
        <v>0</v>
      </c>
      <c r="BI278" s="18" t="s">
        <v>86</v>
      </c>
      <c r="BJ278" s="158">
        <f>ROUND(I278*H278,2)</f>
        <v>0</v>
      </c>
      <c r="BK278" s="18" t="s">
        <v>159</v>
      </c>
      <c r="BL278" s="157" t="s">
        <v>398</v>
      </c>
    </row>
    <row r="279" spans="1:64" s="14" customFormat="1">
      <c r="B279" s="166"/>
      <c r="D279" s="160" t="s">
        <v>162</v>
      </c>
      <c r="E279" s="167" t="s">
        <v>1</v>
      </c>
      <c r="F279" s="168" t="s">
        <v>384</v>
      </c>
      <c r="H279" s="169">
        <v>190</v>
      </c>
      <c r="L279" s="166"/>
      <c r="M279" s="170"/>
      <c r="N279" s="171"/>
      <c r="O279" s="171"/>
      <c r="P279" s="171"/>
      <c r="Q279" s="171"/>
      <c r="R279" s="171"/>
      <c r="S279" s="171"/>
      <c r="T279" s="172"/>
      <c r="AS279" s="167" t="s">
        <v>162</v>
      </c>
      <c r="AT279" s="167" t="s">
        <v>160</v>
      </c>
      <c r="AU279" s="14" t="s">
        <v>88</v>
      </c>
      <c r="AV279" s="14" t="s">
        <v>35</v>
      </c>
      <c r="AW279" s="14" t="s">
        <v>79</v>
      </c>
      <c r="AX279" s="167" t="s">
        <v>150</v>
      </c>
    </row>
    <row r="280" spans="1:64" s="2" customFormat="1" ht="14.45" customHeight="1">
      <c r="A280" s="30"/>
      <c r="B280" s="146"/>
      <c r="C280" s="147" t="s">
        <v>399</v>
      </c>
      <c r="D280" s="147" t="s">
        <v>154</v>
      </c>
      <c r="E280" s="148" t="s">
        <v>400</v>
      </c>
      <c r="F280" s="149" t="s">
        <v>401</v>
      </c>
      <c r="G280" s="150" t="s">
        <v>157</v>
      </c>
      <c r="H280" s="151">
        <v>442</v>
      </c>
      <c r="I280" s="152"/>
      <c r="J280" s="152">
        <f>ROUND(I280*H280,2)</f>
        <v>0</v>
      </c>
      <c r="K280" s="149" t="s">
        <v>158</v>
      </c>
      <c r="L280" s="31"/>
      <c r="M280" s="153" t="s">
        <v>1</v>
      </c>
      <c r="N280" s="154" t="s">
        <v>44</v>
      </c>
      <c r="O280" s="155">
        <v>2.5000000000000001E-2</v>
      </c>
      <c r="P280" s="155">
        <f>O280*H280</f>
        <v>11.05</v>
      </c>
      <c r="Q280" s="155">
        <v>0</v>
      </c>
      <c r="R280" s="155">
        <f>Q280*H280</f>
        <v>0</v>
      </c>
      <c r="S280" s="155">
        <v>0</v>
      </c>
      <c r="T280" s="156">
        <f>S280*H280</f>
        <v>0</v>
      </c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Q280" s="157" t="s">
        <v>159</v>
      </c>
      <c r="AS280" s="157" t="s">
        <v>154</v>
      </c>
      <c r="AT280" s="157" t="s">
        <v>160</v>
      </c>
      <c r="AX280" s="18" t="s">
        <v>150</v>
      </c>
      <c r="BD280" s="158">
        <f>IF(N280="základní",J280,0)</f>
        <v>0</v>
      </c>
      <c r="BE280" s="158">
        <f>IF(N280="snížená",J280,0)</f>
        <v>0</v>
      </c>
      <c r="BF280" s="158">
        <f>IF(N280="zákl. přenesená",J280,0)</f>
        <v>0</v>
      </c>
      <c r="BG280" s="158">
        <f>IF(N280="sníž. přenesená",J280,0)</f>
        <v>0</v>
      </c>
      <c r="BH280" s="158">
        <f>IF(N280="nulová",J280,0)</f>
        <v>0</v>
      </c>
      <c r="BI280" s="18" t="s">
        <v>86</v>
      </c>
      <c r="BJ280" s="158">
        <f>ROUND(I280*H280,2)</f>
        <v>0</v>
      </c>
      <c r="BK280" s="18" t="s">
        <v>159</v>
      </c>
      <c r="BL280" s="157" t="s">
        <v>402</v>
      </c>
    </row>
    <row r="281" spans="1:64" s="14" customFormat="1">
      <c r="B281" s="166"/>
      <c r="D281" s="160" t="s">
        <v>162</v>
      </c>
      <c r="E281" s="167" t="s">
        <v>1</v>
      </c>
      <c r="F281" s="168" t="s">
        <v>403</v>
      </c>
      <c r="H281" s="169">
        <v>442</v>
      </c>
      <c r="L281" s="166"/>
      <c r="M281" s="170"/>
      <c r="N281" s="171"/>
      <c r="O281" s="171"/>
      <c r="P281" s="171"/>
      <c r="Q281" s="171"/>
      <c r="R281" s="171"/>
      <c r="S281" s="171"/>
      <c r="T281" s="172"/>
      <c r="AS281" s="167" t="s">
        <v>162</v>
      </c>
      <c r="AT281" s="167" t="s">
        <v>160</v>
      </c>
      <c r="AU281" s="14" t="s">
        <v>88</v>
      </c>
      <c r="AV281" s="14" t="s">
        <v>35</v>
      </c>
      <c r="AW281" s="14" t="s">
        <v>79</v>
      </c>
      <c r="AX281" s="167" t="s">
        <v>150</v>
      </c>
    </row>
    <row r="282" spans="1:64" s="2" customFormat="1" ht="14.45" customHeight="1">
      <c r="A282" s="30"/>
      <c r="B282" s="146"/>
      <c r="C282" s="147" t="s">
        <v>404</v>
      </c>
      <c r="D282" s="147" t="s">
        <v>154</v>
      </c>
      <c r="E282" s="148" t="s">
        <v>405</v>
      </c>
      <c r="F282" s="149" t="s">
        <v>406</v>
      </c>
      <c r="G282" s="150" t="s">
        <v>157</v>
      </c>
      <c r="H282" s="151">
        <v>190</v>
      </c>
      <c r="I282" s="152"/>
      <c r="J282" s="152">
        <f>ROUND(I282*H282,2)</f>
        <v>0</v>
      </c>
      <c r="K282" s="149" t="s">
        <v>158</v>
      </c>
      <c r="L282" s="31"/>
      <c r="M282" s="153" t="s">
        <v>1</v>
      </c>
      <c r="N282" s="154" t="s">
        <v>44</v>
      </c>
      <c r="O282" s="155">
        <v>4.2000000000000003E-2</v>
      </c>
      <c r="P282" s="155">
        <f>O282*H282</f>
        <v>7.98</v>
      </c>
      <c r="Q282" s="155">
        <v>0</v>
      </c>
      <c r="R282" s="155">
        <f>Q282*H282</f>
        <v>0</v>
      </c>
      <c r="S282" s="155">
        <v>0</v>
      </c>
      <c r="T282" s="156">
        <f>S282*H282</f>
        <v>0</v>
      </c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Q282" s="157" t="s">
        <v>159</v>
      </c>
      <c r="AS282" s="157" t="s">
        <v>154</v>
      </c>
      <c r="AT282" s="157" t="s">
        <v>160</v>
      </c>
      <c r="AX282" s="18" t="s">
        <v>150</v>
      </c>
      <c r="BD282" s="158">
        <f>IF(N282="základní",J282,0)</f>
        <v>0</v>
      </c>
      <c r="BE282" s="158">
        <f>IF(N282="snížená",J282,0)</f>
        <v>0</v>
      </c>
      <c r="BF282" s="158">
        <f>IF(N282="zákl. přenesená",J282,0)</f>
        <v>0</v>
      </c>
      <c r="BG282" s="158">
        <f>IF(N282="sníž. přenesená",J282,0)</f>
        <v>0</v>
      </c>
      <c r="BH282" s="158">
        <f>IF(N282="nulová",J282,0)</f>
        <v>0</v>
      </c>
      <c r="BI282" s="18" t="s">
        <v>86</v>
      </c>
      <c r="BJ282" s="158">
        <f>ROUND(I282*H282,2)</f>
        <v>0</v>
      </c>
      <c r="BK282" s="18" t="s">
        <v>159</v>
      </c>
      <c r="BL282" s="157" t="s">
        <v>407</v>
      </c>
    </row>
    <row r="283" spans="1:64" s="14" customFormat="1">
      <c r="B283" s="166"/>
      <c r="D283" s="160" t="s">
        <v>162</v>
      </c>
      <c r="E283" s="167" t="s">
        <v>1</v>
      </c>
      <c r="F283" s="168" t="s">
        <v>408</v>
      </c>
      <c r="H283" s="169">
        <v>190</v>
      </c>
      <c r="L283" s="166"/>
      <c r="M283" s="170"/>
      <c r="N283" s="171"/>
      <c r="O283" s="171"/>
      <c r="P283" s="171"/>
      <c r="Q283" s="171"/>
      <c r="R283" s="171"/>
      <c r="S283" s="171"/>
      <c r="T283" s="172"/>
      <c r="AS283" s="167" t="s">
        <v>162</v>
      </c>
      <c r="AT283" s="167" t="s">
        <v>160</v>
      </c>
      <c r="AU283" s="14" t="s">
        <v>88</v>
      </c>
      <c r="AV283" s="14" t="s">
        <v>35</v>
      </c>
      <c r="AW283" s="14" t="s">
        <v>86</v>
      </c>
      <c r="AX283" s="167" t="s">
        <v>150</v>
      </c>
    </row>
    <row r="284" spans="1:64" s="2" customFormat="1" ht="14.45" customHeight="1">
      <c r="A284" s="30"/>
      <c r="B284" s="146"/>
      <c r="C284" s="147" t="s">
        <v>409</v>
      </c>
      <c r="D284" s="147" t="s">
        <v>154</v>
      </c>
      <c r="E284" s="148" t="s">
        <v>410</v>
      </c>
      <c r="F284" s="149" t="s">
        <v>411</v>
      </c>
      <c r="G284" s="150" t="s">
        <v>157</v>
      </c>
      <c r="H284" s="151">
        <v>190</v>
      </c>
      <c r="I284" s="152"/>
      <c r="J284" s="152">
        <f>ROUND(I284*H284,2)</f>
        <v>0</v>
      </c>
      <c r="K284" s="149" t="s">
        <v>158</v>
      </c>
      <c r="L284" s="31"/>
      <c r="M284" s="153" t="s">
        <v>1</v>
      </c>
      <c r="N284" s="154" t="s">
        <v>44</v>
      </c>
      <c r="O284" s="155">
        <v>5.1999999999999998E-2</v>
      </c>
      <c r="P284" s="155">
        <f>O284*H284</f>
        <v>9.879999999999999</v>
      </c>
      <c r="Q284" s="155">
        <v>0</v>
      </c>
      <c r="R284" s="155">
        <f>Q284*H284</f>
        <v>0</v>
      </c>
      <c r="S284" s="155">
        <v>0</v>
      </c>
      <c r="T284" s="156">
        <f>S284*H284</f>
        <v>0</v>
      </c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Q284" s="157" t="s">
        <v>159</v>
      </c>
      <c r="AS284" s="157" t="s">
        <v>154</v>
      </c>
      <c r="AT284" s="157" t="s">
        <v>160</v>
      </c>
      <c r="AX284" s="18" t="s">
        <v>150</v>
      </c>
      <c r="BD284" s="158">
        <f>IF(N284="základní",J284,0)</f>
        <v>0</v>
      </c>
      <c r="BE284" s="158">
        <f>IF(N284="snížená",J284,0)</f>
        <v>0</v>
      </c>
      <c r="BF284" s="158">
        <f>IF(N284="zákl. přenesená",J284,0)</f>
        <v>0</v>
      </c>
      <c r="BG284" s="158">
        <f>IF(N284="sníž. přenesená",J284,0)</f>
        <v>0</v>
      </c>
      <c r="BH284" s="158">
        <f>IF(N284="nulová",J284,0)</f>
        <v>0</v>
      </c>
      <c r="BI284" s="18" t="s">
        <v>86</v>
      </c>
      <c r="BJ284" s="158">
        <f>ROUND(I284*H284,2)</f>
        <v>0</v>
      </c>
      <c r="BK284" s="18" t="s">
        <v>159</v>
      </c>
      <c r="BL284" s="157" t="s">
        <v>412</v>
      </c>
    </row>
    <row r="285" spans="1:64" s="14" customFormat="1">
      <c r="B285" s="166"/>
      <c r="D285" s="160" t="s">
        <v>162</v>
      </c>
      <c r="E285" s="167" t="s">
        <v>1</v>
      </c>
      <c r="F285" s="168" t="s">
        <v>408</v>
      </c>
      <c r="H285" s="169">
        <v>190</v>
      </c>
      <c r="L285" s="166"/>
      <c r="M285" s="170"/>
      <c r="N285" s="171"/>
      <c r="O285" s="171"/>
      <c r="P285" s="171"/>
      <c r="Q285" s="171"/>
      <c r="R285" s="171"/>
      <c r="S285" s="171"/>
      <c r="T285" s="172"/>
      <c r="AS285" s="167" t="s">
        <v>162</v>
      </c>
      <c r="AT285" s="167" t="s">
        <v>160</v>
      </c>
      <c r="AU285" s="14" t="s">
        <v>88</v>
      </c>
      <c r="AV285" s="14" t="s">
        <v>35</v>
      </c>
      <c r="AW285" s="14" t="s">
        <v>86</v>
      </c>
      <c r="AX285" s="167" t="s">
        <v>150</v>
      </c>
    </row>
    <row r="286" spans="1:64" s="2" customFormat="1" ht="14.45" customHeight="1">
      <c r="A286" s="30"/>
      <c r="B286" s="146"/>
      <c r="C286" s="147" t="s">
        <v>413</v>
      </c>
      <c r="D286" s="147" t="s">
        <v>154</v>
      </c>
      <c r="E286" s="148" t="s">
        <v>414</v>
      </c>
      <c r="F286" s="149" t="s">
        <v>415</v>
      </c>
      <c r="G286" s="150" t="s">
        <v>157</v>
      </c>
      <c r="H286" s="151">
        <v>190</v>
      </c>
      <c r="I286" s="152"/>
      <c r="J286" s="152">
        <f>ROUND(I286*H286,2)</f>
        <v>0</v>
      </c>
      <c r="K286" s="149" t="s">
        <v>158</v>
      </c>
      <c r="L286" s="31"/>
      <c r="M286" s="153" t="s">
        <v>1</v>
      </c>
      <c r="N286" s="154" t="s">
        <v>44</v>
      </c>
      <c r="O286" s="155">
        <v>1.4999999999999999E-2</v>
      </c>
      <c r="P286" s="155">
        <f>O286*H286</f>
        <v>2.85</v>
      </c>
      <c r="Q286" s="155">
        <v>0</v>
      </c>
      <c r="R286" s="155">
        <f>Q286*H286</f>
        <v>0</v>
      </c>
      <c r="S286" s="155">
        <v>0</v>
      </c>
      <c r="T286" s="156">
        <f>S286*H286</f>
        <v>0</v>
      </c>
      <c r="U286" s="30"/>
      <c r="V286" s="30"/>
      <c r="W286" s="30"/>
      <c r="X286" s="30"/>
      <c r="Y286" s="30"/>
      <c r="Z286" s="30"/>
      <c r="AA286" s="30"/>
      <c r="AB286" s="30"/>
      <c r="AC286" s="30"/>
      <c r="AD286" s="30"/>
      <c r="AQ286" s="157" t="s">
        <v>159</v>
      </c>
      <c r="AS286" s="157" t="s">
        <v>154</v>
      </c>
      <c r="AT286" s="157" t="s">
        <v>160</v>
      </c>
      <c r="AX286" s="18" t="s">
        <v>150</v>
      </c>
      <c r="BD286" s="158">
        <f>IF(N286="základní",J286,0)</f>
        <v>0</v>
      </c>
      <c r="BE286" s="158">
        <f>IF(N286="snížená",J286,0)</f>
        <v>0</v>
      </c>
      <c r="BF286" s="158">
        <f>IF(N286="zákl. přenesená",J286,0)</f>
        <v>0</v>
      </c>
      <c r="BG286" s="158">
        <f>IF(N286="sníž. přenesená",J286,0)</f>
        <v>0</v>
      </c>
      <c r="BH286" s="158">
        <f>IF(N286="nulová",J286,0)</f>
        <v>0</v>
      </c>
      <c r="BI286" s="18" t="s">
        <v>86</v>
      </c>
      <c r="BJ286" s="158">
        <f>ROUND(I286*H286,2)</f>
        <v>0</v>
      </c>
      <c r="BK286" s="18" t="s">
        <v>159</v>
      </c>
      <c r="BL286" s="157" t="s">
        <v>416</v>
      </c>
    </row>
    <row r="287" spans="1:64" s="14" customFormat="1">
      <c r="B287" s="166"/>
      <c r="D287" s="160" t="s">
        <v>162</v>
      </c>
      <c r="E287" s="167" t="s">
        <v>1</v>
      </c>
      <c r="F287" s="168" t="s">
        <v>408</v>
      </c>
      <c r="H287" s="169">
        <v>190</v>
      </c>
      <c r="L287" s="166"/>
      <c r="M287" s="170"/>
      <c r="N287" s="171"/>
      <c r="O287" s="171"/>
      <c r="P287" s="171"/>
      <c r="Q287" s="171"/>
      <c r="R287" s="171"/>
      <c r="S287" s="171"/>
      <c r="T287" s="172"/>
      <c r="AS287" s="167" t="s">
        <v>162</v>
      </c>
      <c r="AT287" s="167" t="s">
        <v>160</v>
      </c>
      <c r="AU287" s="14" t="s">
        <v>88</v>
      </c>
      <c r="AV287" s="14" t="s">
        <v>35</v>
      </c>
      <c r="AW287" s="14" t="s">
        <v>86</v>
      </c>
      <c r="AX287" s="167" t="s">
        <v>150</v>
      </c>
    </row>
    <row r="288" spans="1:64" s="2" customFormat="1" ht="14.45" customHeight="1">
      <c r="A288" s="30"/>
      <c r="B288" s="146"/>
      <c r="C288" s="147" t="s">
        <v>417</v>
      </c>
      <c r="D288" s="147" t="s">
        <v>154</v>
      </c>
      <c r="E288" s="148" t="s">
        <v>418</v>
      </c>
      <c r="F288" s="149" t="s">
        <v>419</v>
      </c>
      <c r="G288" s="150" t="s">
        <v>176</v>
      </c>
      <c r="H288" s="151">
        <v>5</v>
      </c>
      <c r="I288" s="152"/>
      <c r="J288" s="152">
        <f>ROUND(I288*H288,2)</f>
        <v>0</v>
      </c>
      <c r="K288" s="149" t="s">
        <v>158</v>
      </c>
      <c r="L288" s="31"/>
      <c r="M288" s="153" t="s">
        <v>1</v>
      </c>
      <c r="N288" s="154" t="s">
        <v>44</v>
      </c>
      <c r="O288" s="155">
        <v>1.3859999999999999</v>
      </c>
      <c r="P288" s="155">
        <f>O288*H288</f>
        <v>6.93</v>
      </c>
      <c r="Q288" s="155">
        <v>4.6980000000000001E-2</v>
      </c>
      <c r="R288" s="155">
        <f>Q288*H288</f>
        <v>0.2349</v>
      </c>
      <c r="S288" s="155">
        <v>0</v>
      </c>
      <c r="T288" s="156">
        <f>S288*H288</f>
        <v>0</v>
      </c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Q288" s="157" t="s">
        <v>159</v>
      </c>
      <c r="AS288" s="157" t="s">
        <v>154</v>
      </c>
      <c r="AT288" s="157" t="s">
        <v>160</v>
      </c>
      <c r="AX288" s="18" t="s">
        <v>150</v>
      </c>
      <c r="BD288" s="158">
        <f>IF(N288="základní",J288,0)</f>
        <v>0</v>
      </c>
      <c r="BE288" s="158">
        <f>IF(N288="snížená",J288,0)</f>
        <v>0</v>
      </c>
      <c r="BF288" s="158">
        <f>IF(N288="zákl. přenesená",J288,0)</f>
        <v>0</v>
      </c>
      <c r="BG288" s="158">
        <f>IF(N288="sníž. přenesená",J288,0)</f>
        <v>0</v>
      </c>
      <c r="BH288" s="158">
        <f>IF(N288="nulová",J288,0)</f>
        <v>0</v>
      </c>
      <c r="BI288" s="18" t="s">
        <v>86</v>
      </c>
      <c r="BJ288" s="158">
        <f>ROUND(I288*H288,2)</f>
        <v>0</v>
      </c>
      <c r="BK288" s="18" t="s">
        <v>159</v>
      </c>
      <c r="BL288" s="157" t="s">
        <v>420</v>
      </c>
    </row>
    <row r="289" spans="1:64" s="14" customFormat="1">
      <c r="B289" s="166"/>
      <c r="D289" s="160" t="s">
        <v>162</v>
      </c>
      <c r="E289" s="167" t="s">
        <v>1</v>
      </c>
      <c r="F289" s="168" t="s">
        <v>178</v>
      </c>
      <c r="H289" s="169">
        <v>5</v>
      </c>
      <c r="L289" s="166"/>
      <c r="M289" s="170"/>
      <c r="N289" s="171"/>
      <c r="O289" s="171"/>
      <c r="P289" s="171"/>
      <c r="Q289" s="171"/>
      <c r="R289" s="171"/>
      <c r="S289" s="171"/>
      <c r="T289" s="172"/>
      <c r="AS289" s="167" t="s">
        <v>162</v>
      </c>
      <c r="AT289" s="167" t="s">
        <v>160</v>
      </c>
      <c r="AU289" s="14" t="s">
        <v>88</v>
      </c>
      <c r="AV289" s="14" t="s">
        <v>35</v>
      </c>
      <c r="AW289" s="14" t="s">
        <v>79</v>
      </c>
      <c r="AX289" s="167" t="s">
        <v>150</v>
      </c>
    </row>
    <row r="290" spans="1:64" s="12" customFormat="1" ht="22.9" customHeight="1">
      <c r="B290" s="134"/>
      <c r="D290" s="135" t="s">
        <v>78</v>
      </c>
      <c r="E290" s="144" t="s">
        <v>88</v>
      </c>
      <c r="F290" s="144" t="s">
        <v>421</v>
      </c>
      <c r="J290" s="145">
        <f>BJ290</f>
        <v>0</v>
      </c>
      <c r="L290" s="134"/>
      <c r="M290" s="138"/>
      <c r="N290" s="139"/>
      <c r="O290" s="139"/>
      <c r="P290" s="140">
        <f>P291</f>
        <v>15.379524</v>
      </c>
      <c r="Q290" s="139"/>
      <c r="R290" s="140">
        <f>R291</f>
        <v>12.575757599999999</v>
      </c>
      <c r="S290" s="139"/>
      <c r="T290" s="141">
        <f>T291</f>
        <v>0</v>
      </c>
      <c r="AQ290" s="135" t="s">
        <v>86</v>
      </c>
      <c r="AS290" s="142" t="s">
        <v>78</v>
      </c>
      <c r="AT290" s="142" t="s">
        <v>86</v>
      </c>
      <c r="AX290" s="135" t="s">
        <v>150</v>
      </c>
      <c r="BJ290" s="143">
        <f>BJ291</f>
        <v>0</v>
      </c>
    </row>
    <row r="291" spans="1:64" s="12" customFormat="1" ht="20.85" customHeight="1">
      <c r="B291" s="134"/>
      <c r="D291" s="135" t="s">
        <v>78</v>
      </c>
      <c r="E291" s="144" t="s">
        <v>303</v>
      </c>
      <c r="F291" s="144" t="s">
        <v>422</v>
      </c>
      <c r="J291" s="145">
        <f>BJ291</f>
        <v>0</v>
      </c>
      <c r="L291" s="134"/>
      <c r="M291" s="138"/>
      <c r="N291" s="139"/>
      <c r="O291" s="139"/>
      <c r="P291" s="140">
        <f>SUM(P292:P304)</f>
        <v>15.379524</v>
      </c>
      <c r="Q291" s="139"/>
      <c r="R291" s="140">
        <f>SUM(R292:R304)</f>
        <v>12.575757599999999</v>
      </c>
      <c r="S291" s="139"/>
      <c r="T291" s="141">
        <f>SUM(T292:T304)</f>
        <v>0</v>
      </c>
      <c r="AQ291" s="135" t="s">
        <v>86</v>
      </c>
      <c r="AS291" s="142" t="s">
        <v>78</v>
      </c>
      <c r="AT291" s="142" t="s">
        <v>88</v>
      </c>
      <c r="AX291" s="135" t="s">
        <v>150</v>
      </c>
      <c r="BJ291" s="143">
        <f>SUM(BJ292:BJ304)</f>
        <v>0</v>
      </c>
    </row>
    <row r="292" spans="1:64" s="2" customFormat="1" ht="14.45" customHeight="1">
      <c r="A292" s="30"/>
      <c r="B292" s="146"/>
      <c r="C292" s="147" t="s">
        <v>423</v>
      </c>
      <c r="D292" s="147" t="s">
        <v>154</v>
      </c>
      <c r="E292" s="148" t="s">
        <v>424</v>
      </c>
      <c r="F292" s="149" t="s">
        <v>425</v>
      </c>
      <c r="G292" s="150" t="s">
        <v>171</v>
      </c>
      <c r="H292" s="151">
        <v>5.7709999999999999</v>
      </c>
      <c r="I292" s="152"/>
      <c r="J292" s="152">
        <f>ROUND(I292*H292,2)</f>
        <v>0</v>
      </c>
      <c r="K292" s="149" t="s">
        <v>158</v>
      </c>
      <c r="L292" s="31"/>
      <c r="M292" s="153" t="s">
        <v>1</v>
      </c>
      <c r="N292" s="154" t="s">
        <v>44</v>
      </c>
      <c r="O292" s="155">
        <v>1.5840000000000001</v>
      </c>
      <c r="P292" s="155">
        <f>O292*H292</f>
        <v>9.1412639999999996</v>
      </c>
      <c r="Q292" s="155">
        <v>1.92</v>
      </c>
      <c r="R292" s="155">
        <f>Q292*H292</f>
        <v>11.080319999999999</v>
      </c>
      <c r="S292" s="155">
        <v>0</v>
      </c>
      <c r="T292" s="156">
        <f>S292*H292</f>
        <v>0</v>
      </c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Q292" s="157" t="s">
        <v>159</v>
      </c>
      <c r="AS292" s="157" t="s">
        <v>154</v>
      </c>
      <c r="AT292" s="157" t="s">
        <v>160</v>
      </c>
      <c r="AX292" s="18" t="s">
        <v>150</v>
      </c>
      <c r="BD292" s="158">
        <f>IF(N292="základní",J292,0)</f>
        <v>0</v>
      </c>
      <c r="BE292" s="158">
        <f>IF(N292="snížená",J292,0)</f>
        <v>0</v>
      </c>
      <c r="BF292" s="158">
        <f>IF(N292="zákl. přenesená",J292,0)</f>
        <v>0</v>
      </c>
      <c r="BG292" s="158">
        <f>IF(N292="sníž. přenesená",J292,0)</f>
        <v>0</v>
      </c>
      <c r="BH292" s="158">
        <f>IF(N292="nulová",J292,0)</f>
        <v>0</v>
      </c>
      <c r="BI292" s="18" t="s">
        <v>86</v>
      </c>
      <c r="BJ292" s="158">
        <f>ROUND(I292*H292,2)</f>
        <v>0</v>
      </c>
      <c r="BK292" s="18" t="s">
        <v>159</v>
      </c>
      <c r="BL292" s="157" t="s">
        <v>426</v>
      </c>
    </row>
    <row r="293" spans="1:64" s="13" customFormat="1">
      <c r="B293" s="159"/>
      <c r="D293" s="160" t="s">
        <v>162</v>
      </c>
      <c r="E293" s="161" t="s">
        <v>1</v>
      </c>
      <c r="F293" s="162" t="s">
        <v>427</v>
      </c>
      <c r="H293" s="161" t="s">
        <v>1</v>
      </c>
      <c r="L293" s="159"/>
      <c r="M293" s="163"/>
      <c r="N293" s="164"/>
      <c r="O293" s="164"/>
      <c r="P293" s="164"/>
      <c r="Q293" s="164"/>
      <c r="R293" s="164"/>
      <c r="S293" s="164"/>
      <c r="T293" s="165"/>
      <c r="AS293" s="161" t="s">
        <v>162</v>
      </c>
      <c r="AT293" s="161" t="s">
        <v>160</v>
      </c>
      <c r="AU293" s="13" t="s">
        <v>86</v>
      </c>
      <c r="AV293" s="13" t="s">
        <v>35</v>
      </c>
      <c r="AW293" s="13" t="s">
        <v>79</v>
      </c>
      <c r="AX293" s="161" t="s">
        <v>150</v>
      </c>
    </row>
    <row r="294" spans="1:64" s="14" customFormat="1">
      <c r="B294" s="166"/>
      <c r="D294" s="160" t="s">
        <v>162</v>
      </c>
      <c r="E294" s="167" t="s">
        <v>1</v>
      </c>
      <c r="F294" s="168" t="s">
        <v>428</v>
      </c>
      <c r="H294" s="169">
        <v>5.7709999999999999</v>
      </c>
      <c r="L294" s="166"/>
      <c r="M294" s="170"/>
      <c r="N294" s="171"/>
      <c r="O294" s="171"/>
      <c r="P294" s="171"/>
      <c r="Q294" s="171"/>
      <c r="R294" s="171"/>
      <c r="S294" s="171"/>
      <c r="T294" s="172"/>
      <c r="AS294" s="167" t="s">
        <v>162</v>
      </c>
      <c r="AT294" s="167" t="s">
        <v>160</v>
      </c>
      <c r="AU294" s="14" t="s">
        <v>88</v>
      </c>
      <c r="AV294" s="14" t="s">
        <v>35</v>
      </c>
      <c r="AW294" s="14" t="s">
        <v>86</v>
      </c>
      <c r="AX294" s="167" t="s">
        <v>150</v>
      </c>
    </row>
    <row r="295" spans="1:64" s="2" customFormat="1" ht="14.45" customHeight="1">
      <c r="A295" s="30"/>
      <c r="B295" s="146"/>
      <c r="C295" s="147" t="s">
        <v>429</v>
      </c>
      <c r="D295" s="147" t="s">
        <v>154</v>
      </c>
      <c r="E295" s="148" t="s">
        <v>430</v>
      </c>
      <c r="F295" s="149" t="s">
        <v>431</v>
      </c>
      <c r="G295" s="150" t="s">
        <v>220</v>
      </c>
      <c r="H295" s="151">
        <v>28.5</v>
      </c>
      <c r="I295" s="152"/>
      <c r="J295" s="152">
        <f>ROUND(I295*H295,2)</f>
        <v>0</v>
      </c>
      <c r="K295" s="149" t="s">
        <v>158</v>
      </c>
      <c r="L295" s="31"/>
      <c r="M295" s="153" t="s">
        <v>1</v>
      </c>
      <c r="N295" s="154" t="s">
        <v>44</v>
      </c>
      <c r="O295" s="155">
        <v>6.5000000000000002E-2</v>
      </c>
      <c r="P295" s="155">
        <f>O295*H295</f>
        <v>1.8525</v>
      </c>
      <c r="Q295" s="155">
        <v>1.16E-3</v>
      </c>
      <c r="R295" s="155">
        <f>Q295*H295</f>
        <v>3.3059999999999999E-2</v>
      </c>
      <c r="S295" s="155">
        <v>0</v>
      </c>
      <c r="T295" s="156">
        <f>S295*H295</f>
        <v>0</v>
      </c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Q295" s="157" t="s">
        <v>159</v>
      </c>
      <c r="AS295" s="157" t="s">
        <v>154</v>
      </c>
      <c r="AT295" s="157" t="s">
        <v>160</v>
      </c>
      <c r="AX295" s="18" t="s">
        <v>150</v>
      </c>
      <c r="BD295" s="158">
        <f>IF(N295="základní",J295,0)</f>
        <v>0</v>
      </c>
      <c r="BE295" s="158">
        <f>IF(N295="snížená",J295,0)</f>
        <v>0</v>
      </c>
      <c r="BF295" s="158">
        <f>IF(N295="zákl. přenesená",J295,0)</f>
        <v>0</v>
      </c>
      <c r="BG295" s="158">
        <f>IF(N295="sníž. přenesená",J295,0)</f>
        <v>0</v>
      </c>
      <c r="BH295" s="158">
        <f>IF(N295="nulová",J295,0)</f>
        <v>0</v>
      </c>
      <c r="BI295" s="18" t="s">
        <v>86</v>
      </c>
      <c r="BJ295" s="158">
        <f>ROUND(I295*H295,2)</f>
        <v>0</v>
      </c>
      <c r="BK295" s="18" t="s">
        <v>159</v>
      </c>
      <c r="BL295" s="157" t="s">
        <v>432</v>
      </c>
    </row>
    <row r="296" spans="1:64" s="14" customFormat="1">
      <c r="B296" s="166"/>
      <c r="D296" s="160" t="s">
        <v>162</v>
      </c>
      <c r="E296" s="167" t="s">
        <v>1</v>
      </c>
      <c r="F296" s="168" t="s">
        <v>433</v>
      </c>
      <c r="H296" s="169">
        <v>28.5</v>
      </c>
      <c r="L296" s="166"/>
      <c r="M296" s="170"/>
      <c r="N296" s="171"/>
      <c r="O296" s="171"/>
      <c r="P296" s="171"/>
      <c r="Q296" s="171"/>
      <c r="R296" s="171"/>
      <c r="S296" s="171"/>
      <c r="T296" s="172"/>
      <c r="AS296" s="167" t="s">
        <v>162</v>
      </c>
      <c r="AT296" s="167" t="s">
        <v>160</v>
      </c>
      <c r="AU296" s="14" t="s">
        <v>88</v>
      </c>
      <c r="AV296" s="14" t="s">
        <v>35</v>
      </c>
      <c r="AW296" s="14" t="s">
        <v>86</v>
      </c>
      <c r="AX296" s="167" t="s">
        <v>150</v>
      </c>
    </row>
    <row r="297" spans="1:64" s="2" customFormat="1" ht="14.45" customHeight="1">
      <c r="A297" s="30"/>
      <c r="B297" s="146"/>
      <c r="C297" s="147" t="s">
        <v>434</v>
      </c>
      <c r="D297" s="147" t="s">
        <v>154</v>
      </c>
      <c r="E297" s="148" t="s">
        <v>435</v>
      </c>
      <c r="F297" s="149" t="s">
        <v>436</v>
      </c>
      <c r="G297" s="150" t="s">
        <v>171</v>
      </c>
      <c r="H297" s="151">
        <v>0.64</v>
      </c>
      <c r="I297" s="152"/>
      <c r="J297" s="152">
        <f>ROUND(I297*H297,2)</f>
        <v>0</v>
      </c>
      <c r="K297" s="149" t="s">
        <v>158</v>
      </c>
      <c r="L297" s="31"/>
      <c r="M297" s="153" t="s">
        <v>1</v>
      </c>
      <c r="N297" s="154" t="s">
        <v>44</v>
      </c>
      <c r="O297" s="155">
        <v>0.58399999999999996</v>
      </c>
      <c r="P297" s="155">
        <f>O297*H297</f>
        <v>0.37375999999999998</v>
      </c>
      <c r="Q297" s="155">
        <v>2.2563399999999998</v>
      </c>
      <c r="R297" s="155">
        <f>Q297*H297</f>
        <v>1.4440575999999998</v>
      </c>
      <c r="S297" s="155">
        <v>0</v>
      </c>
      <c r="T297" s="156">
        <f>S297*H297</f>
        <v>0</v>
      </c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Q297" s="157" t="s">
        <v>159</v>
      </c>
      <c r="AS297" s="157" t="s">
        <v>154</v>
      </c>
      <c r="AT297" s="157" t="s">
        <v>160</v>
      </c>
      <c r="AX297" s="18" t="s">
        <v>150</v>
      </c>
      <c r="BD297" s="158">
        <f>IF(N297="základní",J297,0)</f>
        <v>0</v>
      </c>
      <c r="BE297" s="158">
        <f>IF(N297="snížená",J297,0)</f>
        <v>0</v>
      </c>
      <c r="BF297" s="158">
        <f>IF(N297="zákl. přenesená",J297,0)</f>
        <v>0</v>
      </c>
      <c r="BG297" s="158">
        <f>IF(N297="sníž. přenesená",J297,0)</f>
        <v>0</v>
      </c>
      <c r="BH297" s="158">
        <f>IF(N297="nulová",J297,0)</f>
        <v>0</v>
      </c>
      <c r="BI297" s="18" t="s">
        <v>86</v>
      </c>
      <c r="BJ297" s="158">
        <f>ROUND(I297*H297,2)</f>
        <v>0</v>
      </c>
      <c r="BK297" s="18" t="s">
        <v>159</v>
      </c>
      <c r="BL297" s="157" t="s">
        <v>437</v>
      </c>
    </row>
    <row r="298" spans="1:64" s="13" customFormat="1">
      <c r="B298" s="159"/>
      <c r="D298" s="160" t="s">
        <v>162</v>
      </c>
      <c r="E298" s="161" t="s">
        <v>1</v>
      </c>
      <c r="F298" s="162" t="s">
        <v>438</v>
      </c>
      <c r="H298" s="161" t="s">
        <v>1</v>
      </c>
      <c r="L298" s="159"/>
      <c r="M298" s="163"/>
      <c r="N298" s="164"/>
      <c r="O298" s="164"/>
      <c r="P298" s="164"/>
      <c r="Q298" s="164"/>
      <c r="R298" s="164"/>
      <c r="S298" s="164"/>
      <c r="T298" s="165"/>
      <c r="AS298" s="161" t="s">
        <v>162</v>
      </c>
      <c r="AT298" s="161" t="s">
        <v>160</v>
      </c>
      <c r="AU298" s="13" t="s">
        <v>86</v>
      </c>
      <c r="AV298" s="13" t="s">
        <v>35</v>
      </c>
      <c r="AW298" s="13" t="s">
        <v>79</v>
      </c>
      <c r="AX298" s="161" t="s">
        <v>150</v>
      </c>
    </row>
    <row r="299" spans="1:64" s="14" customFormat="1">
      <c r="B299" s="166"/>
      <c r="D299" s="160" t="s">
        <v>162</v>
      </c>
      <c r="E299" s="167" t="s">
        <v>1</v>
      </c>
      <c r="F299" s="168" t="s">
        <v>439</v>
      </c>
      <c r="H299" s="169">
        <v>0.64</v>
      </c>
      <c r="L299" s="166"/>
      <c r="M299" s="170"/>
      <c r="N299" s="171"/>
      <c r="O299" s="171"/>
      <c r="P299" s="171"/>
      <c r="Q299" s="171"/>
      <c r="R299" s="171"/>
      <c r="S299" s="171"/>
      <c r="T299" s="172"/>
      <c r="AS299" s="167" t="s">
        <v>162</v>
      </c>
      <c r="AT299" s="167" t="s">
        <v>160</v>
      </c>
      <c r="AU299" s="14" t="s">
        <v>88</v>
      </c>
      <c r="AV299" s="14" t="s">
        <v>35</v>
      </c>
      <c r="AW299" s="14" t="s">
        <v>86</v>
      </c>
      <c r="AX299" s="167" t="s">
        <v>150</v>
      </c>
    </row>
    <row r="300" spans="1:64" s="2" customFormat="1" ht="14.45" customHeight="1">
      <c r="A300" s="30"/>
      <c r="B300" s="146"/>
      <c r="C300" s="147" t="s">
        <v>440</v>
      </c>
      <c r="D300" s="147" t="s">
        <v>154</v>
      </c>
      <c r="E300" s="148" t="s">
        <v>441</v>
      </c>
      <c r="F300" s="149" t="s">
        <v>442</v>
      </c>
      <c r="G300" s="150" t="s">
        <v>157</v>
      </c>
      <c r="H300" s="151">
        <v>4</v>
      </c>
      <c r="I300" s="152"/>
      <c r="J300" s="152">
        <f>ROUND(I300*H300,2)</f>
        <v>0</v>
      </c>
      <c r="K300" s="149" t="s">
        <v>158</v>
      </c>
      <c r="L300" s="31"/>
      <c r="M300" s="153" t="s">
        <v>1</v>
      </c>
      <c r="N300" s="154" t="s">
        <v>44</v>
      </c>
      <c r="O300" s="155">
        <v>0.72099999999999997</v>
      </c>
      <c r="P300" s="155">
        <f>O300*H300</f>
        <v>2.8839999999999999</v>
      </c>
      <c r="Q300" s="155">
        <v>4.5799999999999999E-3</v>
      </c>
      <c r="R300" s="155">
        <f>Q300*H300</f>
        <v>1.8319999999999999E-2</v>
      </c>
      <c r="S300" s="155">
        <v>0</v>
      </c>
      <c r="T300" s="156">
        <f>S300*H300</f>
        <v>0</v>
      </c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Q300" s="157" t="s">
        <v>159</v>
      </c>
      <c r="AS300" s="157" t="s">
        <v>154</v>
      </c>
      <c r="AT300" s="157" t="s">
        <v>160</v>
      </c>
      <c r="AX300" s="18" t="s">
        <v>150</v>
      </c>
      <c r="BD300" s="158">
        <f>IF(N300="základní",J300,0)</f>
        <v>0</v>
      </c>
      <c r="BE300" s="158">
        <f>IF(N300="snížená",J300,0)</f>
        <v>0</v>
      </c>
      <c r="BF300" s="158">
        <f>IF(N300="zákl. přenesená",J300,0)</f>
        <v>0</v>
      </c>
      <c r="BG300" s="158">
        <f>IF(N300="sníž. přenesená",J300,0)</f>
        <v>0</v>
      </c>
      <c r="BH300" s="158">
        <f>IF(N300="nulová",J300,0)</f>
        <v>0</v>
      </c>
      <c r="BI300" s="18" t="s">
        <v>86</v>
      </c>
      <c r="BJ300" s="158">
        <f>ROUND(I300*H300,2)</f>
        <v>0</v>
      </c>
      <c r="BK300" s="18" t="s">
        <v>159</v>
      </c>
      <c r="BL300" s="157" t="s">
        <v>443</v>
      </c>
    </row>
    <row r="301" spans="1:64" s="13" customFormat="1">
      <c r="B301" s="159"/>
      <c r="D301" s="160" t="s">
        <v>162</v>
      </c>
      <c r="E301" s="161" t="s">
        <v>1</v>
      </c>
      <c r="F301" s="162" t="s">
        <v>444</v>
      </c>
      <c r="H301" s="161" t="s">
        <v>1</v>
      </c>
      <c r="L301" s="159"/>
      <c r="M301" s="163"/>
      <c r="N301" s="164"/>
      <c r="O301" s="164"/>
      <c r="P301" s="164"/>
      <c r="Q301" s="164"/>
      <c r="R301" s="164"/>
      <c r="S301" s="164"/>
      <c r="T301" s="165"/>
      <c r="AS301" s="161" t="s">
        <v>162</v>
      </c>
      <c r="AT301" s="161" t="s">
        <v>160</v>
      </c>
      <c r="AU301" s="13" t="s">
        <v>86</v>
      </c>
      <c r="AV301" s="13" t="s">
        <v>35</v>
      </c>
      <c r="AW301" s="13" t="s">
        <v>79</v>
      </c>
      <c r="AX301" s="161" t="s">
        <v>150</v>
      </c>
    </row>
    <row r="302" spans="1:64" s="14" customFormat="1">
      <c r="B302" s="166"/>
      <c r="D302" s="160" t="s">
        <v>162</v>
      </c>
      <c r="E302" s="167" t="s">
        <v>1</v>
      </c>
      <c r="F302" s="168" t="s">
        <v>445</v>
      </c>
      <c r="H302" s="169">
        <v>4</v>
      </c>
      <c r="L302" s="166"/>
      <c r="M302" s="170"/>
      <c r="N302" s="171"/>
      <c r="O302" s="171"/>
      <c r="P302" s="171"/>
      <c r="Q302" s="171"/>
      <c r="R302" s="171"/>
      <c r="S302" s="171"/>
      <c r="T302" s="172"/>
      <c r="AS302" s="167" t="s">
        <v>162</v>
      </c>
      <c r="AT302" s="167" t="s">
        <v>160</v>
      </c>
      <c r="AU302" s="14" t="s">
        <v>88</v>
      </c>
      <c r="AV302" s="14" t="s">
        <v>35</v>
      </c>
      <c r="AW302" s="14" t="s">
        <v>86</v>
      </c>
      <c r="AX302" s="167" t="s">
        <v>150</v>
      </c>
    </row>
    <row r="303" spans="1:64" s="2" customFormat="1" ht="14.45" customHeight="1">
      <c r="A303" s="30"/>
      <c r="B303" s="146"/>
      <c r="C303" s="147" t="s">
        <v>446</v>
      </c>
      <c r="D303" s="147" t="s">
        <v>154</v>
      </c>
      <c r="E303" s="148" t="s">
        <v>447</v>
      </c>
      <c r="F303" s="149" t="s">
        <v>448</v>
      </c>
      <c r="G303" s="150" t="s">
        <v>157</v>
      </c>
      <c r="H303" s="151">
        <v>4</v>
      </c>
      <c r="I303" s="152"/>
      <c r="J303" s="152">
        <f>ROUND(I303*H303,2)</f>
        <v>0</v>
      </c>
      <c r="K303" s="149" t="s">
        <v>158</v>
      </c>
      <c r="L303" s="31"/>
      <c r="M303" s="153" t="s">
        <v>1</v>
      </c>
      <c r="N303" s="154" t="s">
        <v>44</v>
      </c>
      <c r="O303" s="155">
        <v>0.28199999999999997</v>
      </c>
      <c r="P303" s="155">
        <f>O303*H303</f>
        <v>1.1279999999999999</v>
      </c>
      <c r="Q303" s="155">
        <v>0</v>
      </c>
      <c r="R303" s="155">
        <f>Q303*H303</f>
        <v>0</v>
      </c>
      <c r="S303" s="155">
        <v>0</v>
      </c>
      <c r="T303" s="156">
        <f>S303*H303</f>
        <v>0</v>
      </c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Q303" s="157" t="s">
        <v>159</v>
      </c>
      <c r="AS303" s="157" t="s">
        <v>154</v>
      </c>
      <c r="AT303" s="157" t="s">
        <v>160</v>
      </c>
      <c r="AX303" s="18" t="s">
        <v>150</v>
      </c>
      <c r="BD303" s="158">
        <f>IF(N303="základní",J303,0)</f>
        <v>0</v>
      </c>
      <c r="BE303" s="158">
        <f>IF(N303="snížená",J303,0)</f>
        <v>0</v>
      </c>
      <c r="BF303" s="158">
        <f>IF(N303="zákl. přenesená",J303,0)</f>
        <v>0</v>
      </c>
      <c r="BG303" s="158">
        <f>IF(N303="sníž. přenesená",J303,0)</f>
        <v>0</v>
      </c>
      <c r="BH303" s="158">
        <f>IF(N303="nulová",J303,0)</f>
        <v>0</v>
      </c>
      <c r="BI303" s="18" t="s">
        <v>86</v>
      </c>
      <c r="BJ303" s="158">
        <f>ROUND(I303*H303,2)</f>
        <v>0</v>
      </c>
      <c r="BK303" s="18" t="s">
        <v>159</v>
      </c>
      <c r="BL303" s="157" t="s">
        <v>449</v>
      </c>
    </row>
    <row r="304" spans="1:64" s="14" customFormat="1">
      <c r="B304" s="166"/>
      <c r="D304" s="160" t="s">
        <v>162</v>
      </c>
      <c r="E304" s="167" t="s">
        <v>1</v>
      </c>
      <c r="F304" s="168" t="s">
        <v>159</v>
      </c>
      <c r="H304" s="169">
        <v>4</v>
      </c>
      <c r="L304" s="166"/>
      <c r="M304" s="170"/>
      <c r="N304" s="171"/>
      <c r="O304" s="171"/>
      <c r="P304" s="171"/>
      <c r="Q304" s="171"/>
      <c r="R304" s="171"/>
      <c r="S304" s="171"/>
      <c r="T304" s="172"/>
      <c r="AS304" s="167" t="s">
        <v>162</v>
      </c>
      <c r="AT304" s="167" t="s">
        <v>160</v>
      </c>
      <c r="AU304" s="14" t="s">
        <v>88</v>
      </c>
      <c r="AV304" s="14" t="s">
        <v>35</v>
      </c>
      <c r="AW304" s="14" t="s">
        <v>86</v>
      </c>
      <c r="AX304" s="167" t="s">
        <v>150</v>
      </c>
    </row>
    <row r="305" spans="1:64" s="12" customFormat="1" ht="22.9" customHeight="1">
      <c r="B305" s="134"/>
      <c r="D305" s="135" t="s">
        <v>78</v>
      </c>
      <c r="E305" s="144" t="s">
        <v>159</v>
      </c>
      <c r="F305" s="144" t="s">
        <v>450</v>
      </c>
      <c r="J305" s="145">
        <f>BJ305</f>
        <v>0</v>
      </c>
      <c r="L305" s="134"/>
      <c r="M305" s="138"/>
      <c r="N305" s="139"/>
      <c r="O305" s="139"/>
      <c r="P305" s="140">
        <f>P306</f>
        <v>41.626769000000003</v>
      </c>
      <c r="Q305" s="139"/>
      <c r="R305" s="140">
        <f>R306</f>
        <v>83.723710890000007</v>
      </c>
      <c r="S305" s="139"/>
      <c r="T305" s="141">
        <f>T306</f>
        <v>0</v>
      </c>
      <c r="AQ305" s="135" t="s">
        <v>86</v>
      </c>
      <c r="AS305" s="142" t="s">
        <v>78</v>
      </c>
      <c r="AT305" s="142" t="s">
        <v>86</v>
      </c>
      <c r="AX305" s="135" t="s">
        <v>150</v>
      </c>
      <c r="BJ305" s="143">
        <f>BJ306</f>
        <v>0</v>
      </c>
    </row>
    <row r="306" spans="1:64" s="12" customFormat="1" ht="20.85" customHeight="1">
      <c r="B306" s="134"/>
      <c r="D306" s="135" t="s">
        <v>78</v>
      </c>
      <c r="E306" s="144" t="s">
        <v>389</v>
      </c>
      <c r="F306" s="144" t="s">
        <v>451</v>
      </c>
      <c r="J306" s="145">
        <f>BJ306</f>
        <v>0</v>
      </c>
      <c r="L306" s="134"/>
      <c r="M306" s="138"/>
      <c r="N306" s="139"/>
      <c r="O306" s="139"/>
      <c r="P306" s="140">
        <f>SUM(P307:P316)</f>
        <v>41.626769000000003</v>
      </c>
      <c r="Q306" s="139"/>
      <c r="R306" s="140">
        <f>SUM(R307:R316)</f>
        <v>83.723710890000007</v>
      </c>
      <c r="S306" s="139"/>
      <c r="T306" s="141">
        <f>SUM(T307:T316)</f>
        <v>0</v>
      </c>
      <c r="AQ306" s="135" t="s">
        <v>86</v>
      </c>
      <c r="AS306" s="142" t="s">
        <v>78</v>
      </c>
      <c r="AT306" s="142" t="s">
        <v>88</v>
      </c>
      <c r="AX306" s="135" t="s">
        <v>150</v>
      </c>
      <c r="BJ306" s="143">
        <f>SUM(BJ307:BJ316)</f>
        <v>0</v>
      </c>
    </row>
    <row r="307" spans="1:64" s="2" customFormat="1" ht="14.45" customHeight="1">
      <c r="A307" s="30"/>
      <c r="B307" s="146"/>
      <c r="C307" s="147" t="s">
        <v>452</v>
      </c>
      <c r="D307" s="147" t="s">
        <v>154</v>
      </c>
      <c r="E307" s="148" t="s">
        <v>453</v>
      </c>
      <c r="F307" s="149" t="s">
        <v>454</v>
      </c>
      <c r="G307" s="150" t="s">
        <v>243</v>
      </c>
      <c r="H307" s="151">
        <v>17</v>
      </c>
      <c r="I307" s="152"/>
      <c r="J307" s="152">
        <f>ROUND(I307*H307,2)</f>
        <v>0</v>
      </c>
      <c r="K307" s="149" t="s">
        <v>1</v>
      </c>
      <c r="L307" s="31"/>
      <c r="M307" s="153" t="s">
        <v>1</v>
      </c>
      <c r="N307" s="154" t="s">
        <v>44</v>
      </c>
      <c r="O307" s="155">
        <v>0</v>
      </c>
      <c r="P307" s="155">
        <f>O307*H307</f>
        <v>0</v>
      </c>
      <c r="Q307" s="155">
        <v>2.5517799999999999</v>
      </c>
      <c r="R307" s="155">
        <f>Q307*H307</f>
        <v>43.38026</v>
      </c>
      <c r="S307" s="155">
        <v>0</v>
      </c>
      <c r="T307" s="156">
        <f>S307*H307</f>
        <v>0</v>
      </c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Q307" s="157" t="s">
        <v>159</v>
      </c>
      <c r="AS307" s="157" t="s">
        <v>154</v>
      </c>
      <c r="AT307" s="157" t="s">
        <v>160</v>
      </c>
      <c r="AX307" s="18" t="s">
        <v>150</v>
      </c>
      <c r="BD307" s="158">
        <f>IF(N307="základní",J307,0)</f>
        <v>0</v>
      </c>
      <c r="BE307" s="158">
        <f>IF(N307="snížená",J307,0)</f>
        <v>0</v>
      </c>
      <c r="BF307" s="158">
        <f>IF(N307="zákl. přenesená",J307,0)</f>
        <v>0</v>
      </c>
      <c r="BG307" s="158">
        <f>IF(N307="sníž. přenesená",J307,0)</f>
        <v>0</v>
      </c>
      <c r="BH307" s="158">
        <f>IF(N307="nulová",J307,0)</f>
        <v>0</v>
      </c>
      <c r="BI307" s="18" t="s">
        <v>86</v>
      </c>
      <c r="BJ307" s="158">
        <f>ROUND(I307*H307,2)</f>
        <v>0</v>
      </c>
      <c r="BK307" s="18" t="s">
        <v>159</v>
      </c>
      <c r="BL307" s="157" t="s">
        <v>455</v>
      </c>
    </row>
    <row r="308" spans="1:64" s="13" customFormat="1">
      <c r="B308" s="159"/>
      <c r="D308" s="160" t="s">
        <v>162</v>
      </c>
      <c r="E308" s="161" t="s">
        <v>1</v>
      </c>
      <c r="F308" s="162" t="s">
        <v>456</v>
      </c>
      <c r="H308" s="161" t="s">
        <v>1</v>
      </c>
      <c r="L308" s="159"/>
      <c r="M308" s="163"/>
      <c r="N308" s="164"/>
      <c r="O308" s="164"/>
      <c r="P308" s="164"/>
      <c r="Q308" s="164"/>
      <c r="R308" s="164"/>
      <c r="S308" s="164"/>
      <c r="T308" s="165"/>
      <c r="AS308" s="161" t="s">
        <v>162</v>
      </c>
      <c r="AT308" s="161" t="s">
        <v>160</v>
      </c>
      <c r="AU308" s="13" t="s">
        <v>86</v>
      </c>
      <c r="AV308" s="13" t="s">
        <v>35</v>
      </c>
      <c r="AW308" s="13" t="s">
        <v>79</v>
      </c>
      <c r="AX308" s="161" t="s">
        <v>150</v>
      </c>
    </row>
    <row r="309" spans="1:64" s="13" customFormat="1">
      <c r="B309" s="159"/>
      <c r="D309" s="160" t="s">
        <v>162</v>
      </c>
      <c r="E309" s="161" t="s">
        <v>1</v>
      </c>
      <c r="F309" s="162" t="s">
        <v>457</v>
      </c>
      <c r="H309" s="161" t="s">
        <v>1</v>
      </c>
      <c r="L309" s="159"/>
      <c r="M309" s="163"/>
      <c r="N309" s="164"/>
      <c r="O309" s="164"/>
      <c r="P309" s="164"/>
      <c r="Q309" s="164"/>
      <c r="R309" s="164"/>
      <c r="S309" s="164"/>
      <c r="T309" s="165"/>
      <c r="AS309" s="161" t="s">
        <v>162</v>
      </c>
      <c r="AT309" s="161" t="s">
        <v>160</v>
      </c>
      <c r="AU309" s="13" t="s">
        <v>86</v>
      </c>
      <c r="AV309" s="13" t="s">
        <v>35</v>
      </c>
      <c r="AW309" s="13" t="s">
        <v>79</v>
      </c>
      <c r="AX309" s="161" t="s">
        <v>150</v>
      </c>
    </row>
    <row r="310" spans="1:64" s="14" customFormat="1">
      <c r="B310" s="166"/>
      <c r="D310" s="160" t="s">
        <v>162</v>
      </c>
      <c r="E310" s="167" t="s">
        <v>1</v>
      </c>
      <c r="F310" s="168" t="s">
        <v>192</v>
      </c>
      <c r="H310" s="169">
        <v>17</v>
      </c>
      <c r="L310" s="166"/>
      <c r="M310" s="170"/>
      <c r="N310" s="171"/>
      <c r="O310" s="171"/>
      <c r="P310" s="171"/>
      <c r="Q310" s="171"/>
      <c r="R310" s="171"/>
      <c r="S310" s="171"/>
      <c r="T310" s="172"/>
      <c r="AS310" s="167" t="s">
        <v>162</v>
      </c>
      <c r="AT310" s="167" t="s">
        <v>160</v>
      </c>
      <c r="AU310" s="14" t="s">
        <v>88</v>
      </c>
      <c r="AV310" s="14" t="s">
        <v>35</v>
      </c>
      <c r="AW310" s="14" t="s">
        <v>86</v>
      </c>
      <c r="AX310" s="167" t="s">
        <v>150</v>
      </c>
    </row>
    <row r="311" spans="1:64" s="2" customFormat="1" ht="14.45" customHeight="1">
      <c r="A311" s="30"/>
      <c r="B311" s="146"/>
      <c r="C311" s="147" t="s">
        <v>458</v>
      </c>
      <c r="D311" s="147" t="s">
        <v>154</v>
      </c>
      <c r="E311" s="148" t="s">
        <v>459</v>
      </c>
      <c r="F311" s="149" t="s">
        <v>460</v>
      </c>
      <c r="G311" s="150" t="s">
        <v>171</v>
      </c>
      <c r="H311" s="151">
        <v>0.157</v>
      </c>
      <c r="I311" s="152"/>
      <c r="J311" s="152">
        <f>ROUND(I311*H311,2)</f>
        <v>0</v>
      </c>
      <c r="K311" s="149" t="s">
        <v>158</v>
      </c>
      <c r="L311" s="31"/>
      <c r="M311" s="153" t="s">
        <v>1</v>
      </c>
      <c r="N311" s="154" t="s">
        <v>44</v>
      </c>
      <c r="O311" s="155">
        <v>1.3169999999999999</v>
      </c>
      <c r="P311" s="155">
        <f>O311*H311</f>
        <v>0.20676899999999998</v>
      </c>
      <c r="Q311" s="155">
        <v>1.8907700000000001</v>
      </c>
      <c r="R311" s="155">
        <f>Q311*H311</f>
        <v>0.29685089000000003</v>
      </c>
      <c r="S311" s="155">
        <v>0</v>
      </c>
      <c r="T311" s="156">
        <f>S311*H311</f>
        <v>0</v>
      </c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Q311" s="157" t="s">
        <v>159</v>
      </c>
      <c r="AS311" s="157" t="s">
        <v>154</v>
      </c>
      <c r="AT311" s="157" t="s">
        <v>160</v>
      </c>
      <c r="AX311" s="18" t="s">
        <v>150</v>
      </c>
      <c r="BD311" s="158">
        <f>IF(N311="základní",J311,0)</f>
        <v>0</v>
      </c>
      <c r="BE311" s="158">
        <f>IF(N311="snížená",J311,0)</f>
        <v>0</v>
      </c>
      <c r="BF311" s="158">
        <f>IF(N311="zákl. přenesená",J311,0)</f>
        <v>0</v>
      </c>
      <c r="BG311" s="158">
        <f>IF(N311="sníž. přenesená",J311,0)</f>
        <v>0</v>
      </c>
      <c r="BH311" s="158">
        <f>IF(N311="nulová",J311,0)</f>
        <v>0</v>
      </c>
      <c r="BI311" s="18" t="s">
        <v>86</v>
      </c>
      <c r="BJ311" s="158">
        <f>ROUND(I311*H311,2)</f>
        <v>0</v>
      </c>
      <c r="BK311" s="18" t="s">
        <v>159</v>
      </c>
      <c r="BL311" s="157" t="s">
        <v>461</v>
      </c>
    </row>
    <row r="312" spans="1:64" s="13" customFormat="1">
      <c r="B312" s="159"/>
      <c r="D312" s="160" t="s">
        <v>162</v>
      </c>
      <c r="E312" s="161" t="s">
        <v>1</v>
      </c>
      <c r="F312" s="162" t="s">
        <v>462</v>
      </c>
      <c r="H312" s="161" t="s">
        <v>1</v>
      </c>
      <c r="L312" s="159"/>
      <c r="M312" s="163"/>
      <c r="N312" s="164"/>
      <c r="O312" s="164"/>
      <c r="P312" s="164"/>
      <c r="Q312" s="164"/>
      <c r="R312" s="164"/>
      <c r="S312" s="164"/>
      <c r="T312" s="165"/>
      <c r="AS312" s="161" t="s">
        <v>162</v>
      </c>
      <c r="AT312" s="161" t="s">
        <v>160</v>
      </c>
      <c r="AU312" s="13" t="s">
        <v>86</v>
      </c>
      <c r="AV312" s="13" t="s">
        <v>35</v>
      </c>
      <c r="AW312" s="13" t="s">
        <v>79</v>
      </c>
      <c r="AX312" s="161" t="s">
        <v>150</v>
      </c>
    </row>
    <row r="313" spans="1:64" s="14" customFormat="1">
      <c r="B313" s="166"/>
      <c r="D313" s="160" t="s">
        <v>162</v>
      </c>
      <c r="E313" s="167" t="s">
        <v>1</v>
      </c>
      <c r="F313" s="168" t="s">
        <v>463</v>
      </c>
      <c r="H313" s="169">
        <v>0.157</v>
      </c>
      <c r="L313" s="166"/>
      <c r="M313" s="170"/>
      <c r="N313" s="171"/>
      <c r="O313" s="171"/>
      <c r="P313" s="171"/>
      <c r="Q313" s="171"/>
      <c r="R313" s="171"/>
      <c r="S313" s="171"/>
      <c r="T313" s="172"/>
      <c r="AS313" s="167" t="s">
        <v>162</v>
      </c>
      <c r="AT313" s="167" t="s">
        <v>160</v>
      </c>
      <c r="AU313" s="14" t="s">
        <v>88</v>
      </c>
      <c r="AV313" s="14" t="s">
        <v>35</v>
      </c>
      <c r="AW313" s="14" t="s">
        <v>86</v>
      </c>
      <c r="AX313" s="167" t="s">
        <v>150</v>
      </c>
    </row>
    <row r="314" spans="1:64" s="2" customFormat="1" ht="14.45" customHeight="1">
      <c r="A314" s="30"/>
      <c r="B314" s="146"/>
      <c r="C314" s="147" t="s">
        <v>464</v>
      </c>
      <c r="D314" s="147" t="s">
        <v>154</v>
      </c>
      <c r="E314" s="148" t="s">
        <v>465</v>
      </c>
      <c r="F314" s="149" t="s">
        <v>466</v>
      </c>
      <c r="G314" s="150" t="s">
        <v>157</v>
      </c>
      <c r="H314" s="151">
        <v>218</v>
      </c>
      <c r="I314" s="152"/>
      <c r="J314" s="152">
        <f>ROUND(I314*H314,2)</f>
        <v>0</v>
      </c>
      <c r="K314" s="149" t="s">
        <v>158</v>
      </c>
      <c r="L314" s="31"/>
      <c r="M314" s="153" t="s">
        <v>1</v>
      </c>
      <c r="N314" s="154" t="s">
        <v>44</v>
      </c>
      <c r="O314" s="155">
        <v>0.19</v>
      </c>
      <c r="P314" s="155">
        <f>O314*H314</f>
        <v>41.42</v>
      </c>
      <c r="Q314" s="155">
        <v>0.1837</v>
      </c>
      <c r="R314" s="155">
        <f>Q314*H314</f>
        <v>40.046599999999998</v>
      </c>
      <c r="S314" s="155">
        <v>0</v>
      </c>
      <c r="T314" s="156">
        <f>S314*H314</f>
        <v>0</v>
      </c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Q314" s="157" t="s">
        <v>159</v>
      </c>
      <c r="AS314" s="157" t="s">
        <v>154</v>
      </c>
      <c r="AT314" s="157" t="s">
        <v>160</v>
      </c>
      <c r="AX314" s="18" t="s">
        <v>150</v>
      </c>
      <c r="BD314" s="158">
        <f>IF(N314="základní",J314,0)</f>
        <v>0</v>
      </c>
      <c r="BE314" s="158">
        <f>IF(N314="snížená",J314,0)</f>
        <v>0</v>
      </c>
      <c r="BF314" s="158">
        <f>IF(N314="zákl. přenesená",J314,0)</f>
        <v>0</v>
      </c>
      <c r="BG314" s="158">
        <f>IF(N314="sníž. přenesená",J314,0)</f>
        <v>0</v>
      </c>
      <c r="BH314" s="158">
        <f>IF(N314="nulová",J314,0)</f>
        <v>0</v>
      </c>
      <c r="BI314" s="18" t="s">
        <v>86</v>
      </c>
      <c r="BJ314" s="158">
        <f>ROUND(I314*H314,2)</f>
        <v>0</v>
      </c>
      <c r="BK314" s="18" t="s">
        <v>159</v>
      </c>
      <c r="BL314" s="157" t="s">
        <v>467</v>
      </c>
    </row>
    <row r="315" spans="1:64" s="13" customFormat="1">
      <c r="B315" s="159"/>
      <c r="D315" s="160" t="s">
        <v>162</v>
      </c>
      <c r="E315" s="161" t="s">
        <v>1</v>
      </c>
      <c r="F315" s="162" t="s">
        <v>468</v>
      </c>
      <c r="H315" s="161" t="s">
        <v>1</v>
      </c>
      <c r="L315" s="159"/>
      <c r="M315" s="163"/>
      <c r="N315" s="164"/>
      <c r="O315" s="164"/>
      <c r="P315" s="164"/>
      <c r="Q315" s="164"/>
      <c r="R315" s="164"/>
      <c r="S315" s="164"/>
      <c r="T315" s="165"/>
      <c r="AS315" s="161" t="s">
        <v>162</v>
      </c>
      <c r="AT315" s="161" t="s">
        <v>160</v>
      </c>
      <c r="AU315" s="13" t="s">
        <v>86</v>
      </c>
      <c r="AV315" s="13" t="s">
        <v>35</v>
      </c>
      <c r="AW315" s="13" t="s">
        <v>79</v>
      </c>
      <c r="AX315" s="161" t="s">
        <v>150</v>
      </c>
    </row>
    <row r="316" spans="1:64" s="14" customFormat="1">
      <c r="B316" s="166"/>
      <c r="D316" s="160" t="s">
        <v>162</v>
      </c>
      <c r="E316" s="167" t="s">
        <v>1</v>
      </c>
      <c r="F316" s="168" t="s">
        <v>469</v>
      </c>
      <c r="H316" s="169">
        <v>218</v>
      </c>
      <c r="L316" s="166"/>
      <c r="M316" s="170"/>
      <c r="N316" s="171"/>
      <c r="O316" s="171"/>
      <c r="P316" s="171"/>
      <c r="Q316" s="171"/>
      <c r="R316" s="171"/>
      <c r="S316" s="171"/>
      <c r="T316" s="172"/>
      <c r="AS316" s="167" t="s">
        <v>162</v>
      </c>
      <c r="AT316" s="167" t="s">
        <v>160</v>
      </c>
      <c r="AU316" s="14" t="s">
        <v>88</v>
      </c>
      <c r="AV316" s="14" t="s">
        <v>35</v>
      </c>
      <c r="AW316" s="14" t="s">
        <v>86</v>
      </c>
      <c r="AX316" s="167" t="s">
        <v>150</v>
      </c>
    </row>
    <row r="317" spans="1:64" s="12" customFormat="1" ht="22.9" customHeight="1">
      <c r="B317" s="134"/>
      <c r="D317" s="135" t="s">
        <v>78</v>
      </c>
      <c r="E317" s="144" t="s">
        <v>178</v>
      </c>
      <c r="F317" s="144" t="s">
        <v>470</v>
      </c>
      <c r="J317" s="145">
        <f>BJ317</f>
        <v>0</v>
      </c>
      <c r="L317" s="134"/>
      <c r="M317" s="138"/>
      <c r="N317" s="139"/>
      <c r="O317" s="139"/>
      <c r="P317" s="140">
        <f>P318+P348</f>
        <v>289.00050299999998</v>
      </c>
      <c r="Q317" s="139"/>
      <c r="R317" s="140">
        <f>R318+R348</f>
        <v>696.00674600000013</v>
      </c>
      <c r="S317" s="139"/>
      <c r="T317" s="141">
        <f>T318+T348</f>
        <v>0</v>
      </c>
      <c r="AQ317" s="135" t="s">
        <v>86</v>
      </c>
      <c r="AS317" s="142" t="s">
        <v>78</v>
      </c>
      <c r="AT317" s="142" t="s">
        <v>86</v>
      </c>
      <c r="AX317" s="135" t="s">
        <v>150</v>
      </c>
      <c r="BJ317" s="143">
        <f>BJ318+BJ348</f>
        <v>0</v>
      </c>
    </row>
    <row r="318" spans="1:64" s="12" customFormat="1" ht="20.85" customHeight="1">
      <c r="B318" s="134"/>
      <c r="D318" s="135" t="s">
        <v>78</v>
      </c>
      <c r="E318" s="144" t="s">
        <v>471</v>
      </c>
      <c r="F318" s="144" t="s">
        <v>472</v>
      </c>
      <c r="J318" s="145">
        <f>BJ318</f>
        <v>0</v>
      </c>
      <c r="L318" s="134"/>
      <c r="M318" s="138"/>
      <c r="N318" s="139"/>
      <c r="O318" s="139"/>
      <c r="P318" s="140">
        <f>SUM(P319:P347)</f>
        <v>57.360503000000001</v>
      </c>
      <c r="Q318" s="139"/>
      <c r="R318" s="140">
        <f>SUM(R319:R347)</f>
        <v>621.1634620000001</v>
      </c>
      <c r="S318" s="139"/>
      <c r="T318" s="141">
        <f>SUM(T319:T347)</f>
        <v>0</v>
      </c>
      <c r="AQ318" s="135" t="s">
        <v>86</v>
      </c>
      <c r="AS318" s="142" t="s">
        <v>78</v>
      </c>
      <c r="AT318" s="142" t="s">
        <v>88</v>
      </c>
      <c r="AX318" s="135" t="s">
        <v>150</v>
      </c>
      <c r="BJ318" s="143">
        <f>SUM(BJ319:BJ347)</f>
        <v>0</v>
      </c>
    </row>
    <row r="319" spans="1:64" s="2" customFormat="1" ht="14.45" customHeight="1">
      <c r="A319" s="30"/>
      <c r="B319" s="146"/>
      <c r="C319" s="147" t="s">
        <v>473</v>
      </c>
      <c r="D319" s="147" t="s">
        <v>154</v>
      </c>
      <c r="E319" s="148" t="s">
        <v>474</v>
      </c>
      <c r="F319" s="149" t="s">
        <v>475</v>
      </c>
      <c r="G319" s="150" t="s">
        <v>157</v>
      </c>
      <c r="H319" s="151">
        <v>938.77499999999998</v>
      </c>
      <c r="I319" s="152"/>
      <c r="J319" s="152">
        <f>ROUND(I319*H319,2)</f>
        <v>0</v>
      </c>
      <c r="K319" s="149" t="s">
        <v>158</v>
      </c>
      <c r="L319" s="31"/>
      <c r="M319" s="153" t="s">
        <v>1</v>
      </c>
      <c r="N319" s="154" t="s">
        <v>44</v>
      </c>
      <c r="O319" s="155">
        <v>2.7E-2</v>
      </c>
      <c r="P319" s="155">
        <f>O319*H319</f>
        <v>25.346924999999999</v>
      </c>
      <c r="Q319" s="155">
        <v>0.29160000000000003</v>
      </c>
      <c r="R319" s="155">
        <f>Q319*H319</f>
        <v>273.74679000000003</v>
      </c>
      <c r="S319" s="155">
        <v>0</v>
      </c>
      <c r="T319" s="156">
        <f>S319*H319</f>
        <v>0</v>
      </c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Q319" s="157" t="s">
        <v>159</v>
      </c>
      <c r="AS319" s="157" t="s">
        <v>154</v>
      </c>
      <c r="AT319" s="157" t="s">
        <v>160</v>
      </c>
      <c r="AX319" s="18" t="s">
        <v>150</v>
      </c>
      <c r="BD319" s="158">
        <f>IF(N319="základní",J319,0)</f>
        <v>0</v>
      </c>
      <c r="BE319" s="158">
        <f>IF(N319="snížená",J319,0)</f>
        <v>0</v>
      </c>
      <c r="BF319" s="158">
        <f>IF(N319="zákl. přenesená",J319,0)</f>
        <v>0</v>
      </c>
      <c r="BG319" s="158">
        <f>IF(N319="sníž. přenesená",J319,0)</f>
        <v>0</v>
      </c>
      <c r="BH319" s="158">
        <f>IF(N319="nulová",J319,0)</f>
        <v>0</v>
      </c>
      <c r="BI319" s="18" t="s">
        <v>86</v>
      </c>
      <c r="BJ319" s="158">
        <f>ROUND(I319*H319,2)</f>
        <v>0</v>
      </c>
      <c r="BK319" s="18" t="s">
        <v>159</v>
      </c>
      <c r="BL319" s="157" t="s">
        <v>476</v>
      </c>
    </row>
    <row r="320" spans="1:64" s="13" customFormat="1">
      <c r="B320" s="159"/>
      <c r="D320" s="160" t="s">
        <v>162</v>
      </c>
      <c r="E320" s="161" t="s">
        <v>1</v>
      </c>
      <c r="F320" s="162" t="s">
        <v>477</v>
      </c>
      <c r="H320" s="161" t="s">
        <v>1</v>
      </c>
      <c r="L320" s="159"/>
      <c r="M320" s="163"/>
      <c r="N320" s="164"/>
      <c r="O320" s="164"/>
      <c r="P320" s="164"/>
      <c r="Q320" s="164"/>
      <c r="R320" s="164"/>
      <c r="S320" s="164"/>
      <c r="T320" s="165"/>
      <c r="AS320" s="161" t="s">
        <v>162</v>
      </c>
      <c r="AT320" s="161" t="s">
        <v>160</v>
      </c>
      <c r="AU320" s="13" t="s">
        <v>86</v>
      </c>
      <c r="AV320" s="13" t="s">
        <v>35</v>
      </c>
      <c r="AW320" s="13" t="s">
        <v>79</v>
      </c>
      <c r="AX320" s="161" t="s">
        <v>150</v>
      </c>
    </row>
    <row r="321" spans="1:64" s="14" customFormat="1">
      <c r="B321" s="166"/>
      <c r="D321" s="160" t="s">
        <v>162</v>
      </c>
      <c r="E321" s="167" t="s">
        <v>1</v>
      </c>
      <c r="F321" s="168" t="s">
        <v>478</v>
      </c>
      <c r="H321" s="169">
        <v>884</v>
      </c>
      <c r="L321" s="166"/>
      <c r="M321" s="170"/>
      <c r="N321" s="171"/>
      <c r="O321" s="171"/>
      <c r="P321" s="171"/>
      <c r="Q321" s="171"/>
      <c r="R321" s="171"/>
      <c r="S321" s="171"/>
      <c r="T321" s="172"/>
      <c r="AS321" s="167" t="s">
        <v>162</v>
      </c>
      <c r="AT321" s="167" t="s">
        <v>160</v>
      </c>
      <c r="AU321" s="14" t="s">
        <v>88</v>
      </c>
      <c r="AV321" s="14" t="s">
        <v>35</v>
      </c>
      <c r="AW321" s="14" t="s">
        <v>79</v>
      </c>
      <c r="AX321" s="167" t="s">
        <v>150</v>
      </c>
    </row>
    <row r="322" spans="1:64" s="14" customFormat="1">
      <c r="B322" s="166"/>
      <c r="D322" s="160" t="s">
        <v>162</v>
      </c>
      <c r="E322" s="167" t="s">
        <v>1</v>
      </c>
      <c r="F322" s="168" t="s">
        <v>479</v>
      </c>
      <c r="H322" s="169">
        <v>54.774999999999999</v>
      </c>
      <c r="L322" s="166"/>
      <c r="M322" s="170"/>
      <c r="N322" s="171"/>
      <c r="O322" s="171"/>
      <c r="P322" s="171"/>
      <c r="Q322" s="171"/>
      <c r="R322" s="171"/>
      <c r="S322" s="171"/>
      <c r="T322" s="172"/>
      <c r="AS322" s="167" t="s">
        <v>162</v>
      </c>
      <c r="AT322" s="167" t="s">
        <v>160</v>
      </c>
      <c r="AU322" s="14" t="s">
        <v>88</v>
      </c>
      <c r="AV322" s="14" t="s">
        <v>35</v>
      </c>
      <c r="AW322" s="14" t="s">
        <v>79</v>
      </c>
      <c r="AX322" s="167" t="s">
        <v>150</v>
      </c>
    </row>
    <row r="323" spans="1:64" s="15" customFormat="1">
      <c r="B323" s="173"/>
      <c r="D323" s="160" t="s">
        <v>162</v>
      </c>
      <c r="E323" s="174" t="s">
        <v>1</v>
      </c>
      <c r="F323" s="175" t="s">
        <v>207</v>
      </c>
      <c r="H323" s="176">
        <v>938.77499999999998</v>
      </c>
      <c r="L323" s="173"/>
      <c r="M323" s="177"/>
      <c r="N323" s="178"/>
      <c r="O323" s="178"/>
      <c r="P323" s="178"/>
      <c r="Q323" s="178"/>
      <c r="R323" s="178"/>
      <c r="S323" s="178"/>
      <c r="T323" s="179"/>
      <c r="AS323" s="174" t="s">
        <v>162</v>
      </c>
      <c r="AT323" s="174" t="s">
        <v>160</v>
      </c>
      <c r="AU323" s="15" t="s">
        <v>159</v>
      </c>
      <c r="AV323" s="15" t="s">
        <v>35</v>
      </c>
      <c r="AW323" s="15" t="s">
        <v>86</v>
      </c>
      <c r="AX323" s="174" t="s">
        <v>150</v>
      </c>
    </row>
    <row r="324" spans="1:64" s="2" customFormat="1" ht="14.45" customHeight="1">
      <c r="A324" s="30"/>
      <c r="B324" s="146"/>
      <c r="C324" s="147" t="s">
        <v>480</v>
      </c>
      <c r="D324" s="147" t="s">
        <v>154</v>
      </c>
      <c r="E324" s="148" t="s">
        <v>481</v>
      </c>
      <c r="F324" s="149" t="s">
        <v>482</v>
      </c>
      <c r="G324" s="150" t="s">
        <v>157</v>
      </c>
      <c r="H324" s="151">
        <v>2.8660000000000001</v>
      </c>
      <c r="I324" s="152"/>
      <c r="J324" s="152">
        <f>ROUND(I324*H324,2)</f>
        <v>0</v>
      </c>
      <c r="K324" s="149" t="s">
        <v>158</v>
      </c>
      <c r="L324" s="31"/>
      <c r="M324" s="153" t="s">
        <v>1</v>
      </c>
      <c r="N324" s="154" t="s">
        <v>44</v>
      </c>
      <c r="O324" s="155">
        <v>3.3000000000000002E-2</v>
      </c>
      <c r="P324" s="155">
        <f>O324*H324</f>
        <v>9.4578000000000009E-2</v>
      </c>
      <c r="Q324" s="155">
        <v>0.498</v>
      </c>
      <c r="R324" s="155">
        <f>Q324*H324</f>
        <v>1.427268</v>
      </c>
      <c r="S324" s="155">
        <v>0</v>
      </c>
      <c r="T324" s="156">
        <f>S324*H324</f>
        <v>0</v>
      </c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Q324" s="157" t="s">
        <v>159</v>
      </c>
      <c r="AS324" s="157" t="s">
        <v>154</v>
      </c>
      <c r="AT324" s="157" t="s">
        <v>160</v>
      </c>
      <c r="AX324" s="18" t="s">
        <v>150</v>
      </c>
      <c r="BD324" s="158">
        <f>IF(N324="základní",J324,0)</f>
        <v>0</v>
      </c>
      <c r="BE324" s="158">
        <f>IF(N324="snížená",J324,0)</f>
        <v>0</v>
      </c>
      <c r="BF324" s="158">
        <f>IF(N324="zákl. přenesená",J324,0)</f>
        <v>0</v>
      </c>
      <c r="BG324" s="158">
        <f>IF(N324="sníž. přenesená",J324,0)</f>
        <v>0</v>
      </c>
      <c r="BH324" s="158">
        <f>IF(N324="nulová",J324,0)</f>
        <v>0</v>
      </c>
      <c r="BI324" s="18" t="s">
        <v>86</v>
      </c>
      <c r="BJ324" s="158">
        <f>ROUND(I324*H324,2)</f>
        <v>0</v>
      </c>
      <c r="BK324" s="18" t="s">
        <v>159</v>
      </c>
      <c r="BL324" s="157" t="s">
        <v>483</v>
      </c>
    </row>
    <row r="325" spans="1:64" s="13" customFormat="1">
      <c r="B325" s="159"/>
      <c r="D325" s="160" t="s">
        <v>162</v>
      </c>
      <c r="E325" s="161" t="s">
        <v>1</v>
      </c>
      <c r="F325" s="162" t="s">
        <v>484</v>
      </c>
      <c r="H325" s="161" t="s">
        <v>1</v>
      </c>
      <c r="L325" s="159"/>
      <c r="M325" s="163"/>
      <c r="N325" s="164"/>
      <c r="O325" s="164"/>
      <c r="P325" s="164"/>
      <c r="Q325" s="164"/>
      <c r="R325" s="164"/>
      <c r="S325" s="164"/>
      <c r="T325" s="165"/>
      <c r="AS325" s="161" t="s">
        <v>162</v>
      </c>
      <c r="AT325" s="161" t="s">
        <v>160</v>
      </c>
      <c r="AU325" s="13" t="s">
        <v>86</v>
      </c>
      <c r="AV325" s="13" t="s">
        <v>35</v>
      </c>
      <c r="AW325" s="13" t="s">
        <v>79</v>
      </c>
      <c r="AX325" s="161" t="s">
        <v>150</v>
      </c>
    </row>
    <row r="326" spans="1:64" s="14" customFormat="1">
      <c r="B326" s="166"/>
      <c r="D326" s="160" t="s">
        <v>162</v>
      </c>
      <c r="E326" s="167" t="s">
        <v>1</v>
      </c>
      <c r="F326" s="168" t="s">
        <v>485</v>
      </c>
      <c r="H326" s="169">
        <v>2.4729999999999999</v>
      </c>
      <c r="L326" s="166"/>
      <c r="M326" s="170"/>
      <c r="N326" s="171"/>
      <c r="O326" s="171"/>
      <c r="P326" s="171"/>
      <c r="Q326" s="171"/>
      <c r="R326" s="171"/>
      <c r="S326" s="171"/>
      <c r="T326" s="172"/>
      <c r="AS326" s="167" t="s">
        <v>162</v>
      </c>
      <c r="AT326" s="167" t="s">
        <v>160</v>
      </c>
      <c r="AU326" s="14" t="s">
        <v>88</v>
      </c>
      <c r="AV326" s="14" t="s">
        <v>35</v>
      </c>
      <c r="AW326" s="14" t="s">
        <v>79</v>
      </c>
      <c r="AX326" s="167" t="s">
        <v>150</v>
      </c>
    </row>
    <row r="327" spans="1:64" s="14" customFormat="1">
      <c r="B327" s="166"/>
      <c r="D327" s="160" t="s">
        <v>162</v>
      </c>
      <c r="E327" s="167" t="s">
        <v>1</v>
      </c>
      <c r="F327" s="168" t="s">
        <v>486</v>
      </c>
      <c r="H327" s="169">
        <v>0.39300000000000002</v>
      </c>
      <c r="L327" s="166"/>
      <c r="M327" s="170"/>
      <c r="N327" s="171"/>
      <c r="O327" s="171"/>
      <c r="P327" s="171"/>
      <c r="Q327" s="171"/>
      <c r="R327" s="171"/>
      <c r="S327" s="171"/>
      <c r="T327" s="172"/>
      <c r="AS327" s="167" t="s">
        <v>162</v>
      </c>
      <c r="AT327" s="167" t="s">
        <v>160</v>
      </c>
      <c r="AU327" s="14" t="s">
        <v>88</v>
      </c>
      <c r="AV327" s="14" t="s">
        <v>35</v>
      </c>
      <c r="AW327" s="14" t="s">
        <v>79</v>
      </c>
      <c r="AX327" s="167" t="s">
        <v>150</v>
      </c>
    </row>
    <row r="328" spans="1:64" s="2" customFormat="1" ht="14.45" customHeight="1">
      <c r="A328" s="30"/>
      <c r="B328" s="146"/>
      <c r="C328" s="147" t="s">
        <v>487</v>
      </c>
      <c r="D328" s="147" t="s">
        <v>154</v>
      </c>
      <c r="E328" s="148" t="s">
        <v>488</v>
      </c>
      <c r="F328" s="149" t="s">
        <v>489</v>
      </c>
      <c r="G328" s="150" t="s">
        <v>157</v>
      </c>
      <c r="H328" s="151">
        <v>666</v>
      </c>
      <c r="I328" s="152"/>
      <c r="J328" s="152">
        <f>ROUND(I328*H328,2)</f>
        <v>0</v>
      </c>
      <c r="K328" s="149" t="s">
        <v>158</v>
      </c>
      <c r="L328" s="31"/>
      <c r="M328" s="153" t="s">
        <v>1</v>
      </c>
      <c r="N328" s="154" t="s">
        <v>44</v>
      </c>
      <c r="O328" s="155">
        <v>2.5999999999999999E-2</v>
      </c>
      <c r="P328" s="155">
        <f>O328*H328</f>
        <v>17.315999999999999</v>
      </c>
      <c r="Q328" s="155">
        <v>0.34499999999999997</v>
      </c>
      <c r="R328" s="155">
        <f>Q328*H328</f>
        <v>229.76999999999998</v>
      </c>
      <c r="S328" s="155">
        <v>0</v>
      </c>
      <c r="T328" s="156">
        <f>S328*H328</f>
        <v>0</v>
      </c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Q328" s="157" t="s">
        <v>159</v>
      </c>
      <c r="AS328" s="157" t="s">
        <v>154</v>
      </c>
      <c r="AT328" s="157" t="s">
        <v>160</v>
      </c>
      <c r="AX328" s="18" t="s">
        <v>150</v>
      </c>
      <c r="BD328" s="158">
        <f>IF(N328="základní",J328,0)</f>
        <v>0</v>
      </c>
      <c r="BE328" s="158">
        <f>IF(N328="snížená",J328,0)</f>
        <v>0</v>
      </c>
      <c r="BF328" s="158">
        <f>IF(N328="zákl. přenesená",J328,0)</f>
        <v>0</v>
      </c>
      <c r="BG328" s="158">
        <f>IF(N328="sníž. přenesená",J328,0)</f>
        <v>0</v>
      </c>
      <c r="BH328" s="158">
        <f>IF(N328="nulová",J328,0)</f>
        <v>0</v>
      </c>
      <c r="BI328" s="18" t="s">
        <v>86</v>
      </c>
      <c r="BJ328" s="158">
        <f>ROUND(I328*H328,2)</f>
        <v>0</v>
      </c>
      <c r="BK328" s="18" t="s">
        <v>159</v>
      </c>
      <c r="BL328" s="157" t="s">
        <v>490</v>
      </c>
    </row>
    <row r="329" spans="1:64" s="13" customFormat="1">
      <c r="B329" s="159"/>
      <c r="D329" s="160" t="s">
        <v>162</v>
      </c>
      <c r="E329" s="161" t="s">
        <v>1</v>
      </c>
      <c r="F329" s="162" t="s">
        <v>491</v>
      </c>
      <c r="H329" s="161" t="s">
        <v>1</v>
      </c>
      <c r="L329" s="159"/>
      <c r="M329" s="163"/>
      <c r="N329" s="164"/>
      <c r="O329" s="164"/>
      <c r="P329" s="164"/>
      <c r="Q329" s="164"/>
      <c r="R329" s="164"/>
      <c r="S329" s="164"/>
      <c r="T329" s="165"/>
      <c r="AS329" s="161" t="s">
        <v>162</v>
      </c>
      <c r="AT329" s="161" t="s">
        <v>160</v>
      </c>
      <c r="AU329" s="13" t="s">
        <v>86</v>
      </c>
      <c r="AV329" s="13" t="s">
        <v>35</v>
      </c>
      <c r="AW329" s="13" t="s">
        <v>79</v>
      </c>
      <c r="AX329" s="161" t="s">
        <v>150</v>
      </c>
    </row>
    <row r="330" spans="1:64" s="14" customFormat="1">
      <c r="B330" s="166"/>
      <c r="D330" s="160" t="s">
        <v>162</v>
      </c>
      <c r="E330" s="167" t="s">
        <v>1</v>
      </c>
      <c r="F330" s="168" t="s">
        <v>492</v>
      </c>
      <c r="H330" s="169">
        <v>448</v>
      </c>
      <c r="L330" s="166"/>
      <c r="M330" s="170"/>
      <c r="N330" s="171"/>
      <c r="O330" s="171"/>
      <c r="P330" s="171"/>
      <c r="Q330" s="171"/>
      <c r="R330" s="171"/>
      <c r="S330" s="171"/>
      <c r="T330" s="172"/>
      <c r="AS330" s="167" t="s">
        <v>162</v>
      </c>
      <c r="AT330" s="167" t="s">
        <v>160</v>
      </c>
      <c r="AU330" s="14" t="s">
        <v>88</v>
      </c>
      <c r="AV330" s="14" t="s">
        <v>35</v>
      </c>
      <c r="AW330" s="14" t="s">
        <v>79</v>
      </c>
      <c r="AX330" s="167" t="s">
        <v>150</v>
      </c>
    </row>
    <row r="331" spans="1:64" s="13" customFormat="1">
      <c r="B331" s="159"/>
      <c r="D331" s="160" t="s">
        <v>162</v>
      </c>
      <c r="E331" s="161" t="s">
        <v>1</v>
      </c>
      <c r="F331" s="162" t="s">
        <v>493</v>
      </c>
      <c r="H331" s="161" t="s">
        <v>1</v>
      </c>
      <c r="L331" s="159"/>
      <c r="M331" s="163"/>
      <c r="N331" s="164"/>
      <c r="O331" s="164"/>
      <c r="P331" s="164"/>
      <c r="Q331" s="164"/>
      <c r="R331" s="164"/>
      <c r="S331" s="164"/>
      <c r="T331" s="165"/>
      <c r="AS331" s="161" t="s">
        <v>162</v>
      </c>
      <c r="AT331" s="161" t="s">
        <v>160</v>
      </c>
      <c r="AU331" s="13" t="s">
        <v>86</v>
      </c>
      <c r="AV331" s="13" t="s">
        <v>35</v>
      </c>
      <c r="AW331" s="13" t="s">
        <v>79</v>
      </c>
      <c r="AX331" s="161" t="s">
        <v>150</v>
      </c>
    </row>
    <row r="332" spans="1:64" s="14" customFormat="1">
      <c r="B332" s="166"/>
      <c r="D332" s="160" t="s">
        <v>162</v>
      </c>
      <c r="E332" s="167" t="s">
        <v>1</v>
      </c>
      <c r="F332" s="168" t="s">
        <v>469</v>
      </c>
      <c r="H332" s="169">
        <v>218</v>
      </c>
      <c r="L332" s="166"/>
      <c r="M332" s="170"/>
      <c r="N332" s="171"/>
      <c r="O332" s="171"/>
      <c r="P332" s="171"/>
      <c r="Q332" s="171"/>
      <c r="R332" s="171"/>
      <c r="S332" s="171"/>
      <c r="T332" s="172"/>
      <c r="AS332" s="167" t="s">
        <v>162</v>
      </c>
      <c r="AT332" s="167" t="s">
        <v>160</v>
      </c>
      <c r="AU332" s="14" t="s">
        <v>88</v>
      </c>
      <c r="AV332" s="14" t="s">
        <v>35</v>
      </c>
      <c r="AW332" s="14" t="s">
        <v>79</v>
      </c>
      <c r="AX332" s="167" t="s">
        <v>150</v>
      </c>
    </row>
    <row r="333" spans="1:64" s="15" customFormat="1">
      <c r="B333" s="173"/>
      <c r="D333" s="160" t="s">
        <v>162</v>
      </c>
      <c r="E333" s="174" t="s">
        <v>1</v>
      </c>
      <c r="F333" s="175" t="s">
        <v>207</v>
      </c>
      <c r="H333" s="176">
        <v>666</v>
      </c>
      <c r="L333" s="173"/>
      <c r="M333" s="177"/>
      <c r="N333" s="178"/>
      <c r="O333" s="178"/>
      <c r="P333" s="178"/>
      <c r="Q333" s="178"/>
      <c r="R333" s="178"/>
      <c r="S333" s="178"/>
      <c r="T333" s="179"/>
      <c r="AS333" s="174" t="s">
        <v>162</v>
      </c>
      <c r="AT333" s="174" t="s">
        <v>160</v>
      </c>
      <c r="AU333" s="15" t="s">
        <v>159</v>
      </c>
      <c r="AV333" s="15" t="s">
        <v>35</v>
      </c>
      <c r="AW333" s="15" t="s">
        <v>86</v>
      </c>
      <c r="AX333" s="174" t="s">
        <v>150</v>
      </c>
    </row>
    <row r="334" spans="1:64" s="2" customFormat="1" ht="14.45" customHeight="1">
      <c r="A334" s="30"/>
      <c r="B334" s="146"/>
      <c r="C334" s="147" t="s">
        <v>494</v>
      </c>
      <c r="D334" s="147" t="s">
        <v>154</v>
      </c>
      <c r="E334" s="148" t="s">
        <v>495</v>
      </c>
      <c r="F334" s="149" t="s">
        <v>496</v>
      </c>
      <c r="G334" s="150" t="s">
        <v>157</v>
      </c>
      <c r="H334" s="151">
        <v>218</v>
      </c>
      <c r="I334" s="152"/>
      <c r="J334" s="152">
        <f>ROUND(I334*H334,2)</f>
        <v>0</v>
      </c>
      <c r="K334" s="149" t="s">
        <v>158</v>
      </c>
      <c r="L334" s="31"/>
      <c r="M334" s="153" t="s">
        <v>1</v>
      </c>
      <c r="N334" s="154" t="s">
        <v>44</v>
      </c>
      <c r="O334" s="155">
        <v>2.9000000000000001E-2</v>
      </c>
      <c r="P334" s="155">
        <f>O334*H334</f>
        <v>6.3220000000000001</v>
      </c>
      <c r="Q334" s="155">
        <v>0.46</v>
      </c>
      <c r="R334" s="155">
        <f>Q334*H334</f>
        <v>100.28</v>
      </c>
      <c r="S334" s="155">
        <v>0</v>
      </c>
      <c r="T334" s="156">
        <f>S334*H334</f>
        <v>0</v>
      </c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Q334" s="157" t="s">
        <v>159</v>
      </c>
      <c r="AS334" s="157" t="s">
        <v>154</v>
      </c>
      <c r="AT334" s="157" t="s">
        <v>160</v>
      </c>
      <c r="AX334" s="18" t="s">
        <v>150</v>
      </c>
      <c r="BD334" s="158">
        <f>IF(N334="základní",J334,0)</f>
        <v>0</v>
      </c>
      <c r="BE334" s="158">
        <f>IF(N334="snížená",J334,0)</f>
        <v>0</v>
      </c>
      <c r="BF334" s="158">
        <f>IF(N334="zákl. přenesená",J334,0)</f>
        <v>0</v>
      </c>
      <c r="BG334" s="158">
        <f>IF(N334="sníž. přenesená",J334,0)</f>
        <v>0</v>
      </c>
      <c r="BH334" s="158">
        <f>IF(N334="nulová",J334,0)</f>
        <v>0</v>
      </c>
      <c r="BI334" s="18" t="s">
        <v>86</v>
      </c>
      <c r="BJ334" s="158">
        <f>ROUND(I334*H334,2)</f>
        <v>0</v>
      </c>
      <c r="BK334" s="18" t="s">
        <v>159</v>
      </c>
      <c r="BL334" s="157" t="s">
        <v>497</v>
      </c>
    </row>
    <row r="335" spans="1:64" s="13" customFormat="1">
      <c r="B335" s="159"/>
      <c r="D335" s="160" t="s">
        <v>162</v>
      </c>
      <c r="E335" s="161" t="s">
        <v>1</v>
      </c>
      <c r="F335" s="162" t="s">
        <v>498</v>
      </c>
      <c r="H335" s="161" t="s">
        <v>1</v>
      </c>
      <c r="L335" s="159"/>
      <c r="M335" s="163"/>
      <c r="N335" s="164"/>
      <c r="O335" s="164"/>
      <c r="P335" s="164"/>
      <c r="Q335" s="164"/>
      <c r="R335" s="164"/>
      <c r="S335" s="164"/>
      <c r="T335" s="165"/>
      <c r="AS335" s="161" t="s">
        <v>162</v>
      </c>
      <c r="AT335" s="161" t="s">
        <v>160</v>
      </c>
      <c r="AU335" s="13" t="s">
        <v>86</v>
      </c>
      <c r="AV335" s="13" t="s">
        <v>35</v>
      </c>
      <c r="AW335" s="13" t="s">
        <v>79</v>
      </c>
      <c r="AX335" s="161" t="s">
        <v>150</v>
      </c>
    </row>
    <row r="336" spans="1:64" s="14" customFormat="1">
      <c r="B336" s="166"/>
      <c r="D336" s="160" t="s">
        <v>162</v>
      </c>
      <c r="E336" s="167" t="s">
        <v>1</v>
      </c>
      <c r="F336" s="168" t="s">
        <v>469</v>
      </c>
      <c r="H336" s="169">
        <v>218</v>
      </c>
      <c r="L336" s="166"/>
      <c r="M336" s="170"/>
      <c r="N336" s="171"/>
      <c r="O336" s="171"/>
      <c r="P336" s="171"/>
      <c r="Q336" s="171"/>
      <c r="R336" s="171"/>
      <c r="S336" s="171"/>
      <c r="T336" s="172"/>
      <c r="AS336" s="167" t="s">
        <v>162</v>
      </c>
      <c r="AT336" s="167" t="s">
        <v>160</v>
      </c>
      <c r="AU336" s="14" t="s">
        <v>88</v>
      </c>
      <c r="AV336" s="14" t="s">
        <v>35</v>
      </c>
      <c r="AW336" s="14" t="s">
        <v>86</v>
      </c>
      <c r="AX336" s="167" t="s">
        <v>150</v>
      </c>
    </row>
    <row r="337" spans="1:64" s="2" customFormat="1" ht="14.45" customHeight="1">
      <c r="A337" s="30"/>
      <c r="B337" s="146"/>
      <c r="C337" s="147" t="s">
        <v>499</v>
      </c>
      <c r="D337" s="147" t="s">
        <v>154</v>
      </c>
      <c r="E337" s="148" t="s">
        <v>500</v>
      </c>
      <c r="F337" s="149" t="s">
        <v>501</v>
      </c>
      <c r="G337" s="150" t="s">
        <v>157</v>
      </c>
      <c r="H337" s="151">
        <v>33.799999999999997</v>
      </c>
      <c r="I337" s="152"/>
      <c r="J337" s="152">
        <f>ROUND(I337*H337,2)</f>
        <v>0</v>
      </c>
      <c r="K337" s="149" t="s">
        <v>158</v>
      </c>
      <c r="L337" s="31"/>
      <c r="M337" s="153" t="s">
        <v>1</v>
      </c>
      <c r="N337" s="154" t="s">
        <v>44</v>
      </c>
      <c r="O337" s="155">
        <v>9.1999999999999998E-2</v>
      </c>
      <c r="P337" s="155">
        <f>O337*H337</f>
        <v>3.1095999999999995</v>
      </c>
      <c r="Q337" s="155">
        <v>0.21084</v>
      </c>
      <c r="R337" s="155">
        <f>Q337*H337</f>
        <v>7.1263919999999992</v>
      </c>
      <c r="S337" s="155">
        <v>0</v>
      </c>
      <c r="T337" s="156">
        <f>S337*H337</f>
        <v>0</v>
      </c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Q337" s="157" t="s">
        <v>159</v>
      </c>
      <c r="AS337" s="157" t="s">
        <v>154</v>
      </c>
      <c r="AT337" s="157" t="s">
        <v>160</v>
      </c>
      <c r="AX337" s="18" t="s">
        <v>150</v>
      </c>
      <c r="BD337" s="158">
        <f>IF(N337="základní",J337,0)</f>
        <v>0</v>
      </c>
      <c r="BE337" s="158">
        <f>IF(N337="snížená",J337,0)</f>
        <v>0</v>
      </c>
      <c r="BF337" s="158">
        <f>IF(N337="zákl. přenesená",J337,0)</f>
        <v>0</v>
      </c>
      <c r="BG337" s="158">
        <f>IF(N337="sníž. přenesená",J337,0)</f>
        <v>0</v>
      </c>
      <c r="BH337" s="158">
        <f>IF(N337="nulová",J337,0)</f>
        <v>0</v>
      </c>
      <c r="BI337" s="18" t="s">
        <v>86</v>
      </c>
      <c r="BJ337" s="158">
        <f>ROUND(I337*H337,2)</f>
        <v>0</v>
      </c>
      <c r="BK337" s="18" t="s">
        <v>159</v>
      </c>
      <c r="BL337" s="157" t="s">
        <v>502</v>
      </c>
    </row>
    <row r="338" spans="1:64" s="14" customFormat="1">
      <c r="B338" s="166"/>
      <c r="D338" s="160" t="s">
        <v>162</v>
      </c>
      <c r="E338" s="167" t="s">
        <v>1</v>
      </c>
      <c r="F338" s="168" t="s">
        <v>503</v>
      </c>
      <c r="H338" s="169">
        <v>33.799999999999997</v>
      </c>
      <c r="L338" s="166"/>
      <c r="M338" s="170"/>
      <c r="N338" s="171"/>
      <c r="O338" s="171"/>
      <c r="P338" s="171"/>
      <c r="Q338" s="171"/>
      <c r="R338" s="171"/>
      <c r="S338" s="171"/>
      <c r="T338" s="172"/>
      <c r="AS338" s="167" t="s">
        <v>162</v>
      </c>
      <c r="AT338" s="167" t="s">
        <v>160</v>
      </c>
      <c r="AU338" s="14" t="s">
        <v>88</v>
      </c>
      <c r="AV338" s="14" t="s">
        <v>35</v>
      </c>
      <c r="AW338" s="14" t="s">
        <v>86</v>
      </c>
      <c r="AX338" s="167" t="s">
        <v>150</v>
      </c>
    </row>
    <row r="339" spans="1:64" s="2" customFormat="1" ht="14.45" customHeight="1">
      <c r="A339" s="30"/>
      <c r="B339" s="146"/>
      <c r="C339" s="147" t="s">
        <v>504</v>
      </c>
      <c r="D339" s="147" t="s">
        <v>154</v>
      </c>
      <c r="E339" s="148" t="s">
        <v>505</v>
      </c>
      <c r="F339" s="149" t="s">
        <v>506</v>
      </c>
      <c r="G339" s="150" t="s">
        <v>157</v>
      </c>
      <c r="H339" s="151">
        <v>67.599999999999994</v>
      </c>
      <c r="I339" s="152"/>
      <c r="J339" s="152">
        <f>ROUND(I339*H339,2)</f>
        <v>0</v>
      </c>
      <c r="K339" s="149" t="s">
        <v>158</v>
      </c>
      <c r="L339" s="31"/>
      <c r="M339" s="153" t="s">
        <v>1</v>
      </c>
      <c r="N339" s="154" t="s">
        <v>44</v>
      </c>
      <c r="O339" s="155">
        <v>2E-3</v>
      </c>
      <c r="P339" s="155">
        <f>O339*H339</f>
        <v>0.13519999999999999</v>
      </c>
      <c r="Q339" s="155">
        <v>7.1000000000000002E-4</v>
      </c>
      <c r="R339" s="155">
        <f>Q339*H339</f>
        <v>4.7995999999999997E-2</v>
      </c>
      <c r="S339" s="155">
        <v>0</v>
      </c>
      <c r="T339" s="156">
        <f>S339*H339</f>
        <v>0</v>
      </c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Q339" s="157" t="s">
        <v>159</v>
      </c>
      <c r="AS339" s="157" t="s">
        <v>154</v>
      </c>
      <c r="AT339" s="157" t="s">
        <v>160</v>
      </c>
      <c r="AX339" s="18" t="s">
        <v>150</v>
      </c>
      <c r="BD339" s="158">
        <f>IF(N339="základní",J339,0)</f>
        <v>0</v>
      </c>
      <c r="BE339" s="158">
        <f>IF(N339="snížená",J339,0)</f>
        <v>0</v>
      </c>
      <c r="BF339" s="158">
        <f>IF(N339="zákl. přenesená",J339,0)</f>
        <v>0</v>
      </c>
      <c r="BG339" s="158">
        <f>IF(N339="sníž. přenesená",J339,0)</f>
        <v>0</v>
      </c>
      <c r="BH339" s="158">
        <f>IF(N339="nulová",J339,0)</f>
        <v>0</v>
      </c>
      <c r="BI339" s="18" t="s">
        <v>86</v>
      </c>
      <c r="BJ339" s="158">
        <f>ROUND(I339*H339,2)</f>
        <v>0</v>
      </c>
      <c r="BK339" s="18" t="s">
        <v>159</v>
      </c>
      <c r="BL339" s="157" t="s">
        <v>507</v>
      </c>
    </row>
    <row r="340" spans="1:64" s="13" customFormat="1">
      <c r="B340" s="159"/>
      <c r="D340" s="160" t="s">
        <v>162</v>
      </c>
      <c r="E340" s="161" t="s">
        <v>1</v>
      </c>
      <c r="F340" s="162" t="s">
        <v>508</v>
      </c>
      <c r="H340" s="161" t="s">
        <v>1</v>
      </c>
      <c r="L340" s="159"/>
      <c r="M340" s="163"/>
      <c r="N340" s="164"/>
      <c r="O340" s="164"/>
      <c r="P340" s="164"/>
      <c r="Q340" s="164"/>
      <c r="R340" s="164"/>
      <c r="S340" s="164"/>
      <c r="T340" s="165"/>
      <c r="AS340" s="161" t="s">
        <v>162</v>
      </c>
      <c r="AT340" s="161" t="s">
        <v>160</v>
      </c>
      <c r="AU340" s="13" t="s">
        <v>86</v>
      </c>
      <c r="AV340" s="13" t="s">
        <v>35</v>
      </c>
      <c r="AW340" s="13" t="s">
        <v>79</v>
      </c>
      <c r="AX340" s="161" t="s">
        <v>150</v>
      </c>
    </row>
    <row r="341" spans="1:64" s="14" customFormat="1">
      <c r="B341" s="166"/>
      <c r="D341" s="160" t="s">
        <v>162</v>
      </c>
      <c r="E341" s="167" t="s">
        <v>1</v>
      </c>
      <c r="F341" s="168" t="s">
        <v>509</v>
      </c>
      <c r="H341" s="169">
        <v>67.599999999999994</v>
      </c>
      <c r="L341" s="166"/>
      <c r="M341" s="170"/>
      <c r="N341" s="171"/>
      <c r="O341" s="171"/>
      <c r="P341" s="171"/>
      <c r="Q341" s="171"/>
      <c r="R341" s="171"/>
      <c r="S341" s="171"/>
      <c r="T341" s="172"/>
      <c r="AS341" s="167" t="s">
        <v>162</v>
      </c>
      <c r="AT341" s="167" t="s">
        <v>160</v>
      </c>
      <c r="AU341" s="14" t="s">
        <v>88</v>
      </c>
      <c r="AV341" s="14" t="s">
        <v>35</v>
      </c>
      <c r="AW341" s="14" t="s">
        <v>86</v>
      </c>
      <c r="AX341" s="167" t="s">
        <v>150</v>
      </c>
    </row>
    <row r="342" spans="1:64" s="2" customFormat="1" ht="14.45" customHeight="1">
      <c r="A342" s="30"/>
      <c r="B342" s="146"/>
      <c r="C342" s="147" t="s">
        <v>510</v>
      </c>
      <c r="D342" s="147" t="s">
        <v>154</v>
      </c>
      <c r="E342" s="148" t="s">
        <v>511</v>
      </c>
      <c r="F342" s="149" t="s">
        <v>512</v>
      </c>
      <c r="G342" s="150" t="s">
        <v>157</v>
      </c>
      <c r="H342" s="151">
        <v>33.799999999999997</v>
      </c>
      <c r="I342" s="152"/>
      <c r="J342" s="152">
        <f>ROUND(I342*H342,2)</f>
        <v>0</v>
      </c>
      <c r="K342" s="149" t="s">
        <v>158</v>
      </c>
      <c r="L342" s="31"/>
      <c r="M342" s="153" t="s">
        <v>1</v>
      </c>
      <c r="N342" s="154" t="s">
        <v>44</v>
      </c>
      <c r="O342" s="155">
        <v>6.6000000000000003E-2</v>
      </c>
      <c r="P342" s="155">
        <f>O342*H342</f>
        <v>2.2307999999999999</v>
      </c>
      <c r="Q342" s="155">
        <v>0.10373</v>
      </c>
      <c r="R342" s="155">
        <f>Q342*H342</f>
        <v>3.5060739999999999</v>
      </c>
      <c r="S342" s="155">
        <v>0</v>
      </c>
      <c r="T342" s="156">
        <f>S342*H342</f>
        <v>0</v>
      </c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Q342" s="157" t="s">
        <v>159</v>
      </c>
      <c r="AS342" s="157" t="s">
        <v>154</v>
      </c>
      <c r="AT342" s="157" t="s">
        <v>160</v>
      </c>
      <c r="AX342" s="18" t="s">
        <v>150</v>
      </c>
      <c r="BD342" s="158">
        <f>IF(N342="základní",J342,0)</f>
        <v>0</v>
      </c>
      <c r="BE342" s="158">
        <f>IF(N342="snížená",J342,0)</f>
        <v>0</v>
      </c>
      <c r="BF342" s="158">
        <f>IF(N342="zákl. přenesená",J342,0)</f>
        <v>0</v>
      </c>
      <c r="BG342" s="158">
        <f>IF(N342="sníž. přenesená",J342,0)</f>
        <v>0</v>
      </c>
      <c r="BH342" s="158">
        <f>IF(N342="nulová",J342,0)</f>
        <v>0</v>
      </c>
      <c r="BI342" s="18" t="s">
        <v>86</v>
      </c>
      <c r="BJ342" s="158">
        <f>ROUND(I342*H342,2)</f>
        <v>0</v>
      </c>
      <c r="BK342" s="18" t="s">
        <v>159</v>
      </c>
      <c r="BL342" s="157" t="s">
        <v>513</v>
      </c>
    </row>
    <row r="343" spans="1:64" s="13" customFormat="1">
      <c r="B343" s="159"/>
      <c r="D343" s="160" t="s">
        <v>162</v>
      </c>
      <c r="E343" s="161" t="s">
        <v>1</v>
      </c>
      <c r="F343" s="162" t="s">
        <v>514</v>
      </c>
      <c r="H343" s="161" t="s">
        <v>1</v>
      </c>
      <c r="L343" s="159"/>
      <c r="M343" s="163"/>
      <c r="N343" s="164"/>
      <c r="O343" s="164"/>
      <c r="P343" s="164"/>
      <c r="Q343" s="164"/>
      <c r="R343" s="164"/>
      <c r="S343" s="164"/>
      <c r="T343" s="165"/>
      <c r="AS343" s="161" t="s">
        <v>162</v>
      </c>
      <c r="AT343" s="161" t="s">
        <v>160</v>
      </c>
      <c r="AU343" s="13" t="s">
        <v>86</v>
      </c>
      <c r="AV343" s="13" t="s">
        <v>35</v>
      </c>
      <c r="AW343" s="13" t="s">
        <v>79</v>
      </c>
      <c r="AX343" s="161" t="s">
        <v>150</v>
      </c>
    </row>
    <row r="344" spans="1:64" s="14" customFormat="1">
      <c r="B344" s="166"/>
      <c r="D344" s="160" t="s">
        <v>162</v>
      </c>
      <c r="E344" s="167" t="s">
        <v>1</v>
      </c>
      <c r="F344" s="168" t="s">
        <v>503</v>
      </c>
      <c r="H344" s="169">
        <v>33.799999999999997</v>
      </c>
      <c r="L344" s="166"/>
      <c r="M344" s="170"/>
      <c r="N344" s="171"/>
      <c r="O344" s="171"/>
      <c r="P344" s="171"/>
      <c r="Q344" s="171"/>
      <c r="R344" s="171"/>
      <c r="S344" s="171"/>
      <c r="T344" s="172"/>
      <c r="AS344" s="167" t="s">
        <v>162</v>
      </c>
      <c r="AT344" s="167" t="s">
        <v>160</v>
      </c>
      <c r="AU344" s="14" t="s">
        <v>88</v>
      </c>
      <c r="AV344" s="14" t="s">
        <v>35</v>
      </c>
      <c r="AW344" s="14" t="s">
        <v>86</v>
      </c>
      <c r="AX344" s="167" t="s">
        <v>150</v>
      </c>
    </row>
    <row r="345" spans="1:64" s="2" customFormat="1" ht="14.45" customHeight="1">
      <c r="A345" s="30"/>
      <c r="B345" s="146"/>
      <c r="C345" s="147" t="s">
        <v>515</v>
      </c>
      <c r="D345" s="147" t="s">
        <v>154</v>
      </c>
      <c r="E345" s="148" t="s">
        <v>516</v>
      </c>
      <c r="F345" s="149" t="s">
        <v>517</v>
      </c>
      <c r="G345" s="150" t="s">
        <v>157</v>
      </c>
      <c r="H345" s="151">
        <v>33.799999999999997</v>
      </c>
      <c r="I345" s="152"/>
      <c r="J345" s="152">
        <f>ROUND(I345*H345,2)</f>
        <v>0</v>
      </c>
      <c r="K345" s="149" t="s">
        <v>158</v>
      </c>
      <c r="L345" s="31"/>
      <c r="M345" s="153" t="s">
        <v>1</v>
      </c>
      <c r="N345" s="154" t="s">
        <v>44</v>
      </c>
      <c r="O345" s="155">
        <v>8.3000000000000004E-2</v>
      </c>
      <c r="P345" s="155">
        <f>O345*H345</f>
        <v>2.8054000000000001</v>
      </c>
      <c r="Q345" s="155">
        <v>0.15559000000000001</v>
      </c>
      <c r="R345" s="155">
        <f>Q345*H345</f>
        <v>5.2589419999999993</v>
      </c>
      <c r="S345" s="155">
        <v>0</v>
      </c>
      <c r="T345" s="156">
        <f>S345*H345</f>
        <v>0</v>
      </c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Q345" s="157" t="s">
        <v>159</v>
      </c>
      <c r="AS345" s="157" t="s">
        <v>154</v>
      </c>
      <c r="AT345" s="157" t="s">
        <v>160</v>
      </c>
      <c r="AX345" s="18" t="s">
        <v>150</v>
      </c>
      <c r="BD345" s="158">
        <f>IF(N345="základní",J345,0)</f>
        <v>0</v>
      </c>
      <c r="BE345" s="158">
        <f>IF(N345="snížená",J345,0)</f>
        <v>0</v>
      </c>
      <c r="BF345" s="158">
        <f>IF(N345="zákl. přenesená",J345,0)</f>
        <v>0</v>
      </c>
      <c r="BG345" s="158">
        <f>IF(N345="sníž. přenesená",J345,0)</f>
        <v>0</v>
      </c>
      <c r="BH345" s="158">
        <f>IF(N345="nulová",J345,0)</f>
        <v>0</v>
      </c>
      <c r="BI345" s="18" t="s">
        <v>86</v>
      </c>
      <c r="BJ345" s="158">
        <f>ROUND(I345*H345,2)</f>
        <v>0</v>
      </c>
      <c r="BK345" s="18" t="s">
        <v>159</v>
      </c>
      <c r="BL345" s="157" t="s">
        <v>518</v>
      </c>
    </row>
    <row r="346" spans="1:64" s="13" customFormat="1">
      <c r="B346" s="159"/>
      <c r="D346" s="160" t="s">
        <v>162</v>
      </c>
      <c r="E346" s="161" t="s">
        <v>1</v>
      </c>
      <c r="F346" s="162" t="s">
        <v>519</v>
      </c>
      <c r="H346" s="161" t="s">
        <v>1</v>
      </c>
      <c r="L346" s="159"/>
      <c r="M346" s="163"/>
      <c r="N346" s="164"/>
      <c r="O346" s="164"/>
      <c r="P346" s="164"/>
      <c r="Q346" s="164"/>
      <c r="R346" s="164"/>
      <c r="S346" s="164"/>
      <c r="T346" s="165"/>
      <c r="AS346" s="161" t="s">
        <v>162</v>
      </c>
      <c r="AT346" s="161" t="s">
        <v>160</v>
      </c>
      <c r="AU346" s="13" t="s">
        <v>86</v>
      </c>
      <c r="AV346" s="13" t="s">
        <v>35</v>
      </c>
      <c r="AW346" s="13" t="s">
        <v>79</v>
      </c>
      <c r="AX346" s="161" t="s">
        <v>150</v>
      </c>
    </row>
    <row r="347" spans="1:64" s="14" customFormat="1">
      <c r="B347" s="166"/>
      <c r="D347" s="160" t="s">
        <v>162</v>
      </c>
      <c r="E347" s="167" t="s">
        <v>1</v>
      </c>
      <c r="F347" s="168" t="s">
        <v>503</v>
      </c>
      <c r="H347" s="169">
        <v>33.799999999999997</v>
      </c>
      <c r="L347" s="166"/>
      <c r="M347" s="170"/>
      <c r="N347" s="171"/>
      <c r="O347" s="171"/>
      <c r="P347" s="171"/>
      <c r="Q347" s="171"/>
      <c r="R347" s="171"/>
      <c r="S347" s="171"/>
      <c r="T347" s="172"/>
      <c r="AS347" s="167" t="s">
        <v>162</v>
      </c>
      <c r="AT347" s="167" t="s">
        <v>160</v>
      </c>
      <c r="AU347" s="14" t="s">
        <v>88</v>
      </c>
      <c r="AV347" s="14" t="s">
        <v>35</v>
      </c>
      <c r="AW347" s="14" t="s">
        <v>86</v>
      </c>
      <c r="AX347" s="167" t="s">
        <v>150</v>
      </c>
    </row>
    <row r="348" spans="1:64" s="12" customFormat="1" ht="20.85" customHeight="1">
      <c r="B348" s="134"/>
      <c r="D348" s="135" t="s">
        <v>78</v>
      </c>
      <c r="E348" s="144" t="s">
        <v>423</v>
      </c>
      <c r="F348" s="144" t="s">
        <v>520</v>
      </c>
      <c r="J348" s="145">
        <f>BJ348</f>
        <v>0</v>
      </c>
      <c r="L348" s="134"/>
      <c r="M348" s="138"/>
      <c r="N348" s="139"/>
      <c r="O348" s="139"/>
      <c r="P348" s="140">
        <f>SUM(P349:P374)</f>
        <v>231.64</v>
      </c>
      <c r="Q348" s="139"/>
      <c r="R348" s="140">
        <f>SUM(R349:R374)</f>
        <v>74.843283999999997</v>
      </c>
      <c r="S348" s="139"/>
      <c r="T348" s="141">
        <f>SUM(T349:T374)</f>
        <v>0</v>
      </c>
      <c r="AQ348" s="135" t="s">
        <v>86</v>
      </c>
      <c r="AS348" s="142" t="s">
        <v>78</v>
      </c>
      <c r="AT348" s="142" t="s">
        <v>88</v>
      </c>
      <c r="AX348" s="135" t="s">
        <v>150</v>
      </c>
      <c r="BJ348" s="143">
        <f>SUM(BJ349:BJ374)</f>
        <v>0</v>
      </c>
    </row>
    <row r="349" spans="1:64" s="2" customFormat="1" ht="14.45" customHeight="1">
      <c r="A349" s="30"/>
      <c r="B349" s="146"/>
      <c r="C349" s="147" t="s">
        <v>521</v>
      </c>
      <c r="D349" s="147" t="s">
        <v>154</v>
      </c>
      <c r="E349" s="148" t="s">
        <v>522</v>
      </c>
      <c r="F349" s="149" t="s">
        <v>523</v>
      </c>
      <c r="G349" s="150" t="s">
        <v>157</v>
      </c>
      <c r="H349" s="151">
        <v>232</v>
      </c>
      <c r="I349" s="152"/>
      <c r="J349" s="152">
        <f>ROUND(I349*H349,2)</f>
        <v>0</v>
      </c>
      <c r="K349" s="149" t="s">
        <v>158</v>
      </c>
      <c r="L349" s="31"/>
      <c r="M349" s="153" t="s">
        <v>1</v>
      </c>
      <c r="N349" s="154" t="s">
        <v>44</v>
      </c>
      <c r="O349" s="155">
        <v>0.58499999999999996</v>
      </c>
      <c r="P349" s="155">
        <f>O349*H349</f>
        <v>135.72</v>
      </c>
      <c r="Q349" s="155">
        <v>8.5650000000000004E-2</v>
      </c>
      <c r="R349" s="155">
        <f>Q349*H349</f>
        <v>19.870800000000003</v>
      </c>
      <c r="S349" s="155">
        <v>0</v>
      </c>
      <c r="T349" s="156">
        <f>S349*H349</f>
        <v>0</v>
      </c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Q349" s="157" t="s">
        <v>159</v>
      </c>
      <c r="AS349" s="157" t="s">
        <v>154</v>
      </c>
      <c r="AT349" s="157" t="s">
        <v>160</v>
      </c>
      <c r="AX349" s="18" t="s">
        <v>150</v>
      </c>
      <c r="BD349" s="158">
        <f>IF(N349="základní",J349,0)</f>
        <v>0</v>
      </c>
      <c r="BE349" s="158">
        <f>IF(N349="snížená",J349,0)</f>
        <v>0</v>
      </c>
      <c r="BF349" s="158">
        <f>IF(N349="zákl. přenesená",J349,0)</f>
        <v>0</v>
      </c>
      <c r="BG349" s="158">
        <f>IF(N349="sníž. přenesená",J349,0)</f>
        <v>0</v>
      </c>
      <c r="BH349" s="158">
        <f>IF(N349="nulová",J349,0)</f>
        <v>0</v>
      </c>
      <c r="BI349" s="18" t="s">
        <v>86</v>
      </c>
      <c r="BJ349" s="158">
        <f>ROUND(I349*H349,2)</f>
        <v>0</v>
      </c>
      <c r="BK349" s="18" t="s">
        <v>159</v>
      </c>
      <c r="BL349" s="157" t="s">
        <v>524</v>
      </c>
    </row>
    <row r="350" spans="1:64" s="14" customFormat="1">
      <c r="B350" s="166"/>
      <c r="D350" s="160" t="s">
        <v>162</v>
      </c>
      <c r="E350" s="167" t="s">
        <v>1</v>
      </c>
      <c r="F350" s="168" t="s">
        <v>525</v>
      </c>
      <c r="H350" s="169">
        <v>224</v>
      </c>
      <c r="L350" s="166"/>
      <c r="M350" s="170"/>
      <c r="N350" s="171"/>
      <c r="O350" s="171"/>
      <c r="P350" s="171"/>
      <c r="Q350" s="171"/>
      <c r="R350" s="171"/>
      <c r="S350" s="171"/>
      <c r="T350" s="172"/>
      <c r="AS350" s="167" t="s">
        <v>162</v>
      </c>
      <c r="AT350" s="167" t="s">
        <v>160</v>
      </c>
      <c r="AU350" s="14" t="s">
        <v>88</v>
      </c>
      <c r="AV350" s="14" t="s">
        <v>35</v>
      </c>
      <c r="AW350" s="14" t="s">
        <v>79</v>
      </c>
      <c r="AX350" s="167" t="s">
        <v>150</v>
      </c>
    </row>
    <row r="351" spans="1:64" s="13" customFormat="1">
      <c r="B351" s="159"/>
      <c r="D351" s="160" t="s">
        <v>162</v>
      </c>
      <c r="E351" s="161" t="s">
        <v>1</v>
      </c>
      <c r="F351" s="162" t="s">
        <v>526</v>
      </c>
      <c r="H351" s="161" t="s">
        <v>1</v>
      </c>
      <c r="L351" s="159"/>
      <c r="M351" s="163"/>
      <c r="N351" s="164"/>
      <c r="O351" s="164"/>
      <c r="P351" s="164"/>
      <c r="Q351" s="164"/>
      <c r="R351" s="164"/>
      <c r="S351" s="164"/>
      <c r="T351" s="165"/>
      <c r="AS351" s="161" t="s">
        <v>162</v>
      </c>
      <c r="AT351" s="161" t="s">
        <v>160</v>
      </c>
      <c r="AU351" s="13" t="s">
        <v>86</v>
      </c>
      <c r="AV351" s="13" t="s">
        <v>35</v>
      </c>
      <c r="AW351" s="13" t="s">
        <v>79</v>
      </c>
      <c r="AX351" s="161" t="s">
        <v>150</v>
      </c>
    </row>
    <row r="352" spans="1:64" s="14" customFormat="1">
      <c r="B352" s="166"/>
      <c r="D352" s="160" t="s">
        <v>162</v>
      </c>
      <c r="E352" s="167" t="s">
        <v>1</v>
      </c>
      <c r="F352" s="168" t="s">
        <v>193</v>
      </c>
      <c r="H352" s="169">
        <v>8</v>
      </c>
      <c r="L352" s="166"/>
      <c r="M352" s="170"/>
      <c r="N352" s="171"/>
      <c r="O352" s="171"/>
      <c r="P352" s="171"/>
      <c r="Q352" s="171"/>
      <c r="R352" s="171"/>
      <c r="S352" s="171"/>
      <c r="T352" s="172"/>
      <c r="AS352" s="167" t="s">
        <v>162</v>
      </c>
      <c r="AT352" s="167" t="s">
        <v>160</v>
      </c>
      <c r="AU352" s="14" t="s">
        <v>88</v>
      </c>
      <c r="AV352" s="14" t="s">
        <v>35</v>
      </c>
      <c r="AW352" s="14" t="s">
        <v>79</v>
      </c>
      <c r="AX352" s="167" t="s">
        <v>150</v>
      </c>
    </row>
    <row r="353" spans="1:64" s="15" customFormat="1">
      <c r="B353" s="173"/>
      <c r="D353" s="160" t="s">
        <v>162</v>
      </c>
      <c r="E353" s="174" t="s">
        <v>1</v>
      </c>
      <c r="F353" s="175" t="s">
        <v>207</v>
      </c>
      <c r="H353" s="176">
        <v>232</v>
      </c>
      <c r="L353" s="173"/>
      <c r="M353" s="177"/>
      <c r="N353" s="178"/>
      <c r="O353" s="178"/>
      <c r="P353" s="178"/>
      <c r="Q353" s="178"/>
      <c r="R353" s="178"/>
      <c r="S353" s="178"/>
      <c r="T353" s="179"/>
      <c r="AS353" s="174" t="s">
        <v>162</v>
      </c>
      <c r="AT353" s="174" t="s">
        <v>160</v>
      </c>
      <c r="AU353" s="15" t="s">
        <v>159</v>
      </c>
      <c r="AV353" s="15" t="s">
        <v>35</v>
      </c>
      <c r="AW353" s="15" t="s">
        <v>86</v>
      </c>
      <c r="AX353" s="174" t="s">
        <v>150</v>
      </c>
    </row>
    <row r="354" spans="1:64" s="2" customFormat="1" ht="14.45" customHeight="1">
      <c r="A354" s="30"/>
      <c r="B354" s="146"/>
      <c r="C354" s="180" t="s">
        <v>527</v>
      </c>
      <c r="D354" s="180" t="s">
        <v>243</v>
      </c>
      <c r="E354" s="181" t="s">
        <v>528</v>
      </c>
      <c r="F354" s="182" t="s">
        <v>529</v>
      </c>
      <c r="G354" s="183" t="s">
        <v>157</v>
      </c>
      <c r="H354" s="184">
        <v>234.32</v>
      </c>
      <c r="I354" s="185"/>
      <c r="J354" s="185">
        <f>ROUND(I354*H354,2)</f>
        <v>0</v>
      </c>
      <c r="K354" s="182" t="s">
        <v>158</v>
      </c>
      <c r="L354" s="186"/>
      <c r="M354" s="187" t="s">
        <v>1</v>
      </c>
      <c r="N354" s="188" t="s">
        <v>44</v>
      </c>
      <c r="O354" s="155">
        <v>0</v>
      </c>
      <c r="P354" s="155">
        <f>O354*H354</f>
        <v>0</v>
      </c>
      <c r="Q354" s="155">
        <v>0.15</v>
      </c>
      <c r="R354" s="155">
        <f>Q354*H354</f>
        <v>35.147999999999996</v>
      </c>
      <c r="S354" s="155">
        <v>0</v>
      </c>
      <c r="T354" s="156">
        <f>S354*H354</f>
        <v>0</v>
      </c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Q354" s="157" t="s">
        <v>193</v>
      </c>
      <c r="AS354" s="157" t="s">
        <v>243</v>
      </c>
      <c r="AT354" s="157" t="s">
        <v>160</v>
      </c>
      <c r="AX354" s="18" t="s">
        <v>150</v>
      </c>
      <c r="BD354" s="158">
        <f>IF(N354="základní",J354,0)</f>
        <v>0</v>
      </c>
      <c r="BE354" s="158">
        <f>IF(N354="snížená",J354,0)</f>
        <v>0</v>
      </c>
      <c r="BF354" s="158">
        <f>IF(N354="zákl. přenesená",J354,0)</f>
        <v>0</v>
      </c>
      <c r="BG354" s="158">
        <f>IF(N354="sníž. přenesená",J354,0)</f>
        <v>0</v>
      </c>
      <c r="BH354" s="158">
        <f>IF(N354="nulová",J354,0)</f>
        <v>0</v>
      </c>
      <c r="BI354" s="18" t="s">
        <v>86</v>
      </c>
      <c r="BJ354" s="158">
        <f>ROUND(I354*H354,2)</f>
        <v>0</v>
      </c>
      <c r="BK354" s="18" t="s">
        <v>159</v>
      </c>
      <c r="BL354" s="157" t="s">
        <v>530</v>
      </c>
    </row>
    <row r="355" spans="1:64" s="14" customFormat="1">
      <c r="B355" s="166"/>
      <c r="D355" s="160" t="s">
        <v>162</v>
      </c>
      <c r="E355" s="167" t="s">
        <v>1</v>
      </c>
      <c r="F355" s="168" t="s">
        <v>531</v>
      </c>
      <c r="H355" s="169">
        <v>234.32</v>
      </c>
      <c r="L355" s="166"/>
      <c r="M355" s="170"/>
      <c r="N355" s="171"/>
      <c r="O355" s="171"/>
      <c r="P355" s="171"/>
      <c r="Q355" s="171"/>
      <c r="R355" s="171"/>
      <c r="S355" s="171"/>
      <c r="T355" s="172"/>
      <c r="AS355" s="167" t="s">
        <v>162</v>
      </c>
      <c r="AT355" s="167" t="s">
        <v>160</v>
      </c>
      <c r="AU355" s="14" t="s">
        <v>88</v>
      </c>
      <c r="AV355" s="14" t="s">
        <v>35</v>
      </c>
      <c r="AW355" s="14" t="s">
        <v>86</v>
      </c>
      <c r="AX355" s="167" t="s">
        <v>150</v>
      </c>
    </row>
    <row r="356" spans="1:64" s="2" customFormat="1" ht="14.45" customHeight="1">
      <c r="A356" s="30"/>
      <c r="B356" s="146"/>
      <c r="C356" s="147" t="s">
        <v>532</v>
      </c>
      <c r="D356" s="147" t="s">
        <v>154</v>
      </c>
      <c r="E356" s="148" t="s">
        <v>533</v>
      </c>
      <c r="F356" s="149" t="s">
        <v>534</v>
      </c>
      <c r="G356" s="150" t="s">
        <v>157</v>
      </c>
      <c r="H356" s="151">
        <v>218</v>
      </c>
      <c r="I356" s="152"/>
      <c r="J356" s="152">
        <f>ROUND(I356*H356,2)</f>
        <v>0</v>
      </c>
      <c r="K356" s="149" t="s">
        <v>158</v>
      </c>
      <c r="L356" s="31"/>
      <c r="M356" s="153" t="s">
        <v>1</v>
      </c>
      <c r="N356" s="154" t="s">
        <v>44</v>
      </c>
      <c r="O356" s="155">
        <v>0.44</v>
      </c>
      <c r="P356" s="155">
        <f>O356*H356</f>
        <v>95.92</v>
      </c>
      <c r="Q356" s="155">
        <v>8.0030000000000004E-2</v>
      </c>
      <c r="R356" s="155">
        <f>Q356*H356</f>
        <v>17.446540000000002</v>
      </c>
      <c r="S356" s="155">
        <v>0</v>
      </c>
      <c r="T356" s="156">
        <f>S356*H356</f>
        <v>0</v>
      </c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Q356" s="157" t="s">
        <v>159</v>
      </c>
      <c r="AS356" s="157" t="s">
        <v>154</v>
      </c>
      <c r="AT356" s="157" t="s">
        <v>160</v>
      </c>
      <c r="AX356" s="18" t="s">
        <v>150</v>
      </c>
      <c r="BD356" s="158">
        <f>IF(N356="základní",J356,0)</f>
        <v>0</v>
      </c>
      <c r="BE356" s="158">
        <f>IF(N356="snížená",J356,0)</f>
        <v>0</v>
      </c>
      <c r="BF356" s="158">
        <f>IF(N356="zákl. přenesená",J356,0)</f>
        <v>0</v>
      </c>
      <c r="BG356" s="158">
        <f>IF(N356="sníž. přenesená",J356,0)</f>
        <v>0</v>
      </c>
      <c r="BH356" s="158">
        <f>IF(N356="nulová",J356,0)</f>
        <v>0</v>
      </c>
      <c r="BI356" s="18" t="s">
        <v>86</v>
      </c>
      <c r="BJ356" s="158">
        <f>ROUND(I356*H356,2)</f>
        <v>0</v>
      </c>
      <c r="BK356" s="18" t="s">
        <v>159</v>
      </c>
      <c r="BL356" s="157" t="s">
        <v>535</v>
      </c>
    </row>
    <row r="357" spans="1:64" s="14" customFormat="1">
      <c r="B357" s="166"/>
      <c r="D357" s="160" t="s">
        <v>162</v>
      </c>
      <c r="E357" s="167" t="s">
        <v>1</v>
      </c>
      <c r="F357" s="168" t="s">
        <v>469</v>
      </c>
      <c r="H357" s="169">
        <v>218</v>
      </c>
      <c r="L357" s="166"/>
      <c r="M357" s="170"/>
      <c r="N357" s="171"/>
      <c r="O357" s="171"/>
      <c r="P357" s="171"/>
      <c r="Q357" s="171"/>
      <c r="R357" s="171"/>
      <c r="S357" s="171"/>
      <c r="T357" s="172"/>
      <c r="AS357" s="167" t="s">
        <v>162</v>
      </c>
      <c r="AT357" s="167" t="s">
        <v>160</v>
      </c>
      <c r="AU357" s="14" t="s">
        <v>88</v>
      </c>
      <c r="AV357" s="14" t="s">
        <v>35</v>
      </c>
      <c r="AW357" s="14" t="s">
        <v>86</v>
      </c>
      <c r="AX357" s="167" t="s">
        <v>150</v>
      </c>
    </row>
    <row r="358" spans="1:64" s="2" customFormat="1" ht="14.45" customHeight="1">
      <c r="A358" s="30"/>
      <c r="B358" s="146"/>
      <c r="C358" s="180" t="s">
        <v>536</v>
      </c>
      <c r="D358" s="180" t="s">
        <v>243</v>
      </c>
      <c r="E358" s="181" t="s">
        <v>537</v>
      </c>
      <c r="F358" s="182" t="s">
        <v>538</v>
      </c>
      <c r="G358" s="183" t="s">
        <v>157</v>
      </c>
      <c r="H358" s="184">
        <v>220.18</v>
      </c>
      <c r="I358" s="185"/>
      <c r="J358" s="185">
        <f>ROUND(I358*H358,2)</f>
        <v>0</v>
      </c>
      <c r="K358" s="182" t="s">
        <v>158</v>
      </c>
      <c r="L358" s="186"/>
      <c r="M358" s="187" t="s">
        <v>1</v>
      </c>
      <c r="N358" s="188" t="s">
        <v>44</v>
      </c>
      <c r="O358" s="155">
        <v>0</v>
      </c>
      <c r="P358" s="155">
        <f>O358*H358</f>
        <v>0</v>
      </c>
      <c r="Q358" s="155">
        <v>1.0800000000000001E-2</v>
      </c>
      <c r="R358" s="155">
        <f>Q358*H358</f>
        <v>2.3779440000000003</v>
      </c>
      <c r="S358" s="155">
        <v>0</v>
      </c>
      <c r="T358" s="156">
        <f>S358*H358</f>
        <v>0</v>
      </c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Q358" s="157" t="s">
        <v>193</v>
      </c>
      <c r="AS358" s="157" t="s">
        <v>243</v>
      </c>
      <c r="AT358" s="157" t="s">
        <v>160</v>
      </c>
      <c r="AX358" s="18" t="s">
        <v>150</v>
      </c>
      <c r="BD358" s="158">
        <f>IF(N358="základní",J358,0)</f>
        <v>0</v>
      </c>
      <c r="BE358" s="158">
        <f>IF(N358="snížená",J358,0)</f>
        <v>0</v>
      </c>
      <c r="BF358" s="158">
        <f>IF(N358="zákl. přenesená",J358,0)</f>
        <v>0</v>
      </c>
      <c r="BG358" s="158">
        <f>IF(N358="sníž. přenesená",J358,0)</f>
        <v>0</v>
      </c>
      <c r="BH358" s="158">
        <f>IF(N358="nulová",J358,0)</f>
        <v>0</v>
      </c>
      <c r="BI358" s="18" t="s">
        <v>86</v>
      </c>
      <c r="BJ358" s="158">
        <f>ROUND(I358*H358,2)</f>
        <v>0</v>
      </c>
      <c r="BK358" s="18" t="s">
        <v>159</v>
      </c>
      <c r="BL358" s="157" t="s">
        <v>539</v>
      </c>
    </row>
    <row r="359" spans="1:64" s="14" customFormat="1">
      <c r="B359" s="166"/>
      <c r="D359" s="160" t="s">
        <v>162</v>
      </c>
      <c r="E359" s="167" t="s">
        <v>1</v>
      </c>
      <c r="F359" s="168" t="s">
        <v>540</v>
      </c>
      <c r="H359" s="169">
        <v>220.18</v>
      </c>
      <c r="L359" s="166"/>
      <c r="M359" s="170"/>
      <c r="N359" s="171"/>
      <c r="O359" s="171"/>
      <c r="P359" s="171"/>
      <c r="Q359" s="171"/>
      <c r="R359" s="171"/>
      <c r="S359" s="171"/>
      <c r="T359" s="172"/>
      <c r="AS359" s="167" t="s">
        <v>162</v>
      </c>
      <c r="AT359" s="167" t="s">
        <v>160</v>
      </c>
      <c r="AU359" s="14" t="s">
        <v>88</v>
      </c>
      <c r="AV359" s="14" t="s">
        <v>35</v>
      </c>
      <c r="AW359" s="14" t="s">
        <v>79</v>
      </c>
      <c r="AX359" s="167" t="s">
        <v>150</v>
      </c>
    </row>
    <row r="360" spans="1:64" s="13" customFormat="1">
      <c r="B360" s="159"/>
      <c r="D360" s="160" t="s">
        <v>162</v>
      </c>
      <c r="E360" s="161" t="s">
        <v>1</v>
      </c>
      <c r="F360" s="162" t="s">
        <v>541</v>
      </c>
      <c r="H360" s="161" t="s">
        <v>1</v>
      </c>
      <c r="L360" s="159"/>
      <c r="M360" s="163"/>
      <c r="N360" s="164"/>
      <c r="O360" s="164"/>
      <c r="P360" s="164"/>
      <c r="Q360" s="164"/>
      <c r="R360" s="164"/>
      <c r="S360" s="164"/>
      <c r="T360" s="165"/>
      <c r="AS360" s="161" t="s">
        <v>162</v>
      </c>
      <c r="AT360" s="161" t="s">
        <v>160</v>
      </c>
      <c r="AU360" s="13" t="s">
        <v>86</v>
      </c>
      <c r="AV360" s="13" t="s">
        <v>35</v>
      </c>
      <c r="AW360" s="13" t="s">
        <v>79</v>
      </c>
      <c r="AX360" s="161" t="s">
        <v>150</v>
      </c>
    </row>
    <row r="361" spans="1:64" s="13" customFormat="1">
      <c r="B361" s="159"/>
      <c r="D361" s="160" t="s">
        <v>162</v>
      </c>
      <c r="E361" s="161" t="s">
        <v>1</v>
      </c>
      <c r="F361" s="162" t="s">
        <v>542</v>
      </c>
      <c r="H361" s="161" t="s">
        <v>1</v>
      </c>
      <c r="L361" s="159"/>
      <c r="M361" s="163"/>
      <c r="N361" s="164"/>
      <c r="O361" s="164"/>
      <c r="P361" s="164"/>
      <c r="Q361" s="164"/>
      <c r="R361" s="164"/>
      <c r="S361" s="164"/>
      <c r="T361" s="165"/>
      <c r="AS361" s="161" t="s">
        <v>162</v>
      </c>
      <c r="AT361" s="161" t="s">
        <v>160</v>
      </c>
      <c r="AU361" s="13" t="s">
        <v>86</v>
      </c>
      <c r="AV361" s="13" t="s">
        <v>35</v>
      </c>
      <c r="AW361" s="13" t="s">
        <v>79</v>
      </c>
      <c r="AX361" s="161" t="s">
        <v>150</v>
      </c>
    </row>
    <row r="362" spans="1:64" s="13" customFormat="1">
      <c r="B362" s="159"/>
      <c r="D362" s="160" t="s">
        <v>162</v>
      </c>
      <c r="E362" s="161" t="s">
        <v>1</v>
      </c>
      <c r="F362" s="162" t="s">
        <v>543</v>
      </c>
      <c r="H362" s="161" t="s">
        <v>1</v>
      </c>
      <c r="L362" s="159"/>
      <c r="M362" s="163"/>
      <c r="N362" s="164"/>
      <c r="O362" s="164"/>
      <c r="P362" s="164"/>
      <c r="Q362" s="164"/>
      <c r="R362" s="164"/>
      <c r="S362" s="164"/>
      <c r="T362" s="165"/>
      <c r="AS362" s="161" t="s">
        <v>162</v>
      </c>
      <c r="AT362" s="161" t="s">
        <v>160</v>
      </c>
      <c r="AU362" s="13" t="s">
        <v>86</v>
      </c>
      <c r="AV362" s="13" t="s">
        <v>35</v>
      </c>
      <c r="AW362" s="13" t="s">
        <v>79</v>
      </c>
      <c r="AX362" s="161" t="s">
        <v>150</v>
      </c>
    </row>
    <row r="363" spans="1:64" s="13" customFormat="1">
      <c r="B363" s="159"/>
      <c r="D363" s="160" t="s">
        <v>162</v>
      </c>
      <c r="E363" s="161" t="s">
        <v>1</v>
      </c>
      <c r="F363" s="162" t="s">
        <v>544</v>
      </c>
      <c r="H363" s="161" t="s">
        <v>1</v>
      </c>
      <c r="L363" s="159"/>
      <c r="M363" s="163"/>
      <c r="N363" s="164"/>
      <c r="O363" s="164"/>
      <c r="P363" s="164"/>
      <c r="Q363" s="164"/>
      <c r="R363" s="164"/>
      <c r="S363" s="164"/>
      <c r="T363" s="165"/>
      <c r="AS363" s="161" t="s">
        <v>162</v>
      </c>
      <c r="AT363" s="161" t="s">
        <v>160</v>
      </c>
      <c r="AU363" s="13" t="s">
        <v>86</v>
      </c>
      <c r="AV363" s="13" t="s">
        <v>35</v>
      </c>
      <c r="AW363" s="13" t="s">
        <v>79</v>
      </c>
      <c r="AX363" s="161" t="s">
        <v>150</v>
      </c>
    </row>
    <row r="364" spans="1:64" s="13" customFormat="1">
      <c r="B364" s="159"/>
      <c r="D364" s="160" t="s">
        <v>162</v>
      </c>
      <c r="E364" s="161" t="s">
        <v>1</v>
      </c>
      <c r="F364" s="162" t="s">
        <v>545</v>
      </c>
      <c r="H364" s="161" t="s">
        <v>1</v>
      </c>
      <c r="L364" s="159"/>
      <c r="M364" s="163"/>
      <c r="N364" s="164"/>
      <c r="O364" s="164"/>
      <c r="P364" s="164"/>
      <c r="Q364" s="164"/>
      <c r="R364" s="164"/>
      <c r="S364" s="164"/>
      <c r="T364" s="165"/>
      <c r="AS364" s="161" t="s">
        <v>162</v>
      </c>
      <c r="AT364" s="161" t="s">
        <v>160</v>
      </c>
      <c r="AU364" s="13" t="s">
        <v>86</v>
      </c>
      <c r="AV364" s="13" t="s">
        <v>35</v>
      </c>
      <c r="AW364" s="13" t="s">
        <v>79</v>
      </c>
      <c r="AX364" s="161" t="s">
        <v>150</v>
      </c>
    </row>
    <row r="365" spans="1:64" s="13" customFormat="1">
      <c r="B365" s="159"/>
      <c r="D365" s="160" t="s">
        <v>162</v>
      </c>
      <c r="E365" s="161" t="s">
        <v>1</v>
      </c>
      <c r="F365" s="162" t="s">
        <v>546</v>
      </c>
      <c r="H365" s="161" t="s">
        <v>1</v>
      </c>
      <c r="L365" s="159"/>
      <c r="M365" s="163"/>
      <c r="N365" s="164"/>
      <c r="O365" s="164"/>
      <c r="P365" s="164"/>
      <c r="Q365" s="164"/>
      <c r="R365" s="164"/>
      <c r="S365" s="164"/>
      <c r="T365" s="165"/>
      <c r="AS365" s="161" t="s">
        <v>162</v>
      </c>
      <c r="AT365" s="161" t="s">
        <v>160</v>
      </c>
      <c r="AU365" s="13" t="s">
        <v>86</v>
      </c>
      <c r="AV365" s="13" t="s">
        <v>35</v>
      </c>
      <c r="AW365" s="13" t="s">
        <v>79</v>
      </c>
      <c r="AX365" s="161" t="s">
        <v>150</v>
      </c>
    </row>
    <row r="366" spans="1:64" s="13" customFormat="1">
      <c r="B366" s="159"/>
      <c r="D366" s="160" t="s">
        <v>162</v>
      </c>
      <c r="E366" s="161" t="s">
        <v>1</v>
      </c>
      <c r="F366" s="162" t="s">
        <v>547</v>
      </c>
      <c r="H366" s="161" t="s">
        <v>1</v>
      </c>
      <c r="L366" s="159"/>
      <c r="M366" s="163"/>
      <c r="N366" s="164"/>
      <c r="O366" s="164"/>
      <c r="P366" s="164"/>
      <c r="Q366" s="164"/>
      <c r="R366" s="164"/>
      <c r="S366" s="164"/>
      <c r="T366" s="165"/>
      <c r="AS366" s="161" t="s">
        <v>162</v>
      </c>
      <c r="AT366" s="161" t="s">
        <v>160</v>
      </c>
      <c r="AU366" s="13" t="s">
        <v>86</v>
      </c>
      <c r="AV366" s="13" t="s">
        <v>35</v>
      </c>
      <c r="AW366" s="13" t="s">
        <v>79</v>
      </c>
      <c r="AX366" s="161" t="s">
        <v>150</v>
      </c>
    </row>
    <row r="367" spans="1:64" s="13" customFormat="1">
      <c r="B367" s="159"/>
      <c r="D367" s="160" t="s">
        <v>162</v>
      </c>
      <c r="E367" s="161" t="s">
        <v>1</v>
      </c>
      <c r="F367" s="162" t="s">
        <v>548</v>
      </c>
      <c r="H367" s="161" t="s">
        <v>1</v>
      </c>
      <c r="L367" s="159"/>
      <c r="M367" s="163"/>
      <c r="N367" s="164"/>
      <c r="O367" s="164"/>
      <c r="P367" s="164"/>
      <c r="Q367" s="164"/>
      <c r="R367" s="164"/>
      <c r="S367" s="164"/>
      <c r="T367" s="165"/>
      <c r="AS367" s="161" t="s">
        <v>162</v>
      </c>
      <c r="AT367" s="161" t="s">
        <v>160</v>
      </c>
      <c r="AU367" s="13" t="s">
        <v>86</v>
      </c>
      <c r="AV367" s="13" t="s">
        <v>35</v>
      </c>
      <c r="AW367" s="13" t="s">
        <v>79</v>
      </c>
      <c r="AX367" s="161" t="s">
        <v>150</v>
      </c>
    </row>
    <row r="368" spans="1:64" s="13" customFormat="1">
      <c r="B368" s="159"/>
      <c r="D368" s="160" t="s">
        <v>162</v>
      </c>
      <c r="E368" s="161" t="s">
        <v>1</v>
      </c>
      <c r="F368" s="162" t="s">
        <v>549</v>
      </c>
      <c r="H368" s="161" t="s">
        <v>1</v>
      </c>
      <c r="L368" s="159"/>
      <c r="M368" s="163"/>
      <c r="N368" s="164"/>
      <c r="O368" s="164"/>
      <c r="P368" s="164"/>
      <c r="Q368" s="164"/>
      <c r="R368" s="164"/>
      <c r="S368" s="164"/>
      <c r="T368" s="165"/>
      <c r="AS368" s="161" t="s">
        <v>162</v>
      </c>
      <c r="AT368" s="161" t="s">
        <v>160</v>
      </c>
      <c r="AU368" s="13" t="s">
        <v>86</v>
      </c>
      <c r="AV368" s="13" t="s">
        <v>35</v>
      </c>
      <c r="AW368" s="13" t="s">
        <v>79</v>
      </c>
      <c r="AX368" s="161" t="s">
        <v>150</v>
      </c>
    </row>
    <row r="369" spans="1:64" s="13" customFormat="1">
      <c r="B369" s="159"/>
      <c r="D369" s="160" t="s">
        <v>162</v>
      </c>
      <c r="E369" s="161" t="s">
        <v>1</v>
      </c>
      <c r="F369" s="162" t="s">
        <v>550</v>
      </c>
      <c r="H369" s="161" t="s">
        <v>1</v>
      </c>
      <c r="L369" s="159"/>
      <c r="M369" s="163"/>
      <c r="N369" s="164"/>
      <c r="O369" s="164"/>
      <c r="P369" s="164"/>
      <c r="Q369" s="164"/>
      <c r="R369" s="164"/>
      <c r="S369" s="164"/>
      <c r="T369" s="165"/>
      <c r="AS369" s="161" t="s">
        <v>162</v>
      </c>
      <c r="AT369" s="161" t="s">
        <v>160</v>
      </c>
      <c r="AU369" s="13" t="s">
        <v>86</v>
      </c>
      <c r="AV369" s="13" t="s">
        <v>35</v>
      </c>
      <c r="AW369" s="13" t="s">
        <v>79</v>
      </c>
      <c r="AX369" s="161" t="s">
        <v>150</v>
      </c>
    </row>
    <row r="370" spans="1:64" s="13" customFormat="1">
      <c r="B370" s="159"/>
      <c r="D370" s="160" t="s">
        <v>162</v>
      </c>
      <c r="E370" s="161" t="s">
        <v>1</v>
      </c>
      <c r="F370" s="162" t="s">
        <v>551</v>
      </c>
      <c r="H370" s="161" t="s">
        <v>1</v>
      </c>
      <c r="L370" s="159"/>
      <c r="M370" s="163"/>
      <c r="N370" s="164"/>
      <c r="O370" s="164"/>
      <c r="P370" s="164"/>
      <c r="Q370" s="164"/>
      <c r="R370" s="164"/>
      <c r="S370" s="164"/>
      <c r="T370" s="165"/>
      <c r="AS370" s="161" t="s">
        <v>162</v>
      </c>
      <c r="AT370" s="161" t="s">
        <v>160</v>
      </c>
      <c r="AU370" s="13" t="s">
        <v>86</v>
      </c>
      <c r="AV370" s="13" t="s">
        <v>35</v>
      </c>
      <c r="AW370" s="13" t="s">
        <v>79</v>
      </c>
      <c r="AX370" s="161" t="s">
        <v>150</v>
      </c>
    </row>
    <row r="371" spans="1:64" s="13" customFormat="1">
      <c r="B371" s="159"/>
      <c r="D371" s="160" t="s">
        <v>162</v>
      </c>
      <c r="E371" s="161" t="s">
        <v>1</v>
      </c>
      <c r="F371" s="162" t="s">
        <v>552</v>
      </c>
      <c r="H371" s="161" t="s">
        <v>1</v>
      </c>
      <c r="L371" s="159"/>
      <c r="M371" s="163"/>
      <c r="N371" s="164"/>
      <c r="O371" s="164"/>
      <c r="P371" s="164"/>
      <c r="Q371" s="164"/>
      <c r="R371" s="164"/>
      <c r="S371" s="164"/>
      <c r="T371" s="165"/>
      <c r="AS371" s="161" t="s">
        <v>162</v>
      </c>
      <c r="AT371" s="161" t="s">
        <v>160</v>
      </c>
      <c r="AU371" s="13" t="s">
        <v>86</v>
      </c>
      <c r="AV371" s="13" t="s">
        <v>35</v>
      </c>
      <c r="AW371" s="13" t="s">
        <v>79</v>
      </c>
      <c r="AX371" s="161" t="s">
        <v>150</v>
      </c>
    </row>
    <row r="372" spans="1:64" s="2" customFormat="1" ht="14.45" customHeight="1">
      <c r="A372" s="30"/>
      <c r="B372" s="146"/>
      <c r="C372" s="180" t="s">
        <v>553</v>
      </c>
      <c r="D372" s="180" t="s">
        <v>243</v>
      </c>
      <c r="E372" s="181" t="s">
        <v>554</v>
      </c>
      <c r="F372" s="182" t="s">
        <v>555</v>
      </c>
      <c r="G372" s="183" t="s">
        <v>176</v>
      </c>
      <c r="H372" s="184">
        <v>72</v>
      </c>
      <c r="I372" s="185"/>
      <c r="J372" s="185">
        <f>ROUND(I372*H372,2)</f>
        <v>0</v>
      </c>
      <c r="K372" s="182" t="s">
        <v>1</v>
      </c>
      <c r="L372" s="186"/>
      <c r="M372" s="187" t="s">
        <v>1</v>
      </c>
      <c r="N372" s="188" t="s">
        <v>44</v>
      </c>
      <c r="O372" s="155">
        <v>0</v>
      </c>
      <c r="P372" s="155">
        <f>O372*H372</f>
        <v>0</v>
      </c>
      <c r="Q372" s="155">
        <v>0</v>
      </c>
      <c r="R372" s="155">
        <f>Q372*H372</f>
        <v>0</v>
      </c>
      <c r="S372" s="155">
        <v>0</v>
      </c>
      <c r="T372" s="156">
        <f>S372*H372</f>
        <v>0</v>
      </c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Q372" s="157" t="s">
        <v>193</v>
      </c>
      <c r="AS372" s="157" t="s">
        <v>243</v>
      </c>
      <c r="AT372" s="157" t="s">
        <v>160</v>
      </c>
      <c r="AX372" s="18" t="s">
        <v>150</v>
      </c>
      <c r="BD372" s="158">
        <f>IF(N372="základní",J372,0)</f>
        <v>0</v>
      </c>
      <c r="BE372" s="158">
        <f>IF(N372="snížená",J372,0)</f>
        <v>0</v>
      </c>
      <c r="BF372" s="158">
        <f>IF(N372="zákl. přenesená",J372,0)</f>
        <v>0</v>
      </c>
      <c r="BG372" s="158">
        <f>IF(N372="sníž. přenesená",J372,0)</f>
        <v>0</v>
      </c>
      <c r="BH372" s="158">
        <f>IF(N372="nulová",J372,0)</f>
        <v>0</v>
      </c>
      <c r="BI372" s="18" t="s">
        <v>86</v>
      </c>
      <c r="BJ372" s="158">
        <f>ROUND(I372*H372,2)</f>
        <v>0</v>
      </c>
      <c r="BK372" s="18" t="s">
        <v>159</v>
      </c>
      <c r="BL372" s="157" t="s">
        <v>556</v>
      </c>
    </row>
    <row r="373" spans="1:64" s="13" customFormat="1">
      <c r="B373" s="159"/>
      <c r="D373" s="160" t="s">
        <v>162</v>
      </c>
      <c r="E373" s="161" t="s">
        <v>1</v>
      </c>
      <c r="F373" s="162" t="s">
        <v>557</v>
      </c>
      <c r="H373" s="161" t="s">
        <v>1</v>
      </c>
      <c r="L373" s="159"/>
      <c r="M373" s="163"/>
      <c r="N373" s="164"/>
      <c r="O373" s="164"/>
      <c r="P373" s="164"/>
      <c r="Q373" s="164"/>
      <c r="R373" s="164"/>
      <c r="S373" s="164"/>
      <c r="T373" s="165"/>
      <c r="AS373" s="161" t="s">
        <v>162</v>
      </c>
      <c r="AT373" s="161" t="s">
        <v>160</v>
      </c>
      <c r="AU373" s="13" t="s">
        <v>86</v>
      </c>
      <c r="AV373" s="13" t="s">
        <v>35</v>
      </c>
      <c r="AW373" s="13" t="s">
        <v>79</v>
      </c>
      <c r="AX373" s="161" t="s">
        <v>150</v>
      </c>
    </row>
    <row r="374" spans="1:64" s="14" customFormat="1">
      <c r="B374" s="166"/>
      <c r="D374" s="160" t="s">
        <v>162</v>
      </c>
      <c r="E374" s="167" t="s">
        <v>1</v>
      </c>
      <c r="F374" s="168" t="s">
        <v>558</v>
      </c>
      <c r="H374" s="169">
        <v>72</v>
      </c>
      <c r="L374" s="166"/>
      <c r="M374" s="170"/>
      <c r="N374" s="171"/>
      <c r="O374" s="171"/>
      <c r="P374" s="171"/>
      <c r="Q374" s="171"/>
      <c r="R374" s="171"/>
      <c r="S374" s="171"/>
      <c r="T374" s="172"/>
      <c r="AS374" s="167" t="s">
        <v>162</v>
      </c>
      <c r="AT374" s="167" t="s">
        <v>160</v>
      </c>
      <c r="AU374" s="14" t="s">
        <v>88</v>
      </c>
      <c r="AV374" s="14" t="s">
        <v>35</v>
      </c>
      <c r="AW374" s="14" t="s">
        <v>86</v>
      </c>
      <c r="AX374" s="167" t="s">
        <v>150</v>
      </c>
    </row>
    <row r="375" spans="1:64" s="12" customFormat="1" ht="22.9" customHeight="1">
      <c r="B375" s="134"/>
      <c r="D375" s="135" t="s">
        <v>78</v>
      </c>
      <c r="E375" s="144" t="s">
        <v>193</v>
      </c>
      <c r="F375" s="144" t="s">
        <v>559</v>
      </c>
      <c r="J375" s="145">
        <f>BJ375</f>
        <v>0</v>
      </c>
      <c r="L375" s="134"/>
      <c r="M375" s="138"/>
      <c r="N375" s="139"/>
      <c r="O375" s="139"/>
      <c r="P375" s="140">
        <f>P376+P382</f>
        <v>70.212400000000002</v>
      </c>
      <c r="Q375" s="139"/>
      <c r="R375" s="140">
        <f>R376+R382</f>
        <v>16.397038200000001</v>
      </c>
      <c r="S375" s="139"/>
      <c r="T375" s="141">
        <f>T376+T382</f>
        <v>0</v>
      </c>
      <c r="AQ375" s="135" t="s">
        <v>86</v>
      </c>
      <c r="AS375" s="142" t="s">
        <v>78</v>
      </c>
      <c r="AT375" s="142" t="s">
        <v>86</v>
      </c>
      <c r="AX375" s="135" t="s">
        <v>150</v>
      </c>
      <c r="BJ375" s="143">
        <f>BJ376+BJ382</f>
        <v>0</v>
      </c>
    </row>
    <row r="376" spans="1:64" s="12" customFormat="1" ht="20.85" customHeight="1">
      <c r="B376" s="134"/>
      <c r="D376" s="135" t="s">
        <v>78</v>
      </c>
      <c r="E376" s="144" t="s">
        <v>560</v>
      </c>
      <c r="F376" s="144" t="s">
        <v>561</v>
      </c>
      <c r="J376" s="145">
        <f>BJ376</f>
        <v>0</v>
      </c>
      <c r="L376" s="134"/>
      <c r="M376" s="138"/>
      <c r="N376" s="139"/>
      <c r="O376" s="139"/>
      <c r="P376" s="140">
        <f>SUM(P377:P381)</f>
        <v>8.9214000000000002</v>
      </c>
      <c r="Q376" s="139"/>
      <c r="R376" s="140">
        <f>SUM(R377:R381)</f>
        <v>2.8918200000000002E-2</v>
      </c>
      <c r="S376" s="139"/>
      <c r="T376" s="141">
        <f>SUM(T377:T381)</f>
        <v>0</v>
      </c>
      <c r="AQ376" s="135" t="s">
        <v>86</v>
      </c>
      <c r="AS376" s="142" t="s">
        <v>78</v>
      </c>
      <c r="AT376" s="142" t="s">
        <v>88</v>
      </c>
      <c r="AX376" s="135" t="s">
        <v>150</v>
      </c>
      <c r="BJ376" s="143">
        <f>SUM(BJ377:BJ381)</f>
        <v>0</v>
      </c>
    </row>
    <row r="377" spans="1:64" s="2" customFormat="1" ht="14.45" customHeight="1">
      <c r="A377" s="30"/>
      <c r="B377" s="146"/>
      <c r="C377" s="147" t="s">
        <v>562</v>
      </c>
      <c r="D377" s="147" t="s">
        <v>154</v>
      </c>
      <c r="E377" s="148" t="s">
        <v>563</v>
      </c>
      <c r="F377" s="149" t="s">
        <v>564</v>
      </c>
      <c r="G377" s="150" t="s">
        <v>157</v>
      </c>
      <c r="H377" s="151">
        <v>61.56</v>
      </c>
      <c r="I377" s="152"/>
      <c r="J377" s="152">
        <f>ROUND(I377*H377,2)</f>
        <v>0</v>
      </c>
      <c r="K377" s="149" t="s">
        <v>158</v>
      </c>
      <c r="L377" s="31"/>
      <c r="M377" s="153" t="s">
        <v>1</v>
      </c>
      <c r="N377" s="154" t="s">
        <v>44</v>
      </c>
      <c r="O377" s="155">
        <v>6.5000000000000002E-2</v>
      </c>
      <c r="P377" s="155">
        <f>O377*H377</f>
        <v>4.0014000000000003</v>
      </c>
      <c r="Q377" s="155">
        <v>2.2000000000000001E-4</v>
      </c>
      <c r="R377" s="155">
        <f>Q377*H377</f>
        <v>1.3543200000000002E-2</v>
      </c>
      <c r="S377" s="155">
        <v>0</v>
      </c>
      <c r="T377" s="156">
        <f>S377*H377</f>
        <v>0</v>
      </c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Q377" s="157" t="s">
        <v>159</v>
      </c>
      <c r="AS377" s="157" t="s">
        <v>154</v>
      </c>
      <c r="AT377" s="157" t="s">
        <v>160</v>
      </c>
      <c r="AX377" s="18" t="s">
        <v>150</v>
      </c>
      <c r="BD377" s="158">
        <f>IF(N377="základní",J377,0)</f>
        <v>0</v>
      </c>
      <c r="BE377" s="158">
        <f>IF(N377="snížená",J377,0)</f>
        <v>0</v>
      </c>
      <c r="BF377" s="158">
        <f>IF(N377="zákl. přenesená",J377,0)</f>
        <v>0</v>
      </c>
      <c r="BG377" s="158">
        <f>IF(N377="sníž. přenesená",J377,0)</f>
        <v>0</v>
      </c>
      <c r="BH377" s="158">
        <f>IF(N377="nulová",J377,0)</f>
        <v>0</v>
      </c>
      <c r="BI377" s="18" t="s">
        <v>86</v>
      </c>
      <c r="BJ377" s="158">
        <f>ROUND(I377*H377,2)</f>
        <v>0</v>
      </c>
      <c r="BK377" s="18" t="s">
        <v>159</v>
      </c>
      <c r="BL377" s="157" t="s">
        <v>565</v>
      </c>
    </row>
    <row r="378" spans="1:64" s="13" customFormat="1">
      <c r="B378" s="159"/>
      <c r="D378" s="160" t="s">
        <v>162</v>
      </c>
      <c r="E378" s="161" t="s">
        <v>1</v>
      </c>
      <c r="F378" s="162" t="s">
        <v>566</v>
      </c>
      <c r="H378" s="161" t="s">
        <v>1</v>
      </c>
      <c r="L378" s="159"/>
      <c r="M378" s="163"/>
      <c r="N378" s="164"/>
      <c r="O378" s="164"/>
      <c r="P378" s="164"/>
      <c r="Q378" s="164"/>
      <c r="R378" s="164"/>
      <c r="S378" s="164"/>
      <c r="T378" s="165"/>
      <c r="AS378" s="161" t="s">
        <v>162</v>
      </c>
      <c r="AT378" s="161" t="s">
        <v>160</v>
      </c>
      <c r="AU378" s="13" t="s">
        <v>86</v>
      </c>
      <c r="AV378" s="13" t="s">
        <v>35</v>
      </c>
      <c r="AW378" s="13" t="s">
        <v>79</v>
      </c>
      <c r="AX378" s="161" t="s">
        <v>150</v>
      </c>
    </row>
    <row r="379" spans="1:64" s="14" customFormat="1">
      <c r="B379" s="166"/>
      <c r="D379" s="160" t="s">
        <v>162</v>
      </c>
      <c r="E379" s="167" t="s">
        <v>1</v>
      </c>
      <c r="F379" s="168" t="s">
        <v>567</v>
      </c>
      <c r="H379" s="169">
        <v>61.56</v>
      </c>
      <c r="L379" s="166"/>
      <c r="M379" s="170"/>
      <c r="N379" s="171"/>
      <c r="O379" s="171"/>
      <c r="P379" s="171"/>
      <c r="Q379" s="171"/>
      <c r="R379" s="171"/>
      <c r="S379" s="171"/>
      <c r="T379" s="172"/>
      <c r="AS379" s="167" t="s">
        <v>162</v>
      </c>
      <c r="AT379" s="167" t="s">
        <v>160</v>
      </c>
      <c r="AU379" s="14" t="s">
        <v>88</v>
      </c>
      <c r="AV379" s="14" t="s">
        <v>35</v>
      </c>
      <c r="AW379" s="14" t="s">
        <v>86</v>
      </c>
      <c r="AX379" s="167" t="s">
        <v>150</v>
      </c>
    </row>
    <row r="380" spans="1:64" s="2" customFormat="1" ht="14.45" customHeight="1">
      <c r="A380" s="30"/>
      <c r="B380" s="146"/>
      <c r="C380" s="147" t="s">
        <v>568</v>
      </c>
      <c r="D380" s="147" t="s">
        <v>154</v>
      </c>
      <c r="E380" s="148" t="s">
        <v>569</v>
      </c>
      <c r="F380" s="149" t="s">
        <v>570</v>
      </c>
      <c r="G380" s="150" t="s">
        <v>157</v>
      </c>
      <c r="H380" s="151">
        <v>61.5</v>
      </c>
      <c r="I380" s="152"/>
      <c r="J380" s="152">
        <f>ROUND(I380*H380,2)</f>
        <v>0</v>
      </c>
      <c r="K380" s="149" t="s">
        <v>158</v>
      </c>
      <c r="L380" s="31"/>
      <c r="M380" s="153" t="s">
        <v>1</v>
      </c>
      <c r="N380" s="154" t="s">
        <v>44</v>
      </c>
      <c r="O380" s="155">
        <v>0.08</v>
      </c>
      <c r="P380" s="155">
        <f>O380*H380</f>
        <v>4.92</v>
      </c>
      <c r="Q380" s="155">
        <v>2.5000000000000001E-4</v>
      </c>
      <c r="R380" s="155">
        <f>Q380*H380</f>
        <v>1.5375E-2</v>
      </c>
      <c r="S380" s="155">
        <v>0</v>
      </c>
      <c r="T380" s="156">
        <f>S380*H380</f>
        <v>0</v>
      </c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Q380" s="157" t="s">
        <v>159</v>
      </c>
      <c r="AS380" s="157" t="s">
        <v>154</v>
      </c>
      <c r="AT380" s="157" t="s">
        <v>160</v>
      </c>
      <c r="AX380" s="18" t="s">
        <v>150</v>
      </c>
      <c r="BD380" s="158">
        <f>IF(N380="základní",J380,0)</f>
        <v>0</v>
      </c>
      <c r="BE380" s="158">
        <f>IF(N380="snížená",J380,0)</f>
        <v>0</v>
      </c>
      <c r="BF380" s="158">
        <f>IF(N380="zákl. přenesená",J380,0)</f>
        <v>0</v>
      </c>
      <c r="BG380" s="158">
        <f>IF(N380="sníž. přenesená",J380,0)</f>
        <v>0</v>
      </c>
      <c r="BH380" s="158">
        <f>IF(N380="nulová",J380,0)</f>
        <v>0</v>
      </c>
      <c r="BI380" s="18" t="s">
        <v>86</v>
      </c>
      <c r="BJ380" s="158">
        <f>ROUND(I380*H380,2)</f>
        <v>0</v>
      </c>
      <c r="BK380" s="18" t="s">
        <v>159</v>
      </c>
      <c r="BL380" s="157" t="s">
        <v>571</v>
      </c>
    </row>
    <row r="381" spans="1:64" s="14" customFormat="1">
      <c r="B381" s="166"/>
      <c r="D381" s="160" t="s">
        <v>162</v>
      </c>
      <c r="E381" s="167" t="s">
        <v>1</v>
      </c>
      <c r="F381" s="168" t="s">
        <v>572</v>
      </c>
      <c r="H381" s="169">
        <v>61.5</v>
      </c>
      <c r="L381" s="166"/>
      <c r="M381" s="170"/>
      <c r="N381" s="171"/>
      <c r="O381" s="171"/>
      <c r="P381" s="171"/>
      <c r="Q381" s="171"/>
      <c r="R381" s="171"/>
      <c r="S381" s="171"/>
      <c r="T381" s="172"/>
      <c r="AS381" s="167" t="s">
        <v>162</v>
      </c>
      <c r="AT381" s="167" t="s">
        <v>160</v>
      </c>
      <c r="AU381" s="14" t="s">
        <v>88</v>
      </c>
      <c r="AV381" s="14" t="s">
        <v>35</v>
      </c>
      <c r="AW381" s="14" t="s">
        <v>86</v>
      </c>
      <c r="AX381" s="167" t="s">
        <v>150</v>
      </c>
    </row>
    <row r="382" spans="1:64" s="12" customFormat="1" ht="20.85" customHeight="1">
      <c r="B382" s="134"/>
      <c r="D382" s="135" t="s">
        <v>78</v>
      </c>
      <c r="E382" s="144" t="s">
        <v>573</v>
      </c>
      <c r="F382" s="144" t="s">
        <v>574</v>
      </c>
      <c r="J382" s="145">
        <f>BJ382</f>
        <v>0</v>
      </c>
      <c r="L382" s="134"/>
      <c r="M382" s="138"/>
      <c r="N382" s="139"/>
      <c r="O382" s="139"/>
      <c r="P382" s="140">
        <f>SUM(P383:P402)</f>
        <v>61.290999999999997</v>
      </c>
      <c r="Q382" s="139"/>
      <c r="R382" s="140">
        <f>SUM(R383:R402)</f>
        <v>16.368120000000001</v>
      </c>
      <c r="S382" s="139"/>
      <c r="T382" s="141">
        <f>SUM(T383:T402)</f>
        <v>0</v>
      </c>
      <c r="AQ382" s="135" t="s">
        <v>86</v>
      </c>
      <c r="AS382" s="142" t="s">
        <v>78</v>
      </c>
      <c r="AT382" s="142" t="s">
        <v>88</v>
      </c>
      <c r="AX382" s="135" t="s">
        <v>150</v>
      </c>
      <c r="BJ382" s="143">
        <f>SUM(BJ383:BJ402)</f>
        <v>0</v>
      </c>
    </row>
    <row r="383" spans="1:64" s="2" customFormat="1" ht="14.45" customHeight="1">
      <c r="A383" s="30"/>
      <c r="B383" s="146"/>
      <c r="C383" s="147" t="s">
        <v>575</v>
      </c>
      <c r="D383" s="147" t="s">
        <v>154</v>
      </c>
      <c r="E383" s="148" t="s">
        <v>576</v>
      </c>
      <c r="F383" s="149" t="s">
        <v>577</v>
      </c>
      <c r="G383" s="150" t="s">
        <v>176</v>
      </c>
      <c r="H383" s="151">
        <v>2</v>
      </c>
      <c r="I383" s="152"/>
      <c r="J383" s="152">
        <f>ROUND(I383*H383,2)</f>
        <v>0</v>
      </c>
      <c r="K383" s="149" t="s">
        <v>158</v>
      </c>
      <c r="L383" s="31"/>
      <c r="M383" s="153" t="s">
        <v>1</v>
      </c>
      <c r="N383" s="154" t="s">
        <v>44</v>
      </c>
      <c r="O383" s="155">
        <v>1.516</v>
      </c>
      <c r="P383" s="155">
        <f>O383*H383</f>
        <v>3.032</v>
      </c>
      <c r="Q383" s="155">
        <v>2.7299999999999998E-3</v>
      </c>
      <c r="R383" s="155">
        <f>Q383*H383</f>
        <v>5.4599999999999996E-3</v>
      </c>
      <c r="S383" s="155">
        <v>0</v>
      </c>
      <c r="T383" s="156">
        <f>S383*H383</f>
        <v>0</v>
      </c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Q383" s="157" t="s">
        <v>159</v>
      </c>
      <c r="AS383" s="157" t="s">
        <v>154</v>
      </c>
      <c r="AT383" s="157" t="s">
        <v>160</v>
      </c>
      <c r="AX383" s="18" t="s">
        <v>150</v>
      </c>
      <c r="BD383" s="158">
        <f>IF(N383="základní",J383,0)</f>
        <v>0</v>
      </c>
      <c r="BE383" s="158">
        <f>IF(N383="snížená",J383,0)</f>
        <v>0</v>
      </c>
      <c r="BF383" s="158">
        <f>IF(N383="zákl. přenesená",J383,0)</f>
        <v>0</v>
      </c>
      <c r="BG383" s="158">
        <f>IF(N383="sníž. přenesená",J383,0)</f>
        <v>0</v>
      </c>
      <c r="BH383" s="158">
        <f>IF(N383="nulová",J383,0)</f>
        <v>0</v>
      </c>
      <c r="BI383" s="18" t="s">
        <v>86</v>
      </c>
      <c r="BJ383" s="158">
        <f>ROUND(I383*H383,2)</f>
        <v>0</v>
      </c>
      <c r="BK383" s="18" t="s">
        <v>159</v>
      </c>
      <c r="BL383" s="157" t="s">
        <v>578</v>
      </c>
    </row>
    <row r="384" spans="1:64" s="14" customFormat="1">
      <c r="B384" s="166"/>
      <c r="D384" s="160" t="s">
        <v>162</v>
      </c>
      <c r="E384" s="167" t="s">
        <v>1</v>
      </c>
      <c r="F384" s="168" t="s">
        <v>88</v>
      </c>
      <c r="H384" s="169">
        <v>2</v>
      </c>
      <c r="L384" s="166"/>
      <c r="M384" s="170"/>
      <c r="N384" s="171"/>
      <c r="O384" s="171"/>
      <c r="P384" s="171"/>
      <c r="Q384" s="171"/>
      <c r="R384" s="171"/>
      <c r="S384" s="171"/>
      <c r="T384" s="172"/>
      <c r="AS384" s="167" t="s">
        <v>162</v>
      </c>
      <c r="AT384" s="167" t="s">
        <v>160</v>
      </c>
      <c r="AU384" s="14" t="s">
        <v>88</v>
      </c>
      <c r="AV384" s="14" t="s">
        <v>35</v>
      </c>
      <c r="AW384" s="14" t="s">
        <v>86</v>
      </c>
      <c r="AX384" s="167" t="s">
        <v>150</v>
      </c>
    </row>
    <row r="385" spans="1:64" s="2" customFormat="1" ht="14.45" customHeight="1">
      <c r="A385" s="30"/>
      <c r="B385" s="146"/>
      <c r="C385" s="147" t="s">
        <v>579</v>
      </c>
      <c r="D385" s="147" t="s">
        <v>154</v>
      </c>
      <c r="E385" s="148" t="s">
        <v>580</v>
      </c>
      <c r="F385" s="149" t="s">
        <v>581</v>
      </c>
      <c r="G385" s="150" t="s">
        <v>176</v>
      </c>
      <c r="H385" s="151">
        <v>2</v>
      </c>
      <c r="I385" s="152"/>
      <c r="J385" s="152">
        <f>ROUND(I385*H385,2)</f>
        <v>0</v>
      </c>
      <c r="K385" s="149" t="s">
        <v>158</v>
      </c>
      <c r="L385" s="31"/>
      <c r="M385" s="153" t="s">
        <v>1</v>
      </c>
      <c r="N385" s="154" t="s">
        <v>44</v>
      </c>
      <c r="O385" s="155">
        <v>21.292000000000002</v>
      </c>
      <c r="P385" s="155">
        <f>O385*H385</f>
        <v>42.584000000000003</v>
      </c>
      <c r="Q385" s="155">
        <v>2.1167600000000002</v>
      </c>
      <c r="R385" s="155">
        <f>Q385*H385</f>
        <v>4.2335200000000004</v>
      </c>
      <c r="S385" s="155">
        <v>0</v>
      </c>
      <c r="T385" s="156">
        <f>S385*H385</f>
        <v>0</v>
      </c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Q385" s="157" t="s">
        <v>159</v>
      </c>
      <c r="AS385" s="157" t="s">
        <v>154</v>
      </c>
      <c r="AT385" s="157" t="s">
        <v>160</v>
      </c>
      <c r="AX385" s="18" t="s">
        <v>150</v>
      </c>
      <c r="BD385" s="158">
        <f>IF(N385="základní",J385,0)</f>
        <v>0</v>
      </c>
      <c r="BE385" s="158">
        <f>IF(N385="snížená",J385,0)</f>
        <v>0</v>
      </c>
      <c r="BF385" s="158">
        <f>IF(N385="zákl. přenesená",J385,0)</f>
        <v>0</v>
      </c>
      <c r="BG385" s="158">
        <f>IF(N385="sníž. přenesená",J385,0)</f>
        <v>0</v>
      </c>
      <c r="BH385" s="158">
        <f>IF(N385="nulová",J385,0)</f>
        <v>0</v>
      </c>
      <c r="BI385" s="18" t="s">
        <v>86</v>
      </c>
      <c r="BJ385" s="158">
        <f>ROUND(I385*H385,2)</f>
        <v>0</v>
      </c>
      <c r="BK385" s="18" t="s">
        <v>159</v>
      </c>
      <c r="BL385" s="157" t="s">
        <v>582</v>
      </c>
    </row>
    <row r="386" spans="1:64" s="14" customFormat="1">
      <c r="B386" s="166"/>
      <c r="D386" s="160" t="s">
        <v>162</v>
      </c>
      <c r="E386" s="167" t="s">
        <v>1</v>
      </c>
      <c r="F386" s="168" t="s">
        <v>88</v>
      </c>
      <c r="H386" s="169">
        <v>2</v>
      </c>
      <c r="L386" s="166"/>
      <c r="M386" s="170"/>
      <c r="N386" s="171"/>
      <c r="O386" s="171"/>
      <c r="P386" s="171"/>
      <c r="Q386" s="171"/>
      <c r="R386" s="171"/>
      <c r="S386" s="171"/>
      <c r="T386" s="172"/>
      <c r="AS386" s="167" t="s">
        <v>162</v>
      </c>
      <c r="AT386" s="167" t="s">
        <v>160</v>
      </c>
      <c r="AU386" s="14" t="s">
        <v>88</v>
      </c>
      <c r="AV386" s="14" t="s">
        <v>35</v>
      </c>
      <c r="AW386" s="14" t="s">
        <v>86</v>
      </c>
      <c r="AX386" s="167" t="s">
        <v>150</v>
      </c>
    </row>
    <row r="387" spans="1:64" s="2" customFormat="1" ht="14.45" customHeight="1">
      <c r="A387" s="30"/>
      <c r="B387" s="146"/>
      <c r="C387" s="180" t="s">
        <v>583</v>
      </c>
      <c r="D387" s="180" t="s">
        <v>243</v>
      </c>
      <c r="E387" s="181" t="s">
        <v>584</v>
      </c>
      <c r="F387" s="182" t="s">
        <v>585</v>
      </c>
      <c r="G387" s="183" t="s">
        <v>176</v>
      </c>
      <c r="H387" s="184">
        <v>2</v>
      </c>
      <c r="I387" s="185"/>
      <c r="J387" s="185">
        <f>ROUND(I387*H387,2)</f>
        <v>0</v>
      </c>
      <c r="K387" s="182" t="s">
        <v>1</v>
      </c>
      <c r="L387" s="186"/>
      <c r="M387" s="187" t="s">
        <v>1</v>
      </c>
      <c r="N387" s="188" t="s">
        <v>44</v>
      </c>
      <c r="O387" s="155">
        <v>0</v>
      </c>
      <c r="P387" s="155">
        <f>O387*H387</f>
        <v>0</v>
      </c>
      <c r="Q387" s="155">
        <v>3.2000000000000001E-2</v>
      </c>
      <c r="R387" s="155">
        <f>Q387*H387</f>
        <v>6.4000000000000001E-2</v>
      </c>
      <c r="S387" s="155">
        <v>0</v>
      </c>
      <c r="T387" s="156">
        <f>S387*H387</f>
        <v>0</v>
      </c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Q387" s="157" t="s">
        <v>193</v>
      </c>
      <c r="AS387" s="157" t="s">
        <v>243</v>
      </c>
      <c r="AT387" s="157" t="s">
        <v>160</v>
      </c>
      <c r="AX387" s="18" t="s">
        <v>150</v>
      </c>
      <c r="BD387" s="158">
        <f>IF(N387="základní",J387,0)</f>
        <v>0</v>
      </c>
      <c r="BE387" s="158">
        <f>IF(N387="snížená",J387,0)</f>
        <v>0</v>
      </c>
      <c r="BF387" s="158">
        <f>IF(N387="zákl. přenesená",J387,0)</f>
        <v>0</v>
      </c>
      <c r="BG387" s="158">
        <f>IF(N387="sníž. přenesená",J387,0)</f>
        <v>0</v>
      </c>
      <c r="BH387" s="158">
        <f>IF(N387="nulová",J387,0)</f>
        <v>0</v>
      </c>
      <c r="BI387" s="18" t="s">
        <v>86</v>
      </c>
      <c r="BJ387" s="158">
        <f>ROUND(I387*H387,2)</f>
        <v>0</v>
      </c>
      <c r="BK387" s="18" t="s">
        <v>159</v>
      </c>
      <c r="BL387" s="157" t="s">
        <v>586</v>
      </c>
    </row>
    <row r="388" spans="1:64" s="14" customFormat="1">
      <c r="B388" s="166"/>
      <c r="D388" s="160" t="s">
        <v>162</v>
      </c>
      <c r="E388" s="167" t="s">
        <v>1</v>
      </c>
      <c r="F388" s="168" t="s">
        <v>88</v>
      </c>
      <c r="H388" s="169">
        <v>2</v>
      </c>
      <c r="L388" s="166"/>
      <c r="M388" s="170"/>
      <c r="N388" s="171"/>
      <c r="O388" s="171"/>
      <c r="P388" s="171"/>
      <c r="Q388" s="171"/>
      <c r="R388" s="171"/>
      <c r="S388" s="171"/>
      <c r="T388" s="172"/>
      <c r="AS388" s="167" t="s">
        <v>162</v>
      </c>
      <c r="AT388" s="167" t="s">
        <v>160</v>
      </c>
      <c r="AU388" s="14" t="s">
        <v>88</v>
      </c>
      <c r="AV388" s="14" t="s">
        <v>35</v>
      </c>
      <c r="AW388" s="14" t="s">
        <v>86</v>
      </c>
      <c r="AX388" s="167" t="s">
        <v>150</v>
      </c>
    </row>
    <row r="389" spans="1:64" s="2" customFormat="1" ht="14.45" customHeight="1">
      <c r="A389" s="30"/>
      <c r="B389" s="146"/>
      <c r="C389" s="180" t="s">
        <v>587</v>
      </c>
      <c r="D389" s="180" t="s">
        <v>243</v>
      </c>
      <c r="E389" s="181" t="s">
        <v>588</v>
      </c>
      <c r="F389" s="182" t="s">
        <v>589</v>
      </c>
      <c r="G389" s="183" t="s">
        <v>176</v>
      </c>
      <c r="H389" s="184">
        <v>8</v>
      </c>
      <c r="I389" s="185"/>
      <c r="J389" s="185">
        <f>ROUND(I389*H389,2)</f>
        <v>0</v>
      </c>
      <c r="K389" s="182" t="s">
        <v>1</v>
      </c>
      <c r="L389" s="186"/>
      <c r="M389" s="187" t="s">
        <v>1</v>
      </c>
      <c r="N389" s="188" t="s">
        <v>44</v>
      </c>
      <c r="O389" s="155">
        <v>0</v>
      </c>
      <c r="P389" s="155">
        <f>O389*H389</f>
        <v>0</v>
      </c>
      <c r="Q389" s="155">
        <v>1.054</v>
      </c>
      <c r="R389" s="155">
        <f>Q389*H389</f>
        <v>8.4320000000000004</v>
      </c>
      <c r="S389" s="155">
        <v>0</v>
      </c>
      <c r="T389" s="156">
        <f>S389*H389</f>
        <v>0</v>
      </c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Q389" s="157" t="s">
        <v>193</v>
      </c>
      <c r="AS389" s="157" t="s">
        <v>243</v>
      </c>
      <c r="AT389" s="157" t="s">
        <v>160</v>
      </c>
      <c r="AX389" s="18" t="s">
        <v>150</v>
      </c>
      <c r="BD389" s="158">
        <f>IF(N389="základní",J389,0)</f>
        <v>0</v>
      </c>
      <c r="BE389" s="158">
        <f>IF(N389="snížená",J389,0)</f>
        <v>0</v>
      </c>
      <c r="BF389" s="158">
        <f>IF(N389="zákl. přenesená",J389,0)</f>
        <v>0</v>
      </c>
      <c r="BG389" s="158">
        <f>IF(N389="sníž. přenesená",J389,0)</f>
        <v>0</v>
      </c>
      <c r="BH389" s="158">
        <f>IF(N389="nulová",J389,0)</f>
        <v>0</v>
      </c>
      <c r="BI389" s="18" t="s">
        <v>86</v>
      </c>
      <c r="BJ389" s="158">
        <f>ROUND(I389*H389,2)</f>
        <v>0</v>
      </c>
      <c r="BK389" s="18" t="s">
        <v>159</v>
      </c>
      <c r="BL389" s="157" t="s">
        <v>590</v>
      </c>
    </row>
    <row r="390" spans="1:64" s="14" customFormat="1">
      <c r="B390" s="166"/>
      <c r="D390" s="160" t="s">
        <v>162</v>
      </c>
      <c r="E390" s="167" t="s">
        <v>1</v>
      </c>
      <c r="F390" s="168" t="s">
        <v>591</v>
      </c>
      <c r="H390" s="169">
        <v>8</v>
      </c>
      <c r="L390" s="166"/>
      <c r="M390" s="170"/>
      <c r="N390" s="171"/>
      <c r="O390" s="171"/>
      <c r="P390" s="171"/>
      <c r="Q390" s="171"/>
      <c r="R390" s="171"/>
      <c r="S390" s="171"/>
      <c r="T390" s="172"/>
      <c r="AS390" s="167" t="s">
        <v>162</v>
      </c>
      <c r="AT390" s="167" t="s">
        <v>160</v>
      </c>
      <c r="AU390" s="14" t="s">
        <v>88</v>
      </c>
      <c r="AV390" s="14" t="s">
        <v>35</v>
      </c>
      <c r="AW390" s="14" t="s">
        <v>86</v>
      </c>
      <c r="AX390" s="167" t="s">
        <v>150</v>
      </c>
    </row>
    <row r="391" spans="1:64" s="2" customFormat="1" ht="14.45" customHeight="1">
      <c r="A391" s="30"/>
      <c r="B391" s="146"/>
      <c r="C391" s="180" t="s">
        <v>592</v>
      </c>
      <c r="D391" s="180" t="s">
        <v>243</v>
      </c>
      <c r="E391" s="181" t="s">
        <v>593</v>
      </c>
      <c r="F391" s="182" t="s">
        <v>594</v>
      </c>
      <c r="G391" s="183" t="s">
        <v>176</v>
      </c>
      <c r="H391" s="184">
        <v>2</v>
      </c>
      <c r="I391" s="185"/>
      <c r="J391" s="185">
        <f>ROUND(I391*H391,2)</f>
        <v>0</v>
      </c>
      <c r="K391" s="182" t="s">
        <v>1</v>
      </c>
      <c r="L391" s="186"/>
      <c r="M391" s="187" t="s">
        <v>1</v>
      </c>
      <c r="N391" s="188" t="s">
        <v>44</v>
      </c>
      <c r="O391" s="155">
        <v>0</v>
      </c>
      <c r="P391" s="155">
        <f>O391*H391</f>
        <v>0</v>
      </c>
      <c r="Q391" s="155">
        <v>0.56999999999999995</v>
      </c>
      <c r="R391" s="155">
        <f>Q391*H391</f>
        <v>1.1399999999999999</v>
      </c>
      <c r="S391" s="155">
        <v>0</v>
      </c>
      <c r="T391" s="156">
        <f>S391*H391</f>
        <v>0</v>
      </c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Q391" s="157" t="s">
        <v>193</v>
      </c>
      <c r="AS391" s="157" t="s">
        <v>243</v>
      </c>
      <c r="AT391" s="157" t="s">
        <v>160</v>
      </c>
      <c r="AX391" s="18" t="s">
        <v>150</v>
      </c>
      <c r="BD391" s="158">
        <f>IF(N391="základní",J391,0)</f>
        <v>0</v>
      </c>
      <c r="BE391" s="158">
        <f>IF(N391="snížená",J391,0)</f>
        <v>0</v>
      </c>
      <c r="BF391" s="158">
        <f>IF(N391="zákl. přenesená",J391,0)</f>
        <v>0</v>
      </c>
      <c r="BG391" s="158">
        <f>IF(N391="sníž. přenesená",J391,0)</f>
        <v>0</v>
      </c>
      <c r="BH391" s="158">
        <f>IF(N391="nulová",J391,0)</f>
        <v>0</v>
      </c>
      <c r="BI391" s="18" t="s">
        <v>86</v>
      </c>
      <c r="BJ391" s="158">
        <f>ROUND(I391*H391,2)</f>
        <v>0</v>
      </c>
      <c r="BK391" s="18" t="s">
        <v>159</v>
      </c>
      <c r="BL391" s="157" t="s">
        <v>595</v>
      </c>
    </row>
    <row r="392" spans="1:64" s="14" customFormat="1">
      <c r="B392" s="166"/>
      <c r="D392" s="160" t="s">
        <v>162</v>
      </c>
      <c r="E392" s="167" t="s">
        <v>1</v>
      </c>
      <c r="F392" s="168" t="s">
        <v>88</v>
      </c>
      <c r="H392" s="169">
        <v>2</v>
      </c>
      <c r="L392" s="166"/>
      <c r="M392" s="170"/>
      <c r="N392" s="171"/>
      <c r="O392" s="171"/>
      <c r="P392" s="171"/>
      <c r="Q392" s="171"/>
      <c r="R392" s="171"/>
      <c r="S392" s="171"/>
      <c r="T392" s="172"/>
      <c r="AS392" s="167" t="s">
        <v>162</v>
      </c>
      <c r="AT392" s="167" t="s">
        <v>160</v>
      </c>
      <c r="AU392" s="14" t="s">
        <v>88</v>
      </c>
      <c r="AV392" s="14" t="s">
        <v>35</v>
      </c>
      <c r="AW392" s="14" t="s">
        <v>86</v>
      </c>
      <c r="AX392" s="167" t="s">
        <v>150</v>
      </c>
    </row>
    <row r="393" spans="1:64" s="2" customFormat="1" ht="14.45" customHeight="1">
      <c r="A393" s="30"/>
      <c r="B393" s="146"/>
      <c r="C393" s="147" t="s">
        <v>560</v>
      </c>
      <c r="D393" s="147" t="s">
        <v>154</v>
      </c>
      <c r="E393" s="148" t="s">
        <v>596</v>
      </c>
      <c r="F393" s="149" t="s">
        <v>597</v>
      </c>
      <c r="G393" s="150" t="s">
        <v>176</v>
      </c>
      <c r="H393" s="151">
        <v>2</v>
      </c>
      <c r="I393" s="152"/>
      <c r="J393" s="152">
        <f>ROUND(I393*H393,2)</f>
        <v>0</v>
      </c>
      <c r="K393" s="149" t="s">
        <v>158</v>
      </c>
      <c r="L393" s="31"/>
      <c r="M393" s="153" t="s">
        <v>1</v>
      </c>
      <c r="N393" s="154" t="s">
        <v>44</v>
      </c>
      <c r="O393" s="155">
        <v>1.694</v>
      </c>
      <c r="P393" s="155">
        <f>O393*H393</f>
        <v>3.3879999999999999</v>
      </c>
      <c r="Q393" s="155">
        <v>0.21734000000000001</v>
      </c>
      <c r="R393" s="155">
        <f>Q393*H393</f>
        <v>0.43468000000000001</v>
      </c>
      <c r="S393" s="155">
        <v>0</v>
      </c>
      <c r="T393" s="156">
        <f>S393*H393</f>
        <v>0</v>
      </c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Q393" s="157" t="s">
        <v>159</v>
      </c>
      <c r="AS393" s="157" t="s">
        <v>154</v>
      </c>
      <c r="AT393" s="157" t="s">
        <v>160</v>
      </c>
      <c r="AX393" s="18" t="s">
        <v>150</v>
      </c>
      <c r="BD393" s="158">
        <f>IF(N393="základní",J393,0)</f>
        <v>0</v>
      </c>
      <c r="BE393" s="158">
        <f>IF(N393="snížená",J393,0)</f>
        <v>0</v>
      </c>
      <c r="BF393" s="158">
        <f>IF(N393="zákl. přenesená",J393,0)</f>
        <v>0</v>
      </c>
      <c r="BG393" s="158">
        <f>IF(N393="sníž. přenesená",J393,0)</f>
        <v>0</v>
      </c>
      <c r="BH393" s="158">
        <f>IF(N393="nulová",J393,0)</f>
        <v>0</v>
      </c>
      <c r="BI393" s="18" t="s">
        <v>86</v>
      </c>
      <c r="BJ393" s="158">
        <f>ROUND(I393*H393,2)</f>
        <v>0</v>
      </c>
      <c r="BK393" s="18" t="s">
        <v>159</v>
      </c>
      <c r="BL393" s="157" t="s">
        <v>598</v>
      </c>
    </row>
    <row r="394" spans="1:64" s="14" customFormat="1">
      <c r="B394" s="166"/>
      <c r="D394" s="160" t="s">
        <v>162</v>
      </c>
      <c r="E394" s="167" t="s">
        <v>1</v>
      </c>
      <c r="F394" s="168" t="s">
        <v>88</v>
      </c>
      <c r="H394" s="169">
        <v>2</v>
      </c>
      <c r="L394" s="166"/>
      <c r="M394" s="170"/>
      <c r="N394" s="171"/>
      <c r="O394" s="171"/>
      <c r="P394" s="171"/>
      <c r="Q394" s="171"/>
      <c r="R394" s="171"/>
      <c r="S394" s="171"/>
      <c r="T394" s="172"/>
      <c r="AS394" s="167" t="s">
        <v>162</v>
      </c>
      <c r="AT394" s="167" t="s">
        <v>160</v>
      </c>
      <c r="AU394" s="14" t="s">
        <v>88</v>
      </c>
      <c r="AV394" s="14" t="s">
        <v>35</v>
      </c>
      <c r="AW394" s="14" t="s">
        <v>86</v>
      </c>
      <c r="AX394" s="167" t="s">
        <v>150</v>
      </c>
    </row>
    <row r="395" spans="1:64" s="2" customFormat="1" ht="14.45" customHeight="1">
      <c r="A395" s="30"/>
      <c r="B395" s="146"/>
      <c r="C395" s="180" t="s">
        <v>599</v>
      </c>
      <c r="D395" s="180" t="s">
        <v>243</v>
      </c>
      <c r="E395" s="181" t="s">
        <v>600</v>
      </c>
      <c r="F395" s="182" t="s">
        <v>601</v>
      </c>
      <c r="G395" s="183" t="s">
        <v>176</v>
      </c>
      <c r="H395" s="184">
        <v>2</v>
      </c>
      <c r="I395" s="185"/>
      <c r="J395" s="185">
        <f>ROUND(I395*H395,2)</f>
        <v>0</v>
      </c>
      <c r="K395" s="182" t="s">
        <v>1</v>
      </c>
      <c r="L395" s="186"/>
      <c r="M395" s="187" t="s">
        <v>1</v>
      </c>
      <c r="N395" s="188" t="s">
        <v>44</v>
      </c>
      <c r="O395" s="155">
        <v>0</v>
      </c>
      <c r="P395" s="155">
        <f>O395*H395</f>
        <v>0</v>
      </c>
      <c r="Q395" s="155">
        <v>0.16500000000000001</v>
      </c>
      <c r="R395" s="155">
        <f>Q395*H395</f>
        <v>0.33</v>
      </c>
      <c r="S395" s="155">
        <v>0</v>
      </c>
      <c r="T395" s="156">
        <f>S395*H395</f>
        <v>0</v>
      </c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Q395" s="157" t="s">
        <v>193</v>
      </c>
      <c r="AS395" s="157" t="s">
        <v>243</v>
      </c>
      <c r="AT395" s="157" t="s">
        <v>160</v>
      </c>
      <c r="AX395" s="18" t="s">
        <v>150</v>
      </c>
      <c r="BD395" s="158">
        <f>IF(N395="základní",J395,0)</f>
        <v>0</v>
      </c>
      <c r="BE395" s="158">
        <f>IF(N395="snížená",J395,0)</f>
        <v>0</v>
      </c>
      <c r="BF395" s="158">
        <f>IF(N395="zákl. přenesená",J395,0)</f>
        <v>0</v>
      </c>
      <c r="BG395" s="158">
        <f>IF(N395="sníž. přenesená",J395,0)</f>
        <v>0</v>
      </c>
      <c r="BH395" s="158">
        <f>IF(N395="nulová",J395,0)</f>
        <v>0</v>
      </c>
      <c r="BI395" s="18" t="s">
        <v>86</v>
      </c>
      <c r="BJ395" s="158">
        <f>ROUND(I395*H395,2)</f>
        <v>0</v>
      </c>
      <c r="BK395" s="18" t="s">
        <v>159</v>
      </c>
      <c r="BL395" s="157" t="s">
        <v>602</v>
      </c>
    </row>
    <row r="396" spans="1:64" s="14" customFormat="1">
      <c r="B396" s="166"/>
      <c r="D396" s="160" t="s">
        <v>162</v>
      </c>
      <c r="E396" s="167" t="s">
        <v>1</v>
      </c>
      <c r="F396" s="168" t="s">
        <v>88</v>
      </c>
      <c r="H396" s="169">
        <v>2</v>
      </c>
      <c r="L396" s="166"/>
      <c r="M396" s="170"/>
      <c r="N396" s="171"/>
      <c r="O396" s="171"/>
      <c r="P396" s="171"/>
      <c r="Q396" s="171"/>
      <c r="R396" s="171"/>
      <c r="S396" s="171"/>
      <c r="T396" s="172"/>
      <c r="AS396" s="167" t="s">
        <v>162</v>
      </c>
      <c r="AT396" s="167" t="s">
        <v>160</v>
      </c>
      <c r="AU396" s="14" t="s">
        <v>88</v>
      </c>
      <c r="AV396" s="14" t="s">
        <v>35</v>
      </c>
      <c r="AW396" s="14" t="s">
        <v>86</v>
      </c>
      <c r="AX396" s="167" t="s">
        <v>150</v>
      </c>
    </row>
    <row r="397" spans="1:64" s="2" customFormat="1" ht="14.45" customHeight="1">
      <c r="A397" s="30"/>
      <c r="B397" s="146"/>
      <c r="C397" s="147" t="s">
        <v>573</v>
      </c>
      <c r="D397" s="147" t="s">
        <v>154</v>
      </c>
      <c r="E397" s="148" t="s">
        <v>603</v>
      </c>
      <c r="F397" s="149" t="s">
        <v>604</v>
      </c>
      <c r="G397" s="150" t="s">
        <v>176</v>
      </c>
      <c r="H397" s="151">
        <v>2</v>
      </c>
      <c r="I397" s="152"/>
      <c r="J397" s="152">
        <f>ROUND(I397*H397,2)</f>
        <v>0</v>
      </c>
      <c r="K397" s="149" t="s">
        <v>158</v>
      </c>
      <c r="L397" s="31"/>
      <c r="M397" s="153" t="s">
        <v>1</v>
      </c>
      <c r="N397" s="154" t="s">
        <v>44</v>
      </c>
      <c r="O397" s="155">
        <v>3.8170000000000002</v>
      </c>
      <c r="P397" s="155">
        <f>O397*H397</f>
        <v>7.6340000000000003</v>
      </c>
      <c r="Q397" s="155">
        <v>0.42080000000000001</v>
      </c>
      <c r="R397" s="155">
        <f>Q397*H397</f>
        <v>0.84160000000000001</v>
      </c>
      <c r="S397" s="155">
        <v>0</v>
      </c>
      <c r="T397" s="156">
        <f>S397*H397</f>
        <v>0</v>
      </c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Q397" s="157" t="s">
        <v>159</v>
      </c>
      <c r="AS397" s="157" t="s">
        <v>154</v>
      </c>
      <c r="AT397" s="157" t="s">
        <v>160</v>
      </c>
      <c r="AX397" s="18" t="s">
        <v>150</v>
      </c>
      <c r="BD397" s="158">
        <f>IF(N397="základní",J397,0)</f>
        <v>0</v>
      </c>
      <c r="BE397" s="158">
        <f>IF(N397="snížená",J397,0)</f>
        <v>0</v>
      </c>
      <c r="BF397" s="158">
        <f>IF(N397="zákl. přenesená",J397,0)</f>
        <v>0</v>
      </c>
      <c r="BG397" s="158">
        <f>IF(N397="sníž. přenesená",J397,0)</f>
        <v>0</v>
      </c>
      <c r="BH397" s="158">
        <f>IF(N397="nulová",J397,0)</f>
        <v>0</v>
      </c>
      <c r="BI397" s="18" t="s">
        <v>86</v>
      </c>
      <c r="BJ397" s="158">
        <f>ROUND(I397*H397,2)</f>
        <v>0</v>
      </c>
      <c r="BK397" s="18" t="s">
        <v>159</v>
      </c>
      <c r="BL397" s="157" t="s">
        <v>605</v>
      </c>
    </row>
    <row r="398" spans="1:64" s="14" customFormat="1">
      <c r="B398" s="166"/>
      <c r="D398" s="160" t="s">
        <v>162</v>
      </c>
      <c r="E398" s="167" t="s">
        <v>1</v>
      </c>
      <c r="F398" s="168" t="s">
        <v>88</v>
      </c>
      <c r="H398" s="169">
        <v>2</v>
      </c>
      <c r="L398" s="166"/>
      <c r="M398" s="170"/>
      <c r="N398" s="171"/>
      <c r="O398" s="171"/>
      <c r="P398" s="171"/>
      <c r="Q398" s="171"/>
      <c r="R398" s="171"/>
      <c r="S398" s="171"/>
      <c r="T398" s="172"/>
      <c r="AS398" s="167" t="s">
        <v>162</v>
      </c>
      <c r="AT398" s="167" t="s">
        <v>160</v>
      </c>
      <c r="AU398" s="14" t="s">
        <v>88</v>
      </c>
      <c r="AV398" s="14" t="s">
        <v>35</v>
      </c>
      <c r="AW398" s="14" t="s">
        <v>86</v>
      </c>
      <c r="AX398" s="167" t="s">
        <v>150</v>
      </c>
    </row>
    <row r="399" spans="1:64" s="2" customFormat="1" ht="14.45" customHeight="1">
      <c r="A399" s="30"/>
      <c r="B399" s="146"/>
      <c r="C399" s="147" t="s">
        <v>606</v>
      </c>
      <c r="D399" s="147" t="s">
        <v>154</v>
      </c>
      <c r="E399" s="148" t="s">
        <v>607</v>
      </c>
      <c r="F399" s="149" t="s">
        <v>608</v>
      </c>
      <c r="G399" s="150" t="s">
        <v>176</v>
      </c>
      <c r="H399" s="151">
        <v>2</v>
      </c>
      <c r="I399" s="152"/>
      <c r="J399" s="152">
        <f>ROUND(I399*H399,2)</f>
        <v>0</v>
      </c>
      <c r="K399" s="149" t="s">
        <v>158</v>
      </c>
      <c r="L399" s="31"/>
      <c r="M399" s="153" t="s">
        <v>1</v>
      </c>
      <c r="N399" s="154" t="s">
        <v>44</v>
      </c>
      <c r="O399" s="155">
        <v>1.5509999999999999</v>
      </c>
      <c r="P399" s="155">
        <f>O399*H399</f>
        <v>3.1019999999999999</v>
      </c>
      <c r="Q399" s="155">
        <v>0.31108000000000002</v>
      </c>
      <c r="R399" s="155">
        <f>Q399*H399</f>
        <v>0.62216000000000005</v>
      </c>
      <c r="S399" s="155">
        <v>0</v>
      </c>
      <c r="T399" s="156">
        <f>S399*H399</f>
        <v>0</v>
      </c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Q399" s="157" t="s">
        <v>159</v>
      </c>
      <c r="AS399" s="157" t="s">
        <v>154</v>
      </c>
      <c r="AT399" s="157" t="s">
        <v>160</v>
      </c>
      <c r="AX399" s="18" t="s">
        <v>150</v>
      </c>
      <c r="BD399" s="158">
        <f>IF(N399="základní",J399,0)</f>
        <v>0</v>
      </c>
      <c r="BE399" s="158">
        <f>IF(N399="snížená",J399,0)</f>
        <v>0</v>
      </c>
      <c r="BF399" s="158">
        <f>IF(N399="zákl. přenesená",J399,0)</f>
        <v>0</v>
      </c>
      <c r="BG399" s="158">
        <f>IF(N399="sníž. přenesená",J399,0)</f>
        <v>0</v>
      </c>
      <c r="BH399" s="158">
        <f>IF(N399="nulová",J399,0)</f>
        <v>0</v>
      </c>
      <c r="BI399" s="18" t="s">
        <v>86</v>
      </c>
      <c r="BJ399" s="158">
        <f>ROUND(I399*H399,2)</f>
        <v>0</v>
      </c>
      <c r="BK399" s="18" t="s">
        <v>159</v>
      </c>
      <c r="BL399" s="157" t="s">
        <v>609</v>
      </c>
    </row>
    <row r="400" spans="1:64" s="14" customFormat="1">
      <c r="B400" s="166"/>
      <c r="D400" s="160" t="s">
        <v>162</v>
      </c>
      <c r="E400" s="167" t="s">
        <v>1</v>
      </c>
      <c r="F400" s="168" t="s">
        <v>88</v>
      </c>
      <c r="H400" s="169">
        <v>2</v>
      </c>
      <c r="L400" s="166"/>
      <c r="M400" s="170"/>
      <c r="N400" s="171"/>
      <c r="O400" s="171"/>
      <c r="P400" s="171"/>
      <c r="Q400" s="171"/>
      <c r="R400" s="171"/>
      <c r="S400" s="171"/>
      <c r="T400" s="172"/>
      <c r="AS400" s="167" t="s">
        <v>162</v>
      </c>
      <c r="AT400" s="167" t="s">
        <v>160</v>
      </c>
      <c r="AU400" s="14" t="s">
        <v>88</v>
      </c>
      <c r="AV400" s="14" t="s">
        <v>35</v>
      </c>
      <c r="AW400" s="14" t="s">
        <v>86</v>
      </c>
      <c r="AX400" s="167" t="s">
        <v>150</v>
      </c>
    </row>
    <row r="401" spans="1:64" s="2" customFormat="1" ht="14.45" customHeight="1">
      <c r="A401" s="30"/>
      <c r="B401" s="146"/>
      <c r="C401" s="147" t="s">
        <v>610</v>
      </c>
      <c r="D401" s="147" t="s">
        <v>154</v>
      </c>
      <c r="E401" s="148" t="s">
        <v>611</v>
      </c>
      <c r="F401" s="149" t="s">
        <v>612</v>
      </c>
      <c r="G401" s="150" t="s">
        <v>176</v>
      </c>
      <c r="H401" s="151">
        <v>1</v>
      </c>
      <c r="I401" s="152"/>
      <c r="J401" s="152">
        <f>ROUND(I401*H401,2)</f>
        <v>0</v>
      </c>
      <c r="K401" s="149" t="s">
        <v>158</v>
      </c>
      <c r="L401" s="31"/>
      <c r="M401" s="153" t="s">
        <v>1</v>
      </c>
      <c r="N401" s="154" t="s">
        <v>44</v>
      </c>
      <c r="O401" s="155">
        <v>1.5509999999999999</v>
      </c>
      <c r="P401" s="155">
        <f>O401*H401</f>
        <v>1.5509999999999999</v>
      </c>
      <c r="Q401" s="155">
        <v>0.26469999999999999</v>
      </c>
      <c r="R401" s="155">
        <f>Q401*H401</f>
        <v>0.26469999999999999</v>
      </c>
      <c r="S401" s="155">
        <v>0</v>
      </c>
      <c r="T401" s="156">
        <f>S401*H401</f>
        <v>0</v>
      </c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Q401" s="157" t="s">
        <v>159</v>
      </c>
      <c r="AS401" s="157" t="s">
        <v>154</v>
      </c>
      <c r="AT401" s="157" t="s">
        <v>160</v>
      </c>
      <c r="AX401" s="18" t="s">
        <v>150</v>
      </c>
      <c r="BD401" s="158">
        <f>IF(N401="základní",J401,0)</f>
        <v>0</v>
      </c>
      <c r="BE401" s="158">
        <f>IF(N401="snížená",J401,0)</f>
        <v>0</v>
      </c>
      <c r="BF401" s="158">
        <f>IF(N401="zákl. přenesená",J401,0)</f>
        <v>0</v>
      </c>
      <c r="BG401" s="158">
        <f>IF(N401="sníž. přenesená",J401,0)</f>
        <v>0</v>
      </c>
      <c r="BH401" s="158">
        <f>IF(N401="nulová",J401,0)</f>
        <v>0</v>
      </c>
      <c r="BI401" s="18" t="s">
        <v>86</v>
      </c>
      <c r="BJ401" s="158">
        <f>ROUND(I401*H401,2)</f>
        <v>0</v>
      </c>
      <c r="BK401" s="18" t="s">
        <v>159</v>
      </c>
      <c r="BL401" s="157" t="s">
        <v>613</v>
      </c>
    </row>
    <row r="402" spans="1:64" s="14" customFormat="1">
      <c r="B402" s="166"/>
      <c r="D402" s="160" t="s">
        <v>162</v>
      </c>
      <c r="E402" s="167" t="s">
        <v>1</v>
      </c>
      <c r="F402" s="168" t="s">
        <v>86</v>
      </c>
      <c r="H402" s="169">
        <v>1</v>
      </c>
      <c r="L402" s="166"/>
      <c r="M402" s="170"/>
      <c r="N402" s="171"/>
      <c r="O402" s="171"/>
      <c r="P402" s="171"/>
      <c r="Q402" s="171"/>
      <c r="R402" s="171"/>
      <c r="S402" s="171"/>
      <c r="T402" s="172"/>
      <c r="AS402" s="167" t="s">
        <v>162</v>
      </c>
      <c r="AT402" s="167" t="s">
        <v>160</v>
      </c>
      <c r="AU402" s="14" t="s">
        <v>88</v>
      </c>
      <c r="AV402" s="14" t="s">
        <v>35</v>
      </c>
      <c r="AW402" s="14" t="s">
        <v>86</v>
      </c>
      <c r="AX402" s="167" t="s">
        <v>150</v>
      </c>
    </row>
    <row r="403" spans="1:64" s="12" customFormat="1" ht="22.9" customHeight="1">
      <c r="B403" s="134"/>
      <c r="D403" s="135" t="s">
        <v>78</v>
      </c>
      <c r="E403" s="144" t="s">
        <v>199</v>
      </c>
      <c r="F403" s="144" t="s">
        <v>614</v>
      </c>
      <c r="J403" s="145">
        <f>BJ403</f>
        <v>0</v>
      </c>
      <c r="L403" s="134"/>
      <c r="M403" s="138"/>
      <c r="N403" s="139"/>
      <c r="O403" s="139"/>
      <c r="P403" s="140">
        <f>P404</f>
        <v>68.378816</v>
      </c>
      <c r="Q403" s="139"/>
      <c r="R403" s="140">
        <f>R404</f>
        <v>0</v>
      </c>
      <c r="S403" s="139"/>
      <c r="T403" s="141">
        <f>T404</f>
        <v>16.998400000000004</v>
      </c>
      <c r="AQ403" s="135" t="s">
        <v>86</v>
      </c>
      <c r="AS403" s="142" t="s">
        <v>78</v>
      </c>
      <c r="AT403" s="142" t="s">
        <v>86</v>
      </c>
      <c r="AX403" s="135" t="s">
        <v>150</v>
      </c>
      <c r="BJ403" s="143">
        <f>BJ404</f>
        <v>0</v>
      </c>
    </row>
    <row r="404" spans="1:64" s="12" customFormat="1" ht="20.85" customHeight="1">
      <c r="B404" s="134"/>
      <c r="D404" s="135" t="s">
        <v>78</v>
      </c>
      <c r="E404" s="144" t="s">
        <v>615</v>
      </c>
      <c r="F404" s="144" t="s">
        <v>616</v>
      </c>
      <c r="J404" s="145">
        <f>BJ404</f>
        <v>0</v>
      </c>
      <c r="L404" s="134"/>
      <c r="M404" s="138"/>
      <c r="N404" s="139"/>
      <c r="O404" s="139"/>
      <c r="P404" s="140">
        <f>SUM(P405:P420)</f>
        <v>68.378816</v>
      </c>
      <c r="Q404" s="139"/>
      <c r="R404" s="140">
        <f>SUM(R405:R420)</f>
        <v>0</v>
      </c>
      <c r="S404" s="139"/>
      <c r="T404" s="141">
        <f>SUM(T405:T420)</f>
        <v>16.998400000000004</v>
      </c>
      <c r="AQ404" s="135" t="s">
        <v>86</v>
      </c>
      <c r="AS404" s="142" t="s">
        <v>78</v>
      </c>
      <c r="AT404" s="142" t="s">
        <v>88</v>
      </c>
      <c r="AX404" s="135" t="s">
        <v>150</v>
      </c>
      <c r="BJ404" s="143">
        <f>SUM(BJ405:BJ420)</f>
        <v>0</v>
      </c>
    </row>
    <row r="405" spans="1:64" s="2" customFormat="1" ht="14.45" customHeight="1">
      <c r="A405" s="30"/>
      <c r="B405" s="146"/>
      <c r="C405" s="147" t="s">
        <v>617</v>
      </c>
      <c r="D405" s="147" t="s">
        <v>154</v>
      </c>
      <c r="E405" s="148" t="s">
        <v>618</v>
      </c>
      <c r="F405" s="149" t="s">
        <v>619</v>
      </c>
      <c r="G405" s="150" t="s">
        <v>358</v>
      </c>
      <c r="H405" s="151">
        <v>1</v>
      </c>
      <c r="I405" s="152"/>
      <c r="J405" s="152">
        <f>ROUND(I405*H405,2)</f>
        <v>0</v>
      </c>
      <c r="K405" s="149" t="s">
        <v>158</v>
      </c>
      <c r="L405" s="31"/>
      <c r="M405" s="153" t="s">
        <v>1</v>
      </c>
      <c r="N405" s="154" t="s">
        <v>44</v>
      </c>
      <c r="O405" s="155">
        <v>9.2720000000000002</v>
      </c>
      <c r="P405" s="155">
        <f>O405*H405</f>
        <v>9.2720000000000002</v>
      </c>
      <c r="Q405" s="155">
        <v>0</v>
      </c>
      <c r="R405" s="155">
        <f>Q405*H405</f>
        <v>0</v>
      </c>
      <c r="S405" s="155">
        <v>1</v>
      </c>
      <c r="T405" s="156">
        <f>S405*H405</f>
        <v>1</v>
      </c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Q405" s="157" t="s">
        <v>159</v>
      </c>
      <c r="AS405" s="157" t="s">
        <v>154</v>
      </c>
      <c r="AT405" s="157" t="s">
        <v>160</v>
      </c>
      <c r="AX405" s="18" t="s">
        <v>150</v>
      </c>
      <c r="BD405" s="158">
        <f>IF(N405="základní",J405,0)</f>
        <v>0</v>
      </c>
      <c r="BE405" s="158">
        <f>IF(N405="snížená",J405,0)</f>
        <v>0</v>
      </c>
      <c r="BF405" s="158">
        <f>IF(N405="zákl. přenesená",J405,0)</f>
        <v>0</v>
      </c>
      <c r="BG405" s="158">
        <f>IF(N405="sníž. přenesená",J405,0)</f>
        <v>0</v>
      </c>
      <c r="BH405" s="158">
        <f>IF(N405="nulová",J405,0)</f>
        <v>0</v>
      </c>
      <c r="BI405" s="18" t="s">
        <v>86</v>
      </c>
      <c r="BJ405" s="158">
        <f>ROUND(I405*H405,2)</f>
        <v>0</v>
      </c>
      <c r="BK405" s="18" t="s">
        <v>159</v>
      </c>
      <c r="BL405" s="157" t="s">
        <v>620</v>
      </c>
    </row>
    <row r="406" spans="1:64" s="13" customFormat="1">
      <c r="B406" s="159"/>
      <c r="D406" s="160" t="s">
        <v>162</v>
      </c>
      <c r="E406" s="161" t="s">
        <v>1</v>
      </c>
      <c r="F406" s="162" t="s">
        <v>621</v>
      </c>
      <c r="H406" s="161" t="s">
        <v>1</v>
      </c>
      <c r="L406" s="159"/>
      <c r="M406" s="163"/>
      <c r="N406" s="164"/>
      <c r="O406" s="164"/>
      <c r="P406" s="164"/>
      <c r="Q406" s="164"/>
      <c r="R406" s="164"/>
      <c r="S406" s="164"/>
      <c r="T406" s="165"/>
      <c r="AS406" s="161" t="s">
        <v>162</v>
      </c>
      <c r="AT406" s="161" t="s">
        <v>160</v>
      </c>
      <c r="AU406" s="13" t="s">
        <v>86</v>
      </c>
      <c r="AV406" s="13" t="s">
        <v>35</v>
      </c>
      <c r="AW406" s="13" t="s">
        <v>79</v>
      </c>
      <c r="AX406" s="161" t="s">
        <v>150</v>
      </c>
    </row>
    <row r="407" spans="1:64" s="14" customFormat="1">
      <c r="B407" s="166"/>
      <c r="D407" s="160" t="s">
        <v>162</v>
      </c>
      <c r="E407" s="167" t="s">
        <v>1</v>
      </c>
      <c r="F407" s="168" t="s">
        <v>86</v>
      </c>
      <c r="H407" s="169">
        <v>1</v>
      </c>
      <c r="L407" s="166"/>
      <c r="M407" s="170"/>
      <c r="N407" s="171"/>
      <c r="O407" s="171"/>
      <c r="P407" s="171"/>
      <c r="Q407" s="171"/>
      <c r="R407" s="171"/>
      <c r="S407" s="171"/>
      <c r="T407" s="172"/>
      <c r="AS407" s="167" t="s">
        <v>162</v>
      </c>
      <c r="AT407" s="167" t="s">
        <v>160</v>
      </c>
      <c r="AU407" s="14" t="s">
        <v>88</v>
      </c>
      <c r="AV407" s="14" t="s">
        <v>35</v>
      </c>
      <c r="AW407" s="14" t="s">
        <v>79</v>
      </c>
      <c r="AX407" s="167" t="s">
        <v>150</v>
      </c>
    </row>
    <row r="408" spans="1:64" s="2" customFormat="1" ht="14.45" customHeight="1">
      <c r="A408" s="30"/>
      <c r="B408" s="146"/>
      <c r="C408" s="147" t="s">
        <v>622</v>
      </c>
      <c r="D408" s="147" t="s">
        <v>154</v>
      </c>
      <c r="E408" s="148" t="s">
        <v>623</v>
      </c>
      <c r="F408" s="149" t="s">
        <v>624</v>
      </c>
      <c r="G408" s="150" t="s">
        <v>171</v>
      </c>
      <c r="H408" s="151">
        <v>7.2720000000000002</v>
      </c>
      <c r="I408" s="152"/>
      <c r="J408" s="152">
        <f>ROUND(I408*H408,2)</f>
        <v>0</v>
      </c>
      <c r="K408" s="149" t="s">
        <v>158</v>
      </c>
      <c r="L408" s="31"/>
      <c r="M408" s="153" t="s">
        <v>1</v>
      </c>
      <c r="N408" s="154" t="s">
        <v>44</v>
      </c>
      <c r="O408" s="155">
        <v>8.1280000000000001</v>
      </c>
      <c r="P408" s="155">
        <f>O408*H408</f>
        <v>59.106816000000002</v>
      </c>
      <c r="Q408" s="155">
        <v>0</v>
      </c>
      <c r="R408" s="155">
        <f>Q408*H408</f>
        <v>0</v>
      </c>
      <c r="S408" s="155">
        <v>2.2000000000000002</v>
      </c>
      <c r="T408" s="156">
        <f>S408*H408</f>
        <v>15.998400000000002</v>
      </c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Q408" s="157" t="s">
        <v>159</v>
      </c>
      <c r="AS408" s="157" t="s">
        <v>154</v>
      </c>
      <c r="AT408" s="157" t="s">
        <v>160</v>
      </c>
      <c r="AX408" s="18" t="s">
        <v>150</v>
      </c>
      <c r="BD408" s="158">
        <f>IF(N408="základní",J408,0)</f>
        <v>0</v>
      </c>
      <c r="BE408" s="158">
        <f>IF(N408="snížená",J408,0)</f>
        <v>0</v>
      </c>
      <c r="BF408" s="158">
        <f>IF(N408="zákl. přenesená",J408,0)</f>
        <v>0</v>
      </c>
      <c r="BG408" s="158">
        <f>IF(N408="sníž. přenesená",J408,0)</f>
        <v>0</v>
      </c>
      <c r="BH408" s="158">
        <f>IF(N408="nulová",J408,0)</f>
        <v>0</v>
      </c>
      <c r="BI408" s="18" t="s">
        <v>86</v>
      </c>
      <c r="BJ408" s="158">
        <f>ROUND(I408*H408,2)</f>
        <v>0</v>
      </c>
      <c r="BK408" s="18" t="s">
        <v>159</v>
      </c>
      <c r="BL408" s="157" t="s">
        <v>625</v>
      </c>
    </row>
    <row r="409" spans="1:64" s="13" customFormat="1">
      <c r="B409" s="159"/>
      <c r="D409" s="160" t="s">
        <v>162</v>
      </c>
      <c r="E409" s="161" t="s">
        <v>1</v>
      </c>
      <c r="F409" s="162" t="s">
        <v>626</v>
      </c>
      <c r="H409" s="161" t="s">
        <v>1</v>
      </c>
      <c r="L409" s="159"/>
      <c r="M409" s="163"/>
      <c r="N409" s="164"/>
      <c r="O409" s="164"/>
      <c r="P409" s="164"/>
      <c r="Q409" s="164"/>
      <c r="R409" s="164"/>
      <c r="S409" s="164"/>
      <c r="T409" s="165"/>
      <c r="AS409" s="161" t="s">
        <v>162</v>
      </c>
      <c r="AT409" s="161" t="s">
        <v>160</v>
      </c>
      <c r="AU409" s="13" t="s">
        <v>86</v>
      </c>
      <c r="AV409" s="13" t="s">
        <v>35</v>
      </c>
      <c r="AW409" s="13" t="s">
        <v>79</v>
      </c>
      <c r="AX409" s="161" t="s">
        <v>150</v>
      </c>
    </row>
    <row r="410" spans="1:64" s="14" customFormat="1">
      <c r="B410" s="166"/>
      <c r="D410" s="160" t="s">
        <v>162</v>
      </c>
      <c r="E410" s="167" t="s">
        <v>1</v>
      </c>
      <c r="F410" s="168" t="s">
        <v>627</v>
      </c>
      <c r="H410" s="169">
        <v>0.8</v>
      </c>
      <c r="L410" s="166"/>
      <c r="M410" s="170"/>
      <c r="N410" s="171"/>
      <c r="O410" s="171"/>
      <c r="P410" s="171"/>
      <c r="Q410" s="171"/>
      <c r="R410" s="171"/>
      <c r="S410" s="171"/>
      <c r="T410" s="172"/>
      <c r="AS410" s="167" t="s">
        <v>162</v>
      </c>
      <c r="AT410" s="167" t="s">
        <v>160</v>
      </c>
      <c r="AU410" s="14" t="s">
        <v>88</v>
      </c>
      <c r="AV410" s="14" t="s">
        <v>35</v>
      </c>
      <c r="AW410" s="14" t="s">
        <v>79</v>
      </c>
      <c r="AX410" s="167" t="s">
        <v>150</v>
      </c>
    </row>
    <row r="411" spans="1:64" s="13" customFormat="1">
      <c r="B411" s="159"/>
      <c r="D411" s="160" t="s">
        <v>162</v>
      </c>
      <c r="E411" s="161" t="s">
        <v>1</v>
      </c>
      <c r="F411" s="162" t="s">
        <v>628</v>
      </c>
      <c r="H411" s="161" t="s">
        <v>1</v>
      </c>
      <c r="L411" s="159"/>
      <c r="M411" s="163"/>
      <c r="N411" s="164"/>
      <c r="O411" s="164"/>
      <c r="P411" s="164"/>
      <c r="Q411" s="164"/>
      <c r="R411" s="164"/>
      <c r="S411" s="164"/>
      <c r="T411" s="165"/>
      <c r="AS411" s="161" t="s">
        <v>162</v>
      </c>
      <c r="AT411" s="161" t="s">
        <v>160</v>
      </c>
      <c r="AU411" s="13" t="s">
        <v>86</v>
      </c>
      <c r="AV411" s="13" t="s">
        <v>35</v>
      </c>
      <c r="AW411" s="13" t="s">
        <v>79</v>
      </c>
      <c r="AX411" s="161" t="s">
        <v>150</v>
      </c>
    </row>
    <row r="412" spans="1:64" s="14" customFormat="1">
      <c r="B412" s="166"/>
      <c r="D412" s="160" t="s">
        <v>162</v>
      </c>
      <c r="E412" s="167" t="s">
        <v>1</v>
      </c>
      <c r="F412" s="168" t="s">
        <v>629</v>
      </c>
      <c r="H412" s="169">
        <v>0.38400000000000001</v>
      </c>
      <c r="L412" s="166"/>
      <c r="M412" s="170"/>
      <c r="N412" s="171"/>
      <c r="O412" s="171"/>
      <c r="P412" s="171"/>
      <c r="Q412" s="171"/>
      <c r="R412" s="171"/>
      <c r="S412" s="171"/>
      <c r="T412" s="172"/>
      <c r="AS412" s="167" t="s">
        <v>162</v>
      </c>
      <c r="AT412" s="167" t="s">
        <v>160</v>
      </c>
      <c r="AU412" s="14" t="s">
        <v>88</v>
      </c>
      <c r="AV412" s="14" t="s">
        <v>35</v>
      </c>
      <c r="AW412" s="14" t="s">
        <v>79</v>
      </c>
      <c r="AX412" s="167" t="s">
        <v>150</v>
      </c>
    </row>
    <row r="413" spans="1:64" s="13" customFormat="1">
      <c r="B413" s="159"/>
      <c r="D413" s="160" t="s">
        <v>162</v>
      </c>
      <c r="E413" s="161" t="s">
        <v>1</v>
      </c>
      <c r="F413" s="162" t="s">
        <v>630</v>
      </c>
      <c r="H413" s="161" t="s">
        <v>1</v>
      </c>
      <c r="L413" s="159"/>
      <c r="M413" s="163"/>
      <c r="N413" s="164"/>
      <c r="O413" s="164"/>
      <c r="P413" s="164"/>
      <c r="Q413" s="164"/>
      <c r="R413" s="164"/>
      <c r="S413" s="164"/>
      <c r="T413" s="165"/>
      <c r="AS413" s="161" t="s">
        <v>162</v>
      </c>
      <c r="AT413" s="161" t="s">
        <v>160</v>
      </c>
      <c r="AU413" s="13" t="s">
        <v>86</v>
      </c>
      <c r="AV413" s="13" t="s">
        <v>35</v>
      </c>
      <c r="AW413" s="13" t="s">
        <v>79</v>
      </c>
      <c r="AX413" s="161" t="s">
        <v>150</v>
      </c>
    </row>
    <row r="414" spans="1:64" s="14" customFormat="1">
      <c r="B414" s="166"/>
      <c r="D414" s="160" t="s">
        <v>162</v>
      </c>
      <c r="E414" s="167" t="s">
        <v>1</v>
      </c>
      <c r="F414" s="168" t="s">
        <v>631</v>
      </c>
      <c r="H414" s="169">
        <v>0.76800000000000002</v>
      </c>
      <c r="L414" s="166"/>
      <c r="M414" s="170"/>
      <c r="N414" s="171"/>
      <c r="O414" s="171"/>
      <c r="P414" s="171"/>
      <c r="Q414" s="171"/>
      <c r="R414" s="171"/>
      <c r="S414" s="171"/>
      <c r="T414" s="172"/>
      <c r="AS414" s="167" t="s">
        <v>162</v>
      </c>
      <c r="AT414" s="167" t="s">
        <v>160</v>
      </c>
      <c r="AU414" s="14" t="s">
        <v>88</v>
      </c>
      <c r="AV414" s="14" t="s">
        <v>35</v>
      </c>
      <c r="AW414" s="14" t="s">
        <v>79</v>
      </c>
      <c r="AX414" s="167" t="s">
        <v>150</v>
      </c>
    </row>
    <row r="415" spans="1:64" s="13" customFormat="1">
      <c r="B415" s="159"/>
      <c r="D415" s="160" t="s">
        <v>162</v>
      </c>
      <c r="E415" s="161" t="s">
        <v>1</v>
      </c>
      <c r="F415" s="162" t="s">
        <v>632</v>
      </c>
      <c r="H415" s="161" t="s">
        <v>1</v>
      </c>
      <c r="L415" s="159"/>
      <c r="M415" s="163"/>
      <c r="N415" s="164"/>
      <c r="O415" s="164"/>
      <c r="P415" s="164"/>
      <c r="Q415" s="164"/>
      <c r="R415" s="164"/>
      <c r="S415" s="164"/>
      <c r="T415" s="165"/>
      <c r="AS415" s="161" t="s">
        <v>162</v>
      </c>
      <c r="AT415" s="161" t="s">
        <v>160</v>
      </c>
      <c r="AU415" s="13" t="s">
        <v>86</v>
      </c>
      <c r="AV415" s="13" t="s">
        <v>35</v>
      </c>
      <c r="AW415" s="13" t="s">
        <v>79</v>
      </c>
      <c r="AX415" s="161" t="s">
        <v>150</v>
      </c>
    </row>
    <row r="416" spans="1:64" s="14" customFormat="1">
      <c r="B416" s="166"/>
      <c r="D416" s="160" t="s">
        <v>162</v>
      </c>
      <c r="E416" s="167" t="s">
        <v>1</v>
      </c>
      <c r="F416" s="168" t="s">
        <v>633</v>
      </c>
      <c r="H416" s="169">
        <v>1.28</v>
      </c>
      <c r="L416" s="166"/>
      <c r="M416" s="170"/>
      <c r="N416" s="171"/>
      <c r="O416" s="171"/>
      <c r="P416" s="171"/>
      <c r="Q416" s="171"/>
      <c r="R416" s="171"/>
      <c r="S416" s="171"/>
      <c r="T416" s="172"/>
      <c r="AS416" s="167" t="s">
        <v>162</v>
      </c>
      <c r="AT416" s="167" t="s">
        <v>160</v>
      </c>
      <c r="AU416" s="14" t="s">
        <v>88</v>
      </c>
      <c r="AV416" s="14" t="s">
        <v>35</v>
      </c>
      <c r="AW416" s="14" t="s">
        <v>79</v>
      </c>
      <c r="AX416" s="167" t="s">
        <v>150</v>
      </c>
    </row>
    <row r="417" spans="1:64" s="13" customFormat="1">
      <c r="B417" s="159"/>
      <c r="D417" s="160" t="s">
        <v>162</v>
      </c>
      <c r="E417" s="161" t="s">
        <v>1</v>
      </c>
      <c r="F417" s="162" t="s">
        <v>634</v>
      </c>
      <c r="H417" s="161" t="s">
        <v>1</v>
      </c>
      <c r="L417" s="159"/>
      <c r="M417" s="163"/>
      <c r="N417" s="164"/>
      <c r="O417" s="164"/>
      <c r="P417" s="164"/>
      <c r="Q417" s="164"/>
      <c r="R417" s="164"/>
      <c r="S417" s="164"/>
      <c r="T417" s="165"/>
      <c r="AS417" s="161" t="s">
        <v>162</v>
      </c>
      <c r="AT417" s="161" t="s">
        <v>160</v>
      </c>
      <c r="AU417" s="13" t="s">
        <v>86</v>
      </c>
      <c r="AV417" s="13" t="s">
        <v>35</v>
      </c>
      <c r="AW417" s="13" t="s">
        <v>79</v>
      </c>
      <c r="AX417" s="161" t="s">
        <v>150</v>
      </c>
    </row>
    <row r="418" spans="1:64" s="14" customFormat="1">
      <c r="B418" s="166"/>
      <c r="D418" s="160" t="s">
        <v>162</v>
      </c>
      <c r="E418" s="167" t="s">
        <v>1</v>
      </c>
      <c r="F418" s="168" t="s">
        <v>635</v>
      </c>
      <c r="H418" s="169">
        <v>0.32</v>
      </c>
      <c r="L418" s="166"/>
      <c r="M418" s="170"/>
      <c r="N418" s="171"/>
      <c r="O418" s="171"/>
      <c r="P418" s="171"/>
      <c r="Q418" s="171"/>
      <c r="R418" s="171"/>
      <c r="S418" s="171"/>
      <c r="T418" s="172"/>
      <c r="AS418" s="167" t="s">
        <v>162</v>
      </c>
      <c r="AT418" s="167" t="s">
        <v>160</v>
      </c>
      <c r="AU418" s="14" t="s">
        <v>88</v>
      </c>
      <c r="AV418" s="14" t="s">
        <v>35</v>
      </c>
      <c r="AW418" s="14" t="s">
        <v>79</v>
      </c>
      <c r="AX418" s="167" t="s">
        <v>150</v>
      </c>
    </row>
    <row r="419" spans="1:64" s="13" customFormat="1">
      <c r="B419" s="159"/>
      <c r="D419" s="160" t="s">
        <v>162</v>
      </c>
      <c r="E419" s="161" t="s">
        <v>1</v>
      </c>
      <c r="F419" s="162" t="s">
        <v>189</v>
      </c>
      <c r="H419" s="161" t="s">
        <v>1</v>
      </c>
      <c r="L419" s="159"/>
      <c r="M419" s="163"/>
      <c r="N419" s="164"/>
      <c r="O419" s="164"/>
      <c r="P419" s="164"/>
      <c r="Q419" s="164"/>
      <c r="R419" s="164"/>
      <c r="S419" s="164"/>
      <c r="T419" s="165"/>
      <c r="AS419" s="161" t="s">
        <v>162</v>
      </c>
      <c r="AT419" s="161" t="s">
        <v>160</v>
      </c>
      <c r="AU419" s="13" t="s">
        <v>86</v>
      </c>
      <c r="AV419" s="13" t="s">
        <v>35</v>
      </c>
      <c r="AW419" s="13" t="s">
        <v>79</v>
      </c>
      <c r="AX419" s="161" t="s">
        <v>150</v>
      </c>
    </row>
    <row r="420" spans="1:64" s="14" customFormat="1">
      <c r="B420" s="166"/>
      <c r="D420" s="160" t="s">
        <v>162</v>
      </c>
      <c r="E420" s="167" t="s">
        <v>1</v>
      </c>
      <c r="F420" s="168" t="s">
        <v>636</v>
      </c>
      <c r="H420" s="169">
        <v>3.72</v>
      </c>
      <c r="L420" s="166"/>
      <c r="M420" s="170"/>
      <c r="N420" s="171"/>
      <c r="O420" s="171"/>
      <c r="P420" s="171"/>
      <c r="Q420" s="171"/>
      <c r="R420" s="171"/>
      <c r="S420" s="171"/>
      <c r="T420" s="172"/>
      <c r="AS420" s="167" t="s">
        <v>162</v>
      </c>
      <c r="AT420" s="167" t="s">
        <v>160</v>
      </c>
      <c r="AU420" s="14" t="s">
        <v>88</v>
      </c>
      <c r="AV420" s="14" t="s">
        <v>35</v>
      </c>
      <c r="AW420" s="14" t="s">
        <v>79</v>
      </c>
      <c r="AX420" s="167" t="s">
        <v>150</v>
      </c>
    </row>
    <row r="421" spans="1:64" s="12" customFormat="1" ht="22.9" customHeight="1">
      <c r="B421" s="134"/>
      <c r="D421" s="135" t="s">
        <v>78</v>
      </c>
      <c r="E421" s="144" t="s">
        <v>610</v>
      </c>
      <c r="F421" s="144" t="s">
        <v>637</v>
      </c>
      <c r="J421" s="145">
        <f>BJ421</f>
        <v>0</v>
      </c>
      <c r="L421" s="134"/>
      <c r="M421" s="138"/>
      <c r="N421" s="139"/>
      <c r="O421" s="139"/>
      <c r="P421" s="140">
        <f>P422+SUM(P423:P471)</f>
        <v>425.72034300000001</v>
      </c>
      <c r="Q421" s="139"/>
      <c r="R421" s="140">
        <f>R422+SUM(R423:R471)</f>
        <v>34.144147800000006</v>
      </c>
      <c r="S421" s="139"/>
      <c r="T421" s="141">
        <f>T422+SUM(T423:T471)</f>
        <v>0</v>
      </c>
      <c r="AQ421" s="135" t="s">
        <v>86</v>
      </c>
      <c r="AS421" s="142" t="s">
        <v>78</v>
      </c>
      <c r="AT421" s="142" t="s">
        <v>86</v>
      </c>
      <c r="AX421" s="135" t="s">
        <v>150</v>
      </c>
      <c r="BJ421" s="143">
        <f>BJ422+SUM(BJ423:BJ471)</f>
        <v>0</v>
      </c>
    </row>
    <row r="422" spans="1:64" s="2" customFormat="1" ht="14.45" customHeight="1">
      <c r="A422" s="30"/>
      <c r="B422" s="146"/>
      <c r="C422" s="147" t="s">
        <v>638</v>
      </c>
      <c r="D422" s="147" t="s">
        <v>154</v>
      </c>
      <c r="E422" s="148" t="s">
        <v>639</v>
      </c>
      <c r="F422" s="149" t="s">
        <v>640</v>
      </c>
      <c r="G422" s="150" t="s">
        <v>176</v>
      </c>
      <c r="H422" s="151">
        <v>2</v>
      </c>
      <c r="I422" s="152"/>
      <c r="J422" s="152">
        <f>ROUND(I422*H422,2)</f>
        <v>0</v>
      </c>
      <c r="K422" s="149" t="s">
        <v>158</v>
      </c>
      <c r="L422" s="31"/>
      <c r="M422" s="153" t="s">
        <v>1</v>
      </c>
      <c r="N422" s="154" t="s">
        <v>44</v>
      </c>
      <c r="O422" s="155">
        <v>0.22600000000000001</v>
      </c>
      <c r="P422" s="155">
        <f>O422*H422</f>
        <v>0.45200000000000001</v>
      </c>
      <c r="Q422" s="155">
        <v>0</v>
      </c>
      <c r="R422" s="155">
        <f>Q422*H422</f>
        <v>0</v>
      </c>
      <c r="S422" s="155">
        <v>0</v>
      </c>
      <c r="T422" s="156">
        <f>S422*H422</f>
        <v>0</v>
      </c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Q422" s="157" t="s">
        <v>159</v>
      </c>
      <c r="AS422" s="157" t="s">
        <v>154</v>
      </c>
      <c r="AT422" s="157" t="s">
        <v>88</v>
      </c>
      <c r="AX422" s="18" t="s">
        <v>150</v>
      </c>
      <c r="BD422" s="158">
        <f>IF(N422="základní",J422,0)</f>
        <v>0</v>
      </c>
      <c r="BE422" s="158">
        <f>IF(N422="snížená",J422,0)</f>
        <v>0</v>
      </c>
      <c r="BF422" s="158">
        <f>IF(N422="zákl. přenesená",J422,0)</f>
        <v>0</v>
      </c>
      <c r="BG422" s="158">
        <f>IF(N422="sníž. přenesená",J422,0)</f>
        <v>0</v>
      </c>
      <c r="BH422" s="158">
        <f>IF(N422="nulová",J422,0)</f>
        <v>0</v>
      </c>
      <c r="BI422" s="18" t="s">
        <v>86</v>
      </c>
      <c r="BJ422" s="158">
        <f>ROUND(I422*H422,2)</f>
        <v>0</v>
      </c>
      <c r="BK422" s="18" t="s">
        <v>159</v>
      </c>
      <c r="BL422" s="157" t="s">
        <v>641</v>
      </c>
    </row>
    <row r="423" spans="1:64" s="13" customFormat="1">
      <c r="B423" s="159"/>
      <c r="D423" s="160" t="s">
        <v>162</v>
      </c>
      <c r="E423" s="161" t="s">
        <v>1</v>
      </c>
      <c r="F423" s="162" t="s">
        <v>642</v>
      </c>
      <c r="H423" s="161" t="s">
        <v>1</v>
      </c>
      <c r="L423" s="159"/>
      <c r="M423" s="163"/>
      <c r="N423" s="164"/>
      <c r="O423" s="164"/>
      <c r="P423" s="164"/>
      <c r="Q423" s="164"/>
      <c r="R423" s="164"/>
      <c r="S423" s="164"/>
      <c r="T423" s="165"/>
      <c r="AS423" s="161" t="s">
        <v>162</v>
      </c>
      <c r="AT423" s="161" t="s">
        <v>88</v>
      </c>
      <c r="AU423" s="13" t="s">
        <v>86</v>
      </c>
      <c r="AV423" s="13" t="s">
        <v>35</v>
      </c>
      <c r="AW423" s="13" t="s">
        <v>79</v>
      </c>
      <c r="AX423" s="161" t="s">
        <v>150</v>
      </c>
    </row>
    <row r="424" spans="1:64" s="14" customFormat="1">
      <c r="B424" s="166"/>
      <c r="D424" s="160" t="s">
        <v>162</v>
      </c>
      <c r="E424" s="167" t="s">
        <v>1</v>
      </c>
      <c r="F424" s="168" t="s">
        <v>643</v>
      </c>
      <c r="H424" s="169">
        <v>2</v>
      </c>
      <c r="L424" s="166"/>
      <c r="M424" s="170"/>
      <c r="N424" s="171"/>
      <c r="O424" s="171"/>
      <c r="P424" s="171"/>
      <c r="Q424" s="171"/>
      <c r="R424" s="171"/>
      <c r="S424" s="171"/>
      <c r="T424" s="172"/>
      <c r="AS424" s="167" t="s">
        <v>162</v>
      </c>
      <c r="AT424" s="167" t="s">
        <v>88</v>
      </c>
      <c r="AU424" s="14" t="s">
        <v>88</v>
      </c>
      <c r="AV424" s="14" t="s">
        <v>35</v>
      </c>
      <c r="AW424" s="14" t="s">
        <v>86</v>
      </c>
      <c r="AX424" s="167" t="s">
        <v>150</v>
      </c>
    </row>
    <row r="425" spans="1:64" s="2" customFormat="1" ht="14.45" customHeight="1">
      <c r="A425" s="30"/>
      <c r="B425" s="146"/>
      <c r="C425" s="180" t="s">
        <v>644</v>
      </c>
      <c r="D425" s="180" t="s">
        <v>243</v>
      </c>
      <c r="E425" s="181" t="s">
        <v>645</v>
      </c>
      <c r="F425" s="182" t="s">
        <v>646</v>
      </c>
      <c r="G425" s="183" t="s">
        <v>176</v>
      </c>
      <c r="H425" s="184">
        <v>2</v>
      </c>
      <c r="I425" s="185"/>
      <c r="J425" s="185">
        <f>ROUND(I425*H425,2)</f>
        <v>0</v>
      </c>
      <c r="K425" s="182" t="s">
        <v>158</v>
      </c>
      <c r="L425" s="186"/>
      <c r="M425" s="187" t="s">
        <v>1</v>
      </c>
      <c r="N425" s="188" t="s">
        <v>44</v>
      </c>
      <c r="O425" s="155">
        <v>0</v>
      </c>
      <c r="P425" s="155">
        <f>O425*H425</f>
        <v>0</v>
      </c>
      <c r="Q425" s="155">
        <v>2.0999999999999999E-3</v>
      </c>
      <c r="R425" s="155">
        <f>Q425*H425</f>
        <v>4.1999999999999997E-3</v>
      </c>
      <c r="S425" s="155">
        <v>0</v>
      </c>
      <c r="T425" s="156">
        <f>S425*H425</f>
        <v>0</v>
      </c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Q425" s="157" t="s">
        <v>193</v>
      </c>
      <c r="AS425" s="157" t="s">
        <v>243</v>
      </c>
      <c r="AT425" s="157" t="s">
        <v>88</v>
      </c>
      <c r="AX425" s="18" t="s">
        <v>150</v>
      </c>
      <c r="BD425" s="158">
        <f>IF(N425="základní",J425,0)</f>
        <v>0</v>
      </c>
      <c r="BE425" s="158">
        <f>IF(N425="snížená",J425,0)</f>
        <v>0</v>
      </c>
      <c r="BF425" s="158">
        <f>IF(N425="zákl. přenesená",J425,0)</f>
        <v>0</v>
      </c>
      <c r="BG425" s="158">
        <f>IF(N425="sníž. přenesená",J425,0)</f>
        <v>0</v>
      </c>
      <c r="BH425" s="158">
        <f>IF(N425="nulová",J425,0)</f>
        <v>0</v>
      </c>
      <c r="BI425" s="18" t="s">
        <v>86</v>
      </c>
      <c r="BJ425" s="158">
        <f>ROUND(I425*H425,2)</f>
        <v>0</v>
      </c>
      <c r="BK425" s="18" t="s">
        <v>159</v>
      </c>
      <c r="BL425" s="157" t="s">
        <v>647</v>
      </c>
    </row>
    <row r="426" spans="1:64" s="13" customFormat="1">
      <c r="B426" s="159"/>
      <c r="D426" s="160" t="s">
        <v>162</v>
      </c>
      <c r="E426" s="161" t="s">
        <v>1</v>
      </c>
      <c r="F426" s="162" t="s">
        <v>648</v>
      </c>
      <c r="H426" s="161" t="s">
        <v>1</v>
      </c>
      <c r="L426" s="159"/>
      <c r="M426" s="163"/>
      <c r="N426" s="164"/>
      <c r="O426" s="164"/>
      <c r="P426" s="164"/>
      <c r="Q426" s="164"/>
      <c r="R426" s="164"/>
      <c r="S426" s="164"/>
      <c r="T426" s="165"/>
      <c r="AS426" s="161" t="s">
        <v>162</v>
      </c>
      <c r="AT426" s="161" t="s">
        <v>88</v>
      </c>
      <c r="AU426" s="13" t="s">
        <v>86</v>
      </c>
      <c r="AV426" s="13" t="s">
        <v>35</v>
      </c>
      <c r="AW426" s="13" t="s">
        <v>79</v>
      </c>
      <c r="AX426" s="161" t="s">
        <v>150</v>
      </c>
    </row>
    <row r="427" spans="1:64" s="14" customFormat="1">
      <c r="B427" s="166"/>
      <c r="D427" s="160" t="s">
        <v>162</v>
      </c>
      <c r="E427" s="167" t="s">
        <v>1</v>
      </c>
      <c r="F427" s="168" t="s">
        <v>643</v>
      </c>
      <c r="H427" s="169">
        <v>2</v>
      </c>
      <c r="L427" s="166"/>
      <c r="M427" s="170"/>
      <c r="N427" s="171"/>
      <c r="O427" s="171"/>
      <c r="P427" s="171"/>
      <c r="Q427" s="171"/>
      <c r="R427" s="171"/>
      <c r="S427" s="171"/>
      <c r="T427" s="172"/>
      <c r="AS427" s="167" t="s">
        <v>162</v>
      </c>
      <c r="AT427" s="167" t="s">
        <v>88</v>
      </c>
      <c r="AU427" s="14" t="s">
        <v>88</v>
      </c>
      <c r="AV427" s="14" t="s">
        <v>35</v>
      </c>
      <c r="AW427" s="14" t="s">
        <v>86</v>
      </c>
      <c r="AX427" s="167" t="s">
        <v>150</v>
      </c>
    </row>
    <row r="428" spans="1:64" s="2" customFormat="1" ht="14.45" customHeight="1">
      <c r="A428" s="30"/>
      <c r="B428" s="146"/>
      <c r="C428" s="147" t="s">
        <v>649</v>
      </c>
      <c r="D428" s="147" t="s">
        <v>154</v>
      </c>
      <c r="E428" s="148" t="s">
        <v>650</v>
      </c>
      <c r="F428" s="149" t="s">
        <v>651</v>
      </c>
      <c r="G428" s="150" t="s">
        <v>176</v>
      </c>
      <c r="H428" s="151">
        <v>7</v>
      </c>
      <c r="I428" s="152"/>
      <c r="J428" s="152">
        <f>ROUND(I428*H428,2)</f>
        <v>0</v>
      </c>
      <c r="K428" s="149" t="s">
        <v>158</v>
      </c>
      <c r="L428" s="31"/>
      <c r="M428" s="153" t="s">
        <v>1</v>
      </c>
      <c r="N428" s="154" t="s">
        <v>44</v>
      </c>
      <c r="O428" s="155">
        <v>0.2</v>
      </c>
      <c r="P428" s="155">
        <f>O428*H428</f>
        <v>1.4000000000000001</v>
      </c>
      <c r="Q428" s="155">
        <v>6.9999999999999999E-4</v>
      </c>
      <c r="R428" s="155">
        <f>Q428*H428</f>
        <v>4.8999999999999998E-3</v>
      </c>
      <c r="S428" s="155">
        <v>0</v>
      </c>
      <c r="T428" s="156">
        <f>S428*H428</f>
        <v>0</v>
      </c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Q428" s="157" t="s">
        <v>159</v>
      </c>
      <c r="AS428" s="157" t="s">
        <v>154</v>
      </c>
      <c r="AT428" s="157" t="s">
        <v>88</v>
      </c>
      <c r="AX428" s="18" t="s">
        <v>150</v>
      </c>
      <c r="BD428" s="158">
        <f>IF(N428="základní",J428,0)</f>
        <v>0</v>
      </c>
      <c r="BE428" s="158">
        <f>IF(N428="snížená",J428,0)</f>
        <v>0</v>
      </c>
      <c r="BF428" s="158">
        <f>IF(N428="zákl. přenesená",J428,0)</f>
        <v>0</v>
      </c>
      <c r="BG428" s="158">
        <f>IF(N428="sníž. přenesená",J428,0)</f>
        <v>0</v>
      </c>
      <c r="BH428" s="158">
        <f>IF(N428="nulová",J428,0)</f>
        <v>0</v>
      </c>
      <c r="BI428" s="18" t="s">
        <v>86</v>
      </c>
      <c r="BJ428" s="158">
        <f>ROUND(I428*H428,2)</f>
        <v>0</v>
      </c>
      <c r="BK428" s="18" t="s">
        <v>159</v>
      </c>
      <c r="BL428" s="157" t="s">
        <v>652</v>
      </c>
    </row>
    <row r="429" spans="1:64" s="14" customFormat="1">
      <c r="B429" s="166"/>
      <c r="D429" s="160" t="s">
        <v>162</v>
      </c>
      <c r="E429" s="167" t="s">
        <v>1</v>
      </c>
      <c r="F429" s="168" t="s">
        <v>185</v>
      </c>
      <c r="H429" s="169">
        <v>7</v>
      </c>
      <c r="L429" s="166"/>
      <c r="M429" s="170"/>
      <c r="N429" s="171"/>
      <c r="O429" s="171"/>
      <c r="P429" s="171"/>
      <c r="Q429" s="171"/>
      <c r="R429" s="171"/>
      <c r="S429" s="171"/>
      <c r="T429" s="172"/>
      <c r="AS429" s="167" t="s">
        <v>162</v>
      </c>
      <c r="AT429" s="167" t="s">
        <v>88</v>
      </c>
      <c r="AU429" s="14" t="s">
        <v>88</v>
      </c>
      <c r="AV429" s="14" t="s">
        <v>35</v>
      </c>
      <c r="AW429" s="14" t="s">
        <v>86</v>
      </c>
      <c r="AX429" s="167" t="s">
        <v>150</v>
      </c>
    </row>
    <row r="430" spans="1:64" s="2" customFormat="1" ht="14.45" customHeight="1">
      <c r="A430" s="30"/>
      <c r="B430" s="146"/>
      <c r="C430" s="180" t="s">
        <v>653</v>
      </c>
      <c r="D430" s="180" t="s">
        <v>243</v>
      </c>
      <c r="E430" s="181" t="s">
        <v>654</v>
      </c>
      <c r="F430" s="182" t="s">
        <v>655</v>
      </c>
      <c r="G430" s="183" t="s">
        <v>176</v>
      </c>
      <c r="H430" s="184">
        <v>2</v>
      </c>
      <c r="I430" s="185"/>
      <c r="J430" s="185">
        <f>ROUND(I430*H430,2)</f>
        <v>0</v>
      </c>
      <c r="K430" s="182" t="s">
        <v>158</v>
      </c>
      <c r="L430" s="186"/>
      <c r="M430" s="187" t="s">
        <v>1</v>
      </c>
      <c r="N430" s="188" t="s">
        <v>44</v>
      </c>
      <c r="O430" s="155">
        <v>0</v>
      </c>
      <c r="P430" s="155">
        <f>O430*H430</f>
        <v>0</v>
      </c>
      <c r="Q430" s="155">
        <v>3.5000000000000001E-3</v>
      </c>
      <c r="R430" s="155">
        <f>Q430*H430</f>
        <v>7.0000000000000001E-3</v>
      </c>
      <c r="S430" s="155">
        <v>0</v>
      </c>
      <c r="T430" s="156">
        <f>S430*H430</f>
        <v>0</v>
      </c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Q430" s="157" t="s">
        <v>193</v>
      </c>
      <c r="AS430" s="157" t="s">
        <v>243</v>
      </c>
      <c r="AT430" s="157" t="s">
        <v>88</v>
      </c>
      <c r="AX430" s="18" t="s">
        <v>150</v>
      </c>
      <c r="BD430" s="158">
        <f>IF(N430="základní",J430,0)</f>
        <v>0</v>
      </c>
      <c r="BE430" s="158">
        <f>IF(N430="snížená",J430,0)</f>
        <v>0</v>
      </c>
      <c r="BF430" s="158">
        <f>IF(N430="zákl. přenesená",J430,0)</f>
        <v>0</v>
      </c>
      <c r="BG430" s="158">
        <f>IF(N430="sníž. přenesená",J430,0)</f>
        <v>0</v>
      </c>
      <c r="BH430" s="158">
        <f>IF(N430="nulová",J430,0)</f>
        <v>0</v>
      </c>
      <c r="BI430" s="18" t="s">
        <v>86</v>
      </c>
      <c r="BJ430" s="158">
        <f>ROUND(I430*H430,2)</f>
        <v>0</v>
      </c>
      <c r="BK430" s="18" t="s">
        <v>159</v>
      </c>
      <c r="BL430" s="157" t="s">
        <v>656</v>
      </c>
    </row>
    <row r="431" spans="1:64" s="13" customFormat="1">
      <c r="B431" s="159"/>
      <c r="D431" s="160" t="s">
        <v>162</v>
      </c>
      <c r="E431" s="161" t="s">
        <v>1</v>
      </c>
      <c r="F431" s="162" t="s">
        <v>657</v>
      </c>
      <c r="H431" s="161" t="s">
        <v>1</v>
      </c>
      <c r="L431" s="159"/>
      <c r="M431" s="163"/>
      <c r="N431" s="164"/>
      <c r="O431" s="164"/>
      <c r="P431" s="164"/>
      <c r="Q431" s="164"/>
      <c r="R431" s="164"/>
      <c r="S431" s="164"/>
      <c r="T431" s="165"/>
      <c r="AS431" s="161" t="s">
        <v>162</v>
      </c>
      <c r="AT431" s="161" t="s">
        <v>88</v>
      </c>
      <c r="AU431" s="13" t="s">
        <v>86</v>
      </c>
      <c r="AV431" s="13" t="s">
        <v>35</v>
      </c>
      <c r="AW431" s="13" t="s">
        <v>79</v>
      </c>
      <c r="AX431" s="161" t="s">
        <v>150</v>
      </c>
    </row>
    <row r="432" spans="1:64" s="14" customFormat="1">
      <c r="B432" s="166"/>
      <c r="D432" s="160" t="s">
        <v>162</v>
      </c>
      <c r="E432" s="167" t="s">
        <v>1</v>
      </c>
      <c r="F432" s="168" t="s">
        <v>86</v>
      </c>
      <c r="H432" s="169">
        <v>1</v>
      </c>
      <c r="L432" s="166"/>
      <c r="M432" s="170"/>
      <c r="N432" s="171"/>
      <c r="O432" s="171"/>
      <c r="P432" s="171"/>
      <c r="Q432" s="171"/>
      <c r="R432" s="171"/>
      <c r="S432" s="171"/>
      <c r="T432" s="172"/>
      <c r="AS432" s="167" t="s">
        <v>162</v>
      </c>
      <c r="AT432" s="167" t="s">
        <v>88</v>
      </c>
      <c r="AU432" s="14" t="s">
        <v>88</v>
      </c>
      <c r="AV432" s="14" t="s">
        <v>35</v>
      </c>
      <c r="AW432" s="14" t="s">
        <v>79</v>
      </c>
      <c r="AX432" s="167" t="s">
        <v>150</v>
      </c>
    </row>
    <row r="433" spans="1:64" s="13" customFormat="1">
      <c r="B433" s="159"/>
      <c r="D433" s="160" t="s">
        <v>162</v>
      </c>
      <c r="E433" s="161" t="s">
        <v>1</v>
      </c>
      <c r="F433" s="162" t="s">
        <v>658</v>
      </c>
      <c r="H433" s="161" t="s">
        <v>1</v>
      </c>
      <c r="L433" s="159"/>
      <c r="M433" s="163"/>
      <c r="N433" s="164"/>
      <c r="O433" s="164"/>
      <c r="P433" s="164"/>
      <c r="Q433" s="164"/>
      <c r="R433" s="164"/>
      <c r="S433" s="164"/>
      <c r="T433" s="165"/>
      <c r="AS433" s="161" t="s">
        <v>162</v>
      </c>
      <c r="AT433" s="161" t="s">
        <v>88</v>
      </c>
      <c r="AU433" s="13" t="s">
        <v>86</v>
      </c>
      <c r="AV433" s="13" t="s">
        <v>35</v>
      </c>
      <c r="AW433" s="13" t="s">
        <v>79</v>
      </c>
      <c r="AX433" s="161" t="s">
        <v>150</v>
      </c>
    </row>
    <row r="434" spans="1:64" s="14" customFormat="1">
      <c r="B434" s="166"/>
      <c r="D434" s="160" t="s">
        <v>162</v>
      </c>
      <c r="E434" s="167" t="s">
        <v>1</v>
      </c>
      <c r="F434" s="168" t="s">
        <v>86</v>
      </c>
      <c r="H434" s="169">
        <v>1</v>
      </c>
      <c r="L434" s="166"/>
      <c r="M434" s="170"/>
      <c r="N434" s="171"/>
      <c r="O434" s="171"/>
      <c r="P434" s="171"/>
      <c r="Q434" s="171"/>
      <c r="R434" s="171"/>
      <c r="S434" s="171"/>
      <c r="T434" s="172"/>
      <c r="AS434" s="167" t="s">
        <v>162</v>
      </c>
      <c r="AT434" s="167" t="s">
        <v>88</v>
      </c>
      <c r="AU434" s="14" t="s">
        <v>88</v>
      </c>
      <c r="AV434" s="14" t="s">
        <v>35</v>
      </c>
      <c r="AW434" s="14" t="s">
        <v>79</v>
      </c>
      <c r="AX434" s="167" t="s">
        <v>150</v>
      </c>
    </row>
    <row r="435" spans="1:64" s="15" customFormat="1">
      <c r="B435" s="173"/>
      <c r="D435" s="160" t="s">
        <v>162</v>
      </c>
      <c r="E435" s="174" t="s">
        <v>1</v>
      </c>
      <c r="F435" s="175" t="s">
        <v>207</v>
      </c>
      <c r="H435" s="176">
        <v>2</v>
      </c>
      <c r="L435" s="173"/>
      <c r="M435" s="177"/>
      <c r="N435" s="178"/>
      <c r="O435" s="178"/>
      <c r="P435" s="178"/>
      <c r="Q435" s="178"/>
      <c r="R435" s="178"/>
      <c r="S435" s="178"/>
      <c r="T435" s="179"/>
      <c r="AS435" s="174" t="s">
        <v>162</v>
      </c>
      <c r="AT435" s="174" t="s">
        <v>88</v>
      </c>
      <c r="AU435" s="15" t="s">
        <v>159</v>
      </c>
      <c r="AV435" s="15" t="s">
        <v>35</v>
      </c>
      <c r="AW435" s="15" t="s">
        <v>86</v>
      </c>
      <c r="AX435" s="174" t="s">
        <v>150</v>
      </c>
    </row>
    <row r="436" spans="1:64" s="2" customFormat="1" ht="14.45" customHeight="1">
      <c r="A436" s="30"/>
      <c r="B436" s="146"/>
      <c r="C436" s="180" t="s">
        <v>615</v>
      </c>
      <c r="D436" s="180" t="s">
        <v>243</v>
      </c>
      <c r="E436" s="181" t="s">
        <v>659</v>
      </c>
      <c r="F436" s="182" t="s">
        <v>660</v>
      </c>
      <c r="G436" s="183" t="s">
        <v>176</v>
      </c>
      <c r="H436" s="184">
        <v>2</v>
      </c>
      <c r="I436" s="185"/>
      <c r="J436" s="185">
        <f>ROUND(I436*H436,2)</f>
        <v>0</v>
      </c>
      <c r="K436" s="182" t="s">
        <v>158</v>
      </c>
      <c r="L436" s="186"/>
      <c r="M436" s="187" t="s">
        <v>1</v>
      </c>
      <c r="N436" s="188" t="s">
        <v>44</v>
      </c>
      <c r="O436" s="155">
        <v>0</v>
      </c>
      <c r="P436" s="155">
        <f>O436*H436</f>
        <v>0</v>
      </c>
      <c r="Q436" s="155">
        <v>8.9999999999999998E-4</v>
      </c>
      <c r="R436" s="155">
        <f>Q436*H436</f>
        <v>1.8E-3</v>
      </c>
      <c r="S436" s="155">
        <v>0</v>
      </c>
      <c r="T436" s="156">
        <f>S436*H436</f>
        <v>0</v>
      </c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Q436" s="157" t="s">
        <v>193</v>
      </c>
      <c r="AS436" s="157" t="s">
        <v>243</v>
      </c>
      <c r="AT436" s="157" t="s">
        <v>88</v>
      </c>
      <c r="AX436" s="18" t="s">
        <v>150</v>
      </c>
      <c r="BD436" s="158">
        <f>IF(N436="základní",J436,0)</f>
        <v>0</v>
      </c>
      <c r="BE436" s="158">
        <f>IF(N436="snížená",J436,0)</f>
        <v>0</v>
      </c>
      <c r="BF436" s="158">
        <f>IF(N436="zákl. přenesená",J436,0)</f>
        <v>0</v>
      </c>
      <c r="BG436" s="158">
        <f>IF(N436="sníž. přenesená",J436,0)</f>
        <v>0</v>
      </c>
      <c r="BH436" s="158">
        <f>IF(N436="nulová",J436,0)</f>
        <v>0</v>
      </c>
      <c r="BI436" s="18" t="s">
        <v>86</v>
      </c>
      <c r="BJ436" s="158">
        <f>ROUND(I436*H436,2)</f>
        <v>0</v>
      </c>
      <c r="BK436" s="18" t="s">
        <v>159</v>
      </c>
      <c r="BL436" s="157" t="s">
        <v>661</v>
      </c>
    </row>
    <row r="437" spans="1:64" s="13" customFormat="1">
      <c r="B437" s="159"/>
      <c r="D437" s="160" t="s">
        <v>162</v>
      </c>
      <c r="E437" s="161" t="s">
        <v>1</v>
      </c>
      <c r="F437" s="162" t="s">
        <v>662</v>
      </c>
      <c r="H437" s="161" t="s">
        <v>1</v>
      </c>
      <c r="L437" s="159"/>
      <c r="M437" s="163"/>
      <c r="N437" s="164"/>
      <c r="O437" s="164"/>
      <c r="P437" s="164"/>
      <c r="Q437" s="164"/>
      <c r="R437" s="164"/>
      <c r="S437" s="164"/>
      <c r="T437" s="165"/>
      <c r="AS437" s="161" t="s">
        <v>162</v>
      </c>
      <c r="AT437" s="161" t="s">
        <v>88</v>
      </c>
      <c r="AU437" s="13" t="s">
        <v>86</v>
      </c>
      <c r="AV437" s="13" t="s">
        <v>35</v>
      </c>
      <c r="AW437" s="13" t="s">
        <v>79</v>
      </c>
      <c r="AX437" s="161" t="s">
        <v>150</v>
      </c>
    </row>
    <row r="438" spans="1:64" s="14" customFormat="1">
      <c r="B438" s="166"/>
      <c r="D438" s="160" t="s">
        <v>162</v>
      </c>
      <c r="E438" s="167" t="s">
        <v>1</v>
      </c>
      <c r="F438" s="168" t="s">
        <v>86</v>
      </c>
      <c r="H438" s="169">
        <v>1</v>
      </c>
      <c r="L438" s="166"/>
      <c r="M438" s="170"/>
      <c r="N438" s="171"/>
      <c r="O438" s="171"/>
      <c r="P438" s="171"/>
      <c r="Q438" s="171"/>
      <c r="R438" s="171"/>
      <c r="S438" s="171"/>
      <c r="T438" s="172"/>
      <c r="AS438" s="167" t="s">
        <v>162</v>
      </c>
      <c r="AT438" s="167" t="s">
        <v>88</v>
      </c>
      <c r="AU438" s="14" t="s">
        <v>88</v>
      </c>
      <c r="AV438" s="14" t="s">
        <v>35</v>
      </c>
      <c r="AW438" s="14" t="s">
        <v>79</v>
      </c>
      <c r="AX438" s="167" t="s">
        <v>150</v>
      </c>
    </row>
    <row r="439" spans="1:64" s="13" customFormat="1">
      <c r="B439" s="159"/>
      <c r="D439" s="160" t="s">
        <v>162</v>
      </c>
      <c r="E439" s="161" t="s">
        <v>1</v>
      </c>
      <c r="F439" s="162" t="s">
        <v>663</v>
      </c>
      <c r="H439" s="161" t="s">
        <v>1</v>
      </c>
      <c r="L439" s="159"/>
      <c r="M439" s="163"/>
      <c r="N439" s="164"/>
      <c r="O439" s="164"/>
      <c r="P439" s="164"/>
      <c r="Q439" s="164"/>
      <c r="R439" s="164"/>
      <c r="S439" s="164"/>
      <c r="T439" s="165"/>
      <c r="AS439" s="161" t="s">
        <v>162</v>
      </c>
      <c r="AT439" s="161" t="s">
        <v>88</v>
      </c>
      <c r="AU439" s="13" t="s">
        <v>86</v>
      </c>
      <c r="AV439" s="13" t="s">
        <v>35</v>
      </c>
      <c r="AW439" s="13" t="s">
        <v>79</v>
      </c>
      <c r="AX439" s="161" t="s">
        <v>150</v>
      </c>
    </row>
    <row r="440" spans="1:64" s="14" customFormat="1">
      <c r="B440" s="166"/>
      <c r="D440" s="160" t="s">
        <v>162</v>
      </c>
      <c r="E440" s="167" t="s">
        <v>1</v>
      </c>
      <c r="F440" s="168" t="s">
        <v>86</v>
      </c>
      <c r="H440" s="169">
        <v>1</v>
      </c>
      <c r="L440" s="166"/>
      <c r="M440" s="170"/>
      <c r="N440" s="171"/>
      <c r="O440" s="171"/>
      <c r="P440" s="171"/>
      <c r="Q440" s="171"/>
      <c r="R440" s="171"/>
      <c r="S440" s="171"/>
      <c r="T440" s="172"/>
      <c r="AS440" s="167" t="s">
        <v>162</v>
      </c>
      <c r="AT440" s="167" t="s">
        <v>88</v>
      </c>
      <c r="AU440" s="14" t="s">
        <v>88</v>
      </c>
      <c r="AV440" s="14" t="s">
        <v>35</v>
      </c>
      <c r="AW440" s="14" t="s">
        <v>79</v>
      </c>
      <c r="AX440" s="167" t="s">
        <v>150</v>
      </c>
    </row>
    <row r="441" spans="1:64" s="15" customFormat="1">
      <c r="B441" s="173"/>
      <c r="D441" s="160" t="s">
        <v>162</v>
      </c>
      <c r="E441" s="174" t="s">
        <v>1</v>
      </c>
      <c r="F441" s="175" t="s">
        <v>207</v>
      </c>
      <c r="H441" s="176">
        <v>2</v>
      </c>
      <c r="L441" s="173"/>
      <c r="M441" s="177"/>
      <c r="N441" s="178"/>
      <c r="O441" s="178"/>
      <c r="P441" s="178"/>
      <c r="Q441" s="178"/>
      <c r="R441" s="178"/>
      <c r="S441" s="178"/>
      <c r="T441" s="179"/>
      <c r="AS441" s="174" t="s">
        <v>162</v>
      </c>
      <c r="AT441" s="174" t="s">
        <v>88</v>
      </c>
      <c r="AU441" s="15" t="s">
        <v>159</v>
      </c>
      <c r="AV441" s="15" t="s">
        <v>35</v>
      </c>
      <c r="AW441" s="15" t="s">
        <v>86</v>
      </c>
      <c r="AX441" s="174" t="s">
        <v>150</v>
      </c>
    </row>
    <row r="442" spans="1:64" s="2" customFormat="1" ht="14.45" customHeight="1">
      <c r="A442" s="30"/>
      <c r="B442" s="146"/>
      <c r="C442" s="180" t="s">
        <v>664</v>
      </c>
      <c r="D442" s="180" t="s">
        <v>243</v>
      </c>
      <c r="E442" s="181" t="s">
        <v>665</v>
      </c>
      <c r="F442" s="182" t="s">
        <v>666</v>
      </c>
      <c r="G442" s="183" t="s">
        <v>176</v>
      </c>
      <c r="H442" s="184">
        <v>2</v>
      </c>
      <c r="I442" s="185"/>
      <c r="J442" s="185">
        <f>ROUND(I442*H442,2)</f>
        <v>0</v>
      </c>
      <c r="K442" s="182" t="s">
        <v>158</v>
      </c>
      <c r="L442" s="186"/>
      <c r="M442" s="187" t="s">
        <v>1</v>
      </c>
      <c r="N442" s="188" t="s">
        <v>44</v>
      </c>
      <c r="O442" s="155">
        <v>0</v>
      </c>
      <c r="P442" s="155">
        <f>O442*H442</f>
        <v>0</v>
      </c>
      <c r="Q442" s="155">
        <v>2.5000000000000001E-3</v>
      </c>
      <c r="R442" s="155">
        <f>Q442*H442</f>
        <v>5.0000000000000001E-3</v>
      </c>
      <c r="S442" s="155">
        <v>0</v>
      </c>
      <c r="T442" s="156">
        <f>S442*H442</f>
        <v>0</v>
      </c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Q442" s="157" t="s">
        <v>193</v>
      </c>
      <c r="AS442" s="157" t="s">
        <v>243</v>
      </c>
      <c r="AT442" s="157" t="s">
        <v>88</v>
      </c>
      <c r="AX442" s="18" t="s">
        <v>150</v>
      </c>
      <c r="BD442" s="158">
        <f>IF(N442="základní",J442,0)</f>
        <v>0</v>
      </c>
      <c r="BE442" s="158">
        <f>IF(N442="snížená",J442,0)</f>
        <v>0</v>
      </c>
      <c r="BF442" s="158">
        <f>IF(N442="zákl. přenesená",J442,0)</f>
        <v>0</v>
      </c>
      <c r="BG442" s="158">
        <f>IF(N442="sníž. přenesená",J442,0)</f>
        <v>0</v>
      </c>
      <c r="BH442" s="158">
        <f>IF(N442="nulová",J442,0)</f>
        <v>0</v>
      </c>
      <c r="BI442" s="18" t="s">
        <v>86</v>
      </c>
      <c r="BJ442" s="158">
        <f>ROUND(I442*H442,2)</f>
        <v>0</v>
      </c>
      <c r="BK442" s="18" t="s">
        <v>159</v>
      </c>
      <c r="BL442" s="157" t="s">
        <v>667</v>
      </c>
    </row>
    <row r="443" spans="1:64" s="14" customFormat="1">
      <c r="B443" s="166"/>
      <c r="D443" s="160" t="s">
        <v>162</v>
      </c>
      <c r="E443" s="167" t="s">
        <v>1</v>
      </c>
      <c r="F443" s="168" t="s">
        <v>88</v>
      </c>
      <c r="H443" s="169">
        <v>2</v>
      </c>
      <c r="L443" s="166"/>
      <c r="M443" s="170"/>
      <c r="N443" s="171"/>
      <c r="O443" s="171"/>
      <c r="P443" s="171"/>
      <c r="Q443" s="171"/>
      <c r="R443" s="171"/>
      <c r="S443" s="171"/>
      <c r="T443" s="172"/>
      <c r="AS443" s="167" t="s">
        <v>162</v>
      </c>
      <c r="AT443" s="167" t="s">
        <v>88</v>
      </c>
      <c r="AU443" s="14" t="s">
        <v>88</v>
      </c>
      <c r="AV443" s="14" t="s">
        <v>35</v>
      </c>
      <c r="AW443" s="14" t="s">
        <v>86</v>
      </c>
      <c r="AX443" s="167" t="s">
        <v>150</v>
      </c>
    </row>
    <row r="444" spans="1:64" s="2" customFormat="1" ht="14.45" customHeight="1">
      <c r="A444" s="30"/>
      <c r="B444" s="146"/>
      <c r="C444" s="180" t="s">
        <v>668</v>
      </c>
      <c r="D444" s="180" t="s">
        <v>243</v>
      </c>
      <c r="E444" s="181" t="s">
        <v>669</v>
      </c>
      <c r="F444" s="182" t="s">
        <v>670</v>
      </c>
      <c r="G444" s="183" t="s">
        <v>176</v>
      </c>
      <c r="H444" s="184">
        <v>2</v>
      </c>
      <c r="I444" s="185"/>
      <c r="J444" s="185">
        <f>ROUND(I444*H444,2)</f>
        <v>0</v>
      </c>
      <c r="K444" s="182" t="s">
        <v>158</v>
      </c>
      <c r="L444" s="186"/>
      <c r="M444" s="187" t="s">
        <v>1</v>
      </c>
      <c r="N444" s="188" t="s">
        <v>44</v>
      </c>
      <c r="O444" s="155">
        <v>0</v>
      </c>
      <c r="P444" s="155">
        <f>O444*H444</f>
        <v>0</v>
      </c>
      <c r="Q444" s="155">
        <v>3.2000000000000002E-3</v>
      </c>
      <c r="R444" s="155">
        <f>Q444*H444</f>
        <v>6.4000000000000003E-3</v>
      </c>
      <c r="S444" s="155">
        <v>0</v>
      </c>
      <c r="T444" s="156">
        <f>S444*H444</f>
        <v>0</v>
      </c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Q444" s="157" t="s">
        <v>193</v>
      </c>
      <c r="AS444" s="157" t="s">
        <v>243</v>
      </c>
      <c r="AT444" s="157" t="s">
        <v>88</v>
      </c>
      <c r="AX444" s="18" t="s">
        <v>150</v>
      </c>
      <c r="BD444" s="158">
        <f>IF(N444="základní",J444,0)</f>
        <v>0</v>
      </c>
      <c r="BE444" s="158">
        <f>IF(N444="snížená",J444,0)</f>
        <v>0</v>
      </c>
      <c r="BF444" s="158">
        <f>IF(N444="zákl. přenesená",J444,0)</f>
        <v>0</v>
      </c>
      <c r="BG444" s="158">
        <f>IF(N444="sníž. přenesená",J444,0)</f>
        <v>0</v>
      </c>
      <c r="BH444" s="158">
        <f>IF(N444="nulová",J444,0)</f>
        <v>0</v>
      </c>
      <c r="BI444" s="18" t="s">
        <v>86</v>
      </c>
      <c r="BJ444" s="158">
        <f>ROUND(I444*H444,2)</f>
        <v>0</v>
      </c>
      <c r="BK444" s="18" t="s">
        <v>159</v>
      </c>
      <c r="BL444" s="157" t="s">
        <v>671</v>
      </c>
    </row>
    <row r="445" spans="1:64" s="14" customFormat="1">
      <c r="B445" s="166"/>
      <c r="D445" s="160" t="s">
        <v>162</v>
      </c>
      <c r="E445" s="167" t="s">
        <v>1</v>
      </c>
      <c r="F445" s="168" t="s">
        <v>88</v>
      </c>
      <c r="H445" s="169">
        <v>2</v>
      </c>
      <c r="L445" s="166"/>
      <c r="M445" s="170"/>
      <c r="N445" s="171"/>
      <c r="O445" s="171"/>
      <c r="P445" s="171"/>
      <c r="Q445" s="171"/>
      <c r="R445" s="171"/>
      <c r="S445" s="171"/>
      <c r="T445" s="172"/>
      <c r="AS445" s="167" t="s">
        <v>162</v>
      </c>
      <c r="AT445" s="167" t="s">
        <v>88</v>
      </c>
      <c r="AU445" s="14" t="s">
        <v>88</v>
      </c>
      <c r="AV445" s="14" t="s">
        <v>35</v>
      </c>
      <c r="AW445" s="14" t="s">
        <v>86</v>
      </c>
      <c r="AX445" s="167" t="s">
        <v>150</v>
      </c>
    </row>
    <row r="446" spans="1:64" s="2" customFormat="1" ht="14.45" customHeight="1">
      <c r="A446" s="30"/>
      <c r="B446" s="146"/>
      <c r="C446" s="180" t="s">
        <v>83</v>
      </c>
      <c r="D446" s="180" t="s">
        <v>243</v>
      </c>
      <c r="E446" s="181" t="s">
        <v>672</v>
      </c>
      <c r="F446" s="182" t="s">
        <v>673</v>
      </c>
      <c r="G446" s="183" t="s">
        <v>176</v>
      </c>
      <c r="H446" s="184">
        <v>2</v>
      </c>
      <c r="I446" s="185"/>
      <c r="J446" s="185">
        <f>ROUND(I446*H446,2)</f>
        <v>0</v>
      </c>
      <c r="K446" s="182" t="s">
        <v>158</v>
      </c>
      <c r="L446" s="186"/>
      <c r="M446" s="187" t="s">
        <v>1</v>
      </c>
      <c r="N446" s="188" t="s">
        <v>44</v>
      </c>
      <c r="O446" s="155">
        <v>0</v>
      </c>
      <c r="P446" s="155">
        <f>O446*H446</f>
        <v>0</v>
      </c>
      <c r="Q446" s="155">
        <v>1.4999999999999999E-4</v>
      </c>
      <c r="R446" s="155">
        <f>Q446*H446</f>
        <v>2.9999999999999997E-4</v>
      </c>
      <c r="S446" s="155">
        <v>0</v>
      </c>
      <c r="T446" s="156">
        <f>S446*H446</f>
        <v>0</v>
      </c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Q446" s="157" t="s">
        <v>193</v>
      </c>
      <c r="AS446" s="157" t="s">
        <v>243</v>
      </c>
      <c r="AT446" s="157" t="s">
        <v>88</v>
      </c>
      <c r="AX446" s="18" t="s">
        <v>150</v>
      </c>
      <c r="BD446" s="158">
        <f>IF(N446="základní",J446,0)</f>
        <v>0</v>
      </c>
      <c r="BE446" s="158">
        <f>IF(N446="snížená",J446,0)</f>
        <v>0</v>
      </c>
      <c r="BF446" s="158">
        <f>IF(N446="zákl. přenesená",J446,0)</f>
        <v>0</v>
      </c>
      <c r="BG446" s="158">
        <f>IF(N446="sníž. přenesená",J446,0)</f>
        <v>0</v>
      </c>
      <c r="BH446" s="158">
        <f>IF(N446="nulová",J446,0)</f>
        <v>0</v>
      </c>
      <c r="BI446" s="18" t="s">
        <v>86</v>
      </c>
      <c r="BJ446" s="158">
        <f>ROUND(I446*H446,2)</f>
        <v>0</v>
      </c>
      <c r="BK446" s="18" t="s">
        <v>159</v>
      </c>
      <c r="BL446" s="157" t="s">
        <v>674</v>
      </c>
    </row>
    <row r="447" spans="1:64" s="14" customFormat="1">
      <c r="B447" s="166"/>
      <c r="D447" s="160" t="s">
        <v>162</v>
      </c>
      <c r="E447" s="167" t="s">
        <v>1</v>
      </c>
      <c r="F447" s="168" t="s">
        <v>88</v>
      </c>
      <c r="H447" s="169">
        <v>2</v>
      </c>
      <c r="L447" s="166"/>
      <c r="M447" s="170"/>
      <c r="N447" s="171"/>
      <c r="O447" s="171"/>
      <c r="P447" s="171"/>
      <c r="Q447" s="171"/>
      <c r="R447" s="171"/>
      <c r="S447" s="171"/>
      <c r="T447" s="172"/>
      <c r="AS447" s="167" t="s">
        <v>162</v>
      </c>
      <c r="AT447" s="167" t="s">
        <v>88</v>
      </c>
      <c r="AU447" s="14" t="s">
        <v>88</v>
      </c>
      <c r="AV447" s="14" t="s">
        <v>35</v>
      </c>
      <c r="AW447" s="14" t="s">
        <v>86</v>
      </c>
      <c r="AX447" s="167" t="s">
        <v>150</v>
      </c>
    </row>
    <row r="448" spans="1:64" s="2" customFormat="1" ht="14.45" customHeight="1">
      <c r="A448" s="30"/>
      <c r="B448" s="146"/>
      <c r="C448" s="180" t="s">
        <v>675</v>
      </c>
      <c r="D448" s="180" t="s">
        <v>243</v>
      </c>
      <c r="E448" s="181" t="s">
        <v>676</v>
      </c>
      <c r="F448" s="182" t="s">
        <v>677</v>
      </c>
      <c r="G448" s="183" t="s">
        <v>176</v>
      </c>
      <c r="H448" s="184">
        <v>14</v>
      </c>
      <c r="I448" s="185"/>
      <c r="J448" s="185">
        <f>ROUND(I448*H448,2)</f>
        <v>0</v>
      </c>
      <c r="K448" s="182" t="s">
        <v>158</v>
      </c>
      <c r="L448" s="186"/>
      <c r="M448" s="187" t="s">
        <v>1</v>
      </c>
      <c r="N448" s="188" t="s">
        <v>44</v>
      </c>
      <c r="O448" s="155">
        <v>0</v>
      </c>
      <c r="P448" s="155">
        <f>O448*H448</f>
        <v>0</v>
      </c>
      <c r="Q448" s="155">
        <v>3.5E-4</v>
      </c>
      <c r="R448" s="155">
        <f>Q448*H448</f>
        <v>4.8999999999999998E-3</v>
      </c>
      <c r="S448" s="155">
        <v>0</v>
      </c>
      <c r="T448" s="156">
        <f>S448*H448</f>
        <v>0</v>
      </c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Q448" s="157" t="s">
        <v>193</v>
      </c>
      <c r="AS448" s="157" t="s">
        <v>243</v>
      </c>
      <c r="AT448" s="157" t="s">
        <v>88</v>
      </c>
      <c r="AX448" s="18" t="s">
        <v>150</v>
      </c>
      <c r="BD448" s="158">
        <f>IF(N448="základní",J448,0)</f>
        <v>0</v>
      </c>
      <c r="BE448" s="158">
        <f>IF(N448="snížená",J448,0)</f>
        <v>0</v>
      </c>
      <c r="BF448" s="158">
        <f>IF(N448="zákl. přenesená",J448,0)</f>
        <v>0</v>
      </c>
      <c r="BG448" s="158">
        <f>IF(N448="sníž. přenesená",J448,0)</f>
        <v>0</v>
      </c>
      <c r="BH448" s="158">
        <f>IF(N448="nulová",J448,0)</f>
        <v>0</v>
      </c>
      <c r="BI448" s="18" t="s">
        <v>86</v>
      </c>
      <c r="BJ448" s="158">
        <f>ROUND(I448*H448,2)</f>
        <v>0</v>
      </c>
      <c r="BK448" s="18" t="s">
        <v>159</v>
      </c>
      <c r="BL448" s="157" t="s">
        <v>678</v>
      </c>
    </row>
    <row r="449" spans="1:64" s="14" customFormat="1">
      <c r="B449" s="166"/>
      <c r="D449" s="160" t="s">
        <v>162</v>
      </c>
      <c r="E449" s="167" t="s">
        <v>1</v>
      </c>
      <c r="F449" s="168" t="s">
        <v>230</v>
      </c>
      <c r="H449" s="169">
        <v>14</v>
      </c>
      <c r="L449" s="166"/>
      <c r="M449" s="170"/>
      <c r="N449" s="171"/>
      <c r="O449" s="171"/>
      <c r="P449" s="171"/>
      <c r="Q449" s="171"/>
      <c r="R449" s="171"/>
      <c r="S449" s="171"/>
      <c r="T449" s="172"/>
      <c r="AS449" s="167" t="s">
        <v>162</v>
      </c>
      <c r="AT449" s="167" t="s">
        <v>88</v>
      </c>
      <c r="AU449" s="14" t="s">
        <v>88</v>
      </c>
      <c r="AV449" s="14" t="s">
        <v>35</v>
      </c>
      <c r="AW449" s="14" t="s">
        <v>86</v>
      </c>
      <c r="AX449" s="167" t="s">
        <v>150</v>
      </c>
    </row>
    <row r="450" spans="1:64" s="2" customFormat="1" ht="14.45" customHeight="1">
      <c r="A450" s="30"/>
      <c r="B450" s="146"/>
      <c r="C450" s="147" t="s">
        <v>679</v>
      </c>
      <c r="D450" s="147" t="s">
        <v>154</v>
      </c>
      <c r="E450" s="148" t="s">
        <v>680</v>
      </c>
      <c r="F450" s="149" t="s">
        <v>681</v>
      </c>
      <c r="G450" s="150" t="s">
        <v>176</v>
      </c>
      <c r="H450" s="151">
        <v>3</v>
      </c>
      <c r="I450" s="152"/>
      <c r="J450" s="152">
        <f>ROUND(I450*H450,2)</f>
        <v>0</v>
      </c>
      <c r="K450" s="149" t="s">
        <v>158</v>
      </c>
      <c r="L450" s="31"/>
      <c r="M450" s="153" t="s">
        <v>1</v>
      </c>
      <c r="N450" s="154" t="s">
        <v>44</v>
      </c>
      <c r="O450" s="155">
        <v>0.41599999999999998</v>
      </c>
      <c r="P450" s="155">
        <f>O450*H450</f>
        <v>1.248</v>
      </c>
      <c r="Q450" s="155">
        <v>0.10940999999999999</v>
      </c>
      <c r="R450" s="155">
        <f>Q450*H450</f>
        <v>0.32822999999999997</v>
      </c>
      <c r="S450" s="155">
        <v>0</v>
      </c>
      <c r="T450" s="156">
        <f>S450*H450</f>
        <v>0</v>
      </c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Q450" s="157" t="s">
        <v>159</v>
      </c>
      <c r="AS450" s="157" t="s">
        <v>154</v>
      </c>
      <c r="AT450" s="157" t="s">
        <v>88</v>
      </c>
      <c r="AX450" s="18" t="s">
        <v>150</v>
      </c>
      <c r="BD450" s="158">
        <f>IF(N450="základní",J450,0)</f>
        <v>0</v>
      </c>
      <c r="BE450" s="158">
        <f>IF(N450="snížená",J450,0)</f>
        <v>0</v>
      </c>
      <c r="BF450" s="158">
        <f>IF(N450="zákl. přenesená",J450,0)</f>
        <v>0</v>
      </c>
      <c r="BG450" s="158">
        <f>IF(N450="sníž. přenesená",J450,0)</f>
        <v>0</v>
      </c>
      <c r="BH450" s="158">
        <f>IF(N450="nulová",J450,0)</f>
        <v>0</v>
      </c>
      <c r="BI450" s="18" t="s">
        <v>86</v>
      </c>
      <c r="BJ450" s="158">
        <f>ROUND(I450*H450,2)</f>
        <v>0</v>
      </c>
      <c r="BK450" s="18" t="s">
        <v>159</v>
      </c>
      <c r="BL450" s="157" t="s">
        <v>682</v>
      </c>
    </row>
    <row r="451" spans="1:64" s="14" customFormat="1">
      <c r="B451" s="166"/>
      <c r="D451" s="160" t="s">
        <v>162</v>
      </c>
      <c r="E451" s="167" t="s">
        <v>1</v>
      </c>
      <c r="F451" s="168" t="s">
        <v>160</v>
      </c>
      <c r="H451" s="169">
        <v>3</v>
      </c>
      <c r="L451" s="166"/>
      <c r="M451" s="170"/>
      <c r="N451" s="171"/>
      <c r="O451" s="171"/>
      <c r="P451" s="171"/>
      <c r="Q451" s="171"/>
      <c r="R451" s="171"/>
      <c r="S451" s="171"/>
      <c r="T451" s="172"/>
      <c r="AS451" s="167" t="s">
        <v>162</v>
      </c>
      <c r="AT451" s="167" t="s">
        <v>88</v>
      </c>
      <c r="AU451" s="14" t="s">
        <v>88</v>
      </c>
      <c r="AV451" s="14" t="s">
        <v>35</v>
      </c>
      <c r="AW451" s="14" t="s">
        <v>86</v>
      </c>
      <c r="AX451" s="167" t="s">
        <v>150</v>
      </c>
    </row>
    <row r="452" spans="1:64" s="2" customFormat="1" ht="14.45" customHeight="1">
      <c r="A452" s="30"/>
      <c r="B452" s="146"/>
      <c r="C452" s="147" t="s">
        <v>683</v>
      </c>
      <c r="D452" s="147" t="s">
        <v>154</v>
      </c>
      <c r="E452" s="148" t="s">
        <v>684</v>
      </c>
      <c r="F452" s="149" t="s">
        <v>685</v>
      </c>
      <c r="G452" s="150" t="s">
        <v>157</v>
      </c>
      <c r="H452" s="151">
        <v>1</v>
      </c>
      <c r="I452" s="152"/>
      <c r="J452" s="152">
        <f>ROUND(I452*H452,2)</f>
        <v>0</v>
      </c>
      <c r="K452" s="149" t="s">
        <v>158</v>
      </c>
      <c r="L452" s="31"/>
      <c r="M452" s="153" t="s">
        <v>1</v>
      </c>
      <c r="N452" s="154" t="s">
        <v>44</v>
      </c>
      <c r="O452" s="155">
        <v>0.11799999999999999</v>
      </c>
      <c r="P452" s="155">
        <f>O452*H452</f>
        <v>0.11799999999999999</v>
      </c>
      <c r="Q452" s="155">
        <v>8.4999999999999995E-4</v>
      </c>
      <c r="R452" s="155">
        <f>Q452*H452</f>
        <v>8.4999999999999995E-4</v>
      </c>
      <c r="S452" s="155">
        <v>0</v>
      </c>
      <c r="T452" s="156">
        <f>S452*H452</f>
        <v>0</v>
      </c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Q452" s="157" t="s">
        <v>159</v>
      </c>
      <c r="AS452" s="157" t="s">
        <v>154</v>
      </c>
      <c r="AT452" s="157" t="s">
        <v>88</v>
      </c>
      <c r="AX452" s="18" t="s">
        <v>150</v>
      </c>
      <c r="BD452" s="158">
        <f>IF(N452="základní",J452,0)</f>
        <v>0</v>
      </c>
      <c r="BE452" s="158">
        <f>IF(N452="snížená",J452,0)</f>
        <v>0</v>
      </c>
      <c r="BF452" s="158">
        <f>IF(N452="zákl. přenesená",J452,0)</f>
        <v>0</v>
      </c>
      <c r="BG452" s="158">
        <f>IF(N452="sníž. přenesená",J452,0)</f>
        <v>0</v>
      </c>
      <c r="BH452" s="158">
        <f>IF(N452="nulová",J452,0)</f>
        <v>0</v>
      </c>
      <c r="BI452" s="18" t="s">
        <v>86</v>
      </c>
      <c r="BJ452" s="158">
        <f>ROUND(I452*H452,2)</f>
        <v>0</v>
      </c>
      <c r="BK452" s="18" t="s">
        <v>159</v>
      </c>
      <c r="BL452" s="157" t="s">
        <v>686</v>
      </c>
    </row>
    <row r="453" spans="1:64" s="13" customFormat="1">
      <c r="B453" s="159"/>
      <c r="D453" s="160" t="s">
        <v>162</v>
      </c>
      <c r="E453" s="161" t="s">
        <v>1</v>
      </c>
      <c r="F453" s="162" t="s">
        <v>687</v>
      </c>
      <c r="H453" s="161" t="s">
        <v>1</v>
      </c>
      <c r="L453" s="159"/>
      <c r="M453" s="163"/>
      <c r="N453" s="164"/>
      <c r="O453" s="164"/>
      <c r="P453" s="164"/>
      <c r="Q453" s="164"/>
      <c r="R453" s="164"/>
      <c r="S453" s="164"/>
      <c r="T453" s="165"/>
      <c r="AS453" s="161" t="s">
        <v>162</v>
      </c>
      <c r="AT453" s="161" t="s">
        <v>88</v>
      </c>
      <c r="AU453" s="13" t="s">
        <v>86</v>
      </c>
      <c r="AV453" s="13" t="s">
        <v>35</v>
      </c>
      <c r="AW453" s="13" t="s">
        <v>79</v>
      </c>
      <c r="AX453" s="161" t="s">
        <v>150</v>
      </c>
    </row>
    <row r="454" spans="1:64" s="14" customFormat="1">
      <c r="B454" s="166"/>
      <c r="D454" s="160" t="s">
        <v>162</v>
      </c>
      <c r="E454" s="167" t="s">
        <v>1</v>
      </c>
      <c r="F454" s="168" t="s">
        <v>86</v>
      </c>
      <c r="H454" s="169">
        <v>1</v>
      </c>
      <c r="L454" s="166"/>
      <c r="M454" s="170"/>
      <c r="N454" s="171"/>
      <c r="O454" s="171"/>
      <c r="P454" s="171"/>
      <c r="Q454" s="171"/>
      <c r="R454" s="171"/>
      <c r="S454" s="171"/>
      <c r="T454" s="172"/>
      <c r="AS454" s="167" t="s">
        <v>162</v>
      </c>
      <c r="AT454" s="167" t="s">
        <v>88</v>
      </c>
      <c r="AU454" s="14" t="s">
        <v>88</v>
      </c>
      <c r="AV454" s="14" t="s">
        <v>35</v>
      </c>
      <c r="AW454" s="14" t="s">
        <v>86</v>
      </c>
      <c r="AX454" s="167" t="s">
        <v>150</v>
      </c>
    </row>
    <row r="455" spans="1:64" s="2" customFormat="1" ht="14.45" customHeight="1">
      <c r="A455" s="30"/>
      <c r="B455" s="146"/>
      <c r="C455" s="180" t="s">
        <v>688</v>
      </c>
      <c r="D455" s="180" t="s">
        <v>243</v>
      </c>
      <c r="E455" s="181" t="s">
        <v>689</v>
      </c>
      <c r="F455" s="182" t="s">
        <v>690</v>
      </c>
      <c r="G455" s="183" t="s">
        <v>392</v>
      </c>
      <c r="H455" s="184">
        <v>1</v>
      </c>
      <c r="I455" s="185"/>
      <c r="J455" s="185">
        <f>ROUND(I455*H455,2)</f>
        <v>0</v>
      </c>
      <c r="K455" s="182" t="s">
        <v>158</v>
      </c>
      <c r="L455" s="186"/>
      <c r="M455" s="187" t="s">
        <v>1</v>
      </c>
      <c r="N455" s="188" t="s">
        <v>44</v>
      </c>
      <c r="O455" s="155">
        <v>0</v>
      </c>
      <c r="P455" s="155">
        <f>O455*H455</f>
        <v>0</v>
      </c>
      <c r="Q455" s="155">
        <v>1E-3</v>
      </c>
      <c r="R455" s="155">
        <f>Q455*H455</f>
        <v>1E-3</v>
      </c>
      <c r="S455" s="155">
        <v>0</v>
      </c>
      <c r="T455" s="156">
        <f>S455*H455</f>
        <v>0</v>
      </c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Q455" s="157" t="s">
        <v>193</v>
      </c>
      <c r="AS455" s="157" t="s">
        <v>243</v>
      </c>
      <c r="AT455" s="157" t="s">
        <v>88</v>
      </c>
      <c r="AX455" s="18" t="s">
        <v>150</v>
      </c>
      <c r="BD455" s="158">
        <f>IF(N455="základní",J455,0)</f>
        <v>0</v>
      </c>
      <c r="BE455" s="158">
        <f>IF(N455="snížená",J455,0)</f>
        <v>0</v>
      </c>
      <c r="BF455" s="158">
        <f>IF(N455="zákl. přenesená",J455,0)</f>
        <v>0</v>
      </c>
      <c r="BG455" s="158">
        <f>IF(N455="sníž. přenesená",J455,0)</f>
        <v>0</v>
      </c>
      <c r="BH455" s="158">
        <f>IF(N455="nulová",J455,0)</f>
        <v>0</v>
      </c>
      <c r="BI455" s="18" t="s">
        <v>86</v>
      </c>
      <c r="BJ455" s="158">
        <f>ROUND(I455*H455,2)</f>
        <v>0</v>
      </c>
      <c r="BK455" s="18" t="s">
        <v>159</v>
      </c>
      <c r="BL455" s="157" t="s">
        <v>691</v>
      </c>
    </row>
    <row r="456" spans="1:64" s="14" customFormat="1">
      <c r="B456" s="166"/>
      <c r="D456" s="160" t="s">
        <v>162</v>
      </c>
      <c r="E456" s="167" t="s">
        <v>1</v>
      </c>
      <c r="F456" s="168" t="s">
        <v>86</v>
      </c>
      <c r="H456" s="169">
        <v>1</v>
      </c>
      <c r="L456" s="166"/>
      <c r="M456" s="170"/>
      <c r="N456" s="171"/>
      <c r="O456" s="171"/>
      <c r="P456" s="171"/>
      <c r="Q456" s="171"/>
      <c r="R456" s="171"/>
      <c r="S456" s="171"/>
      <c r="T456" s="172"/>
      <c r="AS456" s="167" t="s">
        <v>162</v>
      </c>
      <c r="AT456" s="167" t="s">
        <v>88</v>
      </c>
      <c r="AU456" s="14" t="s">
        <v>88</v>
      </c>
      <c r="AV456" s="14" t="s">
        <v>35</v>
      </c>
      <c r="AW456" s="14" t="s">
        <v>86</v>
      </c>
      <c r="AX456" s="167" t="s">
        <v>150</v>
      </c>
    </row>
    <row r="457" spans="1:64" s="2" customFormat="1" ht="14.45" customHeight="1">
      <c r="A457" s="30"/>
      <c r="B457" s="146"/>
      <c r="C457" s="147" t="s">
        <v>692</v>
      </c>
      <c r="D457" s="147" t="s">
        <v>154</v>
      </c>
      <c r="E457" s="148" t="s">
        <v>693</v>
      </c>
      <c r="F457" s="149" t="s">
        <v>694</v>
      </c>
      <c r="G457" s="150" t="s">
        <v>157</v>
      </c>
      <c r="H457" s="151">
        <v>1</v>
      </c>
      <c r="I457" s="152"/>
      <c r="J457" s="152">
        <f>ROUND(I457*H457,2)</f>
        <v>0</v>
      </c>
      <c r="K457" s="149" t="s">
        <v>158</v>
      </c>
      <c r="L457" s="31"/>
      <c r="M457" s="153" t="s">
        <v>1</v>
      </c>
      <c r="N457" s="154" t="s">
        <v>44</v>
      </c>
      <c r="O457" s="155">
        <v>8.3000000000000004E-2</v>
      </c>
      <c r="P457" s="155">
        <f>O457*H457</f>
        <v>8.3000000000000004E-2</v>
      </c>
      <c r="Q457" s="155">
        <v>1.0000000000000001E-5</v>
      </c>
      <c r="R457" s="155">
        <f>Q457*H457</f>
        <v>1.0000000000000001E-5</v>
      </c>
      <c r="S457" s="155">
        <v>0</v>
      </c>
      <c r="T457" s="156">
        <f>S457*H457</f>
        <v>0</v>
      </c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Q457" s="157" t="s">
        <v>159</v>
      </c>
      <c r="AS457" s="157" t="s">
        <v>154</v>
      </c>
      <c r="AT457" s="157" t="s">
        <v>88</v>
      </c>
      <c r="AX457" s="18" t="s">
        <v>150</v>
      </c>
      <c r="BD457" s="158">
        <f>IF(N457="základní",J457,0)</f>
        <v>0</v>
      </c>
      <c r="BE457" s="158">
        <f>IF(N457="snížená",J457,0)</f>
        <v>0</v>
      </c>
      <c r="BF457" s="158">
        <f>IF(N457="zákl. přenesená",J457,0)</f>
        <v>0</v>
      </c>
      <c r="BG457" s="158">
        <f>IF(N457="sníž. přenesená",J457,0)</f>
        <v>0</v>
      </c>
      <c r="BH457" s="158">
        <f>IF(N457="nulová",J457,0)</f>
        <v>0</v>
      </c>
      <c r="BI457" s="18" t="s">
        <v>86</v>
      </c>
      <c r="BJ457" s="158">
        <f>ROUND(I457*H457,2)</f>
        <v>0</v>
      </c>
      <c r="BK457" s="18" t="s">
        <v>159</v>
      </c>
      <c r="BL457" s="157" t="s">
        <v>695</v>
      </c>
    </row>
    <row r="458" spans="1:64" s="14" customFormat="1">
      <c r="B458" s="166"/>
      <c r="D458" s="160" t="s">
        <v>162</v>
      </c>
      <c r="E458" s="167" t="s">
        <v>1</v>
      </c>
      <c r="F458" s="168" t="s">
        <v>86</v>
      </c>
      <c r="H458" s="169">
        <v>1</v>
      </c>
      <c r="L458" s="166"/>
      <c r="M458" s="170"/>
      <c r="N458" s="171"/>
      <c r="O458" s="171"/>
      <c r="P458" s="171"/>
      <c r="Q458" s="171"/>
      <c r="R458" s="171"/>
      <c r="S458" s="171"/>
      <c r="T458" s="172"/>
      <c r="AS458" s="167" t="s">
        <v>162</v>
      </c>
      <c r="AT458" s="167" t="s">
        <v>88</v>
      </c>
      <c r="AU458" s="14" t="s">
        <v>88</v>
      </c>
      <c r="AV458" s="14" t="s">
        <v>35</v>
      </c>
      <c r="AW458" s="14" t="s">
        <v>86</v>
      </c>
      <c r="AX458" s="167" t="s">
        <v>150</v>
      </c>
    </row>
    <row r="459" spans="1:64" s="2" customFormat="1" ht="14.45" customHeight="1">
      <c r="A459" s="30"/>
      <c r="B459" s="146"/>
      <c r="C459" s="147" t="s">
        <v>696</v>
      </c>
      <c r="D459" s="147" t="s">
        <v>154</v>
      </c>
      <c r="E459" s="148" t="s">
        <v>697</v>
      </c>
      <c r="F459" s="149" t="s">
        <v>698</v>
      </c>
      <c r="G459" s="150" t="s">
        <v>220</v>
      </c>
      <c r="H459" s="151">
        <v>156.5</v>
      </c>
      <c r="I459" s="152"/>
      <c r="J459" s="152">
        <f>ROUND(I459*H459,2)</f>
        <v>0</v>
      </c>
      <c r="K459" s="149" t="s">
        <v>158</v>
      </c>
      <c r="L459" s="31"/>
      <c r="M459" s="153" t="s">
        <v>1</v>
      </c>
      <c r="N459" s="154" t="s">
        <v>44</v>
      </c>
      <c r="O459" s="155">
        <v>0.23899999999999999</v>
      </c>
      <c r="P459" s="155">
        <f>O459*H459</f>
        <v>37.403500000000001</v>
      </c>
      <c r="Q459" s="155">
        <v>0.1295</v>
      </c>
      <c r="R459" s="155">
        <f>Q459*H459</f>
        <v>20.266750000000002</v>
      </c>
      <c r="S459" s="155">
        <v>0</v>
      </c>
      <c r="T459" s="156">
        <f>S459*H459</f>
        <v>0</v>
      </c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Q459" s="157" t="s">
        <v>159</v>
      </c>
      <c r="AS459" s="157" t="s">
        <v>154</v>
      </c>
      <c r="AT459" s="157" t="s">
        <v>88</v>
      </c>
      <c r="AX459" s="18" t="s">
        <v>150</v>
      </c>
      <c r="BD459" s="158">
        <f>IF(N459="základní",J459,0)</f>
        <v>0</v>
      </c>
      <c r="BE459" s="158">
        <f>IF(N459="snížená",J459,0)</f>
        <v>0</v>
      </c>
      <c r="BF459" s="158">
        <f>IF(N459="zákl. přenesená",J459,0)</f>
        <v>0</v>
      </c>
      <c r="BG459" s="158">
        <f>IF(N459="sníž. přenesená",J459,0)</f>
        <v>0</v>
      </c>
      <c r="BH459" s="158">
        <f>IF(N459="nulová",J459,0)</f>
        <v>0</v>
      </c>
      <c r="BI459" s="18" t="s">
        <v>86</v>
      </c>
      <c r="BJ459" s="158">
        <f>ROUND(I459*H459,2)</f>
        <v>0</v>
      </c>
      <c r="BK459" s="18" t="s">
        <v>159</v>
      </c>
      <c r="BL459" s="157" t="s">
        <v>699</v>
      </c>
    </row>
    <row r="460" spans="1:64" s="13" customFormat="1">
      <c r="B460" s="159"/>
      <c r="D460" s="160" t="s">
        <v>162</v>
      </c>
      <c r="E460" s="161" t="s">
        <v>1</v>
      </c>
      <c r="F460" s="162" t="s">
        <v>700</v>
      </c>
      <c r="H460" s="161" t="s">
        <v>1</v>
      </c>
      <c r="L460" s="159"/>
      <c r="M460" s="163"/>
      <c r="N460" s="164"/>
      <c r="O460" s="164"/>
      <c r="P460" s="164"/>
      <c r="Q460" s="164"/>
      <c r="R460" s="164"/>
      <c r="S460" s="164"/>
      <c r="T460" s="165"/>
      <c r="AS460" s="161" t="s">
        <v>162</v>
      </c>
      <c r="AT460" s="161" t="s">
        <v>88</v>
      </c>
      <c r="AU460" s="13" t="s">
        <v>86</v>
      </c>
      <c r="AV460" s="13" t="s">
        <v>35</v>
      </c>
      <c r="AW460" s="13" t="s">
        <v>79</v>
      </c>
      <c r="AX460" s="161" t="s">
        <v>150</v>
      </c>
    </row>
    <row r="461" spans="1:64" s="14" customFormat="1">
      <c r="B461" s="166"/>
      <c r="D461" s="160" t="s">
        <v>162</v>
      </c>
      <c r="E461" s="167" t="s">
        <v>1</v>
      </c>
      <c r="F461" s="168" t="s">
        <v>701</v>
      </c>
      <c r="H461" s="169">
        <v>156.5</v>
      </c>
      <c r="L461" s="166"/>
      <c r="M461" s="170"/>
      <c r="N461" s="171"/>
      <c r="O461" s="171"/>
      <c r="P461" s="171"/>
      <c r="Q461" s="171"/>
      <c r="R461" s="171"/>
      <c r="S461" s="171"/>
      <c r="T461" s="172"/>
      <c r="AS461" s="167" t="s">
        <v>162</v>
      </c>
      <c r="AT461" s="167" t="s">
        <v>88</v>
      </c>
      <c r="AU461" s="14" t="s">
        <v>88</v>
      </c>
      <c r="AV461" s="14" t="s">
        <v>35</v>
      </c>
      <c r="AW461" s="14" t="s">
        <v>86</v>
      </c>
      <c r="AX461" s="167" t="s">
        <v>150</v>
      </c>
    </row>
    <row r="462" spans="1:64" s="2" customFormat="1" ht="14.45" customHeight="1">
      <c r="A462" s="30"/>
      <c r="B462" s="146"/>
      <c r="C462" s="180" t="s">
        <v>702</v>
      </c>
      <c r="D462" s="180" t="s">
        <v>243</v>
      </c>
      <c r="E462" s="181" t="s">
        <v>703</v>
      </c>
      <c r="F462" s="182" t="s">
        <v>704</v>
      </c>
      <c r="G462" s="183" t="s">
        <v>220</v>
      </c>
      <c r="H462" s="184">
        <v>158.065</v>
      </c>
      <c r="I462" s="185"/>
      <c r="J462" s="185">
        <f>ROUND(I462*H462,2)</f>
        <v>0</v>
      </c>
      <c r="K462" s="182" t="s">
        <v>158</v>
      </c>
      <c r="L462" s="186"/>
      <c r="M462" s="187" t="s">
        <v>1</v>
      </c>
      <c r="N462" s="188" t="s">
        <v>44</v>
      </c>
      <c r="O462" s="155">
        <v>0</v>
      </c>
      <c r="P462" s="155">
        <f>O462*H462</f>
        <v>0</v>
      </c>
      <c r="Q462" s="155">
        <v>5.6120000000000003E-2</v>
      </c>
      <c r="R462" s="155">
        <f>Q462*H462</f>
        <v>8.8706078000000002</v>
      </c>
      <c r="S462" s="155">
        <v>0</v>
      </c>
      <c r="T462" s="156">
        <f>S462*H462</f>
        <v>0</v>
      </c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Q462" s="157" t="s">
        <v>193</v>
      </c>
      <c r="AS462" s="157" t="s">
        <v>243</v>
      </c>
      <c r="AT462" s="157" t="s">
        <v>88</v>
      </c>
      <c r="AX462" s="18" t="s">
        <v>150</v>
      </c>
      <c r="BD462" s="158">
        <f>IF(N462="základní",J462,0)</f>
        <v>0</v>
      </c>
      <c r="BE462" s="158">
        <f>IF(N462="snížená",J462,0)</f>
        <v>0</v>
      </c>
      <c r="BF462" s="158">
        <f>IF(N462="zákl. přenesená",J462,0)</f>
        <v>0</v>
      </c>
      <c r="BG462" s="158">
        <f>IF(N462="sníž. přenesená",J462,0)</f>
        <v>0</v>
      </c>
      <c r="BH462" s="158">
        <f>IF(N462="nulová",J462,0)</f>
        <v>0</v>
      </c>
      <c r="BI462" s="18" t="s">
        <v>86</v>
      </c>
      <c r="BJ462" s="158">
        <f>ROUND(I462*H462,2)</f>
        <v>0</v>
      </c>
      <c r="BK462" s="18" t="s">
        <v>159</v>
      </c>
      <c r="BL462" s="157" t="s">
        <v>705</v>
      </c>
    </row>
    <row r="463" spans="1:64" s="14" customFormat="1">
      <c r="B463" s="166"/>
      <c r="D463" s="160" t="s">
        <v>162</v>
      </c>
      <c r="E463" s="167" t="s">
        <v>1</v>
      </c>
      <c r="F463" s="168" t="s">
        <v>706</v>
      </c>
      <c r="H463" s="169">
        <v>158.065</v>
      </c>
      <c r="L463" s="166"/>
      <c r="M463" s="170"/>
      <c r="N463" s="171"/>
      <c r="O463" s="171"/>
      <c r="P463" s="171"/>
      <c r="Q463" s="171"/>
      <c r="R463" s="171"/>
      <c r="S463" s="171"/>
      <c r="T463" s="172"/>
      <c r="AS463" s="167" t="s">
        <v>162</v>
      </c>
      <c r="AT463" s="167" t="s">
        <v>88</v>
      </c>
      <c r="AU463" s="14" t="s">
        <v>88</v>
      </c>
      <c r="AV463" s="14" t="s">
        <v>35</v>
      </c>
      <c r="AW463" s="14" t="s">
        <v>86</v>
      </c>
      <c r="AX463" s="167" t="s">
        <v>150</v>
      </c>
    </row>
    <row r="464" spans="1:64" s="2" customFormat="1" ht="14.45" customHeight="1">
      <c r="A464" s="30"/>
      <c r="B464" s="146"/>
      <c r="C464" s="147" t="s">
        <v>707</v>
      </c>
      <c r="D464" s="147" t="s">
        <v>154</v>
      </c>
      <c r="E464" s="148" t="s">
        <v>708</v>
      </c>
      <c r="F464" s="149" t="s">
        <v>709</v>
      </c>
      <c r="G464" s="150" t="s">
        <v>220</v>
      </c>
      <c r="H464" s="151">
        <v>22.5</v>
      </c>
      <c r="I464" s="152"/>
      <c r="J464" s="152">
        <f>ROUND(I464*H464,2)</f>
        <v>0</v>
      </c>
      <c r="K464" s="149" t="s">
        <v>158</v>
      </c>
      <c r="L464" s="31"/>
      <c r="M464" s="153" t="s">
        <v>1</v>
      </c>
      <c r="N464" s="154" t="s">
        <v>44</v>
      </c>
      <c r="O464" s="155">
        <v>0.23400000000000001</v>
      </c>
      <c r="P464" s="155">
        <f>O464*H464</f>
        <v>5.2650000000000006</v>
      </c>
      <c r="Q464" s="155">
        <v>0.14066999999999999</v>
      </c>
      <c r="R464" s="155">
        <f>Q464*H464</f>
        <v>3.1650749999999999</v>
      </c>
      <c r="S464" s="155">
        <v>0</v>
      </c>
      <c r="T464" s="156">
        <f>S464*H464</f>
        <v>0</v>
      </c>
      <c r="U464" s="30"/>
      <c r="V464" s="30"/>
      <c r="W464" s="30"/>
      <c r="X464" s="30"/>
      <c r="Y464" s="30"/>
      <c r="Z464" s="30"/>
      <c r="AA464" s="30"/>
      <c r="AB464" s="30"/>
      <c r="AC464" s="30"/>
      <c r="AD464" s="30"/>
      <c r="AQ464" s="157" t="s">
        <v>159</v>
      </c>
      <c r="AS464" s="157" t="s">
        <v>154</v>
      </c>
      <c r="AT464" s="157" t="s">
        <v>88</v>
      </c>
      <c r="AX464" s="18" t="s">
        <v>150</v>
      </c>
      <c r="BD464" s="158">
        <f>IF(N464="základní",J464,0)</f>
        <v>0</v>
      </c>
      <c r="BE464" s="158">
        <f>IF(N464="snížená",J464,0)</f>
        <v>0</v>
      </c>
      <c r="BF464" s="158">
        <f>IF(N464="zákl. přenesená",J464,0)</f>
        <v>0</v>
      </c>
      <c r="BG464" s="158">
        <f>IF(N464="sníž. přenesená",J464,0)</f>
        <v>0</v>
      </c>
      <c r="BH464" s="158">
        <f>IF(N464="nulová",J464,0)</f>
        <v>0</v>
      </c>
      <c r="BI464" s="18" t="s">
        <v>86</v>
      </c>
      <c r="BJ464" s="158">
        <f>ROUND(I464*H464,2)</f>
        <v>0</v>
      </c>
      <c r="BK464" s="18" t="s">
        <v>159</v>
      </c>
      <c r="BL464" s="157" t="s">
        <v>710</v>
      </c>
    </row>
    <row r="465" spans="1:64" s="13" customFormat="1">
      <c r="B465" s="159"/>
      <c r="D465" s="160" t="s">
        <v>162</v>
      </c>
      <c r="E465" s="161" t="s">
        <v>1</v>
      </c>
      <c r="F465" s="162" t="s">
        <v>711</v>
      </c>
      <c r="H465" s="161" t="s">
        <v>1</v>
      </c>
      <c r="L465" s="159"/>
      <c r="M465" s="163"/>
      <c r="N465" s="164"/>
      <c r="O465" s="164"/>
      <c r="P465" s="164"/>
      <c r="Q465" s="164"/>
      <c r="R465" s="164"/>
      <c r="S465" s="164"/>
      <c r="T465" s="165"/>
      <c r="AS465" s="161" t="s">
        <v>162</v>
      </c>
      <c r="AT465" s="161" t="s">
        <v>88</v>
      </c>
      <c r="AU465" s="13" t="s">
        <v>86</v>
      </c>
      <c r="AV465" s="13" t="s">
        <v>35</v>
      </c>
      <c r="AW465" s="13" t="s">
        <v>79</v>
      </c>
      <c r="AX465" s="161" t="s">
        <v>150</v>
      </c>
    </row>
    <row r="466" spans="1:64" s="14" customFormat="1">
      <c r="B466" s="166"/>
      <c r="D466" s="160" t="s">
        <v>162</v>
      </c>
      <c r="E466" s="167" t="s">
        <v>1</v>
      </c>
      <c r="F466" s="168" t="s">
        <v>712</v>
      </c>
      <c r="H466" s="169">
        <v>22.5</v>
      </c>
      <c r="L466" s="166"/>
      <c r="M466" s="170"/>
      <c r="N466" s="171"/>
      <c r="O466" s="171"/>
      <c r="P466" s="171"/>
      <c r="Q466" s="171"/>
      <c r="R466" s="171"/>
      <c r="S466" s="171"/>
      <c r="T466" s="172"/>
      <c r="AS466" s="167" t="s">
        <v>162</v>
      </c>
      <c r="AT466" s="167" t="s">
        <v>88</v>
      </c>
      <c r="AU466" s="14" t="s">
        <v>88</v>
      </c>
      <c r="AV466" s="14" t="s">
        <v>35</v>
      </c>
      <c r="AW466" s="14" t="s">
        <v>86</v>
      </c>
      <c r="AX466" s="167" t="s">
        <v>150</v>
      </c>
    </row>
    <row r="467" spans="1:64" s="2" customFormat="1" ht="14.45" customHeight="1">
      <c r="A467" s="30"/>
      <c r="B467" s="146"/>
      <c r="C467" s="180" t="s">
        <v>713</v>
      </c>
      <c r="D467" s="180" t="s">
        <v>243</v>
      </c>
      <c r="E467" s="181" t="s">
        <v>714</v>
      </c>
      <c r="F467" s="182" t="s">
        <v>715</v>
      </c>
      <c r="G467" s="183" t="s">
        <v>220</v>
      </c>
      <c r="H467" s="184">
        <v>22.725000000000001</v>
      </c>
      <c r="I467" s="185"/>
      <c r="J467" s="185">
        <f>ROUND(I467*H467,2)</f>
        <v>0</v>
      </c>
      <c r="K467" s="182" t="s">
        <v>158</v>
      </c>
      <c r="L467" s="186"/>
      <c r="M467" s="187" t="s">
        <v>1</v>
      </c>
      <c r="N467" s="188" t="s">
        <v>44</v>
      </c>
      <c r="O467" s="155">
        <v>0</v>
      </c>
      <c r="P467" s="155">
        <f>O467*H467</f>
        <v>0</v>
      </c>
      <c r="Q467" s="155">
        <v>6.5000000000000002E-2</v>
      </c>
      <c r="R467" s="155">
        <f>Q467*H467</f>
        <v>1.4771250000000002</v>
      </c>
      <c r="S467" s="155">
        <v>0</v>
      </c>
      <c r="T467" s="156">
        <f>S467*H467</f>
        <v>0</v>
      </c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Q467" s="157" t="s">
        <v>193</v>
      </c>
      <c r="AS467" s="157" t="s">
        <v>243</v>
      </c>
      <c r="AT467" s="157" t="s">
        <v>88</v>
      </c>
      <c r="AX467" s="18" t="s">
        <v>150</v>
      </c>
      <c r="BD467" s="158">
        <f>IF(N467="základní",J467,0)</f>
        <v>0</v>
      </c>
      <c r="BE467" s="158">
        <f>IF(N467="snížená",J467,0)</f>
        <v>0</v>
      </c>
      <c r="BF467" s="158">
        <f>IF(N467="zákl. přenesená",J467,0)</f>
        <v>0</v>
      </c>
      <c r="BG467" s="158">
        <f>IF(N467="sníž. přenesená",J467,0)</f>
        <v>0</v>
      </c>
      <c r="BH467" s="158">
        <f>IF(N467="nulová",J467,0)</f>
        <v>0</v>
      </c>
      <c r="BI467" s="18" t="s">
        <v>86</v>
      </c>
      <c r="BJ467" s="158">
        <f>ROUND(I467*H467,2)</f>
        <v>0</v>
      </c>
      <c r="BK467" s="18" t="s">
        <v>159</v>
      </c>
      <c r="BL467" s="157" t="s">
        <v>716</v>
      </c>
    </row>
    <row r="468" spans="1:64" s="14" customFormat="1">
      <c r="B468" s="166"/>
      <c r="D468" s="160" t="s">
        <v>162</v>
      </c>
      <c r="E468" s="167" t="s">
        <v>1</v>
      </c>
      <c r="F468" s="168" t="s">
        <v>717</v>
      </c>
      <c r="H468" s="169">
        <v>22.725000000000001</v>
      </c>
      <c r="L468" s="166"/>
      <c r="M468" s="170"/>
      <c r="N468" s="171"/>
      <c r="O468" s="171"/>
      <c r="P468" s="171"/>
      <c r="Q468" s="171"/>
      <c r="R468" s="171"/>
      <c r="S468" s="171"/>
      <c r="T468" s="172"/>
      <c r="AS468" s="167" t="s">
        <v>162</v>
      </c>
      <c r="AT468" s="167" t="s">
        <v>88</v>
      </c>
      <c r="AU468" s="14" t="s">
        <v>88</v>
      </c>
      <c r="AV468" s="14" t="s">
        <v>35</v>
      </c>
      <c r="AW468" s="14" t="s">
        <v>86</v>
      </c>
      <c r="AX468" s="167" t="s">
        <v>150</v>
      </c>
    </row>
    <row r="469" spans="1:64" s="2" customFormat="1" ht="14.45" customHeight="1">
      <c r="A469" s="30"/>
      <c r="B469" s="146"/>
      <c r="C469" s="147" t="s">
        <v>718</v>
      </c>
      <c r="D469" s="147" t="s">
        <v>154</v>
      </c>
      <c r="E469" s="148" t="s">
        <v>719</v>
      </c>
      <c r="F469" s="149" t="s">
        <v>720</v>
      </c>
      <c r="G469" s="150" t="s">
        <v>220</v>
      </c>
      <c r="H469" s="151">
        <v>26</v>
      </c>
      <c r="I469" s="152"/>
      <c r="J469" s="152">
        <f>ROUND(I469*H469,2)</f>
        <v>0</v>
      </c>
      <c r="K469" s="149" t="s">
        <v>158</v>
      </c>
      <c r="L469" s="31"/>
      <c r="M469" s="153" t="s">
        <v>1</v>
      </c>
      <c r="N469" s="154" t="s">
        <v>44</v>
      </c>
      <c r="O469" s="155">
        <v>0.19600000000000001</v>
      </c>
      <c r="P469" s="155">
        <f>O469*H469</f>
        <v>5.0960000000000001</v>
      </c>
      <c r="Q469" s="155">
        <v>0</v>
      </c>
      <c r="R469" s="155">
        <f>Q469*H469</f>
        <v>0</v>
      </c>
      <c r="S469" s="155">
        <v>0</v>
      </c>
      <c r="T469" s="156">
        <f>S469*H469</f>
        <v>0</v>
      </c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Q469" s="157" t="s">
        <v>159</v>
      </c>
      <c r="AS469" s="157" t="s">
        <v>154</v>
      </c>
      <c r="AT469" s="157" t="s">
        <v>88</v>
      </c>
      <c r="AX469" s="18" t="s">
        <v>150</v>
      </c>
      <c r="BD469" s="158">
        <f>IF(N469="základní",J469,0)</f>
        <v>0</v>
      </c>
      <c r="BE469" s="158">
        <f>IF(N469="snížená",J469,0)</f>
        <v>0</v>
      </c>
      <c r="BF469" s="158">
        <f>IF(N469="zákl. přenesená",J469,0)</f>
        <v>0</v>
      </c>
      <c r="BG469" s="158">
        <f>IF(N469="sníž. přenesená",J469,0)</f>
        <v>0</v>
      </c>
      <c r="BH469" s="158">
        <f>IF(N469="nulová",J469,0)</f>
        <v>0</v>
      </c>
      <c r="BI469" s="18" t="s">
        <v>86</v>
      </c>
      <c r="BJ469" s="158">
        <f>ROUND(I469*H469,2)</f>
        <v>0</v>
      </c>
      <c r="BK469" s="18" t="s">
        <v>159</v>
      </c>
      <c r="BL469" s="157" t="s">
        <v>721</v>
      </c>
    </row>
    <row r="470" spans="1:64" s="14" customFormat="1">
      <c r="B470" s="166"/>
      <c r="D470" s="160" t="s">
        <v>162</v>
      </c>
      <c r="E470" s="167" t="s">
        <v>1</v>
      </c>
      <c r="F470" s="168" t="s">
        <v>722</v>
      </c>
      <c r="H470" s="169">
        <v>26</v>
      </c>
      <c r="L470" s="166"/>
      <c r="M470" s="170"/>
      <c r="N470" s="171"/>
      <c r="O470" s="171"/>
      <c r="P470" s="171"/>
      <c r="Q470" s="171"/>
      <c r="R470" s="171"/>
      <c r="S470" s="171"/>
      <c r="T470" s="172"/>
      <c r="AS470" s="167" t="s">
        <v>162</v>
      </c>
      <c r="AT470" s="167" t="s">
        <v>88</v>
      </c>
      <c r="AU470" s="14" t="s">
        <v>88</v>
      </c>
      <c r="AV470" s="14" t="s">
        <v>35</v>
      </c>
      <c r="AW470" s="14" t="s">
        <v>86</v>
      </c>
      <c r="AX470" s="167" t="s">
        <v>150</v>
      </c>
    </row>
    <row r="471" spans="1:64" s="12" customFormat="1" ht="20.85" customHeight="1">
      <c r="B471" s="134"/>
      <c r="D471" s="135" t="s">
        <v>78</v>
      </c>
      <c r="E471" s="144" t="s">
        <v>653</v>
      </c>
      <c r="F471" s="144" t="s">
        <v>723</v>
      </c>
      <c r="J471" s="145">
        <f>BJ471</f>
        <v>0</v>
      </c>
      <c r="L471" s="134"/>
      <c r="M471" s="138"/>
      <c r="N471" s="139"/>
      <c r="O471" s="139"/>
      <c r="P471" s="140">
        <f>P472+SUM(P473:P484)</f>
        <v>374.65484300000003</v>
      </c>
      <c r="Q471" s="139"/>
      <c r="R471" s="140">
        <f>R472+SUM(R473:R484)</f>
        <v>0</v>
      </c>
      <c r="S471" s="139"/>
      <c r="T471" s="141">
        <f>T472+SUM(T473:T484)</f>
        <v>0</v>
      </c>
      <c r="AQ471" s="135" t="s">
        <v>86</v>
      </c>
      <c r="AS471" s="142" t="s">
        <v>78</v>
      </c>
      <c r="AT471" s="142" t="s">
        <v>88</v>
      </c>
      <c r="AX471" s="135" t="s">
        <v>150</v>
      </c>
      <c r="BJ471" s="143">
        <f>BJ472+SUM(BJ473:BJ484)</f>
        <v>0</v>
      </c>
    </row>
    <row r="472" spans="1:64" s="2" customFormat="1" ht="14.45" customHeight="1">
      <c r="A472" s="30"/>
      <c r="B472" s="146"/>
      <c r="C472" s="147" t="s">
        <v>724</v>
      </c>
      <c r="D472" s="147" t="s">
        <v>154</v>
      </c>
      <c r="E472" s="148" t="s">
        <v>725</v>
      </c>
      <c r="F472" s="149" t="s">
        <v>726</v>
      </c>
      <c r="G472" s="150" t="s">
        <v>358</v>
      </c>
      <c r="H472" s="151">
        <v>98.944000000000003</v>
      </c>
      <c r="I472" s="152"/>
      <c r="J472" s="152">
        <f>ROUND(I472*H472,2)</f>
        <v>0</v>
      </c>
      <c r="K472" s="149" t="s">
        <v>158</v>
      </c>
      <c r="L472" s="31"/>
      <c r="M472" s="153" t="s">
        <v>1</v>
      </c>
      <c r="N472" s="154" t="s">
        <v>44</v>
      </c>
      <c r="O472" s="155">
        <v>3.2000000000000001E-2</v>
      </c>
      <c r="P472" s="155">
        <f>O472*H472</f>
        <v>3.1662080000000001</v>
      </c>
      <c r="Q472" s="155">
        <v>0</v>
      </c>
      <c r="R472" s="155">
        <f>Q472*H472</f>
        <v>0</v>
      </c>
      <c r="S472" s="155">
        <v>0</v>
      </c>
      <c r="T472" s="156">
        <f>S472*H472</f>
        <v>0</v>
      </c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Q472" s="157" t="s">
        <v>159</v>
      </c>
      <c r="AS472" s="157" t="s">
        <v>154</v>
      </c>
      <c r="AT472" s="157" t="s">
        <v>160</v>
      </c>
      <c r="AX472" s="18" t="s">
        <v>150</v>
      </c>
      <c r="BD472" s="158">
        <f>IF(N472="základní",J472,0)</f>
        <v>0</v>
      </c>
      <c r="BE472" s="158">
        <f>IF(N472="snížená",J472,0)</f>
        <v>0</v>
      </c>
      <c r="BF472" s="158">
        <f>IF(N472="zákl. přenesená",J472,0)</f>
        <v>0</v>
      </c>
      <c r="BG472" s="158">
        <f>IF(N472="sníž. přenesená",J472,0)</f>
        <v>0</v>
      </c>
      <c r="BH472" s="158">
        <f>IF(N472="nulová",J472,0)</f>
        <v>0</v>
      </c>
      <c r="BI472" s="18" t="s">
        <v>86</v>
      </c>
      <c r="BJ472" s="158">
        <f>ROUND(I472*H472,2)</f>
        <v>0</v>
      </c>
      <c r="BK472" s="18" t="s">
        <v>159</v>
      </c>
      <c r="BL472" s="157" t="s">
        <v>727</v>
      </c>
    </row>
    <row r="473" spans="1:64" s="2" customFormat="1" ht="14.45" customHeight="1">
      <c r="A473" s="30"/>
      <c r="B473" s="146"/>
      <c r="C473" s="147" t="s">
        <v>728</v>
      </c>
      <c r="D473" s="147" t="s">
        <v>154</v>
      </c>
      <c r="E473" s="148" t="s">
        <v>729</v>
      </c>
      <c r="F473" s="149" t="s">
        <v>730</v>
      </c>
      <c r="G473" s="150" t="s">
        <v>358</v>
      </c>
      <c r="H473" s="151">
        <v>890.49599999999998</v>
      </c>
      <c r="I473" s="152"/>
      <c r="J473" s="152">
        <f>ROUND(I473*H473,2)</f>
        <v>0</v>
      </c>
      <c r="K473" s="149" t="s">
        <v>158</v>
      </c>
      <c r="L473" s="31"/>
      <c r="M473" s="153" t="s">
        <v>1</v>
      </c>
      <c r="N473" s="154" t="s">
        <v>44</v>
      </c>
      <c r="O473" s="155">
        <v>3.0000000000000001E-3</v>
      </c>
      <c r="P473" s="155">
        <f>O473*H473</f>
        <v>2.6714880000000001</v>
      </c>
      <c r="Q473" s="155">
        <v>0</v>
      </c>
      <c r="R473" s="155">
        <f>Q473*H473</f>
        <v>0</v>
      </c>
      <c r="S473" s="155">
        <v>0</v>
      </c>
      <c r="T473" s="156">
        <f>S473*H473</f>
        <v>0</v>
      </c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Q473" s="157" t="s">
        <v>159</v>
      </c>
      <c r="AS473" s="157" t="s">
        <v>154</v>
      </c>
      <c r="AT473" s="157" t="s">
        <v>160</v>
      </c>
      <c r="AX473" s="18" t="s">
        <v>150</v>
      </c>
      <c r="BD473" s="158">
        <f>IF(N473="základní",J473,0)</f>
        <v>0</v>
      </c>
      <c r="BE473" s="158">
        <f>IF(N473="snížená",J473,0)</f>
        <v>0</v>
      </c>
      <c r="BF473" s="158">
        <f>IF(N473="zákl. přenesená",J473,0)</f>
        <v>0</v>
      </c>
      <c r="BG473" s="158">
        <f>IF(N473="sníž. přenesená",J473,0)</f>
        <v>0</v>
      </c>
      <c r="BH473" s="158">
        <f>IF(N473="nulová",J473,0)</f>
        <v>0</v>
      </c>
      <c r="BI473" s="18" t="s">
        <v>86</v>
      </c>
      <c r="BJ473" s="158">
        <f>ROUND(I473*H473,2)</f>
        <v>0</v>
      </c>
      <c r="BK473" s="18" t="s">
        <v>159</v>
      </c>
      <c r="BL473" s="157" t="s">
        <v>731</v>
      </c>
    </row>
    <row r="474" spans="1:64" s="14" customFormat="1">
      <c r="B474" s="166"/>
      <c r="D474" s="160" t="s">
        <v>162</v>
      </c>
      <c r="E474" s="167" t="s">
        <v>1</v>
      </c>
      <c r="F474" s="168" t="s">
        <v>732</v>
      </c>
      <c r="H474" s="169">
        <v>890.49599999999998</v>
      </c>
      <c r="L474" s="166"/>
      <c r="M474" s="170"/>
      <c r="N474" s="171"/>
      <c r="O474" s="171"/>
      <c r="P474" s="171"/>
      <c r="Q474" s="171"/>
      <c r="R474" s="171"/>
      <c r="S474" s="171"/>
      <c r="T474" s="172"/>
      <c r="AS474" s="167" t="s">
        <v>162</v>
      </c>
      <c r="AT474" s="167" t="s">
        <v>160</v>
      </c>
      <c r="AU474" s="14" t="s">
        <v>88</v>
      </c>
      <c r="AV474" s="14" t="s">
        <v>35</v>
      </c>
      <c r="AW474" s="14" t="s">
        <v>86</v>
      </c>
      <c r="AX474" s="167" t="s">
        <v>150</v>
      </c>
    </row>
    <row r="475" spans="1:64" s="2" customFormat="1" ht="14.45" customHeight="1">
      <c r="A475" s="30"/>
      <c r="B475" s="146"/>
      <c r="C475" s="147" t="s">
        <v>733</v>
      </c>
      <c r="D475" s="147" t="s">
        <v>154</v>
      </c>
      <c r="E475" s="148" t="s">
        <v>734</v>
      </c>
      <c r="F475" s="149" t="s">
        <v>735</v>
      </c>
      <c r="G475" s="150" t="s">
        <v>358</v>
      </c>
      <c r="H475" s="151">
        <v>98.944000000000003</v>
      </c>
      <c r="I475" s="152"/>
      <c r="J475" s="152">
        <f>ROUND(I475*H475,2)</f>
        <v>0</v>
      </c>
      <c r="K475" s="149" t="s">
        <v>158</v>
      </c>
      <c r="L475" s="31"/>
      <c r="M475" s="153" t="s">
        <v>1</v>
      </c>
      <c r="N475" s="154" t="s">
        <v>44</v>
      </c>
      <c r="O475" s="155">
        <v>0.159</v>
      </c>
      <c r="P475" s="155">
        <f>O475*H475</f>
        <v>15.732096</v>
      </c>
      <c r="Q475" s="155">
        <v>0</v>
      </c>
      <c r="R475" s="155">
        <f>Q475*H475</f>
        <v>0</v>
      </c>
      <c r="S475" s="155">
        <v>0</v>
      </c>
      <c r="T475" s="156">
        <f>S475*H475</f>
        <v>0</v>
      </c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Q475" s="157" t="s">
        <v>159</v>
      </c>
      <c r="AS475" s="157" t="s">
        <v>154</v>
      </c>
      <c r="AT475" s="157" t="s">
        <v>160</v>
      </c>
      <c r="AX475" s="18" t="s">
        <v>150</v>
      </c>
      <c r="BD475" s="158">
        <f>IF(N475="základní",J475,0)</f>
        <v>0</v>
      </c>
      <c r="BE475" s="158">
        <f>IF(N475="snížená",J475,0)</f>
        <v>0</v>
      </c>
      <c r="BF475" s="158">
        <f>IF(N475="zákl. přenesená",J475,0)</f>
        <v>0</v>
      </c>
      <c r="BG475" s="158">
        <f>IF(N475="sníž. přenesená",J475,0)</f>
        <v>0</v>
      </c>
      <c r="BH475" s="158">
        <f>IF(N475="nulová",J475,0)</f>
        <v>0</v>
      </c>
      <c r="BI475" s="18" t="s">
        <v>86</v>
      </c>
      <c r="BJ475" s="158">
        <f>ROUND(I475*H475,2)</f>
        <v>0</v>
      </c>
      <c r="BK475" s="18" t="s">
        <v>159</v>
      </c>
      <c r="BL475" s="157" t="s">
        <v>736</v>
      </c>
    </row>
    <row r="476" spans="1:64" s="2" customFormat="1" ht="14.45" customHeight="1">
      <c r="A476" s="30"/>
      <c r="B476" s="146"/>
      <c r="C476" s="147" t="s">
        <v>737</v>
      </c>
      <c r="D476" s="147" t="s">
        <v>154</v>
      </c>
      <c r="E476" s="148" t="s">
        <v>738</v>
      </c>
      <c r="F476" s="149" t="s">
        <v>739</v>
      </c>
      <c r="G476" s="150" t="s">
        <v>358</v>
      </c>
      <c r="H476" s="151">
        <v>36.473999999999997</v>
      </c>
      <c r="I476" s="152"/>
      <c r="J476" s="152">
        <f>ROUND(I476*H476,2)</f>
        <v>0</v>
      </c>
      <c r="K476" s="149" t="s">
        <v>158</v>
      </c>
      <c r="L476" s="31"/>
      <c r="M476" s="153" t="s">
        <v>1</v>
      </c>
      <c r="N476" s="154" t="s">
        <v>44</v>
      </c>
      <c r="O476" s="155">
        <v>0</v>
      </c>
      <c r="P476" s="155">
        <f>O476*H476</f>
        <v>0</v>
      </c>
      <c r="Q476" s="155">
        <v>0</v>
      </c>
      <c r="R476" s="155">
        <f>Q476*H476</f>
        <v>0</v>
      </c>
      <c r="S476" s="155">
        <v>0</v>
      </c>
      <c r="T476" s="156">
        <f>S476*H476</f>
        <v>0</v>
      </c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Q476" s="157" t="s">
        <v>159</v>
      </c>
      <c r="AS476" s="157" t="s">
        <v>154</v>
      </c>
      <c r="AT476" s="157" t="s">
        <v>160</v>
      </c>
      <c r="AX476" s="18" t="s">
        <v>150</v>
      </c>
      <c r="BD476" s="158">
        <f>IF(N476="základní",J476,0)</f>
        <v>0</v>
      </c>
      <c r="BE476" s="158">
        <f>IF(N476="snížená",J476,0)</f>
        <v>0</v>
      </c>
      <c r="BF476" s="158">
        <f>IF(N476="zákl. přenesená",J476,0)</f>
        <v>0</v>
      </c>
      <c r="BG476" s="158">
        <f>IF(N476="sníž. přenesená",J476,0)</f>
        <v>0</v>
      </c>
      <c r="BH476" s="158">
        <f>IF(N476="nulová",J476,0)</f>
        <v>0</v>
      </c>
      <c r="BI476" s="18" t="s">
        <v>86</v>
      </c>
      <c r="BJ476" s="158">
        <f>ROUND(I476*H476,2)</f>
        <v>0</v>
      </c>
      <c r="BK476" s="18" t="s">
        <v>159</v>
      </c>
      <c r="BL476" s="157" t="s">
        <v>740</v>
      </c>
    </row>
    <row r="477" spans="1:64" s="14" customFormat="1">
      <c r="B477" s="166"/>
      <c r="D477" s="160" t="s">
        <v>162</v>
      </c>
      <c r="E477" s="167" t="s">
        <v>1</v>
      </c>
      <c r="F477" s="168" t="s">
        <v>741</v>
      </c>
      <c r="H477" s="169">
        <v>36.473999999999997</v>
      </c>
      <c r="L477" s="166"/>
      <c r="M477" s="170"/>
      <c r="N477" s="171"/>
      <c r="O477" s="171"/>
      <c r="P477" s="171"/>
      <c r="Q477" s="171"/>
      <c r="R477" s="171"/>
      <c r="S477" s="171"/>
      <c r="T477" s="172"/>
      <c r="AS477" s="167" t="s">
        <v>162</v>
      </c>
      <c r="AT477" s="167" t="s">
        <v>160</v>
      </c>
      <c r="AU477" s="14" t="s">
        <v>88</v>
      </c>
      <c r="AV477" s="14" t="s">
        <v>35</v>
      </c>
      <c r="AW477" s="14" t="s">
        <v>86</v>
      </c>
      <c r="AX477" s="167" t="s">
        <v>150</v>
      </c>
    </row>
    <row r="478" spans="1:64" s="2" customFormat="1" ht="14.45" customHeight="1">
      <c r="A478" s="30"/>
      <c r="B478" s="146"/>
      <c r="C478" s="147" t="s">
        <v>742</v>
      </c>
      <c r="D478" s="147" t="s">
        <v>154</v>
      </c>
      <c r="E478" s="148" t="s">
        <v>743</v>
      </c>
      <c r="F478" s="149" t="s">
        <v>744</v>
      </c>
      <c r="G478" s="150" t="s">
        <v>358</v>
      </c>
      <c r="H478" s="151">
        <v>27.46</v>
      </c>
      <c r="I478" s="152"/>
      <c r="J478" s="152">
        <f>ROUND(I478*H478,2)</f>
        <v>0</v>
      </c>
      <c r="K478" s="149" t="s">
        <v>158</v>
      </c>
      <c r="L478" s="31"/>
      <c r="M478" s="153" t="s">
        <v>1</v>
      </c>
      <c r="N478" s="154" t="s">
        <v>44</v>
      </c>
      <c r="O478" s="155">
        <v>0</v>
      </c>
      <c r="P478" s="155">
        <f>O478*H478</f>
        <v>0</v>
      </c>
      <c r="Q478" s="155">
        <v>0</v>
      </c>
      <c r="R478" s="155">
        <f>Q478*H478</f>
        <v>0</v>
      </c>
      <c r="S478" s="155">
        <v>0</v>
      </c>
      <c r="T478" s="156">
        <f>S478*H478</f>
        <v>0</v>
      </c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Q478" s="157" t="s">
        <v>159</v>
      </c>
      <c r="AS478" s="157" t="s">
        <v>154</v>
      </c>
      <c r="AT478" s="157" t="s">
        <v>160</v>
      </c>
      <c r="AX478" s="18" t="s">
        <v>150</v>
      </c>
      <c r="BD478" s="158">
        <f>IF(N478="základní",J478,0)</f>
        <v>0</v>
      </c>
      <c r="BE478" s="158">
        <f>IF(N478="snížená",J478,0)</f>
        <v>0</v>
      </c>
      <c r="BF478" s="158">
        <f>IF(N478="zákl. přenesená",J478,0)</f>
        <v>0</v>
      </c>
      <c r="BG478" s="158">
        <f>IF(N478="sníž. přenesená",J478,0)</f>
        <v>0</v>
      </c>
      <c r="BH478" s="158">
        <f>IF(N478="nulová",J478,0)</f>
        <v>0</v>
      </c>
      <c r="BI478" s="18" t="s">
        <v>86</v>
      </c>
      <c r="BJ478" s="158">
        <f>ROUND(I478*H478,2)</f>
        <v>0</v>
      </c>
      <c r="BK478" s="18" t="s">
        <v>159</v>
      </c>
      <c r="BL478" s="157" t="s">
        <v>745</v>
      </c>
    </row>
    <row r="479" spans="1:64" s="14" customFormat="1">
      <c r="B479" s="166"/>
      <c r="D479" s="160" t="s">
        <v>162</v>
      </c>
      <c r="E479" s="167" t="s">
        <v>1</v>
      </c>
      <c r="F479" s="168" t="s">
        <v>746</v>
      </c>
      <c r="H479" s="169">
        <v>27.46</v>
      </c>
      <c r="L479" s="166"/>
      <c r="M479" s="170"/>
      <c r="N479" s="171"/>
      <c r="O479" s="171"/>
      <c r="P479" s="171"/>
      <c r="Q479" s="171"/>
      <c r="R479" s="171"/>
      <c r="S479" s="171"/>
      <c r="T479" s="172"/>
      <c r="AS479" s="167" t="s">
        <v>162</v>
      </c>
      <c r="AT479" s="167" t="s">
        <v>160</v>
      </c>
      <c r="AU479" s="14" t="s">
        <v>88</v>
      </c>
      <c r="AV479" s="14" t="s">
        <v>35</v>
      </c>
      <c r="AW479" s="14" t="s">
        <v>79</v>
      </c>
      <c r="AX479" s="167" t="s">
        <v>150</v>
      </c>
    </row>
    <row r="480" spans="1:64" s="2" customFormat="1" ht="14.45" customHeight="1">
      <c r="A480" s="30"/>
      <c r="B480" s="146"/>
      <c r="C480" s="147" t="s">
        <v>747</v>
      </c>
      <c r="D480" s="147" t="s">
        <v>154</v>
      </c>
      <c r="E480" s="148" t="s">
        <v>748</v>
      </c>
      <c r="F480" s="149" t="s">
        <v>749</v>
      </c>
      <c r="G480" s="150" t="s">
        <v>358</v>
      </c>
      <c r="H480" s="151">
        <v>9.6359999999999992</v>
      </c>
      <c r="I480" s="152"/>
      <c r="J480" s="152">
        <f>ROUND(I480*H480,2)</f>
        <v>0</v>
      </c>
      <c r="K480" s="149" t="s">
        <v>158</v>
      </c>
      <c r="L480" s="31"/>
      <c r="M480" s="153" t="s">
        <v>1</v>
      </c>
      <c r="N480" s="154" t="s">
        <v>44</v>
      </c>
      <c r="O480" s="155">
        <v>0</v>
      </c>
      <c r="P480" s="155">
        <f>O480*H480</f>
        <v>0</v>
      </c>
      <c r="Q480" s="155">
        <v>0</v>
      </c>
      <c r="R480" s="155">
        <f>Q480*H480</f>
        <v>0</v>
      </c>
      <c r="S480" s="155">
        <v>0</v>
      </c>
      <c r="T480" s="156">
        <f>S480*H480</f>
        <v>0</v>
      </c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Q480" s="157" t="s">
        <v>159</v>
      </c>
      <c r="AS480" s="157" t="s">
        <v>154</v>
      </c>
      <c r="AT480" s="157" t="s">
        <v>160</v>
      </c>
      <c r="AX480" s="18" t="s">
        <v>150</v>
      </c>
      <c r="BD480" s="158">
        <f>IF(N480="základní",J480,0)</f>
        <v>0</v>
      </c>
      <c r="BE480" s="158">
        <f>IF(N480="snížená",J480,0)</f>
        <v>0</v>
      </c>
      <c r="BF480" s="158">
        <f>IF(N480="zákl. přenesená",J480,0)</f>
        <v>0</v>
      </c>
      <c r="BG480" s="158">
        <f>IF(N480="sníž. přenesená",J480,0)</f>
        <v>0</v>
      </c>
      <c r="BH480" s="158">
        <f>IF(N480="nulová",J480,0)</f>
        <v>0</v>
      </c>
      <c r="BI480" s="18" t="s">
        <v>86</v>
      </c>
      <c r="BJ480" s="158">
        <f>ROUND(I480*H480,2)</f>
        <v>0</v>
      </c>
      <c r="BK480" s="18" t="s">
        <v>159</v>
      </c>
      <c r="BL480" s="157" t="s">
        <v>750</v>
      </c>
    </row>
    <row r="481" spans="1:64" s="14" customFormat="1">
      <c r="B481" s="166"/>
      <c r="D481" s="160" t="s">
        <v>162</v>
      </c>
      <c r="E481" s="167" t="s">
        <v>1</v>
      </c>
      <c r="F481" s="168" t="s">
        <v>751</v>
      </c>
      <c r="H481" s="169">
        <v>9.6359999999999992</v>
      </c>
      <c r="L481" s="166"/>
      <c r="M481" s="170"/>
      <c r="N481" s="171"/>
      <c r="O481" s="171"/>
      <c r="P481" s="171"/>
      <c r="Q481" s="171"/>
      <c r="R481" s="171"/>
      <c r="S481" s="171"/>
      <c r="T481" s="172"/>
      <c r="AS481" s="167" t="s">
        <v>162</v>
      </c>
      <c r="AT481" s="167" t="s">
        <v>160</v>
      </c>
      <c r="AU481" s="14" t="s">
        <v>88</v>
      </c>
      <c r="AV481" s="14" t="s">
        <v>35</v>
      </c>
      <c r="AW481" s="14" t="s">
        <v>79</v>
      </c>
      <c r="AX481" s="167" t="s">
        <v>150</v>
      </c>
    </row>
    <row r="482" spans="1:64" s="2" customFormat="1" ht="14.45" customHeight="1">
      <c r="A482" s="30"/>
      <c r="B482" s="146"/>
      <c r="C482" s="147" t="s">
        <v>752</v>
      </c>
      <c r="D482" s="147" t="s">
        <v>154</v>
      </c>
      <c r="E482" s="148" t="s">
        <v>753</v>
      </c>
      <c r="F482" s="149" t="s">
        <v>357</v>
      </c>
      <c r="G482" s="150" t="s">
        <v>358</v>
      </c>
      <c r="H482" s="151">
        <v>25.375</v>
      </c>
      <c r="I482" s="152"/>
      <c r="J482" s="152">
        <f>ROUND(I482*H482,2)</f>
        <v>0</v>
      </c>
      <c r="K482" s="149" t="s">
        <v>158</v>
      </c>
      <c r="L482" s="31"/>
      <c r="M482" s="153" t="s">
        <v>1</v>
      </c>
      <c r="N482" s="154" t="s">
        <v>44</v>
      </c>
      <c r="O482" s="155">
        <v>0</v>
      </c>
      <c r="P482" s="155">
        <f>O482*H482</f>
        <v>0</v>
      </c>
      <c r="Q482" s="155">
        <v>0</v>
      </c>
      <c r="R482" s="155">
        <f>Q482*H482</f>
        <v>0</v>
      </c>
      <c r="S482" s="155">
        <v>0</v>
      </c>
      <c r="T482" s="156">
        <f>S482*H482</f>
        <v>0</v>
      </c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Q482" s="157" t="s">
        <v>159</v>
      </c>
      <c r="AS482" s="157" t="s">
        <v>154</v>
      </c>
      <c r="AT482" s="157" t="s">
        <v>160</v>
      </c>
      <c r="AX482" s="18" t="s">
        <v>150</v>
      </c>
      <c r="BD482" s="158">
        <f>IF(N482="základní",J482,0)</f>
        <v>0</v>
      </c>
      <c r="BE482" s="158">
        <f>IF(N482="snížená",J482,0)</f>
        <v>0</v>
      </c>
      <c r="BF482" s="158">
        <f>IF(N482="zákl. přenesená",J482,0)</f>
        <v>0</v>
      </c>
      <c r="BG482" s="158">
        <f>IF(N482="sníž. přenesená",J482,0)</f>
        <v>0</v>
      </c>
      <c r="BH482" s="158">
        <f>IF(N482="nulová",J482,0)</f>
        <v>0</v>
      </c>
      <c r="BI482" s="18" t="s">
        <v>86</v>
      </c>
      <c r="BJ482" s="158">
        <f>ROUND(I482*H482,2)</f>
        <v>0</v>
      </c>
      <c r="BK482" s="18" t="s">
        <v>159</v>
      </c>
      <c r="BL482" s="157" t="s">
        <v>754</v>
      </c>
    </row>
    <row r="483" spans="1:64" s="14" customFormat="1">
      <c r="B483" s="166"/>
      <c r="D483" s="160" t="s">
        <v>162</v>
      </c>
      <c r="E483" s="167" t="s">
        <v>1</v>
      </c>
      <c r="F483" s="168" t="s">
        <v>755</v>
      </c>
      <c r="H483" s="169">
        <v>25.375</v>
      </c>
      <c r="L483" s="166"/>
      <c r="M483" s="170"/>
      <c r="N483" s="171"/>
      <c r="O483" s="171"/>
      <c r="P483" s="171"/>
      <c r="Q483" s="171"/>
      <c r="R483" s="171"/>
      <c r="S483" s="171"/>
      <c r="T483" s="172"/>
      <c r="AS483" s="167" t="s">
        <v>162</v>
      </c>
      <c r="AT483" s="167" t="s">
        <v>160</v>
      </c>
      <c r="AU483" s="14" t="s">
        <v>88</v>
      </c>
      <c r="AV483" s="14" t="s">
        <v>35</v>
      </c>
      <c r="AW483" s="14" t="s">
        <v>79</v>
      </c>
      <c r="AX483" s="167" t="s">
        <v>150</v>
      </c>
    </row>
    <row r="484" spans="1:64" s="16" customFormat="1" ht="20.85" customHeight="1">
      <c r="B484" s="189"/>
      <c r="D484" s="190" t="s">
        <v>78</v>
      </c>
      <c r="E484" s="190" t="s">
        <v>664</v>
      </c>
      <c r="F484" s="190" t="s">
        <v>756</v>
      </c>
      <c r="J484" s="191">
        <f>BJ484</f>
        <v>0</v>
      </c>
      <c r="L484" s="189"/>
      <c r="M484" s="192"/>
      <c r="N484" s="193"/>
      <c r="O484" s="193"/>
      <c r="P484" s="194">
        <f>P485</f>
        <v>353.08505100000002</v>
      </c>
      <c r="Q484" s="193"/>
      <c r="R484" s="194">
        <f>R485</f>
        <v>0</v>
      </c>
      <c r="S484" s="193"/>
      <c r="T484" s="195">
        <f>T485</f>
        <v>0</v>
      </c>
      <c r="AQ484" s="190" t="s">
        <v>86</v>
      </c>
      <c r="AS484" s="196" t="s">
        <v>78</v>
      </c>
      <c r="AT484" s="196" t="s">
        <v>160</v>
      </c>
      <c r="AX484" s="190" t="s">
        <v>150</v>
      </c>
      <c r="BJ484" s="197">
        <f>BJ485</f>
        <v>0</v>
      </c>
    </row>
    <row r="485" spans="1:64" s="2" customFormat="1" ht="14.45" customHeight="1">
      <c r="A485" s="30"/>
      <c r="B485" s="146"/>
      <c r="C485" s="147" t="s">
        <v>757</v>
      </c>
      <c r="D485" s="147" t="s">
        <v>154</v>
      </c>
      <c r="E485" s="148" t="s">
        <v>758</v>
      </c>
      <c r="F485" s="149" t="s">
        <v>759</v>
      </c>
      <c r="G485" s="150" t="s">
        <v>358</v>
      </c>
      <c r="H485" s="151">
        <v>889.38300000000004</v>
      </c>
      <c r="I485" s="152"/>
      <c r="J485" s="152">
        <f>ROUND(I485*H485,2)</f>
        <v>0</v>
      </c>
      <c r="K485" s="149" t="s">
        <v>158</v>
      </c>
      <c r="L485" s="31"/>
      <c r="M485" s="198" t="s">
        <v>1</v>
      </c>
      <c r="N485" s="199" t="s">
        <v>44</v>
      </c>
      <c r="O485" s="200">
        <v>0.39700000000000002</v>
      </c>
      <c r="P485" s="200">
        <f>O485*H485</f>
        <v>353.08505100000002</v>
      </c>
      <c r="Q485" s="200">
        <v>0</v>
      </c>
      <c r="R485" s="200">
        <f>Q485*H485</f>
        <v>0</v>
      </c>
      <c r="S485" s="200">
        <v>0</v>
      </c>
      <c r="T485" s="201">
        <f>S485*H485</f>
        <v>0</v>
      </c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Q485" s="157" t="s">
        <v>159</v>
      </c>
      <c r="AS485" s="157" t="s">
        <v>154</v>
      </c>
      <c r="AT485" s="157" t="s">
        <v>159</v>
      </c>
      <c r="AX485" s="18" t="s">
        <v>150</v>
      </c>
      <c r="BD485" s="158">
        <f>IF(N485="základní",J485,0)</f>
        <v>0</v>
      </c>
      <c r="BE485" s="158">
        <f>IF(N485="snížená",J485,0)</f>
        <v>0</v>
      </c>
      <c r="BF485" s="158">
        <f>IF(N485="zákl. přenesená",J485,0)</f>
        <v>0</v>
      </c>
      <c r="BG485" s="158">
        <f>IF(N485="sníž. přenesená",J485,0)</f>
        <v>0</v>
      </c>
      <c r="BH485" s="158">
        <f>IF(N485="nulová",J485,0)</f>
        <v>0</v>
      </c>
      <c r="BI485" s="18" t="s">
        <v>86</v>
      </c>
      <c r="BJ485" s="158">
        <f>ROUND(I485*H485,2)</f>
        <v>0</v>
      </c>
      <c r="BK485" s="18" t="s">
        <v>159</v>
      </c>
      <c r="BL485" s="157" t="s">
        <v>760</v>
      </c>
    </row>
    <row r="486" spans="1:64" s="2" customFormat="1" ht="6.95" customHeight="1">
      <c r="A486" s="30"/>
      <c r="B486" s="45"/>
      <c r="C486" s="46"/>
      <c r="D486" s="46"/>
      <c r="E486" s="46"/>
      <c r="F486" s="46"/>
      <c r="G486" s="46"/>
      <c r="H486" s="46"/>
      <c r="I486" s="46"/>
      <c r="J486" s="46"/>
      <c r="K486" s="46"/>
      <c r="L486" s="31"/>
      <c r="M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</row>
  </sheetData>
  <autoFilter ref="C141:K485" xr:uid="{00000000-0009-0000-0000-000001000000}"/>
  <mergeCells count="12">
    <mergeCell ref="E134:H134"/>
    <mergeCell ref="L2:U2"/>
    <mergeCell ref="E85:H85"/>
    <mergeCell ref="E87:H87"/>
    <mergeCell ref="E89:H89"/>
    <mergeCell ref="E130:H130"/>
    <mergeCell ref="E132:H13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126"/>
  <sheetViews>
    <sheetView showGridLines="0" topLeftCell="A118" workbookViewId="0">
      <selection activeCell="I126" sqref="I126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6"/>
    </row>
    <row r="2" spans="1:46" s="1" customFormat="1" ht="36.950000000000003" customHeight="1">
      <c r="L2" s="238" t="s">
        <v>5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8" t="s">
        <v>97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88</v>
      </c>
    </row>
    <row r="4" spans="1:46" s="1" customFormat="1" ht="24.95" customHeight="1">
      <c r="B4" s="21"/>
      <c r="D4" s="22" t="s">
        <v>103</v>
      </c>
      <c r="L4" s="21"/>
      <c r="M4" s="97" t="s">
        <v>10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7" t="s">
        <v>14</v>
      </c>
      <c r="L6" s="21"/>
    </row>
    <row r="7" spans="1:46" s="1" customFormat="1" ht="16.5" customHeight="1">
      <c r="B7" s="21"/>
      <c r="E7" s="244" t="str">
        <f>'Rekapitulace stavby'!K6</f>
        <v>Výstavba parkovací plochy a úpravy vnitrobloku na ul. Kosmonautů v Karviné Ráji</v>
      </c>
      <c r="F7" s="245"/>
      <c r="G7" s="245"/>
      <c r="H7" s="245"/>
      <c r="L7" s="21"/>
    </row>
    <row r="8" spans="1:46" s="1" customFormat="1" ht="12" customHeight="1">
      <c r="B8" s="21"/>
      <c r="D8" s="27" t="s">
        <v>104</v>
      </c>
      <c r="L8" s="21"/>
    </row>
    <row r="9" spans="1:46" s="2" customFormat="1" ht="16.5" customHeight="1">
      <c r="A9" s="30"/>
      <c r="B9" s="31"/>
      <c r="C9" s="30"/>
      <c r="D9" s="30"/>
      <c r="E9" s="244" t="s">
        <v>761</v>
      </c>
      <c r="F9" s="243"/>
      <c r="G9" s="243"/>
      <c r="H9" s="243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2" customHeight="1">
      <c r="A10" s="30"/>
      <c r="B10" s="31"/>
      <c r="C10" s="30"/>
      <c r="D10" s="27" t="s">
        <v>106</v>
      </c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6.5" customHeight="1">
      <c r="A11" s="30"/>
      <c r="B11" s="31"/>
      <c r="C11" s="30"/>
      <c r="D11" s="30"/>
      <c r="E11" s="205" t="s">
        <v>762</v>
      </c>
      <c r="F11" s="243"/>
      <c r="G11" s="243"/>
      <c r="H11" s="243"/>
      <c r="I11" s="30"/>
      <c r="J11" s="30"/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>
      <c r="A12" s="30"/>
      <c r="B12" s="31"/>
      <c r="C12" s="30"/>
      <c r="D12" s="30"/>
      <c r="E12" s="30"/>
      <c r="F12" s="30"/>
      <c r="G12" s="30"/>
      <c r="H12" s="30"/>
      <c r="I12" s="30"/>
      <c r="J12" s="30"/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2" customHeight="1">
      <c r="A13" s="30"/>
      <c r="B13" s="31"/>
      <c r="C13" s="30"/>
      <c r="D13" s="27" t="s">
        <v>16</v>
      </c>
      <c r="E13" s="30"/>
      <c r="F13" s="25" t="s">
        <v>17</v>
      </c>
      <c r="G13" s="30"/>
      <c r="H13" s="30"/>
      <c r="I13" s="27" t="s">
        <v>18</v>
      </c>
      <c r="J13" s="25" t="s">
        <v>1</v>
      </c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1"/>
      <c r="C14" s="30"/>
      <c r="D14" s="27" t="s">
        <v>19</v>
      </c>
      <c r="E14" s="30"/>
      <c r="F14" s="25" t="s">
        <v>20</v>
      </c>
      <c r="G14" s="30"/>
      <c r="H14" s="30"/>
      <c r="I14" s="27" t="s">
        <v>21</v>
      </c>
      <c r="J14" s="53" t="str">
        <f>'Rekapitulace stavby'!AN8</f>
        <v>4. 8. 2020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0.9" customHeight="1">
      <c r="A15" s="30"/>
      <c r="B15" s="31"/>
      <c r="C15" s="30"/>
      <c r="D15" s="30"/>
      <c r="E15" s="30"/>
      <c r="F15" s="30"/>
      <c r="G15" s="30"/>
      <c r="H15" s="30"/>
      <c r="I15" s="30"/>
      <c r="J15" s="30"/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12" customHeight="1">
      <c r="A16" s="30"/>
      <c r="B16" s="31"/>
      <c r="C16" s="30"/>
      <c r="D16" s="27" t="s">
        <v>23</v>
      </c>
      <c r="E16" s="30"/>
      <c r="F16" s="30"/>
      <c r="G16" s="30"/>
      <c r="H16" s="30"/>
      <c r="I16" s="27" t="s">
        <v>24</v>
      </c>
      <c r="J16" s="25" t="s">
        <v>25</v>
      </c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8" customHeight="1">
      <c r="A17" s="30"/>
      <c r="B17" s="31"/>
      <c r="C17" s="30"/>
      <c r="D17" s="30"/>
      <c r="E17" s="25" t="s">
        <v>26</v>
      </c>
      <c r="F17" s="30"/>
      <c r="G17" s="30"/>
      <c r="H17" s="30"/>
      <c r="I17" s="27" t="s">
        <v>27</v>
      </c>
      <c r="J17" s="25" t="s">
        <v>28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6.95" customHeight="1">
      <c r="A18" s="30"/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2" customHeight="1">
      <c r="A19" s="30"/>
      <c r="B19" s="31"/>
      <c r="C19" s="30"/>
      <c r="D19" s="27" t="s">
        <v>29</v>
      </c>
      <c r="E19" s="30"/>
      <c r="F19" s="30"/>
      <c r="G19" s="30"/>
      <c r="H19" s="30"/>
      <c r="I19" s="27" t="s">
        <v>24</v>
      </c>
      <c r="J19" s="25" t="str">
        <f>'Rekapitulace stavby'!AN13</f>
        <v/>
      </c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8" customHeight="1">
      <c r="A20" s="30"/>
      <c r="B20" s="31"/>
      <c r="C20" s="30"/>
      <c r="D20" s="30"/>
      <c r="E20" s="231" t="str">
        <f>'Rekapitulace stavby'!E14</f>
        <v xml:space="preserve"> </v>
      </c>
      <c r="F20" s="231"/>
      <c r="G20" s="231"/>
      <c r="H20" s="231"/>
      <c r="I20" s="27" t="s">
        <v>27</v>
      </c>
      <c r="J20" s="25" t="str">
        <f>'Rekapitulace stavby'!AN14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6.95" customHeight="1">
      <c r="A21" s="30"/>
      <c r="B21" s="31"/>
      <c r="C21" s="30"/>
      <c r="D21" s="30"/>
      <c r="E21" s="30"/>
      <c r="F21" s="30"/>
      <c r="G21" s="30"/>
      <c r="H21" s="30"/>
      <c r="I21" s="30"/>
      <c r="J21" s="30"/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2" customHeight="1">
      <c r="A22" s="30"/>
      <c r="B22" s="31"/>
      <c r="C22" s="30"/>
      <c r="D22" s="27" t="s">
        <v>31</v>
      </c>
      <c r="E22" s="30"/>
      <c r="F22" s="30"/>
      <c r="G22" s="30"/>
      <c r="H22" s="30"/>
      <c r="I22" s="27" t="s">
        <v>24</v>
      </c>
      <c r="J22" s="25" t="s">
        <v>32</v>
      </c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8" customHeight="1">
      <c r="A23" s="30"/>
      <c r="B23" s="31"/>
      <c r="C23" s="30"/>
      <c r="D23" s="30"/>
      <c r="E23" s="25" t="s">
        <v>33</v>
      </c>
      <c r="F23" s="30"/>
      <c r="G23" s="30"/>
      <c r="H23" s="30"/>
      <c r="I23" s="27" t="s">
        <v>27</v>
      </c>
      <c r="J23" s="25" t="s">
        <v>34</v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6.95" customHeight="1">
      <c r="A24" s="30"/>
      <c r="B24" s="31"/>
      <c r="C24" s="30"/>
      <c r="D24" s="30"/>
      <c r="E24" s="30"/>
      <c r="F24" s="30"/>
      <c r="G24" s="30"/>
      <c r="H24" s="30"/>
      <c r="I24" s="30"/>
      <c r="J24" s="30"/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2" customHeight="1">
      <c r="A25" s="30"/>
      <c r="B25" s="31"/>
      <c r="C25" s="30"/>
      <c r="D25" s="27" t="s">
        <v>36</v>
      </c>
      <c r="E25" s="30"/>
      <c r="F25" s="30"/>
      <c r="G25" s="30"/>
      <c r="H25" s="30"/>
      <c r="I25" s="27" t="s">
        <v>24</v>
      </c>
      <c r="J25" s="25" t="s">
        <v>1</v>
      </c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8" customHeight="1">
      <c r="A26" s="30"/>
      <c r="B26" s="31"/>
      <c r="C26" s="30"/>
      <c r="D26" s="30"/>
      <c r="E26" s="25" t="s">
        <v>37</v>
      </c>
      <c r="F26" s="30"/>
      <c r="G26" s="30"/>
      <c r="H26" s="30"/>
      <c r="I26" s="27" t="s">
        <v>27</v>
      </c>
      <c r="J26" s="25" t="s">
        <v>1</v>
      </c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6.95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4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2" customHeight="1">
      <c r="A28" s="30"/>
      <c r="B28" s="31"/>
      <c r="C28" s="30"/>
      <c r="D28" s="27" t="s">
        <v>38</v>
      </c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8" customFormat="1" ht="16.5" customHeight="1">
      <c r="A29" s="98"/>
      <c r="B29" s="99"/>
      <c r="C29" s="98"/>
      <c r="D29" s="98"/>
      <c r="E29" s="234" t="s">
        <v>1</v>
      </c>
      <c r="F29" s="234"/>
      <c r="G29" s="234"/>
      <c r="H29" s="234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6.95" customHeight="1">
      <c r="A30" s="30"/>
      <c r="B30" s="31"/>
      <c r="C30" s="30"/>
      <c r="D30" s="30"/>
      <c r="E30" s="30"/>
      <c r="F30" s="30"/>
      <c r="G30" s="30"/>
      <c r="H30" s="30"/>
      <c r="I30" s="30"/>
      <c r="J30" s="30"/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25.35" customHeight="1">
      <c r="A32" s="30"/>
      <c r="B32" s="31"/>
      <c r="C32" s="30"/>
      <c r="D32" s="101" t="s">
        <v>39</v>
      </c>
      <c r="E32" s="30"/>
      <c r="F32" s="30"/>
      <c r="G32" s="30"/>
      <c r="H32" s="30"/>
      <c r="I32" s="30"/>
      <c r="J32" s="69">
        <f>ROUND(J122, 2)</f>
        <v>0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6.95" customHeight="1">
      <c r="A33" s="30"/>
      <c r="B33" s="31"/>
      <c r="C33" s="30"/>
      <c r="D33" s="64"/>
      <c r="E33" s="64"/>
      <c r="F33" s="64"/>
      <c r="G33" s="64"/>
      <c r="H33" s="64"/>
      <c r="I33" s="64"/>
      <c r="J33" s="64"/>
      <c r="K33" s="64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30"/>
      <c r="F34" s="34" t="s">
        <v>41</v>
      </c>
      <c r="G34" s="30"/>
      <c r="H34" s="30"/>
      <c r="I34" s="34" t="s">
        <v>40</v>
      </c>
      <c r="J34" s="34" t="s">
        <v>42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customHeight="1">
      <c r="A35" s="30"/>
      <c r="B35" s="31"/>
      <c r="C35" s="30"/>
      <c r="D35" s="102" t="s">
        <v>43</v>
      </c>
      <c r="E35" s="27" t="s">
        <v>44</v>
      </c>
      <c r="F35" s="103">
        <f>ROUND((SUM(BE122:BE125)),  2)</f>
        <v>0</v>
      </c>
      <c r="G35" s="30"/>
      <c r="H35" s="30"/>
      <c r="I35" s="104">
        <v>0.21</v>
      </c>
      <c r="J35" s="103">
        <f>ROUND(((SUM(BE122:BE125))*I35),  2)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>
      <c r="A36" s="30"/>
      <c r="B36" s="31"/>
      <c r="C36" s="30"/>
      <c r="D36" s="30"/>
      <c r="E36" s="27" t="s">
        <v>45</v>
      </c>
      <c r="F36" s="103">
        <f>ROUND((SUM(BF122:BF125)),  2)</f>
        <v>0</v>
      </c>
      <c r="G36" s="30"/>
      <c r="H36" s="30"/>
      <c r="I36" s="104">
        <v>0.15</v>
      </c>
      <c r="J36" s="103">
        <f>ROUND(((SUM(BF122:BF125))*I36),  2)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27" t="s">
        <v>46</v>
      </c>
      <c r="F37" s="103">
        <f>ROUND((SUM(BG122:BG125)),  2)</f>
        <v>0</v>
      </c>
      <c r="G37" s="30"/>
      <c r="H37" s="30"/>
      <c r="I37" s="104">
        <v>0.21</v>
      </c>
      <c r="J37" s="103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45" hidden="1" customHeight="1">
      <c r="A38" s="30"/>
      <c r="B38" s="31"/>
      <c r="C38" s="30"/>
      <c r="D38" s="30"/>
      <c r="E38" s="27" t="s">
        <v>47</v>
      </c>
      <c r="F38" s="103">
        <f>ROUND((SUM(BH122:BH125)),  2)</f>
        <v>0</v>
      </c>
      <c r="G38" s="30"/>
      <c r="H38" s="30"/>
      <c r="I38" s="104">
        <v>0.15</v>
      </c>
      <c r="J38" s="103">
        <f>0</f>
        <v>0</v>
      </c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45" hidden="1" customHeight="1">
      <c r="A39" s="30"/>
      <c r="B39" s="31"/>
      <c r="C39" s="30"/>
      <c r="D39" s="30"/>
      <c r="E39" s="27" t="s">
        <v>48</v>
      </c>
      <c r="F39" s="103">
        <f>ROUND((SUM(BI122:BI125)),  2)</f>
        <v>0</v>
      </c>
      <c r="G39" s="30"/>
      <c r="H39" s="30"/>
      <c r="I39" s="104">
        <v>0</v>
      </c>
      <c r="J39" s="103">
        <f>0</f>
        <v>0</v>
      </c>
      <c r="K39" s="30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6.9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25.35" customHeight="1">
      <c r="A41" s="30"/>
      <c r="B41" s="31"/>
      <c r="C41" s="105"/>
      <c r="D41" s="106" t="s">
        <v>49</v>
      </c>
      <c r="E41" s="58"/>
      <c r="F41" s="58"/>
      <c r="G41" s="107" t="s">
        <v>50</v>
      </c>
      <c r="H41" s="108" t="s">
        <v>51</v>
      </c>
      <c r="I41" s="58"/>
      <c r="J41" s="109">
        <f>SUM(J32:J39)</f>
        <v>0</v>
      </c>
      <c r="K41" s="110"/>
      <c r="L41" s="4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14.4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0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40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0"/>
      <c r="B61" s="31"/>
      <c r="C61" s="30"/>
      <c r="D61" s="43" t="s">
        <v>54</v>
      </c>
      <c r="E61" s="33"/>
      <c r="F61" s="111" t="s">
        <v>55</v>
      </c>
      <c r="G61" s="43" t="s">
        <v>54</v>
      </c>
      <c r="H61" s="33"/>
      <c r="I61" s="33"/>
      <c r="J61" s="112" t="s">
        <v>55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0"/>
      <c r="B65" s="31"/>
      <c r="C65" s="30"/>
      <c r="D65" s="41" t="s">
        <v>56</v>
      </c>
      <c r="E65" s="44"/>
      <c r="F65" s="44"/>
      <c r="G65" s="41" t="s">
        <v>57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0"/>
      <c r="B76" s="31"/>
      <c r="C76" s="30"/>
      <c r="D76" s="43" t="s">
        <v>54</v>
      </c>
      <c r="E76" s="33"/>
      <c r="F76" s="111" t="s">
        <v>55</v>
      </c>
      <c r="G76" s="43" t="s">
        <v>54</v>
      </c>
      <c r="H76" s="33"/>
      <c r="I76" s="33"/>
      <c r="J76" s="112" t="s">
        <v>55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22" t="s">
        <v>108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244" t="str">
        <f>E7</f>
        <v>Výstavba parkovací plochy a úpravy vnitrobloku na ul. Kosmonautů v Karviné Ráji</v>
      </c>
      <c r="F85" s="245"/>
      <c r="G85" s="245"/>
      <c r="H85" s="245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1" customFormat="1" ht="12" customHeight="1">
      <c r="B86" s="21"/>
      <c r="C86" s="27" t="s">
        <v>104</v>
      </c>
      <c r="L86" s="21"/>
    </row>
    <row r="87" spans="1:31" s="2" customFormat="1" ht="16.5" customHeight="1">
      <c r="A87" s="30"/>
      <c r="B87" s="31"/>
      <c r="C87" s="30"/>
      <c r="D87" s="30"/>
      <c r="E87" s="244" t="s">
        <v>761</v>
      </c>
      <c r="F87" s="243"/>
      <c r="G87" s="243"/>
      <c r="H87" s="243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12" customHeight="1">
      <c r="A88" s="30"/>
      <c r="B88" s="31"/>
      <c r="C88" s="27" t="s">
        <v>106</v>
      </c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6.5" customHeight="1">
      <c r="A89" s="30"/>
      <c r="B89" s="31"/>
      <c r="C89" s="30"/>
      <c r="D89" s="30"/>
      <c r="E89" s="205" t="str">
        <f>E11</f>
        <v>401 - Soupis prací - Veřejné osvětlení</v>
      </c>
      <c r="F89" s="243"/>
      <c r="G89" s="243"/>
      <c r="H89" s="243"/>
      <c r="I89" s="30"/>
      <c r="J89" s="30"/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5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2" customHeight="1">
      <c r="A91" s="30"/>
      <c r="B91" s="31"/>
      <c r="C91" s="27" t="s">
        <v>19</v>
      </c>
      <c r="D91" s="30"/>
      <c r="E91" s="30"/>
      <c r="F91" s="25" t="str">
        <f>F14</f>
        <v>Karviná</v>
      </c>
      <c r="G91" s="30"/>
      <c r="H91" s="30"/>
      <c r="I91" s="27" t="s">
        <v>21</v>
      </c>
      <c r="J91" s="53" t="str">
        <f>IF(J14="","",J14)</f>
        <v>4. 8. 2020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40.15" customHeight="1">
      <c r="A93" s="30"/>
      <c r="B93" s="31"/>
      <c r="C93" s="27" t="s">
        <v>23</v>
      </c>
      <c r="D93" s="30"/>
      <c r="E93" s="30"/>
      <c r="F93" s="25" t="str">
        <f>E17</f>
        <v>SMK-odbor majetkový</v>
      </c>
      <c r="G93" s="30"/>
      <c r="H93" s="30"/>
      <c r="I93" s="27" t="s">
        <v>31</v>
      </c>
      <c r="J93" s="28" t="str">
        <f>E23</f>
        <v>Ateliér ESO,spol.s r.o.,K.H.Máchy 5203/33</v>
      </c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15.2" customHeight="1">
      <c r="A94" s="30"/>
      <c r="B94" s="31"/>
      <c r="C94" s="27" t="s">
        <v>29</v>
      </c>
      <c r="D94" s="30"/>
      <c r="E94" s="30"/>
      <c r="F94" s="25" t="str">
        <f>IF(E20="","",E20)</f>
        <v xml:space="preserve"> </v>
      </c>
      <c r="G94" s="30"/>
      <c r="H94" s="30"/>
      <c r="I94" s="27" t="s">
        <v>36</v>
      </c>
      <c r="J94" s="28" t="str">
        <f>E26</f>
        <v>Ing. Miloslav Vrána</v>
      </c>
      <c r="K94" s="3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29.25" customHeight="1">
      <c r="A96" s="30"/>
      <c r="B96" s="31"/>
      <c r="C96" s="113" t="s">
        <v>109</v>
      </c>
      <c r="D96" s="105"/>
      <c r="E96" s="105"/>
      <c r="F96" s="105"/>
      <c r="G96" s="105"/>
      <c r="H96" s="105"/>
      <c r="I96" s="105"/>
      <c r="J96" s="114" t="s">
        <v>110</v>
      </c>
      <c r="K96" s="105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47" s="2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47" s="2" customFormat="1" ht="22.9" customHeight="1">
      <c r="A98" s="30"/>
      <c r="B98" s="31"/>
      <c r="C98" s="115" t="s">
        <v>111</v>
      </c>
      <c r="D98" s="30"/>
      <c r="E98" s="30"/>
      <c r="F98" s="30"/>
      <c r="G98" s="30"/>
      <c r="H98" s="30"/>
      <c r="I98" s="30"/>
      <c r="J98" s="69">
        <f>J122</f>
        <v>0</v>
      </c>
      <c r="K98" s="30"/>
      <c r="L98" s="4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U98" s="18" t="s">
        <v>112</v>
      </c>
    </row>
    <row r="99" spans="1:47" s="9" customFormat="1" ht="24.95" customHeight="1">
      <c r="B99" s="116"/>
      <c r="D99" s="117" t="s">
        <v>763</v>
      </c>
      <c r="E99" s="118"/>
      <c r="F99" s="118"/>
      <c r="G99" s="118"/>
      <c r="H99" s="118"/>
      <c r="I99" s="118"/>
      <c r="J99" s="119">
        <f>J123</f>
        <v>0</v>
      </c>
      <c r="L99" s="116"/>
    </row>
    <row r="100" spans="1:47" s="10" customFormat="1" ht="19.899999999999999" customHeight="1">
      <c r="B100" s="120"/>
      <c r="D100" s="121" t="s">
        <v>764</v>
      </c>
      <c r="E100" s="122"/>
      <c r="F100" s="122"/>
      <c r="G100" s="122"/>
      <c r="H100" s="122"/>
      <c r="I100" s="122"/>
      <c r="J100" s="123">
        <f>J124</f>
        <v>0</v>
      </c>
      <c r="L100" s="120"/>
    </row>
    <row r="101" spans="1:47" s="2" customFormat="1" ht="21.75" customHeight="1">
      <c r="A101" s="30"/>
      <c r="B101" s="31"/>
      <c r="C101" s="30"/>
      <c r="D101" s="30"/>
      <c r="E101" s="30"/>
      <c r="F101" s="30"/>
      <c r="G101" s="30"/>
      <c r="H101" s="30"/>
      <c r="I101" s="30"/>
      <c r="J101" s="30"/>
      <c r="K101" s="30"/>
      <c r="L101" s="4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</row>
    <row r="102" spans="1:47" s="2" customFormat="1" ht="6.95" customHeight="1">
      <c r="A102" s="30"/>
      <c r="B102" s="45"/>
      <c r="C102" s="46"/>
      <c r="D102" s="46"/>
      <c r="E102" s="46"/>
      <c r="F102" s="46"/>
      <c r="G102" s="46"/>
      <c r="H102" s="46"/>
      <c r="I102" s="46"/>
      <c r="J102" s="46"/>
      <c r="K102" s="46"/>
      <c r="L102" s="4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</row>
    <row r="106" spans="1:47" s="2" customFormat="1" ht="6.95" customHeight="1">
      <c r="A106" s="30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47" s="2" customFormat="1" ht="24.95" customHeight="1">
      <c r="A107" s="30"/>
      <c r="B107" s="31"/>
      <c r="C107" s="22" t="s">
        <v>135</v>
      </c>
      <c r="D107" s="30"/>
      <c r="E107" s="30"/>
      <c r="F107" s="30"/>
      <c r="G107" s="30"/>
      <c r="H107" s="30"/>
      <c r="I107" s="30"/>
      <c r="J107" s="30"/>
      <c r="K107" s="30"/>
      <c r="L107" s="4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47" s="2" customFormat="1" ht="6.95" customHeight="1">
      <c r="A108" s="30"/>
      <c r="B108" s="31"/>
      <c r="C108" s="30"/>
      <c r="D108" s="30"/>
      <c r="E108" s="30"/>
      <c r="F108" s="30"/>
      <c r="G108" s="30"/>
      <c r="H108" s="30"/>
      <c r="I108" s="30"/>
      <c r="J108" s="30"/>
      <c r="K108" s="30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47" s="2" customFormat="1" ht="12" customHeight="1">
      <c r="A109" s="30"/>
      <c r="B109" s="31"/>
      <c r="C109" s="27" t="s">
        <v>14</v>
      </c>
      <c r="D109" s="30"/>
      <c r="E109" s="30"/>
      <c r="F109" s="30"/>
      <c r="G109" s="30"/>
      <c r="H109" s="30"/>
      <c r="I109" s="30"/>
      <c r="J109" s="30"/>
      <c r="K109" s="30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47" s="2" customFormat="1" ht="16.5" customHeight="1">
      <c r="A110" s="30"/>
      <c r="B110" s="31"/>
      <c r="C110" s="30"/>
      <c r="D110" s="30"/>
      <c r="E110" s="244" t="str">
        <f>E7</f>
        <v>Výstavba parkovací plochy a úpravy vnitrobloku na ul. Kosmonautů v Karviné Ráji</v>
      </c>
      <c r="F110" s="245"/>
      <c r="G110" s="245"/>
      <c r="H110" s="245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47" s="1" customFormat="1" ht="12" customHeight="1">
      <c r="B111" s="21"/>
      <c r="C111" s="27" t="s">
        <v>104</v>
      </c>
      <c r="L111" s="21"/>
    </row>
    <row r="112" spans="1:47" s="2" customFormat="1" ht="16.5" customHeight="1">
      <c r="A112" s="30"/>
      <c r="B112" s="31"/>
      <c r="C112" s="30"/>
      <c r="D112" s="30"/>
      <c r="E112" s="244" t="s">
        <v>761</v>
      </c>
      <c r="F112" s="243"/>
      <c r="G112" s="243"/>
      <c r="H112" s="243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12" customHeight="1">
      <c r="A113" s="30"/>
      <c r="B113" s="31"/>
      <c r="C113" s="27" t="s">
        <v>106</v>
      </c>
      <c r="D113" s="30"/>
      <c r="E113" s="30"/>
      <c r="F113" s="30"/>
      <c r="G113" s="30"/>
      <c r="H113" s="30"/>
      <c r="I113" s="30"/>
      <c r="J113" s="30"/>
      <c r="K113" s="30"/>
      <c r="L113" s="4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6.5" customHeight="1">
      <c r="A114" s="30"/>
      <c r="B114" s="31"/>
      <c r="C114" s="30"/>
      <c r="D114" s="30"/>
      <c r="E114" s="205" t="str">
        <f>E11</f>
        <v>401 - Soupis prací - Veřejné osvětlení</v>
      </c>
      <c r="F114" s="243"/>
      <c r="G114" s="243"/>
      <c r="H114" s="243"/>
      <c r="I114" s="30"/>
      <c r="J114" s="30"/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6.95" customHeight="1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2" customHeight="1">
      <c r="A116" s="30"/>
      <c r="B116" s="31"/>
      <c r="C116" s="27" t="s">
        <v>19</v>
      </c>
      <c r="D116" s="30"/>
      <c r="E116" s="30"/>
      <c r="F116" s="25" t="str">
        <f>F14</f>
        <v>Karviná</v>
      </c>
      <c r="G116" s="30"/>
      <c r="H116" s="30"/>
      <c r="I116" s="27" t="s">
        <v>21</v>
      </c>
      <c r="J116" s="53" t="str">
        <f>IF(J14="","",J14)</f>
        <v>4. 8. 2020</v>
      </c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6.95" customHeight="1">
      <c r="A117" s="30"/>
      <c r="B117" s="31"/>
      <c r="C117" s="30"/>
      <c r="D117" s="30"/>
      <c r="E117" s="30"/>
      <c r="F117" s="30"/>
      <c r="G117" s="30"/>
      <c r="H117" s="30"/>
      <c r="I117" s="3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40.15" customHeight="1">
      <c r="A118" s="30"/>
      <c r="B118" s="31"/>
      <c r="C118" s="27" t="s">
        <v>23</v>
      </c>
      <c r="D118" s="30"/>
      <c r="E118" s="30"/>
      <c r="F118" s="25" t="str">
        <f>E17</f>
        <v>SMK-odbor majetkový</v>
      </c>
      <c r="G118" s="30"/>
      <c r="H118" s="30"/>
      <c r="I118" s="27" t="s">
        <v>31</v>
      </c>
      <c r="J118" s="28" t="str">
        <f>E23</f>
        <v>Ateliér ESO,spol.s r.o.,K.H.Máchy 5203/33</v>
      </c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2" customFormat="1" ht="15.2" customHeight="1">
      <c r="A119" s="30"/>
      <c r="B119" s="31"/>
      <c r="C119" s="27" t="s">
        <v>29</v>
      </c>
      <c r="D119" s="30"/>
      <c r="E119" s="30"/>
      <c r="F119" s="25" t="str">
        <f>IF(E20="","",E20)</f>
        <v xml:space="preserve"> </v>
      </c>
      <c r="G119" s="30"/>
      <c r="H119" s="30"/>
      <c r="I119" s="27" t="s">
        <v>36</v>
      </c>
      <c r="J119" s="28" t="str">
        <f>E26</f>
        <v>Ing. Miloslav Vrána</v>
      </c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5" s="2" customFormat="1" ht="10.35" customHeight="1">
      <c r="A120" s="30"/>
      <c r="B120" s="31"/>
      <c r="C120" s="30"/>
      <c r="D120" s="30"/>
      <c r="E120" s="30"/>
      <c r="F120" s="30"/>
      <c r="G120" s="30"/>
      <c r="H120" s="30"/>
      <c r="I120" s="30"/>
      <c r="J120" s="30"/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5" s="11" customFormat="1" ht="29.25" customHeight="1">
      <c r="A121" s="124"/>
      <c r="B121" s="125"/>
      <c r="C121" s="126" t="s">
        <v>136</v>
      </c>
      <c r="D121" s="127" t="s">
        <v>64</v>
      </c>
      <c r="E121" s="127" t="s">
        <v>60</v>
      </c>
      <c r="F121" s="127" t="s">
        <v>61</v>
      </c>
      <c r="G121" s="127" t="s">
        <v>137</v>
      </c>
      <c r="H121" s="127" t="s">
        <v>138</v>
      </c>
      <c r="I121" s="127" t="s">
        <v>139</v>
      </c>
      <c r="J121" s="127" t="s">
        <v>110</v>
      </c>
      <c r="K121" s="128" t="s">
        <v>140</v>
      </c>
      <c r="L121" s="129"/>
      <c r="M121" s="60" t="s">
        <v>1</v>
      </c>
      <c r="N121" s="61" t="s">
        <v>43</v>
      </c>
      <c r="O121" s="61" t="s">
        <v>141</v>
      </c>
      <c r="P121" s="61" t="s">
        <v>142</v>
      </c>
      <c r="Q121" s="61" t="s">
        <v>143</v>
      </c>
      <c r="R121" s="61" t="s">
        <v>144</v>
      </c>
      <c r="S121" s="61" t="s">
        <v>145</v>
      </c>
      <c r="T121" s="62" t="s">
        <v>146</v>
      </c>
      <c r="U121" s="124"/>
      <c r="V121" s="124"/>
      <c r="W121" s="124"/>
      <c r="X121" s="124"/>
      <c r="Y121" s="124"/>
      <c r="Z121" s="124"/>
      <c r="AA121" s="124"/>
      <c r="AB121" s="124"/>
      <c r="AC121" s="124"/>
      <c r="AD121" s="124"/>
      <c r="AE121" s="124"/>
    </row>
    <row r="122" spans="1:65" s="2" customFormat="1" ht="22.9" customHeight="1">
      <c r="A122" s="30"/>
      <c r="B122" s="31"/>
      <c r="C122" s="67" t="s">
        <v>147</v>
      </c>
      <c r="D122" s="30"/>
      <c r="E122" s="30"/>
      <c r="F122" s="30"/>
      <c r="G122" s="30"/>
      <c r="H122" s="30"/>
      <c r="I122" s="30"/>
      <c r="J122" s="130">
        <f>BK122</f>
        <v>0</v>
      </c>
      <c r="K122" s="30"/>
      <c r="L122" s="31"/>
      <c r="M122" s="63"/>
      <c r="N122" s="54"/>
      <c r="O122" s="64"/>
      <c r="P122" s="131">
        <f>P123</f>
        <v>0</v>
      </c>
      <c r="Q122" s="64"/>
      <c r="R122" s="131">
        <f>R123</f>
        <v>0</v>
      </c>
      <c r="S122" s="64"/>
      <c r="T122" s="132">
        <f>T123</f>
        <v>0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T122" s="18" t="s">
        <v>78</v>
      </c>
      <c r="AU122" s="18" t="s">
        <v>112</v>
      </c>
      <c r="BK122" s="133">
        <f>BK123</f>
        <v>0</v>
      </c>
    </row>
    <row r="123" spans="1:65" s="12" customFormat="1" ht="25.9" customHeight="1">
      <c r="B123" s="134"/>
      <c r="D123" s="135" t="s">
        <v>78</v>
      </c>
      <c r="E123" s="136" t="s">
        <v>243</v>
      </c>
      <c r="F123" s="136" t="s">
        <v>765</v>
      </c>
      <c r="J123" s="137">
        <f>BK123</f>
        <v>0</v>
      </c>
      <c r="L123" s="134"/>
      <c r="M123" s="138"/>
      <c r="N123" s="139"/>
      <c r="O123" s="139"/>
      <c r="P123" s="140">
        <f>P124</f>
        <v>0</v>
      </c>
      <c r="Q123" s="139"/>
      <c r="R123" s="140">
        <f>R124</f>
        <v>0</v>
      </c>
      <c r="S123" s="139"/>
      <c r="T123" s="141">
        <f>T124</f>
        <v>0</v>
      </c>
      <c r="AR123" s="135" t="s">
        <v>160</v>
      </c>
      <c r="AT123" s="142" t="s">
        <v>78</v>
      </c>
      <c r="AU123" s="142" t="s">
        <v>79</v>
      </c>
      <c r="AY123" s="135" t="s">
        <v>150</v>
      </c>
      <c r="BK123" s="143">
        <f>BK124</f>
        <v>0</v>
      </c>
    </row>
    <row r="124" spans="1:65" s="12" customFormat="1" ht="22.9" customHeight="1">
      <c r="B124" s="134"/>
      <c r="D124" s="135" t="s">
        <v>78</v>
      </c>
      <c r="E124" s="144" t="s">
        <v>766</v>
      </c>
      <c r="F124" s="144" t="s">
        <v>767</v>
      </c>
      <c r="J124" s="145">
        <f>BK124</f>
        <v>0</v>
      </c>
      <c r="L124" s="134"/>
      <c r="M124" s="138"/>
      <c r="N124" s="139"/>
      <c r="O124" s="139"/>
      <c r="P124" s="140">
        <f>P125</f>
        <v>0</v>
      </c>
      <c r="Q124" s="139"/>
      <c r="R124" s="140">
        <f>R125</f>
        <v>0</v>
      </c>
      <c r="S124" s="139"/>
      <c r="T124" s="141">
        <f>T125</f>
        <v>0</v>
      </c>
      <c r="AR124" s="135" t="s">
        <v>160</v>
      </c>
      <c r="AT124" s="142" t="s">
        <v>78</v>
      </c>
      <c r="AU124" s="142" t="s">
        <v>86</v>
      </c>
      <c r="AY124" s="135" t="s">
        <v>150</v>
      </c>
      <c r="BK124" s="143">
        <f>BK125</f>
        <v>0</v>
      </c>
    </row>
    <row r="125" spans="1:65" s="2" customFormat="1" ht="14.45" customHeight="1">
      <c r="A125" s="30"/>
      <c r="B125" s="146"/>
      <c r="C125" s="147" t="s">
        <v>86</v>
      </c>
      <c r="D125" s="147" t="s">
        <v>154</v>
      </c>
      <c r="E125" s="148" t="s">
        <v>768</v>
      </c>
      <c r="F125" s="149" t="s">
        <v>769</v>
      </c>
      <c r="G125" s="150" t="s">
        <v>176</v>
      </c>
      <c r="H125" s="151">
        <v>1</v>
      </c>
      <c r="I125" s="152">
        <f>'401 - položky'!G24</f>
        <v>0</v>
      </c>
      <c r="J125" s="152">
        <f>ROUND(I125*H125,2)</f>
        <v>0</v>
      </c>
      <c r="K125" s="149" t="s">
        <v>1</v>
      </c>
      <c r="L125" s="31"/>
      <c r="M125" s="198" t="s">
        <v>1</v>
      </c>
      <c r="N125" s="199" t="s">
        <v>44</v>
      </c>
      <c r="O125" s="200">
        <v>0</v>
      </c>
      <c r="P125" s="200">
        <f>O125*H125</f>
        <v>0</v>
      </c>
      <c r="Q125" s="200">
        <v>0</v>
      </c>
      <c r="R125" s="200">
        <f>Q125*H125</f>
        <v>0</v>
      </c>
      <c r="S125" s="200">
        <v>0</v>
      </c>
      <c r="T125" s="201">
        <f>S125*H125</f>
        <v>0</v>
      </c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R125" s="157" t="s">
        <v>452</v>
      </c>
      <c r="AT125" s="157" t="s">
        <v>154</v>
      </c>
      <c r="AU125" s="157" t="s">
        <v>88</v>
      </c>
      <c r="AY125" s="18" t="s">
        <v>150</v>
      </c>
      <c r="BE125" s="158">
        <f>IF(N125="základní",J125,0)</f>
        <v>0</v>
      </c>
      <c r="BF125" s="158">
        <f>IF(N125="snížená",J125,0)</f>
        <v>0</v>
      </c>
      <c r="BG125" s="158">
        <f>IF(N125="zákl. přenesená",J125,0)</f>
        <v>0</v>
      </c>
      <c r="BH125" s="158">
        <f>IF(N125="sníž. přenesená",J125,0)</f>
        <v>0</v>
      </c>
      <c r="BI125" s="158">
        <f>IF(N125="nulová",J125,0)</f>
        <v>0</v>
      </c>
      <c r="BJ125" s="18" t="s">
        <v>86</v>
      </c>
      <c r="BK125" s="158">
        <f>ROUND(I125*H125,2)</f>
        <v>0</v>
      </c>
      <c r="BL125" s="18" t="s">
        <v>452</v>
      </c>
      <c r="BM125" s="157" t="s">
        <v>770</v>
      </c>
    </row>
    <row r="126" spans="1:65" s="2" customFormat="1" ht="6.95" customHeight="1">
      <c r="A126" s="30"/>
      <c r="B126" s="45"/>
      <c r="C126" s="46"/>
      <c r="D126" s="46"/>
      <c r="E126" s="46"/>
      <c r="F126" s="46"/>
      <c r="G126" s="46"/>
      <c r="H126" s="46"/>
      <c r="I126" s="46"/>
      <c r="J126" s="46"/>
      <c r="K126" s="46"/>
      <c r="L126" s="31"/>
      <c r="M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</sheetData>
  <autoFilter ref="C121:K125" xr:uid="{00000000-0009-0000-0000-000002000000}"/>
  <mergeCells count="12">
    <mergeCell ref="E114:H114"/>
    <mergeCell ref="L2:V2"/>
    <mergeCell ref="E85:H85"/>
    <mergeCell ref="E87:H87"/>
    <mergeCell ref="E89:H89"/>
    <mergeCell ref="E110:H110"/>
    <mergeCell ref="E112:H112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4E817E-2EA8-41C6-BF11-7DAF9AA51A0E}">
  <dimension ref="A2:G161"/>
  <sheetViews>
    <sheetView tabSelected="1" workbookViewId="0">
      <selection activeCell="I12" sqref="I12"/>
    </sheetView>
  </sheetViews>
  <sheetFormatPr defaultRowHeight="15"/>
  <cols>
    <col min="1" max="1" width="7.83203125" style="247" customWidth="1"/>
    <col min="2" max="2" width="17.83203125" style="247" customWidth="1"/>
    <col min="3" max="3" width="57.83203125" style="247" customWidth="1"/>
    <col min="4" max="4" width="9.33203125" style="247"/>
    <col min="5" max="5" width="8.6640625" style="247" customWidth="1"/>
    <col min="6" max="6" width="12.5" style="247" customWidth="1"/>
    <col min="7" max="7" width="28" style="247" customWidth="1"/>
    <col min="8" max="256" width="9.33203125" style="247"/>
    <col min="257" max="257" width="7.83203125" style="247" customWidth="1"/>
    <col min="258" max="258" width="17.83203125" style="247" customWidth="1"/>
    <col min="259" max="259" width="57.83203125" style="247" customWidth="1"/>
    <col min="260" max="260" width="9.33203125" style="247"/>
    <col min="261" max="261" width="8.6640625" style="247" customWidth="1"/>
    <col min="262" max="262" width="12.5" style="247" customWidth="1"/>
    <col min="263" max="263" width="28" style="247" customWidth="1"/>
    <col min="264" max="512" width="9.33203125" style="247"/>
    <col min="513" max="513" width="7.83203125" style="247" customWidth="1"/>
    <col min="514" max="514" width="17.83203125" style="247" customWidth="1"/>
    <col min="515" max="515" width="57.83203125" style="247" customWidth="1"/>
    <col min="516" max="516" width="9.33203125" style="247"/>
    <col min="517" max="517" width="8.6640625" style="247" customWidth="1"/>
    <col min="518" max="518" width="12.5" style="247" customWidth="1"/>
    <col min="519" max="519" width="28" style="247" customWidth="1"/>
    <col min="520" max="768" width="9.33203125" style="247"/>
    <col min="769" max="769" width="7.83203125" style="247" customWidth="1"/>
    <col min="770" max="770" width="17.83203125" style="247" customWidth="1"/>
    <col min="771" max="771" width="57.83203125" style="247" customWidth="1"/>
    <col min="772" max="772" width="9.33203125" style="247"/>
    <col min="773" max="773" width="8.6640625" style="247" customWidth="1"/>
    <col min="774" max="774" width="12.5" style="247" customWidth="1"/>
    <col min="775" max="775" width="28" style="247" customWidth="1"/>
    <col min="776" max="1024" width="9.33203125" style="247"/>
    <col min="1025" max="1025" width="7.83203125" style="247" customWidth="1"/>
    <col min="1026" max="1026" width="17.83203125" style="247" customWidth="1"/>
    <col min="1027" max="1027" width="57.83203125" style="247" customWidth="1"/>
    <col min="1028" max="1028" width="9.33203125" style="247"/>
    <col min="1029" max="1029" width="8.6640625" style="247" customWidth="1"/>
    <col min="1030" max="1030" width="12.5" style="247" customWidth="1"/>
    <col min="1031" max="1031" width="28" style="247" customWidth="1"/>
    <col min="1032" max="1280" width="9.33203125" style="247"/>
    <col min="1281" max="1281" width="7.83203125" style="247" customWidth="1"/>
    <col min="1282" max="1282" width="17.83203125" style="247" customWidth="1"/>
    <col min="1283" max="1283" width="57.83203125" style="247" customWidth="1"/>
    <col min="1284" max="1284" width="9.33203125" style="247"/>
    <col min="1285" max="1285" width="8.6640625" style="247" customWidth="1"/>
    <col min="1286" max="1286" width="12.5" style="247" customWidth="1"/>
    <col min="1287" max="1287" width="28" style="247" customWidth="1"/>
    <col min="1288" max="1536" width="9.33203125" style="247"/>
    <col min="1537" max="1537" width="7.83203125" style="247" customWidth="1"/>
    <col min="1538" max="1538" width="17.83203125" style="247" customWidth="1"/>
    <col min="1539" max="1539" width="57.83203125" style="247" customWidth="1"/>
    <col min="1540" max="1540" width="9.33203125" style="247"/>
    <col min="1541" max="1541" width="8.6640625" style="247" customWidth="1"/>
    <col min="1542" max="1542" width="12.5" style="247" customWidth="1"/>
    <col min="1543" max="1543" width="28" style="247" customWidth="1"/>
    <col min="1544" max="1792" width="9.33203125" style="247"/>
    <col min="1793" max="1793" width="7.83203125" style="247" customWidth="1"/>
    <col min="1794" max="1794" width="17.83203125" style="247" customWidth="1"/>
    <col min="1795" max="1795" width="57.83203125" style="247" customWidth="1"/>
    <col min="1796" max="1796" width="9.33203125" style="247"/>
    <col min="1797" max="1797" width="8.6640625" style="247" customWidth="1"/>
    <col min="1798" max="1798" width="12.5" style="247" customWidth="1"/>
    <col min="1799" max="1799" width="28" style="247" customWidth="1"/>
    <col min="1800" max="2048" width="9.33203125" style="247"/>
    <col min="2049" max="2049" width="7.83203125" style="247" customWidth="1"/>
    <col min="2050" max="2050" width="17.83203125" style="247" customWidth="1"/>
    <col min="2051" max="2051" width="57.83203125" style="247" customWidth="1"/>
    <col min="2052" max="2052" width="9.33203125" style="247"/>
    <col min="2053" max="2053" width="8.6640625" style="247" customWidth="1"/>
    <col min="2054" max="2054" width="12.5" style="247" customWidth="1"/>
    <col min="2055" max="2055" width="28" style="247" customWidth="1"/>
    <col min="2056" max="2304" width="9.33203125" style="247"/>
    <col min="2305" max="2305" width="7.83203125" style="247" customWidth="1"/>
    <col min="2306" max="2306" width="17.83203125" style="247" customWidth="1"/>
    <col min="2307" max="2307" width="57.83203125" style="247" customWidth="1"/>
    <col min="2308" max="2308" width="9.33203125" style="247"/>
    <col min="2309" max="2309" width="8.6640625" style="247" customWidth="1"/>
    <col min="2310" max="2310" width="12.5" style="247" customWidth="1"/>
    <col min="2311" max="2311" width="28" style="247" customWidth="1"/>
    <col min="2312" max="2560" width="9.33203125" style="247"/>
    <col min="2561" max="2561" width="7.83203125" style="247" customWidth="1"/>
    <col min="2562" max="2562" width="17.83203125" style="247" customWidth="1"/>
    <col min="2563" max="2563" width="57.83203125" style="247" customWidth="1"/>
    <col min="2564" max="2564" width="9.33203125" style="247"/>
    <col min="2565" max="2565" width="8.6640625" style="247" customWidth="1"/>
    <col min="2566" max="2566" width="12.5" style="247" customWidth="1"/>
    <col min="2567" max="2567" width="28" style="247" customWidth="1"/>
    <col min="2568" max="2816" width="9.33203125" style="247"/>
    <col min="2817" max="2817" width="7.83203125" style="247" customWidth="1"/>
    <col min="2818" max="2818" width="17.83203125" style="247" customWidth="1"/>
    <col min="2819" max="2819" width="57.83203125" style="247" customWidth="1"/>
    <col min="2820" max="2820" width="9.33203125" style="247"/>
    <col min="2821" max="2821" width="8.6640625" style="247" customWidth="1"/>
    <col min="2822" max="2822" width="12.5" style="247" customWidth="1"/>
    <col min="2823" max="2823" width="28" style="247" customWidth="1"/>
    <col min="2824" max="3072" width="9.33203125" style="247"/>
    <col min="3073" max="3073" width="7.83203125" style="247" customWidth="1"/>
    <col min="3074" max="3074" width="17.83203125" style="247" customWidth="1"/>
    <col min="3075" max="3075" width="57.83203125" style="247" customWidth="1"/>
    <col min="3076" max="3076" width="9.33203125" style="247"/>
    <col min="3077" max="3077" width="8.6640625" style="247" customWidth="1"/>
    <col min="3078" max="3078" width="12.5" style="247" customWidth="1"/>
    <col min="3079" max="3079" width="28" style="247" customWidth="1"/>
    <col min="3080" max="3328" width="9.33203125" style="247"/>
    <col min="3329" max="3329" width="7.83203125" style="247" customWidth="1"/>
    <col min="3330" max="3330" width="17.83203125" style="247" customWidth="1"/>
    <col min="3331" max="3331" width="57.83203125" style="247" customWidth="1"/>
    <col min="3332" max="3332" width="9.33203125" style="247"/>
    <col min="3333" max="3333" width="8.6640625" style="247" customWidth="1"/>
    <col min="3334" max="3334" width="12.5" style="247" customWidth="1"/>
    <col min="3335" max="3335" width="28" style="247" customWidth="1"/>
    <col min="3336" max="3584" width="9.33203125" style="247"/>
    <col min="3585" max="3585" width="7.83203125" style="247" customWidth="1"/>
    <col min="3586" max="3586" width="17.83203125" style="247" customWidth="1"/>
    <col min="3587" max="3587" width="57.83203125" style="247" customWidth="1"/>
    <col min="3588" max="3588" width="9.33203125" style="247"/>
    <col min="3589" max="3589" width="8.6640625" style="247" customWidth="1"/>
    <col min="3590" max="3590" width="12.5" style="247" customWidth="1"/>
    <col min="3591" max="3591" width="28" style="247" customWidth="1"/>
    <col min="3592" max="3840" width="9.33203125" style="247"/>
    <col min="3841" max="3841" width="7.83203125" style="247" customWidth="1"/>
    <col min="3842" max="3842" width="17.83203125" style="247" customWidth="1"/>
    <col min="3843" max="3843" width="57.83203125" style="247" customWidth="1"/>
    <col min="3844" max="3844" width="9.33203125" style="247"/>
    <col min="3845" max="3845" width="8.6640625" style="247" customWidth="1"/>
    <col min="3846" max="3846" width="12.5" style="247" customWidth="1"/>
    <col min="3847" max="3847" width="28" style="247" customWidth="1"/>
    <col min="3848" max="4096" width="9.33203125" style="247"/>
    <col min="4097" max="4097" width="7.83203125" style="247" customWidth="1"/>
    <col min="4098" max="4098" width="17.83203125" style="247" customWidth="1"/>
    <col min="4099" max="4099" width="57.83203125" style="247" customWidth="1"/>
    <col min="4100" max="4100" width="9.33203125" style="247"/>
    <col min="4101" max="4101" width="8.6640625" style="247" customWidth="1"/>
    <col min="4102" max="4102" width="12.5" style="247" customWidth="1"/>
    <col min="4103" max="4103" width="28" style="247" customWidth="1"/>
    <col min="4104" max="4352" width="9.33203125" style="247"/>
    <col min="4353" max="4353" width="7.83203125" style="247" customWidth="1"/>
    <col min="4354" max="4354" width="17.83203125" style="247" customWidth="1"/>
    <col min="4355" max="4355" width="57.83203125" style="247" customWidth="1"/>
    <col min="4356" max="4356" width="9.33203125" style="247"/>
    <col min="4357" max="4357" width="8.6640625" style="247" customWidth="1"/>
    <col min="4358" max="4358" width="12.5" style="247" customWidth="1"/>
    <col min="4359" max="4359" width="28" style="247" customWidth="1"/>
    <col min="4360" max="4608" width="9.33203125" style="247"/>
    <col min="4609" max="4609" width="7.83203125" style="247" customWidth="1"/>
    <col min="4610" max="4610" width="17.83203125" style="247" customWidth="1"/>
    <col min="4611" max="4611" width="57.83203125" style="247" customWidth="1"/>
    <col min="4612" max="4612" width="9.33203125" style="247"/>
    <col min="4613" max="4613" width="8.6640625" style="247" customWidth="1"/>
    <col min="4614" max="4614" width="12.5" style="247" customWidth="1"/>
    <col min="4615" max="4615" width="28" style="247" customWidth="1"/>
    <col min="4616" max="4864" width="9.33203125" style="247"/>
    <col min="4865" max="4865" width="7.83203125" style="247" customWidth="1"/>
    <col min="4866" max="4866" width="17.83203125" style="247" customWidth="1"/>
    <col min="4867" max="4867" width="57.83203125" style="247" customWidth="1"/>
    <col min="4868" max="4868" width="9.33203125" style="247"/>
    <col min="4869" max="4869" width="8.6640625" style="247" customWidth="1"/>
    <col min="4870" max="4870" width="12.5" style="247" customWidth="1"/>
    <col min="4871" max="4871" width="28" style="247" customWidth="1"/>
    <col min="4872" max="5120" width="9.33203125" style="247"/>
    <col min="5121" max="5121" width="7.83203125" style="247" customWidth="1"/>
    <col min="5122" max="5122" width="17.83203125" style="247" customWidth="1"/>
    <col min="5123" max="5123" width="57.83203125" style="247" customWidth="1"/>
    <col min="5124" max="5124" width="9.33203125" style="247"/>
    <col min="5125" max="5125" width="8.6640625" style="247" customWidth="1"/>
    <col min="5126" max="5126" width="12.5" style="247" customWidth="1"/>
    <col min="5127" max="5127" width="28" style="247" customWidth="1"/>
    <col min="5128" max="5376" width="9.33203125" style="247"/>
    <col min="5377" max="5377" width="7.83203125" style="247" customWidth="1"/>
    <col min="5378" max="5378" width="17.83203125" style="247" customWidth="1"/>
    <col min="5379" max="5379" width="57.83203125" style="247" customWidth="1"/>
    <col min="5380" max="5380" width="9.33203125" style="247"/>
    <col min="5381" max="5381" width="8.6640625" style="247" customWidth="1"/>
    <col min="5382" max="5382" width="12.5" style="247" customWidth="1"/>
    <col min="5383" max="5383" width="28" style="247" customWidth="1"/>
    <col min="5384" max="5632" width="9.33203125" style="247"/>
    <col min="5633" max="5633" width="7.83203125" style="247" customWidth="1"/>
    <col min="5634" max="5634" width="17.83203125" style="247" customWidth="1"/>
    <col min="5635" max="5635" width="57.83203125" style="247" customWidth="1"/>
    <col min="5636" max="5636" width="9.33203125" style="247"/>
    <col min="5637" max="5637" width="8.6640625" style="247" customWidth="1"/>
    <col min="5638" max="5638" width="12.5" style="247" customWidth="1"/>
    <col min="5639" max="5639" width="28" style="247" customWidth="1"/>
    <col min="5640" max="5888" width="9.33203125" style="247"/>
    <col min="5889" max="5889" width="7.83203125" style="247" customWidth="1"/>
    <col min="5890" max="5890" width="17.83203125" style="247" customWidth="1"/>
    <col min="5891" max="5891" width="57.83203125" style="247" customWidth="1"/>
    <col min="5892" max="5892" width="9.33203125" style="247"/>
    <col min="5893" max="5893" width="8.6640625" style="247" customWidth="1"/>
    <col min="5894" max="5894" width="12.5" style="247" customWidth="1"/>
    <col min="5895" max="5895" width="28" style="247" customWidth="1"/>
    <col min="5896" max="6144" width="9.33203125" style="247"/>
    <col min="6145" max="6145" width="7.83203125" style="247" customWidth="1"/>
    <col min="6146" max="6146" width="17.83203125" style="247" customWidth="1"/>
    <col min="6147" max="6147" width="57.83203125" style="247" customWidth="1"/>
    <col min="6148" max="6148" width="9.33203125" style="247"/>
    <col min="6149" max="6149" width="8.6640625" style="247" customWidth="1"/>
    <col min="6150" max="6150" width="12.5" style="247" customWidth="1"/>
    <col min="6151" max="6151" width="28" style="247" customWidth="1"/>
    <col min="6152" max="6400" width="9.33203125" style="247"/>
    <col min="6401" max="6401" width="7.83203125" style="247" customWidth="1"/>
    <col min="6402" max="6402" width="17.83203125" style="247" customWidth="1"/>
    <col min="6403" max="6403" width="57.83203125" style="247" customWidth="1"/>
    <col min="6404" max="6404" width="9.33203125" style="247"/>
    <col min="6405" max="6405" width="8.6640625" style="247" customWidth="1"/>
    <col min="6406" max="6406" width="12.5" style="247" customWidth="1"/>
    <col min="6407" max="6407" width="28" style="247" customWidth="1"/>
    <col min="6408" max="6656" width="9.33203125" style="247"/>
    <col min="6657" max="6657" width="7.83203125" style="247" customWidth="1"/>
    <col min="6658" max="6658" width="17.83203125" style="247" customWidth="1"/>
    <col min="6659" max="6659" width="57.83203125" style="247" customWidth="1"/>
    <col min="6660" max="6660" width="9.33203125" style="247"/>
    <col min="6661" max="6661" width="8.6640625" style="247" customWidth="1"/>
    <col min="6662" max="6662" width="12.5" style="247" customWidth="1"/>
    <col min="6663" max="6663" width="28" style="247" customWidth="1"/>
    <col min="6664" max="6912" width="9.33203125" style="247"/>
    <col min="6913" max="6913" width="7.83203125" style="247" customWidth="1"/>
    <col min="6914" max="6914" width="17.83203125" style="247" customWidth="1"/>
    <col min="6915" max="6915" width="57.83203125" style="247" customWidth="1"/>
    <col min="6916" max="6916" width="9.33203125" style="247"/>
    <col min="6917" max="6917" width="8.6640625" style="247" customWidth="1"/>
    <col min="6918" max="6918" width="12.5" style="247" customWidth="1"/>
    <col min="6919" max="6919" width="28" style="247" customWidth="1"/>
    <col min="6920" max="7168" width="9.33203125" style="247"/>
    <col min="7169" max="7169" width="7.83203125" style="247" customWidth="1"/>
    <col min="7170" max="7170" width="17.83203125" style="247" customWidth="1"/>
    <col min="7171" max="7171" width="57.83203125" style="247" customWidth="1"/>
    <col min="7172" max="7172" width="9.33203125" style="247"/>
    <col min="7173" max="7173" width="8.6640625" style="247" customWidth="1"/>
    <col min="7174" max="7174" width="12.5" style="247" customWidth="1"/>
    <col min="7175" max="7175" width="28" style="247" customWidth="1"/>
    <col min="7176" max="7424" width="9.33203125" style="247"/>
    <col min="7425" max="7425" width="7.83203125" style="247" customWidth="1"/>
    <col min="7426" max="7426" width="17.83203125" style="247" customWidth="1"/>
    <col min="7427" max="7427" width="57.83203125" style="247" customWidth="1"/>
    <col min="7428" max="7428" width="9.33203125" style="247"/>
    <col min="7429" max="7429" width="8.6640625" style="247" customWidth="1"/>
    <col min="7430" max="7430" width="12.5" style="247" customWidth="1"/>
    <col min="7431" max="7431" width="28" style="247" customWidth="1"/>
    <col min="7432" max="7680" width="9.33203125" style="247"/>
    <col min="7681" max="7681" width="7.83203125" style="247" customWidth="1"/>
    <col min="7682" max="7682" width="17.83203125" style="247" customWidth="1"/>
    <col min="7683" max="7683" width="57.83203125" style="247" customWidth="1"/>
    <col min="7684" max="7684" width="9.33203125" style="247"/>
    <col min="7685" max="7685" width="8.6640625" style="247" customWidth="1"/>
    <col min="7686" max="7686" width="12.5" style="247" customWidth="1"/>
    <col min="7687" max="7687" width="28" style="247" customWidth="1"/>
    <col min="7688" max="7936" width="9.33203125" style="247"/>
    <col min="7937" max="7937" width="7.83203125" style="247" customWidth="1"/>
    <col min="7938" max="7938" width="17.83203125" style="247" customWidth="1"/>
    <col min="7939" max="7939" width="57.83203125" style="247" customWidth="1"/>
    <col min="7940" max="7940" width="9.33203125" style="247"/>
    <col min="7941" max="7941" width="8.6640625" style="247" customWidth="1"/>
    <col min="7942" max="7942" width="12.5" style="247" customWidth="1"/>
    <col min="7943" max="7943" width="28" style="247" customWidth="1"/>
    <col min="7944" max="8192" width="9.33203125" style="247"/>
    <col min="8193" max="8193" width="7.83203125" style="247" customWidth="1"/>
    <col min="8194" max="8194" width="17.83203125" style="247" customWidth="1"/>
    <col min="8195" max="8195" width="57.83203125" style="247" customWidth="1"/>
    <col min="8196" max="8196" width="9.33203125" style="247"/>
    <col min="8197" max="8197" width="8.6640625" style="247" customWidth="1"/>
    <col min="8198" max="8198" width="12.5" style="247" customWidth="1"/>
    <col min="8199" max="8199" width="28" style="247" customWidth="1"/>
    <col min="8200" max="8448" width="9.33203125" style="247"/>
    <col min="8449" max="8449" width="7.83203125" style="247" customWidth="1"/>
    <col min="8450" max="8450" width="17.83203125" style="247" customWidth="1"/>
    <col min="8451" max="8451" width="57.83203125" style="247" customWidth="1"/>
    <col min="8452" max="8452" width="9.33203125" style="247"/>
    <col min="8453" max="8453" width="8.6640625" style="247" customWidth="1"/>
    <col min="8454" max="8454" width="12.5" style="247" customWidth="1"/>
    <col min="8455" max="8455" width="28" style="247" customWidth="1"/>
    <col min="8456" max="8704" width="9.33203125" style="247"/>
    <col min="8705" max="8705" width="7.83203125" style="247" customWidth="1"/>
    <col min="8706" max="8706" width="17.83203125" style="247" customWidth="1"/>
    <col min="8707" max="8707" width="57.83203125" style="247" customWidth="1"/>
    <col min="8708" max="8708" width="9.33203125" style="247"/>
    <col min="8709" max="8709" width="8.6640625" style="247" customWidth="1"/>
    <col min="8710" max="8710" width="12.5" style="247" customWidth="1"/>
    <col min="8711" max="8711" width="28" style="247" customWidth="1"/>
    <col min="8712" max="8960" width="9.33203125" style="247"/>
    <col min="8961" max="8961" width="7.83203125" style="247" customWidth="1"/>
    <col min="8962" max="8962" width="17.83203125" style="247" customWidth="1"/>
    <col min="8963" max="8963" width="57.83203125" style="247" customWidth="1"/>
    <col min="8964" max="8964" width="9.33203125" style="247"/>
    <col min="8965" max="8965" width="8.6640625" style="247" customWidth="1"/>
    <col min="8966" max="8966" width="12.5" style="247" customWidth="1"/>
    <col min="8967" max="8967" width="28" style="247" customWidth="1"/>
    <col min="8968" max="9216" width="9.33203125" style="247"/>
    <col min="9217" max="9217" width="7.83203125" style="247" customWidth="1"/>
    <col min="9218" max="9218" width="17.83203125" style="247" customWidth="1"/>
    <col min="9219" max="9219" width="57.83203125" style="247" customWidth="1"/>
    <col min="9220" max="9220" width="9.33203125" style="247"/>
    <col min="9221" max="9221" width="8.6640625" style="247" customWidth="1"/>
    <col min="9222" max="9222" width="12.5" style="247" customWidth="1"/>
    <col min="9223" max="9223" width="28" style="247" customWidth="1"/>
    <col min="9224" max="9472" width="9.33203125" style="247"/>
    <col min="9473" max="9473" width="7.83203125" style="247" customWidth="1"/>
    <col min="9474" max="9474" width="17.83203125" style="247" customWidth="1"/>
    <col min="9475" max="9475" width="57.83203125" style="247" customWidth="1"/>
    <col min="9476" max="9476" width="9.33203125" style="247"/>
    <col min="9477" max="9477" width="8.6640625" style="247" customWidth="1"/>
    <col min="9478" max="9478" width="12.5" style="247" customWidth="1"/>
    <col min="9479" max="9479" width="28" style="247" customWidth="1"/>
    <col min="9480" max="9728" width="9.33203125" style="247"/>
    <col min="9729" max="9729" width="7.83203125" style="247" customWidth="1"/>
    <col min="9730" max="9730" width="17.83203125" style="247" customWidth="1"/>
    <col min="9731" max="9731" width="57.83203125" style="247" customWidth="1"/>
    <col min="9732" max="9732" width="9.33203125" style="247"/>
    <col min="9733" max="9733" width="8.6640625" style="247" customWidth="1"/>
    <col min="9734" max="9734" width="12.5" style="247" customWidth="1"/>
    <col min="9735" max="9735" width="28" style="247" customWidth="1"/>
    <col min="9736" max="9984" width="9.33203125" style="247"/>
    <col min="9985" max="9985" width="7.83203125" style="247" customWidth="1"/>
    <col min="9986" max="9986" width="17.83203125" style="247" customWidth="1"/>
    <col min="9987" max="9987" width="57.83203125" style="247" customWidth="1"/>
    <col min="9988" max="9988" width="9.33203125" style="247"/>
    <col min="9989" max="9989" width="8.6640625" style="247" customWidth="1"/>
    <col min="9990" max="9990" width="12.5" style="247" customWidth="1"/>
    <col min="9991" max="9991" width="28" style="247" customWidth="1"/>
    <col min="9992" max="10240" width="9.33203125" style="247"/>
    <col min="10241" max="10241" width="7.83203125" style="247" customWidth="1"/>
    <col min="10242" max="10242" width="17.83203125" style="247" customWidth="1"/>
    <col min="10243" max="10243" width="57.83203125" style="247" customWidth="1"/>
    <col min="10244" max="10244" width="9.33203125" style="247"/>
    <col min="10245" max="10245" width="8.6640625" style="247" customWidth="1"/>
    <col min="10246" max="10246" width="12.5" style="247" customWidth="1"/>
    <col min="10247" max="10247" width="28" style="247" customWidth="1"/>
    <col min="10248" max="10496" width="9.33203125" style="247"/>
    <col min="10497" max="10497" width="7.83203125" style="247" customWidth="1"/>
    <col min="10498" max="10498" width="17.83203125" style="247" customWidth="1"/>
    <col min="10499" max="10499" width="57.83203125" style="247" customWidth="1"/>
    <col min="10500" max="10500" width="9.33203125" style="247"/>
    <col min="10501" max="10501" width="8.6640625" style="247" customWidth="1"/>
    <col min="10502" max="10502" width="12.5" style="247" customWidth="1"/>
    <col min="10503" max="10503" width="28" style="247" customWidth="1"/>
    <col min="10504" max="10752" width="9.33203125" style="247"/>
    <col min="10753" max="10753" width="7.83203125" style="247" customWidth="1"/>
    <col min="10754" max="10754" width="17.83203125" style="247" customWidth="1"/>
    <col min="10755" max="10755" width="57.83203125" style="247" customWidth="1"/>
    <col min="10756" max="10756" width="9.33203125" style="247"/>
    <col min="10757" max="10757" width="8.6640625" style="247" customWidth="1"/>
    <col min="10758" max="10758" width="12.5" style="247" customWidth="1"/>
    <col min="10759" max="10759" width="28" style="247" customWidth="1"/>
    <col min="10760" max="11008" width="9.33203125" style="247"/>
    <col min="11009" max="11009" width="7.83203125" style="247" customWidth="1"/>
    <col min="11010" max="11010" width="17.83203125" style="247" customWidth="1"/>
    <col min="11011" max="11011" width="57.83203125" style="247" customWidth="1"/>
    <col min="11012" max="11012" width="9.33203125" style="247"/>
    <col min="11013" max="11013" width="8.6640625" style="247" customWidth="1"/>
    <col min="11014" max="11014" width="12.5" style="247" customWidth="1"/>
    <col min="11015" max="11015" width="28" style="247" customWidth="1"/>
    <col min="11016" max="11264" width="9.33203125" style="247"/>
    <col min="11265" max="11265" width="7.83203125" style="247" customWidth="1"/>
    <col min="11266" max="11266" width="17.83203125" style="247" customWidth="1"/>
    <col min="11267" max="11267" width="57.83203125" style="247" customWidth="1"/>
    <col min="11268" max="11268" width="9.33203125" style="247"/>
    <col min="11269" max="11269" width="8.6640625" style="247" customWidth="1"/>
    <col min="11270" max="11270" width="12.5" style="247" customWidth="1"/>
    <col min="11271" max="11271" width="28" style="247" customWidth="1"/>
    <col min="11272" max="11520" width="9.33203125" style="247"/>
    <col min="11521" max="11521" width="7.83203125" style="247" customWidth="1"/>
    <col min="11522" max="11522" width="17.83203125" style="247" customWidth="1"/>
    <col min="11523" max="11523" width="57.83203125" style="247" customWidth="1"/>
    <col min="11524" max="11524" width="9.33203125" style="247"/>
    <col min="11525" max="11525" width="8.6640625" style="247" customWidth="1"/>
    <col min="11526" max="11526" width="12.5" style="247" customWidth="1"/>
    <col min="11527" max="11527" width="28" style="247" customWidth="1"/>
    <col min="11528" max="11776" width="9.33203125" style="247"/>
    <col min="11777" max="11777" width="7.83203125" style="247" customWidth="1"/>
    <col min="11778" max="11778" width="17.83203125" style="247" customWidth="1"/>
    <col min="11779" max="11779" width="57.83203125" style="247" customWidth="1"/>
    <col min="11780" max="11780" width="9.33203125" style="247"/>
    <col min="11781" max="11781" width="8.6640625" style="247" customWidth="1"/>
    <col min="11782" max="11782" width="12.5" style="247" customWidth="1"/>
    <col min="11783" max="11783" width="28" style="247" customWidth="1"/>
    <col min="11784" max="12032" width="9.33203125" style="247"/>
    <col min="12033" max="12033" width="7.83203125" style="247" customWidth="1"/>
    <col min="12034" max="12034" width="17.83203125" style="247" customWidth="1"/>
    <col min="12035" max="12035" width="57.83203125" style="247" customWidth="1"/>
    <col min="12036" max="12036" width="9.33203125" style="247"/>
    <col min="12037" max="12037" width="8.6640625" style="247" customWidth="1"/>
    <col min="12038" max="12038" width="12.5" style="247" customWidth="1"/>
    <col min="12039" max="12039" width="28" style="247" customWidth="1"/>
    <col min="12040" max="12288" width="9.33203125" style="247"/>
    <col min="12289" max="12289" width="7.83203125" style="247" customWidth="1"/>
    <col min="12290" max="12290" width="17.83203125" style="247" customWidth="1"/>
    <col min="12291" max="12291" width="57.83203125" style="247" customWidth="1"/>
    <col min="12292" max="12292" width="9.33203125" style="247"/>
    <col min="12293" max="12293" width="8.6640625" style="247" customWidth="1"/>
    <col min="12294" max="12294" width="12.5" style="247" customWidth="1"/>
    <col min="12295" max="12295" width="28" style="247" customWidth="1"/>
    <col min="12296" max="12544" width="9.33203125" style="247"/>
    <col min="12545" max="12545" width="7.83203125" style="247" customWidth="1"/>
    <col min="12546" max="12546" width="17.83203125" style="247" customWidth="1"/>
    <col min="12547" max="12547" width="57.83203125" style="247" customWidth="1"/>
    <col min="12548" max="12548" width="9.33203125" style="247"/>
    <col min="12549" max="12549" width="8.6640625" style="247" customWidth="1"/>
    <col min="12550" max="12550" width="12.5" style="247" customWidth="1"/>
    <col min="12551" max="12551" width="28" style="247" customWidth="1"/>
    <col min="12552" max="12800" width="9.33203125" style="247"/>
    <col min="12801" max="12801" width="7.83203125" style="247" customWidth="1"/>
    <col min="12802" max="12802" width="17.83203125" style="247" customWidth="1"/>
    <col min="12803" max="12803" width="57.83203125" style="247" customWidth="1"/>
    <col min="12804" max="12804" width="9.33203125" style="247"/>
    <col min="12805" max="12805" width="8.6640625" style="247" customWidth="1"/>
    <col min="12806" max="12806" width="12.5" style="247" customWidth="1"/>
    <col min="12807" max="12807" width="28" style="247" customWidth="1"/>
    <col min="12808" max="13056" width="9.33203125" style="247"/>
    <col min="13057" max="13057" width="7.83203125" style="247" customWidth="1"/>
    <col min="13058" max="13058" width="17.83203125" style="247" customWidth="1"/>
    <col min="13059" max="13059" width="57.83203125" style="247" customWidth="1"/>
    <col min="13060" max="13060" width="9.33203125" style="247"/>
    <col min="13061" max="13061" width="8.6640625" style="247" customWidth="1"/>
    <col min="13062" max="13062" width="12.5" style="247" customWidth="1"/>
    <col min="13063" max="13063" width="28" style="247" customWidth="1"/>
    <col min="13064" max="13312" width="9.33203125" style="247"/>
    <col min="13313" max="13313" width="7.83203125" style="247" customWidth="1"/>
    <col min="13314" max="13314" width="17.83203125" style="247" customWidth="1"/>
    <col min="13315" max="13315" width="57.83203125" style="247" customWidth="1"/>
    <col min="13316" max="13316" width="9.33203125" style="247"/>
    <col min="13317" max="13317" width="8.6640625" style="247" customWidth="1"/>
    <col min="13318" max="13318" width="12.5" style="247" customWidth="1"/>
    <col min="13319" max="13319" width="28" style="247" customWidth="1"/>
    <col min="13320" max="13568" width="9.33203125" style="247"/>
    <col min="13569" max="13569" width="7.83203125" style="247" customWidth="1"/>
    <col min="13570" max="13570" width="17.83203125" style="247" customWidth="1"/>
    <col min="13571" max="13571" width="57.83203125" style="247" customWidth="1"/>
    <col min="13572" max="13572" width="9.33203125" style="247"/>
    <col min="13573" max="13573" width="8.6640625" style="247" customWidth="1"/>
    <col min="13574" max="13574" width="12.5" style="247" customWidth="1"/>
    <col min="13575" max="13575" width="28" style="247" customWidth="1"/>
    <col min="13576" max="13824" width="9.33203125" style="247"/>
    <col min="13825" max="13825" width="7.83203125" style="247" customWidth="1"/>
    <col min="13826" max="13826" width="17.83203125" style="247" customWidth="1"/>
    <col min="13827" max="13827" width="57.83203125" style="247" customWidth="1"/>
    <col min="13828" max="13828" width="9.33203125" style="247"/>
    <col min="13829" max="13829" width="8.6640625" style="247" customWidth="1"/>
    <col min="13830" max="13830" width="12.5" style="247" customWidth="1"/>
    <col min="13831" max="13831" width="28" style="247" customWidth="1"/>
    <col min="13832" max="14080" width="9.33203125" style="247"/>
    <col min="14081" max="14081" width="7.83203125" style="247" customWidth="1"/>
    <col min="14082" max="14082" width="17.83203125" style="247" customWidth="1"/>
    <col min="14083" max="14083" width="57.83203125" style="247" customWidth="1"/>
    <col min="14084" max="14084" width="9.33203125" style="247"/>
    <col min="14085" max="14085" width="8.6640625" style="247" customWidth="1"/>
    <col min="14086" max="14086" width="12.5" style="247" customWidth="1"/>
    <col min="14087" max="14087" width="28" style="247" customWidth="1"/>
    <col min="14088" max="14336" width="9.33203125" style="247"/>
    <col min="14337" max="14337" width="7.83203125" style="247" customWidth="1"/>
    <col min="14338" max="14338" width="17.83203125" style="247" customWidth="1"/>
    <col min="14339" max="14339" width="57.83203125" style="247" customWidth="1"/>
    <col min="14340" max="14340" width="9.33203125" style="247"/>
    <col min="14341" max="14341" width="8.6640625" style="247" customWidth="1"/>
    <col min="14342" max="14342" width="12.5" style="247" customWidth="1"/>
    <col min="14343" max="14343" width="28" style="247" customWidth="1"/>
    <col min="14344" max="14592" width="9.33203125" style="247"/>
    <col min="14593" max="14593" width="7.83203125" style="247" customWidth="1"/>
    <col min="14594" max="14594" width="17.83203125" style="247" customWidth="1"/>
    <col min="14595" max="14595" width="57.83203125" style="247" customWidth="1"/>
    <col min="14596" max="14596" width="9.33203125" style="247"/>
    <col min="14597" max="14597" width="8.6640625" style="247" customWidth="1"/>
    <col min="14598" max="14598" width="12.5" style="247" customWidth="1"/>
    <col min="14599" max="14599" width="28" style="247" customWidth="1"/>
    <col min="14600" max="14848" width="9.33203125" style="247"/>
    <col min="14849" max="14849" width="7.83203125" style="247" customWidth="1"/>
    <col min="14850" max="14850" width="17.83203125" style="247" customWidth="1"/>
    <col min="14851" max="14851" width="57.83203125" style="247" customWidth="1"/>
    <col min="14852" max="14852" width="9.33203125" style="247"/>
    <col min="14853" max="14853" width="8.6640625" style="247" customWidth="1"/>
    <col min="14854" max="14854" width="12.5" style="247" customWidth="1"/>
    <col min="14855" max="14855" width="28" style="247" customWidth="1"/>
    <col min="14856" max="15104" width="9.33203125" style="247"/>
    <col min="15105" max="15105" width="7.83203125" style="247" customWidth="1"/>
    <col min="15106" max="15106" width="17.83203125" style="247" customWidth="1"/>
    <col min="15107" max="15107" width="57.83203125" style="247" customWidth="1"/>
    <col min="15108" max="15108" width="9.33203125" style="247"/>
    <col min="15109" max="15109" width="8.6640625" style="247" customWidth="1"/>
    <col min="15110" max="15110" width="12.5" style="247" customWidth="1"/>
    <col min="15111" max="15111" width="28" style="247" customWidth="1"/>
    <col min="15112" max="15360" width="9.33203125" style="247"/>
    <col min="15361" max="15361" width="7.83203125" style="247" customWidth="1"/>
    <col min="15362" max="15362" width="17.83203125" style="247" customWidth="1"/>
    <col min="15363" max="15363" width="57.83203125" style="247" customWidth="1"/>
    <col min="15364" max="15364" width="9.33203125" style="247"/>
    <col min="15365" max="15365" width="8.6640625" style="247" customWidth="1"/>
    <col min="15366" max="15366" width="12.5" style="247" customWidth="1"/>
    <col min="15367" max="15367" width="28" style="247" customWidth="1"/>
    <col min="15368" max="15616" width="9.33203125" style="247"/>
    <col min="15617" max="15617" width="7.83203125" style="247" customWidth="1"/>
    <col min="15618" max="15618" width="17.83203125" style="247" customWidth="1"/>
    <col min="15619" max="15619" width="57.83203125" style="247" customWidth="1"/>
    <col min="15620" max="15620" width="9.33203125" style="247"/>
    <col min="15621" max="15621" width="8.6640625" style="247" customWidth="1"/>
    <col min="15622" max="15622" width="12.5" style="247" customWidth="1"/>
    <col min="15623" max="15623" width="28" style="247" customWidth="1"/>
    <col min="15624" max="15872" width="9.33203125" style="247"/>
    <col min="15873" max="15873" width="7.83203125" style="247" customWidth="1"/>
    <col min="15874" max="15874" width="17.83203125" style="247" customWidth="1"/>
    <col min="15875" max="15875" width="57.83203125" style="247" customWidth="1"/>
    <col min="15876" max="15876" width="9.33203125" style="247"/>
    <col min="15877" max="15877" width="8.6640625" style="247" customWidth="1"/>
    <col min="15878" max="15878" width="12.5" style="247" customWidth="1"/>
    <col min="15879" max="15879" width="28" style="247" customWidth="1"/>
    <col min="15880" max="16128" width="9.33203125" style="247"/>
    <col min="16129" max="16129" width="7.83203125" style="247" customWidth="1"/>
    <col min="16130" max="16130" width="17.83203125" style="247" customWidth="1"/>
    <col min="16131" max="16131" width="57.83203125" style="247" customWidth="1"/>
    <col min="16132" max="16132" width="9.33203125" style="247"/>
    <col min="16133" max="16133" width="8.6640625" style="247" customWidth="1"/>
    <col min="16134" max="16134" width="12.5" style="247" customWidth="1"/>
    <col min="16135" max="16135" width="28" style="247" customWidth="1"/>
    <col min="16136" max="16384" width="9.33203125" style="247"/>
  </cols>
  <sheetData>
    <row r="2" spans="1:7" ht="17.25">
      <c r="A2" s="246" t="s">
        <v>820</v>
      </c>
      <c r="C2" s="247" t="s">
        <v>821</v>
      </c>
    </row>
    <row r="4" spans="1:7">
      <c r="A4" s="248" t="s">
        <v>822</v>
      </c>
    </row>
    <row r="5" spans="1:7">
      <c r="A5" s="248" t="s">
        <v>823</v>
      </c>
      <c r="B5" s="247" t="s">
        <v>824</v>
      </c>
    </row>
    <row r="6" spans="1:7">
      <c r="A6" s="248" t="s">
        <v>825</v>
      </c>
    </row>
    <row r="7" spans="1:7">
      <c r="A7" s="249"/>
      <c r="B7" s="249"/>
      <c r="C7" s="249"/>
      <c r="D7" s="249"/>
      <c r="E7" s="249"/>
      <c r="F7" s="249"/>
      <c r="G7" s="249"/>
    </row>
    <row r="8" spans="1:7">
      <c r="A8" s="250" t="s">
        <v>826</v>
      </c>
      <c r="B8" s="249"/>
      <c r="C8" s="249"/>
      <c r="D8" s="249"/>
      <c r="E8" s="249"/>
      <c r="F8" s="249"/>
      <c r="G8" s="249"/>
    </row>
    <row r="9" spans="1:7">
      <c r="A9" s="249"/>
      <c r="B9" s="249"/>
      <c r="C9" s="249"/>
      <c r="D9" s="249"/>
      <c r="E9" s="249"/>
      <c r="F9" s="249"/>
      <c r="G9" s="249"/>
    </row>
    <row r="10" spans="1:7">
      <c r="A10" s="251">
        <v>1</v>
      </c>
      <c r="B10" s="251" t="s">
        <v>827</v>
      </c>
      <c r="C10" s="249"/>
      <c r="D10" s="249"/>
      <c r="E10" s="249"/>
      <c r="F10" s="249"/>
      <c r="G10" s="252">
        <v>0</v>
      </c>
    </row>
    <row r="11" spans="1:7">
      <c r="A11" s="251">
        <v>2</v>
      </c>
      <c r="B11" s="251" t="s">
        <v>828</v>
      </c>
      <c r="C11" s="249"/>
      <c r="D11" s="249"/>
      <c r="E11" s="249"/>
      <c r="F11" s="249"/>
      <c r="G11" s="252">
        <v>0</v>
      </c>
    </row>
    <row r="12" spans="1:7">
      <c r="A12" s="249">
        <v>3</v>
      </c>
      <c r="B12" s="251" t="s">
        <v>829</v>
      </c>
      <c r="C12" s="249"/>
      <c r="D12" s="249"/>
      <c r="E12" s="249"/>
      <c r="F12" s="249"/>
      <c r="G12" s="252">
        <v>0</v>
      </c>
    </row>
    <row r="13" spans="1:7">
      <c r="A13" s="249">
        <v>4</v>
      </c>
      <c r="B13" s="251" t="s">
        <v>830</v>
      </c>
      <c r="C13" s="249"/>
      <c r="D13" s="249"/>
      <c r="E13" s="249"/>
      <c r="F13" s="249"/>
      <c r="G13" s="252">
        <f>SUM(G12*0.03)</f>
        <v>0</v>
      </c>
    </row>
    <row r="14" spans="1:7">
      <c r="A14" s="249">
        <v>5</v>
      </c>
      <c r="B14" s="251" t="s">
        <v>831</v>
      </c>
      <c r="C14" s="249"/>
      <c r="D14" s="249"/>
      <c r="E14" s="249"/>
      <c r="F14" s="249"/>
      <c r="G14" s="252">
        <f>SUM(G10:G12)*0.01</f>
        <v>0</v>
      </c>
    </row>
    <row r="15" spans="1:7">
      <c r="A15" s="249">
        <v>6</v>
      </c>
      <c r="B15" s="251" t="s">
        <v>832</v>
      </c>
      <c r="C15" s="249"/>
      <c r="D15" s="249"/>
      <c r="E15" s="249"/>
      <c r="F15" s="249"/>
      <c r="G15" s="252">
        <v>0</v>
      </c>
    </row>
    <row r="16" spans="1:7">
      <c r="A16" s="249">
        <v>7</v>
      </c>
      <c r="B16" s="251" t="s">
        <v>833</v>
      </c>
      <c r="C16" s="249"/>
      <c r="D16" s="249"/>
      <c r="E16" s="249"/>
      <c r="F16" s="249"/>
      <c r="G16" s="252">
        <v>0</v>
      </c>
    </row>
    <row r="17" spans="1:7">
      <c r="A17" s="249">
        <v>8</v>
      </c>
      <c r="B17" s="251" t="s">
        <v>834</v>
      </c>
      <c r="C17" s="249"/>
      <c r="D17" s="249"/>
      <c r="E17" s="249"/>
      <c r="F17" s="249"/>
      <c r="G17" s="252">
        <v>0</v>
      </c>
    </row>
    <row r="18" spans="1:7">
      <c r="A18" s="249"/>
      <c r="B18" s="250" t="s">
        <v>835</v>
      </c>
      <c r="C18" s="253"/>
      <c r="D18" s="253"/>
      <c r="E18" s="253"/>
      <c r="F18" s="253"/>
      <c r="G18" s="254">
        <f>SUM(G10:G17)</f>
        <v>0</v>
      </c>
    </row>
    <row r="19" spans="1:7">
      <c r="A19" s="249"/>
      <c r="B19" s="251" t="s">
        <v>836</v>
      </c>
      <c r="C19" s="249"/>
      <c r="D19" s="249"/>
      <c r="E19" s="249"/>
      <c r="F19" s="249"/>
      <c r="G19" s="252"/>
    </row>
    <row r="20" spans="1:7">
      <c r="A20" s="251" t="s">
        <v>837</v>
      </c>
      <c r="B20" s="251"/>
      <c r="C20" s="249"/>
      <c r="D20" s="249"/>
      <c r="E20" s="249"/>
      <c r="F20" s="249"/>
      <c r="G20" s="249"/>
    </row>
    <row r="21" spans="1:7">
      <c r="A21" s="249">
        <v>10</v>
      </c>
      <c r="B21" s="251" t="s">
        <v>838</v>
      </c>
      <c r="C21" s="249"/>
      <c r="D21" s="249"/>
      <c r="E21" s="249"/>
      <c r="F21" s="249"/>
      <c r="G21" s="252">
        <v>0</v>
      </c>
    </row>
    <row r="22" spans="1:7">
      <c r="A22" s="253"/>
      <c r="B22" s="250" t="s">
        <v>839</v>
      </c>
      <c r="C22" s="253"/>
      <c r="D22" s="253"/>
      <c r="E22" s="253"/>
      <c r="F22" s="253"/>
      <c r="G22" s="254">
        <f>SUM(G21*1)</f>
        <v>0</v>
      </c>
    </row>
    <row r="23" spans="1:7">
      <c r="A23" s="249"/>
      <c r="B23" s="251"/>
      <c r="C23" s="249"/>
      <c r="D23" s="249"/>
      <c r="E23" s="249"/>
      <c r="F23" s="249"/>
      <c r="G23" s="255"/>
    </row>
    <row r="24" spans="1:7">
      <c r="A24" s="253"/>
      <c r="B24" s="250" t="s">
        <v>840</v>
      </c>
      <c r="C24" s="253"/>
      <c r="D24" s="253"/>
      <c r="E24" s="253"/>
      <c r="F24" s="253"/>
      <c r="G24" s="254">
        <f>SUM(G18+G22)</f>
        <v>0</v>
      </c>
    </row>
    <row r="25" spans="1:7">
      <c r="A25" s="249"/>
      <c r="B25" s="251"/>
      <c r="C25" s="249"/>
      <c r="D25" s="249"/>
      <c r="E25" s="249"/>
      <c r="F25" s="249"/>
      <c r="G25" s="252"/>
    </row>
    <row r="26" spans="1:7">
      <c r="A26" s="249"/>
      <c r="B26" s="251" t="s">
        <v>841</v>
      </c>
      <c r="C26" s="249"/>
      <c r="D26" s="249"/>
      <c r="E26" s="249"/>
      <c r="F26" s="249"/>
      <c r="G26" s="252"/>
    </row>
    <row r="27" spans="1:7">
      <c r="A27" s="249"/>
      <c r="B27" s="251" t="s">
        <v>842</v>
      </c>
      <c r="C27" s="249"/>
      <c r="D27" s="249"/>
      <c r="E27" s="249"/>
      <c r="F27" s="249"/>
      <c r="G27" s="249"/>
    </row>
    <row r="28" spans="1:7">
      <c r="A28" s="249"/>
      <c r="B28" s="251"/>
      <c r="C28" s="249"/>
      <c r="D28" s="249"/>
      <c r="E28" s="249"/>
      <c r="F28" s="249"/>
      <c r="G28" s="249"/>
    </row>
    <row r="29" spans="1:7">
      <c r="A29" s="249"/>
      <c r="B29" s="251"/>
      <c r="C29" s="249"/>
      <c r="D29" s="249"/>
      <c r="E29" s="249"/>
      <c r="F29" s="249"/>
      <c r="G29" s="249"/>
    </row>
    <row r="30" spans="1:7">
      <c r="A30" s="249"/>
      <c r="B30" s="251"/>
      <c r="C30" s="249"/>
      <c r="D30" s="249"/>
      <c r="E30" s="249"/>
      <c r="F30" s="249"/>
      <c r="G30" s="249"/>
    </row>
    <row r="31" spans="1:7">
      <c r="A31" s="249"/>
      <c r="B31" s="251"/>
      <c r="C31" s="249"/>
      <c r="D31" s="249"/>
      <c r="E31" s="249"/>
      <c r="F31" s="249"/>
      <c r="G31" s="249"/>
    </row>
    <row r="32" spans="1:7">
      <c r="A32" s="249"/>
      <c r="B32" s="251"/>
      <c r="C32" s="249"/>
      <c r="D32" s="249"/>
      <c r="E32" s="249"/>
      <c r="F32" s="249"/>
      <c r="G32" s="249"/>
    </row>
    <row r="33" spans="1:7">
      <c r="A33" s="249"/>
      <c r="B33" s="249"/>
      <c r="C33" s="249"/>
      <c r="D33" s="249"/>
      <c r="E33" s="249"/>
      <c r="F33" s="249"/>
      <c r="G33" s="249"/>
    </row>
    <row r="34" spans="1:7">
      <c r="A34" s="256" t="s">
        <v>843</v>
      </c>
      <c r="B34" s="249"/>
      <c r="C34" s="249"/>
      <c r="D34" s="249"/>
      <c r="E34" s="249"/>
      <c r="F34" s="249"/>
      <c r="G34" s="249"/>
    </row>
    <row r="35" spans="1:7">
      <c r="A35" s="251" t="s">
        <v>844</v>
      </c>
      <c r="B35" s="251" t="s">
        <v>845</v>
      </c>
      <c r="C35" s="251" t="s">
        <v>846</v>
      </c>
      <c r="D35" s="251" t="s">
        <v>847</v>
      </c>
      <c r="E35" s="251" t="s">
        <v>848</v>
      </c>
      <c r="F35" s="251" t="s">
        <v>849</v>
      </c>
      <c r="G35" s="251" t="s">
        <v>850</v>
      </c>
    </row>
    <row r="36" spans="1:7">
      <c r="A36" s="249">
        <v>1</v>
      </c>
      <c r="B36" s="251">
        <v>210010006</v>
      </c>
      <c r="C36" s="251" t="s">
        <v>851</v>
      </c>
      <c r="D36" s="249">
        <v>0</v>
      </c>
      <c r="E36" s="249" t="s">
        <v>220</v>
      </c>
      <c r="F36" s="255">
        <v>5</v>
      </c>
      <c r="G36" s="249">
        <f t="shared" ref="G36:G55" si="0">PRODUCT(D36,F36)</f>
        <v>0</v>
      </c>
    </row>
    <row r="37" spans="1:7">
      <c r="A37" s="249">
        <v>2</v>
      </c>
      <c r="B37" s="251">
        <v>210100351</v>
      </c>
      <c r="C37" s="257" t="s">
        <v>852</v>
      </c>
      <c r="D37" s="249">
        <v>0</v>
      </c>
      <c r="E37" s="249" t="s">
        <v>853</v>
      </c>
      <c r="F37" s="255">
        <v>6</v>
      </c>
      <c r="G37" s="249">
        <f t="shared" si="0"/>
        <v>0</v>
      </c>
    </row>
    <row r="38" spans="1:7">
      <c r="A38" s="249">
        <v>3</v>
      </c>
      <c r="B38" s="251">
        <v>210100641</v>
      </c>
      <c r="C38" s="257" t="s">
        <v>854</v>
      </c>
      <c r="D38" s="249">
        <v>0</v>
      </c>
      <c r="E38" s="249" t="s">
        <v>853</v>
      </c>
      <c r="F38" s="255">
        <v>7</v>
      </c>
      <c r="G38" s="249">
        <f t="shared" si="0"/>
        <v>0</v>
      </c>
    </row>
    <row r="39" spans="1:7">
      <c r="A39" s="249">
        <v>4</v>
      </c>
      <c r="B39" s="251">
        <v>210120001</v>
      </c>
      <c r="C39" s="257" t="s">
        <v>855</v>
      </c>
      <c r="D39" s="249">
        <v>0</v>
      </c>
      <c r="E39" s="249" t="s">
        <v>853</v>
      </c>
      <c r="F39" s="255">
        <v>9</v>
      </c>
      <c r="G39" s="249">
        <f t="shared" si="0"/>
        <v>0</v>
      </c>
    </row>
    <row r="40" spans="1:7">
      <c r="A40" s="249">
        <v>5</v>
      </c>
      <c r="B40" s="251">
        <v>210810005</v>
      </c>
      <c r="C40" s="257" t="s">
        <v>856</v>
      </c>
      <c r="D40" s="249">
        <v>0</v>
      </c>
      <c r="E40" s="249" t="s">
        <v>220</v>
      </c>
      <c r="F40" s="255">
        <v>30</v>
      </c>
      <c r="G40" s="249">
        <f t="shared" si="0"/>
        <v>0</v>
      </c>
    </row>
    <row r="41" spans="1:7">
      <c r="A41" s="249">
        <v>6</v>
      </c>
      <c r="B41" s="251">
        <v>210810014</v>
      </c>
      <c r="C41" s="257" t="s">
        <v>857</v>
      </c>
      <c r="D41" s="249">
        <v>0</v>
      </c>
      <c r="E41" s="249" t="s">
        <v>220</v>
      </c>
      <c r="F41" s="255">
        <v>50</v>
      </c>
      <c r="G41" s="249">
        <f t="shared" si="0"/>
        <v>0</v>
      </c>
    </row>
    <row r="42" spans="1:7">
      <c r="A42" s="249">
        <v>7</v>
      </c>
      <c r="B42" s="251">
        <v>210100001</v>
      </c>
      <c r="C42" s="257" t="s">
        <v>858</v>
      </c>
      <c r="D42" s="249">
        <v>0</v>
      </c>
      <c r="E42" s="249" t="s">
        <v>853</v>
      </c>
      <c r="F42" s="255">
        <v>18</v>
      </c>
      <c r="G42" s="249">
        <f t="shared" si="0"/>
        <v>0</v>
      </c>
    </row>
    <row r="43" spans="1:7">
      <c r="A43" s="249">
        <v>8</v>
      </c>
      <c r="B43" s="251">
        <v>210100003</v>
      </c>
      <c r="C43" s="257" t="s">
        <v>859</v>
      </c>
      <c r="D43" s="249">
        <v>0</v>
      </c>
      <c r="E43" s="249" t="s">
        <v>853</v>
      </c>
      <c r="F43" s="255">
        <v>28</v>
      </c>
      <c r="G43" s="249">
        <f t="shared" si="0"/>
        <v>0</v>
      </c>
    </row>
    <row r="44" spans="1:7">
      <c r="A44" s="249">
        <v>9</v>
      </c>
      <c r="B44" s="251">
        <v>210202011</v>
      </c>
      <c r="C44" s="257" t="s">
        <v>860</v>
      </c>
      <c r="D44" s="249">
        <v>0</v>
      </c>
      <c r="E44" s="249" t="s">
        <v>853</v>
      </c>
      <c r="F44" s="255">
        <v>3</v>
      </c>
      <c r="G44" s="249">
        <f t="shared" si="0"/>
        <v>0</v>
      </c>
    </row>
    <row r="45" spans="1:7">
      <c r="A45" s="249">
        <v>11</v>
      </c>
      <c r="B45" s="251">
        <v>210204011</v>
      </c>
      <c r="C45" s="257" t="s">
        <v>861</v>
      </c>
      <c r="D45" s="249">
        <v>0</v>
      </c>
      <c r="E45" s="249" t="s">
        <v>853</v>
      </c>
      <c r="F45" s="255">
        <v>3</v>
      </c>
      <c r="G45" s="249">
        <f t="shared" si="0"/>
        <v>0</v>
      </c>
    </row>
    <row r="46" spans="1:7">
      <c r="A46" s="249">
        <v>12</v>
      </c>
      <c r="B46" s="251">
        <v>210204104</v>
      </c>
      <c r="C46" s="257" t="s">
        <v>862</v>
      </c>
      <c r="D46" s="249">
        <v>0</v>
      </c>
      <c r="E46" s="249" t="s">
        <v>853</v>
      </c>
      <c r="F46" s="255">
        <v>3</v>
      </c>
      <c r="G46" s="249">
        <f t="shared" si="0"/>
        <v>0</v>
      </c>
    </row>
    <row r="47" spans="1:7">
      <c r="A47" s="249">
        <v>13</v>
      </c>
      <c r="B47" s="251">
        <v>210204201</v>
      </c>
      <c r="C47" s="257" t="s">
        <v>863</v>
      </c>
      <c r="D47" s="249">
        <v>0</v>
      </c>
      <c r="E47" s="249" t="s">
        <v>853</v>
      </c>
      <c r="F47" s="255">
        <v>3</v>
      </c>
      <c r="G47" s="249">
        <f t="shared" si="0"/>
        <v>0</v>
      </c>
    </row>
    <row r="48" spans="1:7">
      <c r="A48" s="249">
        <v>14</v>
      </c>
      <c r="B48" s="251">
        <v>211220102</v>
      </c>
      <c r="C48" s="257" t="s">
        <v>864</v>
      </c>
      <c r="D48" s="249">
        <v>0</v>
      </c>
      <c r="E48" s="249" t="s">
        <v>220</v>
      </c>
      <c r="F48" s="255">
        <v>50</v>
      </c>
      <c r="G48" s="249">
        <f t="shared" si="0"/>
        <v>0</v>
      </c>
    </row>
    <row r="49" spans="1:7">
      <c r="A49" s="249">
        <v>15</v>
      </c>
      <c r="B49" s="251">
        <v>210220010</v>
      </c>
      <c r="C49" s="257" t="s">
        <v>865</v>
      </c>
      <c r="D49" s="249">
        <v>0</v>
      </c>
      <c r="E49" s="249" t="s">
        <v>220</v>
      </c>
      <c r="F49" s="255">
        <v>4</v>
      </c>
      <c r="G49" s="249">
        <f t="shared" si="0"/>
        <v>0</v>
      </c>
    </row>
    <row r="50" spans="1:7">
      <c r="A50" s="249">
        <v>16</v>
      </c>
      <c r="B50" s="251">
        <v>214280071</v>
      </c>
      <c r="C50" s="257" t="s">
        <v>866</v>
      </c>
      <c r="D50" s="249">
        <v>0</v>
      </c>
      <c r="E50" s="249" t="s">
        <v>157</v>
      </c>
      <c r="F50" s="255">
        <v>12.5</v>
      </c>
      <c r="G50" s="249">
        <f t="shared" si="0"/>
        <v>0</v>
      </c>
    </row>
    <row r="51" spans="1:7">
      <c r="A51" s="249">
        <v>17</v>
      </c>
      <c r="B51" s="257">
        <v>214280702</v>
      </c>
      <c r="C51" s="257" t="s">
        <v>867</v>
      </c>
      <c r="D51" s="249">
        <v>0</v>
      </c>
      <c r="E51" s="249" t="s">
        <v>157</v>
      </c>
      <c r="F51" s="255">
        <v>12.5</v>
      </c>
      <c r="G51" s="249">
        <f t="shared" si="0"/>
        <v>0</v>
      </c>
    </row>
    <row r="52" spans="1:7">
      <c r="A52" s="249">
        <v>18</v>
      </c>
      <c r="B52" s="257">
        <v>214280810</v>
      </c>
      <c r="C52" s="257" t="s">
        <v>868</v>
      </c>
      <c r="D52" s="249">
        <v>0</v>
      </c>
      <c r="E52" s="249" t="s">
        <v>853</v>
      </c>
      <c r="F52" s="255">
        <v>10</v>
      </c>
      <c r="G52" s="249">
        <f t="shared" si="0"/>
        <v>0</v>
      </c>
    </row>
    <row r="53" spans="1:7">
      <c r="A53" s="249">
        <v>19</v>
      </c>
      <c r="B53" s="257">
        <v>210100031</v>
      </c>
      <c r="C53" s="257" t="s">
        <v>869</v>
      </c>
      <c r="D53" s="249">
        <v>0</v>
      </c>
      <c r="E53" s="249" t="s">
        <v>853</v>
      </c>
      <c r="F53" s="255">
        <v>6</v>
      </c>
      <c r="G53" s="249">
        <f t="shared" si="0"/>
        <v>0</v>
      </c>
    </row>
    <row r="54" spans="1:7">
      <c r="A54" s="249">
        <v>20</v>
      </c>
      <c r="B54" s="257">
        <v>210190002</v>
      </c>
      <c r="C54" s="257" t="s">
        <v>870</v>
      </c>
      <c r="D54" s="249">
        <v>0</v>
      </c>
      <c r="E54" s="249" t="s">
        <v>853</v>
      </c>
      <c r="F54" s="255">
        <v>1</v>
      </c>
      <c r="G54" s="249">
        <f t="shared" si="0"/>
        <v>0</v>
      </c>
    </row>
    <row r="55" spans="1:7">
      <c r="A55" s="249">
        <v>21</v>
      </c>
      <c r="B55" s="257">
        <v>214322161</v>
      </c>
      <c r="C55" s="257" t="s">
        <v>871</v>
      </c>
      <c r="D55" s="249">
        <v>0</v>
      </c>
      <c r="E55" s="249" t="s">
        <v>853</v>
      </c>
      <c r="F55" s="255">
        <v>1</v>
      </c>
      <c r="G55" s="249">
        <f t="shared" si="0"/>
        <v>0</v>
      </c>
    </row>
    <row r="56" spans="1:7">
      <c r="A56" s="249"/>
      <c r="B56" s="257"/>
      <c r="C56" s="257"/>
      <c r="D56" s="249"/>
      <c r="E56" s="249"/>
      <c r="F56" s="255"/>
      <c r="G56" s="249"/>
    </row>
    <row r="57" spans="1:7">
      <c r="A57" s="249">
        <v>22</v>
      </c>
      <c r="B57" s="257">
        <v>215202300</v>
      </c>
      <c r="C57" s="257" t="s">
        <v>872</v>
      </c>
      <c r="D57" s="249">
        <v>0</v>
      </c>
      <c r="E57" s="249" t="s">
        <v>853</v>
      </c>
      <c r="F57" s="255">
        <v>1</v>
      </c>
      <c r="G57" s="249">
        <f>PRODUCT(D57,F57)</f>
        <v>0</v>
      </c>
    </row>
    <row r="58" spans="1:7">
      <c r="A58" s="249">
        <v>23</v>
      </c>
      <c r="B58" s="257">
        <v>215202200</v>
      </c>
      <c r="C58" s="257" t="s">
        <v>873</v>
      </c>
      <c r="D58" s="249">
        <v>0</v>
      </c>
      <c r="E58" s="249" t="s">
        <v>853</v>
      </c>
      <c r="F58" s="255">
        <v>3</v>
      </c>
      <c r="G58" s="249">
        <f>PRODUCT(D58,F58)</f>
        <v>0</v>
      </c>
    </row>
    <row r="59" spans="1:7">
      <c r="A59" s="249"/>
      <c r="B59" s="249"/>
      <c r="C59" s="258" t="s">
        <v>874</v>
      </c>
      <c r="D59" s="249"/>
      <c r="E59" s="249"/>
      <c r="F59" s="249"/>
      <c r="G59" s="249">
        <f>SUM(G36:G58)</f>
        <v>0</v>
      </c>
    </row>
    <row r="60" spans="1:7">
      <c r="A60" s="249"/>
      <c r="B60" s="249"/>
      <c r="C60" s="256" t="s">
        <v>875</v>
      </c>
      <c r="D60" s="249"/>
      <c r="E60" s="249"/>
      <c r="F60" s="249"/>
      <c r="G60" s="249"/>
    </row>
    <row r="61" spans="1:7">
      <c r="A61" s="249">
        <v>1</v>
      </c>
      <c r="B61" s="251">
        <v>210202011</v>
      </c>
      <c r="C61" s="257" t="s">
        <v>860</v>
      </c>
      <c r="D61" s="249">
        <v>0</v>
      </c>
      <c r="E61" s="249" t="s">
        <v>853</v>
      </c>
      <c r="F61" s="255">
        <v>1</v>
      </c>
      <c r="G61" s="249">
        <f t="shared" ref="G61:G67" si="1">PRODUCT(D61,F61)</f>
        <v>0</v>
      </c>
    </row>
    <row r="62" spans="1:7">
      <c r="A62" s="249">
        <v>2</v>
      </c>
      <c r="B62" s="251">
        <v>210204011</v>
      </c>
      <c r="C62" s="257" t="s">
        <v>861</v>
      </c>
      <c r="D62" s="249">
        <v>0</v>
      </c>
      <c r="E62" s="249" t="s">
        <v>853</v>
      </c>
      <c r="F62" s="255">
        <v>1</v>
      </c>
      <c r="G62" s="249">
        <f t="shared" si="1"/>
        <v>0</v>
      </c>
    </row>
    <row r="63" spans="1:7">
      <c r="A63" s="249">
        <v>3</v>
      </c>
      <c r="B63" s="251">
        <v>210100001</v>
      </c>
      <c r="C63" s="257" t="s">
        <v>858</v>
      </c>
      <c r="D63" s="249">
        <v>0</v>
      </c>
      <c r="E63" s="249" t="s">
        <v>853</v>
      </c>
      <c r="F63" s="255">
        <v>6</v>
      </c>
      <c r="G63" s="249">
        <f t="shared" si="1"/>
        <v>0</v>
      </c>
    </row>
    <row r="64" spans="1:7">
      <c r="A64" s="249">
        <v>4</v>
      </c>
      <c r="B64" s="251">
        <v>210100004</v>
      </c>
      <c r="C64" s="257" t="s">
        <v>876</v>
      </c>
      <c r="D64" s="249">
        <v>0</v>
      </c>
      <c r="E64" s="249" t="s">
        <v>853</v>
      </c>
      <c r="F64" s="255">
        <v>6</v>
      </c>
      <c r="G64" s="249">
        <f t="shared" si="1"/>
        <v>0</v>
      </c>
    </row>
    <row r="65" spans="1:7">
      <c r="A65" s="249">
        <v>5</v>
      </c>
      <c r="B65" s="251">
        <v>210100642</v>
      </c>
      <c r="C65" s="257" t="s">
        <v>877</v>
      </c>
      <c r="D65" s="249">
        <v>0</v>
      </c>
      <c r="E65" s="249" t="s">
        <v>853</v>
      </c>
      <c r="F65" s="255">
        <v>2</v>
      </c>
      <c r="G65" s="249">
        <f t="shared" si="1"/>
        <v>0</v>
      </c>
    </row>
    <row r="66" spans="1:7">
      <c r="A66" s="249">
        <v>6</v>
      </c>
      <c r="B66" s="257">
        <v>210100031</v>
      </c>
      <c r="C66" s="257" t="s">
        <v>869</v>
      </c>
      <c r="D66" s="249">
        <v>0</v>
      </c>
      <c r="E66" s="249" t="s">
        <v>853</v>
      </c>
      <c r="F66" s="255">
        <v>2</v>
      </c>
      <c r="G66" s="249">
        <f t="shared" si="1"/>
        <v>0</v>
      </c>
    </row>
    <row r="67" spans="1:7">
      <c r="A67" s="249">
        <v>7</v>
      </c>
      <c r="B67" s="257">
        <v>210204201</v>
      </c>
      <c r="C67" s="257" t="s">
        <v>863</v>
      </c>
      <c r="D67" s="249">
        <v>0</v>
      </c>
      <c r="E67" s="249" t="s">
        <v>853</v>
      </c>
      <c r="F67" s="255">
        <v>1</v>
      </c>
      <c r="G67" s="249">
        <f t="shared" si="1"/>
        <v>0</v>
      </c>
    </row>
    <row r="68" spans="1:7">
      <c r="A68" s="249"/>
      <c r="B68" s="249"/>
      <c r="C68" s="258" t="s">
        <v>878</v>
      </c>
      <c r="D68" s="249"/>
      <c r="E68" s="249"/>
      <c r="F68" s="251"/>
      <c r="G68" s="249">
        <f>SUM(G61:G67)</f>
        <v>0</v>
      </c>
    </row>
    <row r="69" spans="1:7">
      <c r="A69" s="249"/>
      <c r="B69" s="253"/>
      <c r="C69" s="259" t="s">
        <v>879</v>
      </c>
      <c r="D69" s="253"/>
      <c r="E69" s="253"/>
      <c r="F69" s="250"/>
      <c r="G69" s="253">
        <f>SUM(G59+G68)</f>
        <v>0</v>
      </c>
    </row>
    <row r="70" spans="1:7">
      <c r="A70" s="256" t="s">
        <v>880</v>
      </c>
      <c r="B70" s="253"/>
      <c r="C70" s="249"/>
      <c r="D70" s="249"/>
      <c r="E70" s="249"/>
      <c r="F70" s="249"/>
      <c r="G70" s="249"/>
    </row>
    <row r="71" spans="1:7">
      <c r="A71" s="251" t="s">
        <v>844</v>
      </c>
      <c r="B71" s="251" t="s">
        <v>845</v>
      </c>
      <c r="C71" s="251" t="s">
        <v>846</v>
      </c>
      <c r="D71" s="251" t="s">
        <v>847</v>
      </c>
      <c r="E71" s="251" t="s">
        <v>848</v>
      </c>
      <c r="F71" s="251" t="s">
        <v>849</v>
      </c>
      <c r="G71" s="251" t="s">
        <v>850</v>
      </c>
    </row>
    <row r="72" spans="1:7">
      <c r="A72" s="249">
        <v>1</v>
      </c>
      <c r="B72" s="257">
        <v>10011</v>
      </c>
      <c r="C72" s="251" t="s">
        <v>881</v>
      </c>
      <c r="D72" s="249">
        <v>0</v>
      </c>
      <c r="E72" s="249" t="s">
        <v>882</v>
      </c>
      <c r="F72" s="249">
        <v>0.1</v>
      </c>
      <c r="G72" s="255">
        <f t="shared" ref="G72:G97" si="2">PRODUCT(D72,F72)</f>
        <v>0</v>
      </c>
    </row>
    <row r="73" spans="1:7">
      <c r="A73" s="249">
        <v>2</v>
      </c>
      <c r="B73" s="257">
        <v>50602</v>
      </c>
      <c r="C73" s="251" t="s">
        <v>883</v>
      </c>
      <c r="D73" s="249">
        <v>0</v>
      </c>
      <c r="E73" s="249" t="s">
        <v>171</v>
      </c>
      <c r="F73" s="255">
        <v>7</v>
      </c>
      <c r="G73" s="255">
        <f t="shared" si="2"/>
        <v>0</v>
      </c>
    </row>
    <row r="74" spans="1:7">
      <c r="A74" s="249">
        <v>3</v>
      </c>
      <c r="B74" s="257">
        <v>80001</v>
      </c>
      <c r="C74" s="251" t="s">
        <v>884</v>
      </c>
      <c r="D74" s="249">
        <v>0</v>
      </c>
      <c r="E74" s="249" t="s">
        <v>171</v>
      </c>
      <c r="F74" s="255">
        <v>2.5</v>
      </c>
      <c r="G74" s="255">
        <f t="shared" si="2"/>
        <v>0</v>
      </c>
    </row>
    <row r="75" spans="1:7">
      <c r="A75" s="249">
        <v>4</v>
      </c>
      <c r="B75" s="257">
        <v>80101</v>
      </c>
      <c r="C75" s="257" t="s">
        <v>885</v>
      </c>
      <c r="D75" s="260">
        <v>0</v>
      </c>
      <c r="E75" s="249" t="s">
        <v>171</v>
      </c>
      <c r="F75" s="255">
        <v>0.5</v>
      </c>
      <c r="G75" s="255">
        <f t="shared" si="2"/>
        <v>0</v>
      </c>
    </row>
    <row r="76" spans="1:7">
      <c r="A76" s="249">
        <v>5</v>
      </c>
      <c r="B76" s="257">
        <v>120002</v>
      </c>
      <c r="C76" s="257" t="s">
        <v>886</v>
      </c>
      <c r="D76" s="249">
        <v>0</v>
      </c>
      <c r="E76" s="249" t="s">
        <v>171</v>
      </c>
      <c r="F76" s="255">
        <v>5</v>
      </c>
      <c r="G76" s="255">
        <f t="shared" si="2"/>
        <v>0</v>
      </c>
    </row>
    <row r="77" spans="1:7">
      <c r="A77" s="249">
        <v>6</v>
      </c>
      <c r="B77" s="257">
        <v>200134</v>
      </c>
      <c r="C77" s="257" t="s">
        <v>887</v>
      </c>
      <c r="D77" s="260">
        <v>0</v>
      </c>
      <c r="E77" s="249" t="s">
        <v>220</v>
      </c>
      <c r="F77" s="255">
        <v>45</v>
      </c>
      <c r="G77" s="255">
        <f t="shared" si="2"/>
        <v>0</v>
      </c>
    </row>
    <row r="78" spans="1:7">
      <c r="A78" s="249">
        <v>7</v>
      </c>
      <c r="B78" s="257">
        <v>200304</v>
      </c>
      <c r="C78" s="257" t="s">
        <v>888</v>
      </c>
      <c r="D78" s="260">
        <v>0</v>
      </c>
      <c r="E78" s="249" t="s">
        <v>220</v>
      </c>
      <c r="F78" s="255">
        <v>8</v>
      </c>
      <c r="G78" s="255">
        <f t="shared" si="2"/>
        <v>0</v>
      </c>
    </row>
    <row r="79" spans="1:7">
      <c r="A79" s="249">
        <v>8</v>
      </c>
      <c r="B79" s="257">
        <v>260011</v>
      </c>
      <c r="C79" s="257" t="s">
        <v>889</v>
      </c>
      <c r="D79" s="249">
        <v>0</v>
      </c>
      <c r="E79" s="249" t="s">
        <v>220</v>
      </c>
      <c r="F79" s="255">
        <v>5</v>
      </c>
      <c r="G79" s="255">
        <f t="shared" si="2"/>
        <v>0</v>
      </c>
    </row>
    <row r="80" spans="1:7">
      <c r="A80" s="249">
        <v>9</v>
      </c>
      <c r="B80" s="257">
        <v>260001</v>
      </c>
      <c r="C80" s="257" t="s">
        <v>890</v>
      </c>
      <c r="D80" s="249">
        <v>0</v>
      </c>
      <c r="E80" s="249" t="s">
        <v>853</v>
      </c>
      <c r="F80" s="255">
        <v>8</v>
      </c>
      <c r="G80" s="249">
        <f t="shared" si="2"/>
        <v>0</v>
      </c>
    </row>
    <row r="81" spans="1:7">
      <c r="A81" s="249">
        <v>10</v>
      </c>
      <c r="B81" s="257">
        <v>420372</v>
      </c>
      <c r="C81" s="257" t="s">
        <v>891</v>
      </c>
      <c r="D81" s="260">
        <v>0</v>
      </c>
      <c r="E81" s="249" t="s">
        <v>220</v>
      </c>
      <c r="F81" s="255">
        <v>45</v>
      </c>
      <c r="G81" s="255">
        <f t="shared" si="2"/>
        <v>0</v>
      </c>
    </row>
    <row r="82" spans="1:7">
      <c r="A82" s="249">
        <v>11</v>
      </c>
      <c r="B82" s="257">
        <v>420501</v>
      </c>
      <c r="C82" s="257" t="s">
        <v>892</v>
      </c>
      <c r="D82" s="249">
        <v>0</v>
      </c>
      <c r="E82" s="249" t="s">
        <v>220</v>
      </c>
      <c r="F82" s="255">
        <v>2</v>
      </c>
      <c r="G82" s="249">
        <f t="shared" si="2"/>
        <v>0</v>
      </c>
    </row>
    <row r="83" spans="1:7">
      <c r="A83" s="249">
        <v>12</v>
      </c>
      <c r="B83" s="257">
        <v>490012</v>
      </c>
      <c r="C83" s="257" t="s">
        <v>893</v>
      </c>
      <c r="D83" s="249">
        <v>0</v>
      </c>
      <c r="E83" s="249" t="s">
        <v>220</v>
      </c>
      <c r="F83" s="255">
        <v>45</v>
      </c>
      <c r="G83" s="249">
        <f t="shared" si="2"/>
        <v>0</v>
      </c>
    </row>
    <row r="84" spans="1:7">
      <c r="A84" s="249">
        <v>13</v>
      </c>
      <c r="B84" s="257">
        <v>510003</v>
      </c>
      <c r="C84" s="257" t="s">
        <v>894</v>
      </c>
      <c r="D84" s="249">
        <v>0</v>
      </c>
      <c r="E84" s="249" t="s">
        <v>220</v>
      </c>
      <c r="F84" s="255">
        <v>45</v>
      </c>
      <c r="G84" s="249">
        <f t="shared" si="2"/>
        <v>0</v>
      </c>
    </row>
    <row r="85" spans="1:7">
      <c r="A85" s="249">
        <v>14</v>
      </c>
      <c r="B85" s="257">
        <v>510022</v>
      </c>
      <c r="C85" s="257" t="s">
        <v>895</v>
      </c>
      <c r="D85" s="249">
        <v>0</v>
      </c>
      <c r="E85" s="249" t="s">
        <v>220</v>
      </c>
      <c r="F85" s="255">
        <v>8</v>
      </c>
      <c r="G85" s="249">
        <f t="shared" si="2"/>
        <v>0</v>
      </c>
    </row>
    <row r="86" spans="1:7">
      <c r="A86" s="249">
        <v>15</v>
      </c>
      <c r="B86" s="257">
        <v>510203</v>
      </c>
      <c r="C86" s="257" t="s">
        <v>896</v>
      </c>
      <c r="D86" s="249">
        <v>0</v>
      </c>
      <c r="E86" s="249" t="s">
        <v>220</v>
      </c>
      <c r="F86" s="255">
        <v>1</v>
      </c>
      <c r="G86" s="249">
        <f t="shared" si="2"/>
        <v>0</v>
      </c>
    </row>
    <row r="87" spans="1:7">
      <c r="A87" s="249">
        <v>16</v>
      </c>
      <c r="B87" s="257">
        <v>560134</v>
      </c>
      <c r="C87" s="257" t="s">
        <v>897</v>
      </c>
      <c r="D87" s="249">
        <v>0</v>
      </c>
      <c r="E87" s="249" t="s">
        <v>220</v>
      </c>
      <c r="F87" s="255">
        <v>45</v>
      </c>
      <c r="G87" s="255">
        <f t="shared" si="2"/>
        <v>0</v>
      </c>
    </row>
    <row r="88" spans="1:7">
      <c r="A88" s="249">
        <v>17</v>
      </c>
      <c r="B88" s="257">
        <v>560285</v>
      </c>
      <c r="C88" s="257" t="s">
        <v>898</v>
      </c>
      <c r="D88" s="249">
        <v>0</v>
      </c>
      <c r="E88" s="249" t="s">
        <v>220</v>
      </c>
      <c r="F88" s="255">
        <v>8</v>
      </c>
      <c r="G88" s="255">
        <f t="shared" si="2"/>
        <v>0</v>
      </c>
    </row>
    <row r="89" spans="1:7">
      <c r="A89" s="249">
        <v>18</v>
      </c>
      <c r="B89" s="257">
        <v>620014</v>
      </c>
      <c r="C89" s="257" t="s">
        <v>899</v>
      </c>
      <c r="D89" s="260">
        <v>0</v>
      </c>
      <c r="E89" s="249" t="s">
        <v>157</v>
      </c>
      <c r="F89" s="255">
        <v>22</v>
      </c>
      <c r="G89" s="255">
        <f t="shared" si="2"/>
        <v>0</v>
      </c>
    </row>
    <row r="90" spans="1:7">
      <c r="A90" s="249">
        <v>19</v>
      </c>
      <c r="B90" s="257">
        <v>300006</v>
      </c>
      <c r="C90" s="257" t="s">
        <v>900</v>
      </c>
      <c r="D90" s="249">
        <v>0</v>
      </c>
      <c r="E90" s="249" t="s">
        <v>171</v>
      </c>
      <c r="F90" s="255">
        <v>30</v>
      </c>
      <c r="G90" s="255">
        <f t="shared" si="2"/>
        <v>0</v>
      </c>
    </row>
    <row r="91" spans="1:7">
      <c r="A91" s="249">
        <v>20</v>
      </c>
      <c r="B91" s="257">
        <v>620006</v>
      </c>
      <c r="C91" s="257" t="s">
        <v>901</v>
      </c>
      <c r="D91" s="249">
        <v>0</v>
      </c>
      <c r="E91" s="249" t="s">
        <v>157</v>
      </c>
      <c r="F91" s="255">
        <v>22</v>
      </c>
      <c r="G91" s="255">
        <f t="shared" si="2"/>
        <v>0</v>
      </c>
    </row>
    <row r="92" spans="1:7">
      <c r="A92" s="249">
        <v>21</v>
      </c>
      <c r="B92" s="257">
        <v>510013</v>
      </c>
      <c r="C92" s="257" t="s">
        <v>902</v>
      </c>
      <c r="D92" s="249">
        <v>0</v>
      </c>
      <c r="E92" s="249" t="s">
        <v>220</v>
      </c>
      <c r="F92" s="255">
        <v>3</v>
      </c>
      <c r="G92" s="249">
        <f t="shared" si="2"/>
        <v>0</v>
      </c>
    </row>
    <row r="93" spans="1:7">
      <c r="A93" s="249">
        <v>22</v>
      </c>
      <c r="B93" s="257">
        <v>100026</v>
      </c>
      <c r="C93" s="257" t="s">
        <v>903</v>
      </c>
      <c r="D93" s="249">
        <v>0</v>
      </c>
      <c r="E93" s="249" t="s">
        <v>853</v>
      </c>
      <c r="F93" s="255">
        <v>3</v>
      </c>
      <c r="G93" s="249">
        <f t="shared" si="2"/>
        <v>0</v>
      </c>
    </row>
    <row r="94" spans="1:7">
      <c r="A94" s="249">
        <v>23</v>
      </c>
      <c r="B94" s="257">
        <v>1440021</v>
      </c>
      <c r="C94" s="257" t="s">
        <v>904</v>
      </c>
      <c r="D94" s="249">
        <v>0</v>
      </c>
      <c r="E94" s="249" t="s">
        <v>220</v>
      </c>
      <c r="F94" s="255">
        <v>5</v>
      </c>
      <c r="G94" s="249">
        <f t="shared" si="2"/>
        <v>0</v>
      </c>
    </row>
    <row r="95" spans="1:7">
      <c r="A95" s="249">
        <v>24</v>
      </c>
      <c r="B95" s="257">
        <v>600001</v>
      </c>
      <c r="C95" s="257" t="s">
        <v>905</v>
      </c>
      <c r="D95" s="249">
        <v>0</v>
      </c>
      <c r="E95" s="249" t="s">
        <v>171</v>
      </c>
      <c r="F95" s="255">
        <v>5</v>
      </c>
      <c r="G95" s="255">
        <f t="shared" si="2"/>
        <v>0</v>
      </c>
    </row>
    <row r="96" spans="1:7">
      <c r="A96" s="249">
        <v>25</v>
      </c>
      <c r="B96" s="257">
        <v>600002</v>
      </c>
      <c r="C96" s="257" t="s">
        <v>906</v>
      </c>
      <c r="D96" s="249">
        <v>0</v>
      </c>
      <c r="E96" s="249" t="s">
        <v>171</v>
      </c>
      <c r="F96" s="255">
        <v>18</v>
      </c>
      <c r="G96" s="255">
        <f t="shared" si="2"/>
        <v>0</v>
      </c>
    </row>
    <row r="97" spans="1:7">
      <c r="A97" s="249">
        <v>26</v>
      </c>
      <c r="B97" s="257"/>
      <c r="C97" s="257" t="s">
        <v>907</v>
      </c>
      <c r="D97" s="255">
        <v>0</v>
      </c>
      <c r="E97" s="249" t="s">
        <v>157</v>
      </c>
      <c r="F97" s="255">
        <v>0.2</v>
      </c>
      <c r="G97" s="255">
        <f t="shared" si="2"/>
        <v>0</v>
      </c>
    </row>
    <row r="98" spans="1:7">
      <c r="A98" s="253"/>
      <c r="B98" s="253"/>
      <c r="C98" s="253" t="s">
        <v>908</v>
      </c>
      <c r="D98" s="253"/>
      <c r="E98" s="253"/>
      <c r="F98" s="253"/>
      <c r="G98" s="261">
        <f>SUM(G72:G97)</f>
        <v>0</v>
      </c>
    </row>
    <row r="99" spans="1:7">
      <c r="A99" s="253"/>
      <c r="B99" s="253"/>
      <c r="C99" s="253"/>
      <c r="D99" s="253"/>
      <c r="E99" s="253"/>
      <c r="F99" s="253"/>
      <c r="G99" s="261"/>
    </row>
    <row r="100" spans="1:7">
      <c r="A100" s="256" t="s">
        <v>909</v>
      </c>
      <c r="B100" s="250"/>
      <c r="C100" s="253"/>
      <c r="D100" s="249"/>
      <c r="E100" s="249"/>
      <c r="F100" s="249"/>
      <c r="G100" s="249"/>
    </row>
    <row r="101" spans="1:7">
      <c r="A101" s="251" t="s">
        <v>844</v>
      </c>
      <c r="B101" s="251" t="s">
        <v>845</v>
      </c>
      <c r="C101" s="251" t="s">
        <v>846</v>
      </c>
      <c r="D101" s="251" t="s">
        <v>847</v>
      </c>
      <c r="E101" s="251" t="s">
        <v>848</v>
      </c>
      <c r="F101" s="251" t="s">
        <v>849</v>
      </c>
      <c r="G101" s="251" t="s">
        <v>850</v>
      </c>
    </row>
    <row r="102" spans="1:7">
      <c r="A102" s="249">
        <v>1</v>
      </c>
      <c r="B102" s="251">
        <v>320410001</v>
      </c>
      <c r="C102" s="251" t="s">
        <v>910</v>
      </c>
      <c r="D102" s="260">
        <v>0</v>
      </c>
      <c r="E102" s="249" t="s">
        <v>911</v>
      </c>
      <c r="F102" s="255">
        <v>0</v>
      </c>
      <c r="G102" s="249">
        <f>PRODUCT(D102,F102)</f>
        <v>0</v>
      </c>
    </row>
    <row r="103" spans="1:7">
      <c r="A103" s="249">
        <v>2</v>
      </c>
      <c r="B103" s="251">
        <v>320410002</v>
      </c>
      <c r="C103" s="251" t="s">
        <v>912</v>
      </c>
      <c r="D103" s="260">
        <v>0</v>
      </c>
      <c r="E103" s="249" t="s">
        <v>911</v>
      </c>
      <c r="F103" s="255">
        <v>1</v>
      </c>
      <c r="G103" s="249">
        <f>PRODUCT(D103,F103)</f>
        <v>0</v>
      </c>
    </row>
    <row r="104" spans="1:7">
      <c r="A104" s="249">
        <v>3</v>
      </c>
      <c r="B104" s="251">
        <v>320410010</v>
      </c>
      <c r="C104" s="251" t="s">
        <v>913</v>
      </c>
      <c r="D104" s="260">
        <v>0</v>
      </c>
      <c r="E104" s="249" t="s">
        <v>914</v>
      </c>
      <c r="F104" s="255">
        <v>2</v>
      </c>
      <c r="G104" s="249">
        <f>PRODUCT(D104,F104)</f>
        <v>0</v>
      </c>
    </row>
    <row r="105" spans="1:7">
      <c r="A105" s="249">
        <v>4</v>
      </c>
      <c r="B105" s="257">
        <v>320410016</v>
      </c>
      <c r="C105" s="257" t="s">
        <v>915</v>
      </c>
      <c r="D105" s="260">
        <v>0</v>
      </c>
      <c r="E105" s="249" t="s">
        <v>916</v>
      </c>
      <c r="F105" s="255">
        <v>3</v>
      </c>
      <c r="G105" s="249">
        <f>PRODUCT(D105,F105)</f>
        <v>0</v>
      </c>
    </row>
    <row r="106" spans="1:7">
      <c r="A106" s="249">
        <v>5</v>
      </c>
      <c r="B106" s="251">
        <v>320410019</v>
      </c>
      <c r="C106" s="257" t="s">
        <v>917</v>
      </c>
      <c r="D106" s="260">
        <v>0</v>
      </c>
      <c r="E106" s="249" t="s">
        <v>918</v>
      </c>
      <c r="F106" s="255">
        <v>1</v>
      </c>
      <c r="G106" s="249">
        <f>PRODUCT(D106,F106)</f>
        <v>0</v>
      </c>
    </row>
    <row r="107" spans="1:7">
      <c r="A107" s="253"/>
      <c r="B107" s="253"/>
      <c r="C107" s="253" t="s">
        <v>919</v>
      </c>
      <c r="D107" s="253"/>
      <c r="E107" s="253"/>
      <c r="F107" s="253"/>
      <c r="G107" s="261">
        <f>SUM(G102:G106)</f>
        <v>0</v>
      </c>
    </row>
    <row r="108" spans="1:7">
      <c r="A108" s="249"/>
      <c r="B108" s="249"/>
      <c r="C108" s="249"/>
      <c r="D108" s="249"/>
      <c r="E108" s="249"/>
      <c r="F108" s="249"/>
      <c r="G108" s="255"/>
    </row>
    <row r="109" spans="1:7">
      <c r="A109" s="256" t="s">
        <v>920</v>
      </c>
      <c r="B109" s="253"/>
      <c r="C109" s="253"/>
      <c r="D109" s="249"/>
      <c r="E109" s="249"/>
      <c r="F109" s="249"/>
      <c r="G109" s="249"/>
    </row>
    <row r="110" spans="1:7">
      <c r="A110" s="251" t="s">
        <v>844</v>
      </c>
      <c r="B110" s="251" t="s">
        <v>845</v>
      </c>
      <c r="C110" s="251" t="s">
        <v>846</v>
      </c>
      <c r="D110" s="251" t="s">
        <v>847</v>
      </c>
      <c r="E110" s="251" t="s">
        <v>848</v>
      </c>
      <c r="F110" s="251" t="s">
        <v>849</v>
      </c>
      <c r="G110" s="251" t="s">
        <v>850</v>
      </c>
    </row>
    <row r="111" spans="1:7">
      <c r="A111" s="249">
        <v>1</v>
      </c>
      <c r="B111" s="249"/>
      <c r="C111" s="257" t="s">
        <v>921</v>
      </c>
      <c r="D111" s="260">
        <v>0</v>
      </c>
      <c r="E111" s="249" t="s">
        <v>922</v>
      </c>
      <c r="F111" s="255">
        <v>4</v>
      </c>
      <c r="G111" s="249">
        <f t="shared" ref="G111:G117" si="3">PRODUCT(D111,F111)</f>
        <v>0</v>
      </c>
    </row>
    <row r="112" spans="1:7">
      <c r="A112" s="249">
        <v>2</v>
      </c>
      <c r="B112" s="249"/>
      <c r="C112" s="257" t="s">
        <v>923</v>
      </c>
      <c r="D112" s="260">
        <v>0</v>
      </c>
      <c r="E112" s="249" t="s">
        <v>922</v>
      </c>
      <c r="F112" s="255">
        <v>4</v>
      </c>
      <c r="G112" s="249">
        <f t="shared" si="3"/>
        <v>0</v>
      </c>
    </row>
    <row r="113" spans="1:7">
      <c r="A113" s="249">
        <v>3</v>
      </c>
      <c r="B113" s="249"/>
      <c r="C113" s="257" t="s">
        <v>924</v>
      </c>
      <c r="D113" s="260">
        <v>0</v>
      </c>
      <c r="E113" s="249" t="s">
        <v>922</v>
      </c>
      <c r="F113" s="255">
        <v>4</v>
      </c>
      <c r="G113" s="249">
        <f t="shared" si="3"/>
        <v>0</v>
      </c>
    </row>
    <row r="114" spans="1:7">
      <c r="A114" s="249">
        <v>4</v>
      </c>
      <c r="B114" s="249"/>
      <c r="C114" s="257" t="s">
        <v>925</v>
      </c>
      <c r="D114" s="260">
        <v>0</v>
      </c>
      <c r="E114" s="249" t="s">
        <v>922</v>
      </c>
      <c r="F114" s="255">
        <v>8</v>
      </c>
      <c r="G114" s="249">
        <f t="shared" si="3"/>
        <v>0</v>
      </c>
    </row>
    <row r="115" spans="1:7">
      <c r="A115" s="249">
        <v>5</v>
      </c>
      <c r="B115" s="249"/>
      <c r="C115" s="257" t="s">
        <v>926</v>
      </c>
      <c r="D115" s="260">
        <v>0</v>
      </c>
      <c r="E115" s="249" t="s">
        <v>922</v>
      </c>
      <c r="F115" s="255">
        <v>4</v>
      </c>
      <c r="G115" s="249">
        <f t="shared" si="3"/>
        <v>0</v>
      </c>
    </row>
    <row r="116" spans="1:7">
      <c r="A116" s="249">
        <v>6</v>
      </c>
      <c r="B116" s="249"/>
      <c r="C116" s="257" t="s">
        <v>927</v>
      </c>
      <c r="D116" s="260">
        <v>0</v>
      </c>
      <c r="E116" s="249" t="s">
        <v>922</v>
      </c>
      <c r="F116" s="255">
        <v>4</v>
      </c>
      <c r="G116" s="249">
        <f t="shared" si="3"/>
        <v>0</v>
      </c>
    </row>
    <row r="117" spans="1:7">
      <c r="A117" s="249">
        <v>7</v>
      </c>
      <c r="B117" s="249"/>
      <c r="C117" s="257" t="s">
        <v>928</v>
      </c>
      <c r="D117" s="260">
        <v>0</v>
      </c>
      <c r="E117" s="249" t="s">
        <v>922</v>
      </c>
      <c r="F117" s="255">
        <v>3</v>
      </c>
      <c r="G117" s="249">
        <f t="shared" si="3"/>
        <v>0</v>
      </c>
    </row>
    <row r="118" spans="1:7">
      <c r="A118" s="253"/>
      <c r="B118" s="253"/>
      <c r="C118" s="253" t="s">
        <v>929</v>
      </c>
      <c r="D118" s="253"/>
      <c r="E118" s="253"/>
      <c r="F118" s="253"/>
      <c r="G118" s="261">
        <f>SUM(G111:G117)</f>
        <v>0</v>
      </c>
    </row>
    <row r="119" spans="1:7">
      <c r="A119" s="256" t="s">
        <v>930</v>
      </c>
      <c r="B119" s="249"/>
      <c r="C119" s="249"/>
      <c r="D119" s="249"/>
      <c r="E119" s="249"/>
      <c r="F119" s="249"/>
      <c r="G119" s="249"/>
    </row>
    <row r="120" spans="1:7">
      <c r="A120" s="251" t="s">
        <v>844</v>
      </c>
      <c r="B120" s="251" t="s">
        <v>845</v>
      </c>
      <c r="C120" s="251" t="s">
        <v>846</v>
      </c>
      <c r="D120" s="251" t="s">
        <v>847</v>
      </c>
      <c r="E120" s="251" t="s">
        <v>848</v>
      </c>
      <c r="F120" s="251" t="s">
        <v>849</v>
      </c>
      <c r="G120" s="251" t="s">
        <v>850</v>
      </c>
    </row>
    <row r="121" spans="1:7">
      <c r="A121" s="249"/>
      <c r="B121" s="251"/>
      <c r="C121" s="262" t="s">
        <v>931</v>
      </c>
      <c r="D121" s="249"/>
      <c r="E121" s="249"/>
      <c r="F121" s="249"/>
      <c r="G121" s="249"/>
    </row>
    <row r="122" spans="1:7">
      <c r="A122" s="249">
        <v>1</v>
      </c>
      <c r="B122" s="251"/>
      <c r="C122" s="257" t="s">
        <v>932</v>
      </c>
      <c r="D122" s="249">
        <v>0</v>
      </c>
      <c r="E122" s="249" t="s">
        <v>176</v>
      </c>
      <c r="F122" s="249">
        <v>3</v>
      </c>
      <c r="G122" s="249">
        <f>PRODUCT(D122,F122)</f>
        <v>0</v>
      </c>
    </row>
    <row r="123" spans="1:7">
      <c r="A123" s="249"/>
      <c r="B123" s="251"/>
      <c r="C123" s="257" t="s">
        <v>933</v>
      </c>
      <c r="D123" s="249"/>
      <c r="E123" s="249" t="s">
        <v>30</v>
      </c>
      <c r="F123" s="249" t="s">
        <v>30</v>
      </c>
      <c r="G123" s="249"/>
    </row>
    <row r="124" spans="1:7">
      <c r="A124" s="249">
        <v>2</v>
      </c>
      <c r="B124" s="251"/>
      <c r="C124" s="263" t="s">
        <v>934</v>
      </c>
      <c r="D124" s="249">
        <v>0</v>
      </c>
      <c r="E124" s="249" t="s">
        <v>176</v>
      </c>
      <c r="F124" s="249">
        <v>1</v>
      </c>
      <c r="G124" s="249">
        <f>PRODUCT(D124,F124)</f>
        <v>0</v>
      </c>
    </row>
    <row r="125" spans="1:7">
      <c r="A125" s="249"/>
      <c r="B125" s="251"/>
      <c r="C125" s="263" t="s">
        <v>935</v>
      </c>
      <c r="D125" s="249"/>
      <c r="E125" s="249"/>
      <c r="F125" s="249"/>
      <c r="G125" s="249"/>
    </row>
    <row r="126" spans="1:7">
      <c r="A126" s="249">
        <v>3</v>
      </c>
      <c r="B126" s="251"/>
      <c r="C126" s="257" t="s">
        <v>936</v>
      </c>
      <c r="D126" s="249">
        <v>0</v>
      </c>
      <c r="E126" s="249" t="s">
        <v>176</v>
      </c>
      <c r="F126" s="249">
        <v>3</v>
      </c>
      <c r="G126" s="249">
        <f>PRODUCT(D126,F126)</f>
        <v>0</v>
      </c>
    </row>
    <row r="127" spans="1:7">
      <c r="A127" s="249"/>
      <c r="B127" s="249"/>
      <c r="C127" s="263" t="s">
        <v>937</v>
      </c>
      <c r="D127" s="249"/>
      <c r="E127" s="249"/>
      <c r="F127" s="249"/>
      <c r="G127" s="249"/>
    </row>
    <row r="128" spans="1:7">
      <c r="A128" s="249">
        <v>4</v>
      </c>
      <c r="B128" s="249"/>
      <c r="C128" s="257" t="s">
        <v>938</v>
      </c>
      <c r="D128" s="249">
        <v>0</v>
      </c>
      <c r="E128" s="249" t="s">
        <v>176</v>
      </c>
      <c r="F128" s="249">
        <v>1</v>
      </c>
      <c r="G128" s="249">
        <f>PRODUCT(D128,F128)</f>
        <v>0</v>
      </c>
    </row>
    <row r="129" spans="1:7">
      <c r="A129" s="249">
        <v>5</v>
      </c>
      <c r="B129" s="249"/>
      <c r="C129" s="257" t="s">
        <v>939</v>
      </c>
      <c r="D129" s="249">
        <v>0</v>
      </c>
      <c r="E129" s="249" t="s">
        <v>176</v>
      </c>
      <c r="F129" s="249">
        <v>2</v>
      </c>
      <c r="G129" s="249">
        <f>PRODUCT(D129,F129)</f>
        <v>0</v>
      </c>
    </row>
    <row r="130" spans="1:7">
      <c r="A130" s="253"/>
      <c r="B130" s="253"/>
      <c r="C130" s="264" t="s">
        <v>940</v>
      </c>
      <c r="D130" s="253"/>
      <c r="E130" s="253"/>
      <c r="F130" s="253"/>
      <c r="G130" s="261">
        <f>SUM(G121:G129)</f>
        <v>0</v>
      </c>
    </row>
    <row r="131" spans="1:7">
      <c r="A131" s="253"/>
      <c r="B131" s="253"/>
      <c r="C131" s="264"/>
      <c r="D131" s="253"/>
      <c r="E131" s="253"/>
      <c r="F131" s="253"/>
      <c r="G131" s="261"/>
    </row>
    <row r="132" spans="1:7">
      <c r="A132" s="249"/>
      <c r="B132" s="249"/>
      <c r="C132" s="257"/>
      <c r="D132" s="249"/>
      <c r="E132" s="249"/>
      <c r="F132" s="249"/>
      <c r="G132" s="249"/>
    </row>
    <row r="133" spans="1:7">
      <c r="A133" s="249">
        <v>1</v>
      </c>
      <c r="B133" s="257">
        <v>205</v>
      </c>
      <c r="C133" s="257" t="s">
        <v>941</v>
      </c>
      <c r="D133" s="249">
        <v>0</v>
      </c>
      <c r="E133" s="249" t="s">
        <v>220</v>
      </c>
      <c r="F133" s="249">
        <v>5</v>
      </c>
      <c r="G133" s="249">
        <f t="shared" ref="G133:G155" si="4">PRODUCT(D133,F133)</f>
        <v>0</v>
      </c>
    </row>
    <row r="134" spans="1:7">
      <c r="A134" s="249">
        <v>2</v>
      </c>
      <c r="B134" s="257">
        <v>16096</v>
      </c>
      <c r="C134" s="257" t="s">
        <v>942</v>
      </c>
      <c r="D134" s="249">
        <v>0</v>
      </c>
      <c r="E134" s="249" t="s">
        <v>176</v>
      </c>
      <c r="F134" s="249">
        <v>6</v>
      </c>
      <c r="G134" s="249">
        <f t="shared" si="4"/>
        <v>0</v>
      </c>
    </row>
    <row r="135" spans="1:7">
      <c r="A135" s="249">
        <v>3</v>
      </c>
      <c r="B135" s="257">
        <v>60025</v>
      </c>
      <c r="C135" s="257" t="s">
        <v>943</v>
      </c>
      <c r="D135" s="249">
        <v>0</v>
      </c>
      <c r="E135" s="249" t="s">
        <v>176</v>
      </c>
      <c r="F135" s="249">
        <v>7</v>
      </c>
      <c r="G135" s="249">
        <f t="shared" si="4"/>
        <v>0</v>
      </c>
    </row>
    <row r="136" spans="1:7">
      <c r="A136" s="249">
        <v>4</v>
      </c>
      <c r="B136" s="257">
        <v>15101</v>
      </c>
      <c r="C136" s="257" t="s">
        <v>944</v>
      </c>
      <c r="D136" s="249">
        <v>0</v>
      </c>
      <c r="E136" s="249" t="s">
        <v>176</v>
      </c>
      <c r="F136" s="249">
        <v>9</v>
      </c>
      <c r="G136" s="249">
        <f t="shared" si="4"/>
        <v>0</v>
      </c>
    </row>
    <row r="137" spans="1:7">
      <c r="A137" s="249">
        <v>5</v>
      </c>
      <c r="B137" s="257">
        <v>15100</v>
      </c>
      <c r="C137" s="257" t="s">
        <v>945</v>
      </c>
      <c r="D137" s="249">
        <v>0</v>
      </c>
      <c r="E137" s="249" t="s">
        <v>176</v>
      </c>
      <c r="F137" s="249">
        <v>9</v>
      </c>
      <c r="G137" s="249">
        <f t="shared" si="4"/>
        <v>0</v>
      </c>
    </row>
    <row r="138" spans="1:7">
      <c r="A138" s="249">
        <v>6</v>
      </c>
      <c r="B138" s="257">
        <v>906</v>
      </c>
      <c r="C138" s="257" t="s">
        <v>946</v>
      </c>
      <c r="D138" s="249">
        <v>0</v>
      </c>
      <c r="E138" s="249" t="s">
        <v>176</v>
      </c>
      <c r="F138" s="249">
        <v>9</v>
      </c>
      <c r="G138" s="249">
        <f t="shared" si="4"/>
        <v>0</v>
      </c>
    </row>
    <row r="139" spans="1:7">
      <c r="A139" s="249">
        <v>7</v>
      </c>
      <c r="B139" s="257">
        <v>909</v>
      </c>
      <c r="C139" s="257" t="s">
        <v>947</v>
      </c>
      <c r="D139" s="249">
        <v>0</v>
      </c>
      <c r="E139" s="249" t="s">
        <v>176</v>
      </c>
      <c r="F139" s="249">
        <v>9</v>
      </c>
      <c r="G139" s="249">
        <f t="shared" si="4"/>
        <v>0</v>
      </c>
    </row>
    <row r="140" spans="1:7">
      <c r="A140" s="249">
        <v>8</v>
      </c>
      <c r="B140" s="257">
        <v>33914</v>
      </c>
      <c r="C140" s="257" t="s">
        <v>948</v>
      </c>
      <c r="D140" s="249">
        <v>0</v>
      </c>
      <c r="E140" s="249" t="s">
        <v>220</v>
      </c>
      <c r="F140" s="249">
        <v>30</v>
      </c>
      <c r="G140" s="249">
        <f t="shared" si="4"/>
        <v>0</v>
      </c>
    </row>
    <row r="141" spans="1:7">
      <c r="A141" s="249">
        <v>9</v>
      </c>
      <c r="B141" s="257">
        <v>2945</v>
      </c>
      <c r="C141" s="257" t="s">
        <v>949</v>
      </c>
      <c r="D141" s="249">
        <v>0</v>
      </c>
      <c r="E141" s="249" t="s">
        <v>220</v>
      </c>
      <c r="F141" s="249">
        <v>50</v>
      </c>
      <c r="G141" s="249">
        <f t="shared" si="4"/>
        <v>0</v>
      </c>
    </row>
    <row r="142" spans="1:7">
      <c r="A142" s="249">
        <v>10</v>
      </c>
      <c r="B142" s="257">
        <v>5185</v>
      </c>
      <c r="C142" s="257" t="s">
        <v>950</v>
      </c>
      <c r="D142" s="249">
        <v>0</v>
      </c>
      <c r="E142" s="249" t="s">
        <v>220</v>
      </c>
      <c r="F142" s="249">
        <v>50</v>
      </c>
      <c r="G142" s="249">
        <f t="shared" si="4"/>
        <v>0</v>
      </c>
    </row>
    <row r="143" spans="1:7">
      <c r="A143" s="249">
        <v>11</v>
      </c>
      <c r="B143" s="257">
        <v>90006</v>
      </c>
      <c r="C143" s="257" t="s">
        <v>951</v>
      </c>
      <c r="D143" s="249">
        <v>0</v>
      </c>
      <c r="E143" s="249" t="s">
        <v>220</v>
      </c>
      <c r="F143" s="249">
        <v>50</v>
      </c>
      <c r="G143" s="249">
        <f t="shared" si="4"/>
        <v>0</v>
      </c>
    </row>
    <row r="144" spans="1:7">
      <c r="A144" s="249">
        <v>12</v>
      </c>
      <c r="B144" s="257">
        <v>90014</v>
      </c>
      <c r="C144" s="257" t="s">
        <v>952</v>
      </c>
      <c r="D144" s="249">
        <v>0</v>
      </c>
      <c r="E144" s="249" t="s">
        <v>220</v>
      </c>
      <c r="F144" s="249">
        <v>50</v>
      </c>
      <c r="G144" s="249">
        <f t="shared" si="4"/>
        <v>0</v>
      </c>
    </row>
    <row r="145" spans="1:7">
      <c r="A145" s="249">
        <v>13</v>
      </c>
      <c r="B145" s="257">
        <v>1594</v>
      </c>
      <c r="C145" s="257" t="s">
        <v>953</v>
      </c>
      <c r="D145" s="249">
        <v>0</v>
      </c>
      <c r="E145" s="249" t="s">
        <v>176</v>
      </c>
      <c r="F145" s="249">
        <v>28</v>
      </c>
      <c r="G145" s="249">
        <f t="shared" si="4"/>
        <v>0</v>
      </c>
    </row>
    <row r="146" spans="1:7">
      <c r="A146" s="249">
        <v>14</v>
      </c>
      <c r="B146" s="257">
        <v>1153</v>
      </c>
      <c r="C146" s="257" t="s">
        <v>954</v>
      </c>
      <c r="D146" s="249">
        <v>0</v>
      </c>
      <c r="E146" s="249" t="s">
        <v>176</v>
      </c>
      <c r="F146" s="249">
        <v>3</v>
      </c>
      <c r="G146" s="249">
        <f t="shared" si="4"/>
        <v>0</v>
      </c>
    </row>
    <row r="147" spans="1:7">
      <c r="A147" s="249">
        <v>15</v>
      </c>
      <c r="B147" s="257">
        <v>1154</v>
      </c>
      <c r="C147" s="257" t="s">
        <v>955</v>
      </c>
      <c r="D147" s="249">
        <v>0</v>
      </c>
      <c r="E147" s="249" t="s">
        <v>176</v>
      </c>
      <c r="F147" s="249">
        <v>1</v>
      </c>
      <c r="G147" s="249">
        <f t="shared" si="4"/>
        <v>0</v>
      </c>
    </row>
    <row r="148" spans="1:7">
      <c r="A148" s="249">
        <v>16</v>
      </c>
      <c r="B148" s="257">
        <v>1473</v>
      </c>
      <c r="C148" s="257" t="s">
        <v>956</v>
      </c>
      <c r="D148" s="249">
        <v>0</v>
      </c>
      <c r="E148" s="249" t="s">
        <v>176</v>
      </c>
      <c r="F148" s="249">
        <v>3</v>
      </c>
      <c r="G148" s="249">
        <f t="shared" si="4"/>
        <v>0</v>
      </c>
    </row>
    <row r="149" spans="1:7">
      <c r="A149" s="249">
        <v>17</v>
      </c>
      <c r="B149" s="257">
        <v>90116</v>
      </c>
      <c r="C149" s="257" t="s">
        <v>957</v>
      </c>
      <c r="D149" s="249">
        <v>0</v>
      </c>
      <c r="E149" s="249" t="s">
        <v>392</v>
      </c>
      <c r="F149" s="249">
        <v>6.5</v>
      </c>
      <c r="G149" s="249">
        <f t="shared" si="4"/>
        <v>0</v>
      </c>
    </row>
    <row r="150" spans="1:7">
      <c r="A150" s="249">
        <v>18</v>
      </c>
      <c r="B150" s="257">
        <v>90106</v>
      </c>
      <c r="C150" s="257" t="s">
        <v>958</v>
      </c>
      <c r="D150" s="249">
        <v>0</v>
      </c>
      <c r="E150" s="249" t="s">
        <v>392</v>
      </c>
      <c r="F150" s="249">
        <v>6.5</v>
      </c>
      <c r="G150" s="249">
        <f t="shared" si="4"/>
        <v>0</v>
      </c>
    </row>
    <row r="151" spans="1:7">
      <c r="A151" s="249">
        <v>19</v>
      </c>
      <c r="B151" s="257">
        <v>90119</v>
      </c>
      <c r="C151" s="257" t="s">
        <v>959</v>
      </c>
      <c r="D151" s="249">
        <v>0</v>
      </c>
      <c r="E151" s="249" t="s">
        <v>392</v>
      </c>
      <c r="F151" s="249">
        <v>5</v>
      </c>
      <c r="G151" s="249">
        <f t="shared" si="4"/>
        <v>0</v>
      </c>
    </row>
    <row r="152" spans="1:7">
      <c r="A152" s="249">
        <v>20</v>
      </c>
      <c r="B152" s="257">
        <v>90001</v>
      </c>
      <c r="C152" s="257" t="s">
        <v>960</v>
      </c>
      <c r="D152" s="249">
        <v>0</v>
      </c>
      <c r="E152" s="249" t="s">
        <v>171</v>
      </c>
      <c r="F152" s="249">
        <v>1</v>
      </c>
      <c r="G152" s="249">
        <f t="shared" si="4"/>
        <v>0</v>
      </c>
    </row>
    <row r="153" spans="1:7">
      <c r="A153" s="249">
        <v>21</v>
      </c>
      <c r="B153" s="257">
        <v>90030</v>
      </c>
      <c r="C153" s="257" t="s">
        <v>961</v>
      </c>
      <c r="D153" s="249">
        <v>0</v>
      </c>
      <c r="E153" s="249" t="s">
        <v>220</v>
      </c>
      <c r="F153" s="249">
        <v>8</v>
      </c>
      <c r="G153" s="249">
        <f t="shared" si="4"/>
        <v>0</v>
      </c>
    </row>
    <row r="154" spans="1:7">
      <c r="A154" s="249">
        <v>22</v>
      </c>
      <c r="B154" s="257">
        <v>90043</v>
      </c>
      <c r="C154" s="257" t="s">
        <v>962</v>
      </c>
      <c r="D154" s="249">
        <v>0</v>
      </c>
      <c r="E154" s="249" t="s">
        <v>220</v>
      </c>
      <c r="F154" s="249">
        <v>1</v>
      </c>
      <c r="G154" s="249">
        <f t="shared" si="4"/>
        <v>0</v>
      </c>
    </row>
    <row r="155" spans="1:7">
      <c r="A155" s="249">
        <v>23</v>
      </c>
      <c r="B155" s="257">
        <v>90024</v>
      </c>
      <c r="C155" s="257" t="s">
        <v>963</v>
      </c>
      <c r="D155" s="249">
        <v>0</v>
      </c>
      <c r="E155" s="249" t="s">
        <v>220</v>
      </c>
      <c r="F155" s="249">
        <v>3</v>
      </c>
      <c r="G155" s="249">
        <f t="shared" si="4"/>
        <v>0</v>
      </c>
    </row>
    <row r="156" spans="1:7">
      <c r="A156" s="253"/>
      <c r="B156" s="250"/>
      <c r="C156" s="250" t="s">
        <v>964</v>
      </c>
      <c r="D156" s="250"/>
      <c r="E156" s="250"/>
      <c r="F156" s="250"/>
      <c r="G156" s="261">
        <f>SUM(G133:G155)</f>
        <v>0</v>
      </c>
    </row>
    <row r="157" spans="1:7">
      <c r="A157" s="253"/>
      <c r="B157" s="250"/>
      <c r="C157" s="253" t="s">
        <v>965</v>
      </c>
      <c r="D157" s="250"/>
      <c r="E157" s="250"/>
      <c r="F157" s="250"/>
      <c r="G157" s="261">
        <f>SUM(G130:G155)</f>
        <v>0</v>
      </c>
    </row>
    <row r="158" spans="1:7">
      <c r="B158" s="265"/>
      <c r="C158" s="258" t="s">
        <v>966</v>
      </c>
      <c r="D158" s="265"/>
      <c r="E158" s="265"/>
      <c r="F158" s="265"/>
      <c r="G158" s="266">
        <f>SUM(G140:G144)*0.03</f>
        <v>0</v>
      </c>
    </row>
    <row r="159" spans="1:7">
      <c r="A159" s="267"/>
      <c r="B159" s="268"/>
      <c r="C159" s="264" t="s">
        <v>967</v>
      </c>
      <c r="D159" s="268"/>
      <c r="E159" s="268"/>
      <c r="F159" s="268"/>
      <c r="G159" s="261">
        <f>SUM(G157:G158)</f>
        <v>0</v>
      </c>
    </row>
    <row r="160" spans="1:7">
      <c r="A160" s="267"/>
      <c r="B160" s="268"/>
      <c r="C160" s="264" t="s">
        <v>968</v>
      </c>
      <c r="D160" s="268"/>
      <c r="E160" s="268"/>
      <c r="F160" s="268"/>
      <c r="G160" s="267">
        <f>SUM(G159*0.03)</f>
        <v>0</v>
      </c>
    </row>
    <row r="161" spans="2:7">
      <c r="B161" s="265"/>
      <c r="C161" s="258" t="s">
        <v>969</v>
      </c>
      <c r="D161" s="265"/>
      <c r="E161" s="265"/>
      <c r="F161" s="265"/>
      <c r="G161" s="261">
        <f>SUM(G159:G160)</f>
        <v>0</v>
      </c>
    </row>
  </sheetData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154"/>
  <sheetViews>
    <sheetView showGridLines="0" topLeftCell="A67" workbookViewId="0">
      <selection activeCell="V138" sqref="V138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100.83203125" style="1" customWidth="1"/>
    <col min="7" max="7" width="7.5" style="1" customWidth="1"/>
    <col min="8" max="8" width="11.5" style="1" customWidth="1"/>
    <col min="9" max="11" width="20.16406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96"/>
    </row>
    <row r="2" spans="1:46" s="1" customFormat="1" ht="36.950000000000003" customHeight="1">
      <c r="L2" s="238" t="s">
        <v>5</v>
      </c>
      <c r="M2" s="232"/>
      <c r="N2" s="232"/>
      <c r="O2" s="232"/>
      <c r="P2" s="232"/>
      <c r="Q2" s="232"/>
      <c r="R2" s="232"/>
      <c r="S2" s="232"/>
      <c r="T2" s="232"/>
      <c r="U2" s="232"/>
      <c r="V2" s="232"/>
      <c r="AT2" s="18" t="s">
        <v>102</v>
      </c>
    </row>
    <row r="3" spans="1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88</v>
      </c>
    </row>
    <row r="4" spans="1:46" s="1" customFormat="1" ht="24.95" customHeight="1">
      <c r="B4" s="21"/>
      <c r="D4" s="22" t="s">
        <v>103</v>
      </c>
      <c r="L4" s="21"/>
      <c r="M4" s="97" t="s">
        <v>10</v>
      </c>
      <c r="AT4" s="18" t="s">
        <v>3</v>
      </c>
    </row>
    <row r="5" spans="1:46" s="1" customFormat="1" ht="6.95" customHeight="1">
      <c r="B5" s="21"/>
      <c r="L5" s="21"/>
    </row>
    <row r="6" spans="1:46" s="1" customFormat="1" ht="12" customHeight="1">
      <c r="B6" s="21"/>
      <c r="D6" s="27" t="s">
        <v>14</v>
      </c>
      <c r="L6" s="21"/>
    </row>
    <row r="7" spans="1:46" s="1" customFormat="1" ht="16.5" customHeight="1">
      <c r="B7" s="21"/>
      <c r="E7" s="244" t="str">
        <f>'Rekapitulace stavby'!K6</f>
        <v>Výstavba parkovací plochy a úpravy vnitrobloku na ul. Kosmonautů v Karviné Ráji</v>
      </c>
      <c r="F7" s="245"/>
      <c r="G7" s="245"/>
      <c r="H7" s="245"/>
      <c r="L7" s="21"/>
    </row>
    <row r="8" spans="1:46" s="1" customFormat="1" ht="12" customHeight="1">
      <c r="B8" s="21"/>
      <c r="D8" s="27" t="s">
        <v>104</v>
      </c>
      <c r="L8" s="21"/>
    </row>
    <row r="9" spans="1:46" s="2" customFormat="1" ht="16.5" customHeight="1">
      <c r="A9" s="30"/>
      <c r="B9" s="31"/>
      <c r="C9" s="30"/>
      <c r="D9" s="30"/>
      <c r="E9" s="244" t="s">
        <v>771</v>
      </c>
      <c r="F9" s="243"/>
      <c r="G9" s="243"/>
      <c r="H9" s="243"/>
      <c r="I9" s="30"/>
      <c r="J9" s="30"/>
      <c r="K9" s="30"/>
      <c r="L9" s="4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2" customHeight="1">
      <c r="A10" s="30"/>
      <c r="B10" s="31"/>
      <c r="C10" s="30"/>
      <c r="D10" s="27" t="s">
        <v>106</v>
      </c>
      <c r="E10" s="30"/>
      <c r="F10" s="30"/>
      <c r="G10" s="30"/>
      <c r="H10" s="30"/>
      <c r="I10" s="30"/>
      <c r="J10" s="30"/>
      <c r="K10" s="30"/>
      <c r="L10" s="4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6.5" customHeight="1">
      <c r="A11" s="30"/>
      <c r="B11" s="31"/>
      <c r="C11" s="30"/>
      <c r="D11" s="30"/>
      <c r="E11" s="205" t="s">
        <v>772</v>
      </c>
      <c r="F11" s="243"/>
      <c r="G11" s="243"/>
      <c r="H11" s="243"/>
      <c r="I11" s="30"/>
      <c r="J11" s="30"/>
      <c r="K11" s="30"/>
      <c r="L11" s="4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>
      <c r="A12" s="30"/>
      <c r="B12" s="31"/>
      <c r="C12" s="30"/>
      <c r="D12" s="30"/>
      <c r="E12" s="30"/>
      <c r="F12" s="30"/>
      <c r="G12" s="30"/>
      <c r="H12" s="30"/>
      <c r="I12" s="30"/>
      <c r="J12" s="30"/>
      <c r="K12" s="30"/>
      <c r="L12" s="4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2" customHeight="1">
      <c r="A13" s="30"/>
      <c r="B13" s="31"/>
      <c r="C13" s="30"/>
      <c r="D13" s="27" t="s">
        <v>16</v>
      </c>
      <c r="E13" s="30"/>
      <c r="F13" s="25" t="s">
        <v>17</v>
      </c>
      <c r="G13" s="30"/>
      <c r="H13" s="30"/>
      <c r="I13" s="27" t="s">
        <v>18</v>
      </c>
      <c r="J13" s="25" t="s">
        <v>1</v>
      </c>
      <c r="K13" s="30"/>
      <c r="L13" s="4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customHeight="1">
      <c r="A14" s="30"/>
      <c r="B14" s="31"/>
      <c r="C14" s="30"/>
      <c r="D14" s="27" t="s">
        <v>19</v>
      </c>
      <c r="E14" s="30"/>
      <c r="F14" s="25" t="s">
        <v>20</v>
      </c>
      <c r="G14" s="30"/>
      <c r="H14" s="30"/>
      <c r="I14" s="27" t="s">
        <v>21</v>
      </c>
      <c r="J14" s="53" t="str">
        <f>'Rekapitulace stavby'!AN8</f>
        <v>4. 8. 2020</v>
      </c>
      <c r="K14" s="30"/>
      <c r="L14" s="4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0.9" customHeight="1">
      <c r="A15" s="30"/>
      <c r="B15" s="31"/>
      <c r="C15" s="30"/>
      <c r="D15" s="30"/>
      <c r="E15" s="30"/>
      <c r="F15" s="30"/>
      <c r="G15" s="30"/>
      <c r="H15" s="30"/>
      <c r="I15" s="30"/>
      <c r="J15" s="30"/>
      <c r="K15" s="30"/>
      <c r="L15" s="4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12" customHeight="1">
      <c r="A16" s="30"/>
      <c r="B16" s="31"/>
      <c r="C16" s="30"/>
      <c r="D16" s="27" t="s">
        <v>23</v>
      </c>
      <c r="E16" s="30"/>
      <c r="F16" s="30"/>
      <c r="G16" s="30"/>
      <c r="H16" s="30"/>
      <c r="I16" s="27" t="s">
        <v>24</v>
      </c>
      <c r="J16" s="25" t="s">
        <v>25</v>
      </c>
      <c r="K16" s="30"/>
      <c r="L16" s="4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8" customHeight="1">
      <c r="A17" s="30"/>
      <c r="B17" s="31"/>
      <c r="C17" s="30"/>
      <c r="D17" s="30"/>
      <c r="E17" s="25" t="s">
        <v>26</v>
      </c>
      <c r="F17" s="30"/>
      <c r="G17" s="30"/>
      <c r="H17" s="30"/>
      <c r="I17" s="27" t="s">
        <v>27</v>
      </c>
      <c r="J17" s="25" t="s">
        <v>28</v>
      </c>
      <c r="K17" s="30"/>
      <c r="L17" s="4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6.95" customHeight="1">
      <c r="A18" s="30"/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4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2" customHeight="1">
      <c r="A19" s="30"/>
      <c r="B19" s="31"/>
      <c r="C19" s="30"/>
      <c r="D19" s="27" t="s">
        <v>29</v>
      </c>
      <c r="E19" s="30"/>
      <c r="F19" s="30"/>
      <c r="G19" s="30"/>
      <c r="H19" s="30"/>
      <c r="I19" s="27" t="s">
        <v>24</v>
      </c>
      <c r="J19" s="25" t="str">
        <f>'Rekapitulace stavby'!AN13</f>
        <v/>
      </c>
      <c r="K19" s="30"/>
      <c r="L19" s="4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8" customHeight="1">
      <c r="A20" s="30"/>
      <c r="B20" s="31"/>
      <c r="C20" s="30"/>
      <c r="D20" s="30"/>
      <c r="E20" s="231" t="str">
        <f>'Rekapitulace stavby'!E14</f>
        <v xml:space="preserve"> </v>
      </c>
      <c r="F20" s="231"/>
      <c r="G20" s="231"/>
      <c r="H20" s="231"/>
      <c r="I20" s="27" t="s">
        <v>27</v>
      </c>
      <c r="J20" s="25" t="str">
        <f>'Rekapitulace stavby'!AN14</f>
        <v/>
      </c>
      <c r="K20" s="30"/>
      <c r="L20" s="4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6.95" customHeight="1">
      <c r="A21" s="30"/>
      <c r="B21" s="31"/>
      <c r="C21" s="30"/>
      <c r="D21" s="30"/>
      <c r="E21" s="30"/>
      <c r="F21" s="30"/>
      <c r="G21" s="30"/>
      <c r="H21" s="30"/>
      <c r="I21" s="30"/>
      <c r="J21" s="30"/>
      <c r="K21" s="30"/>
      <c r="L21" s="4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2" customHeight="1">
      <c r="A22" s="30"/>
      <c r="B22" s="31"/>
      <c r="C22" s="30"/>
      <c r="D22" s="27" t="s">
        <v>31</v>
      </c>
      <c r="E22" s="30"/>
      <c r="F22" s="30"/>
      <c r="G22" s="30"/>
      <c r="H22" s="30"/>
      <c r="I22" s="27" t="s">
        <v>24</v>
      </c>
      <c r="J22" s="25" t="s">
        <v>32</v>
      </c>
      <c r="K22" s="30"/>
      <c r="L22" s="4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8" customHeight="1">
      <c r="A23" s="30"/>
      <c r="B23" s="31"/>
      <c r="C23" s="30"/>
      <c r="D23" s="30"/>
      <c r="E23" s="25" t="s">
        <v>33</v>
      </c>
      <c r="F23" s="30"/>
      <c r="G23" s="30"/>
      <c r="H23" s="30"/>
      <c r="I23" s="27" t="s">
        <v>27</v>
      </c>
      <c r="J23" s="25" t="s">
        <v>34</v>
      </c>
      <c r="K23" s="30"/>
      <c r="L23" s="4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6.95" customHeight="1">
      <c r="A24" s="30"/>
      <c r="B24" s="31"/>
      <c r="C24" s="30"/>
      <c r="D24" s="30"/>
      <c r="E24" s="30"/>
      <c r="F24" s="30"/>
      <c r="G24" s="30"/>
      <c r="H24" s="30"/>
      <c r="I24" s="30"/>
      <c r="J24" s="30"/>
      <c r="K24" s="30"/>
      <c r="L24" s="4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2" customHeight="1">
      <c r="A25" s="30"/>
      <c r="B25" s="31"/>
      <c r="C25" s="30"/>
      <c r="D25" s="27" t="s">
        <v>36</v>
      </c>
      <c r="E25" s="30"/>
      <c r="F25" s="30"/>
      <c r="G25" s="30"/>
      <c r="H25" s="30"/>
      <c r="I25" s="27" t="s">
        <v>24</v>
      </c>
      <c r="J25" s="25" t="s">
        <v>1</v>
      </c>
      <c r="K25" s="30"/>
      <c r="L25" s="4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8" customHeight="1">
      <c r="A26" s="30"/>
      <c r="B26" s="31"/>
      <c r="C26" s="30"/>
      <c r="D26" s="30"/>
      <c r="E26" s="25" t="s">
        <v>37</v>
      </c>
      <c r="F26" s="30"/>
      <c r="G26" s="30"/>
      <c r="H26" s="30"/>
      <c r="I26" s="27" t="s">
        <v>27</v>
      </c>
      <c r="J26" s="25" t="s">
        <v>1</v>
      </c>
      <c r="K26" s="30"/>
      <c r="L26" s="4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6.95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4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2" customHeight="1">
      <c r="A28" s="30"/>
      <c r="B28" s="31"/>
      <c r="C28" s="30"/>
      <c r="D28" s="27" t="s">
        <v>38</v>
      </c>
      <c r="E28" s="30"/>
      <c r="F28" s="30"/>
      <c r="G28" s="30"/>
      <c r="H28" s="30"/>
      <c r="I28" s="30"/>
      <c r="J28" s="30"/>
      <c r="K28" s="30"/>
      <c r="L28" s="4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8" customFormat="1" ht="16.5" customHeight="1">
      <c r="A29" s="98"/>
      <c r="B29" s="99"/>
      <c r="C29" s="98"/>
      <c r="D29" s="98"/>
      <c r="E29" s="234" t="s">
        <v>1</v>
      </c>
      <c r="F29" s="234"/>
      <c r="G29" s="234"/>
      <c r="H29" s="234"/>
      <c r="I29" s="98"/>
      <c r="J29" s="98"/>
      <c r="K29" s="98"/>
      <c r="L29" s="100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</row>
    <row r="30" spans="1:31" s="2" customFormat="1" ht="6.95" customHeight="1">
      <c r="A30" s="30"/>
      <c r="B30" s="31"/>
      <c r="C30" s="30"/>
      <c r="D30" s="30"/>
      <c r="E30" s="30"/>
      <c r="F30" s="30"/>
      <c r="G30" s="30"/>
      <c r="H30" s="30"/>
      <c r="I30" s="30"/>
      <c r="J30" s="30"/>
      <c r="K30" s="30"/>
      <c r="L30" s="4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customHeight="1">
      <c r="A31" s="30"/>
      <c r="B31" s="31"/>
      <c r="C31" s="30"/>
      <c r="D31" s="64"/>
      <c r="E31" s="64"/>
      <c r="F31" s="64"/>
      <c r="G31" s="64"/>
      <c r="H31" s="64"/>
      <c r="I31" s="64"/>
      <c r="J31" s="64"/>
      <c r="K31" s="64"/>
      <c r="L31" s="4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25.35" customHeight="1">
      <c r="A32" s="30"/>
      <c r="B32" s="31"/>
      <c r="C32" s="30"/>
      <c r="D32" s="101" t="s">
        <v>39</v>
      </c>
      <c r="E32" s="30"/>
      <c r="F32" s="30"/>
      <c r="G32" s="30"/>
      <c r="H32" s="30"/>
      <c r="I32" s="30"/>
      <c r="J32" s="69">
        <f>ROUND(J124, 2)</f>
        <v>0</v>
      </c>
      <c r="K32" s="30"/>
      <c r="L32" s="4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6.95" customHeight="1">
      <c r="A33" s="30"/>
      <c r="B33" s="31"/>
      <c r="C33" s="30"/>
      <c r="D33" s="64"/>
      <c r="E33" s="64"/>
      <c r="F33" s="64"/>
      <c r="G33" s="64"/>
      <c r="H33" s="64"/>
      <c r="I33" s="64"/>
      <c r="J33" s="64"/>
      <c r="K33" s="64"/>
      <c r="L33" s="4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customHeight="1">
      <c r="A34" s="30"/>
      <c r="B34" s="31"/>
      <c r="C34" s="30"/>
      <c r="D34" s="30"/>
      <c r="E34" s="30"/>
      <c r="F34" s="34" t="s">
        <v>41</v>
      </c>
      <c r="G34" s="30"/>
      <c r="H34" s="30"/>
      <c r="I34" s="34" t="s">
        <v>40</v>
      </c>
      <c r="J34" s="34" t="s">
        <v>42</v>
      </c>
      <c r="K34" s="30"/>
      <c r="L34" s="4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customHeight="1">
      <c r="A35" s="30"/>
      <c r="B35" s="31"/>
      <c r="C35" s="30"/>
      <c r="D35" s="102" t="s">
        <v>43</v>
      </c>
      <c r="E35" s="27" t="s">
        <v>44</v>
      </c>
      <c r="F35" s="103">
        <f>ROUND((SUM(BE124:BE153)),  2)</f>
        <v>0</v>
      </c>
      <c r="G35" s="30"/>
      <c r="H35" s="30"/>
      <c r="I35" s="104">
        <v>0.21</v>
      </c>
      <c r="J35" s="103">
        <f>ROUND(((SUM(BE124:BE153))*I35),  2)</f>
        <v>0</v>
      </c>
      <c r="K35" s="30"/>
      <c r="L35" s="4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customHeight="1">
      <c r="A36" s="30"/>
      <c r="B36" s="31"/>
      <c r="C36" s="30"/>
      <c r="D36" s="30"/>
      <c r="E36" s="27" t="s">
        <v>45</v>
      </c>
      <c r="F36" s="103">
        <f>ROUND((SUM(BF124:BF153)),  2)</f>
        <v>0</v>
      </c>
      <c r="G36" s="30"/>
      <c r="H36" s="30"/>
      <c r="I36" s="104">
        <v>0.15</v>
      </c>
      <c r="J36" s="103">
        <f>ROUND(((SUM(BF124:BF153))*I36),  2)</f>
        <v>0</v>
      </c>
      <c r="K36" s="30"/>
      <c r="L36" s="4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27" t="s">
        <v>46</v>
      </c>
      <c r="F37" s="103">
        <f>ROUND((SUM(BG124:BG153)),  2)</f>
        <v>0</v>
      </c>
      <c r="G37" s="30"/>
      <c r="H37" s="30"/>
      <c r="I37" s="104">
        <v>0.21</v>
      </c>
      <c r="J37" s="103">
        <f>0</f>
        <v>0</v>
      </c>
      <c r="K37" s="30"/>
      <c r="L37" s="4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45" hidden="1" customHeight="1">
      <c r="A38" s="30"/>
      <c r="B38" s="31"/>
      <c r="C38" s="30"/>
      <c r="D38" s="30"/>
      <c r="E38" s="27" t="s">
        <v>47</v>
      </c>
      <c r="F38" s="103">
        <f>ROUND((SUM(BH124:BH153)),  2)</f>
        <v>0</v>
      </c>
      <c r="G38" s="30"/>
      <c r="H38" s="30"/>
      <c r="I38" s="104">
        <v>0.15</v>
      </c>
      <c r="J38" s="103">
        <f>0</f>
        <v>0</v>
      </c>
      <c r="K38" s="30"/>
      <c r="L38" s="4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45" hidden="1" customHeight="1">
      <c r="A39" s="30"/>
      <c r="B39" s="31"/>
      <c r="C39" s="30"/>
      <c r="D39" s="30"/>
      <c r="E39" s="27" t="s">
        <v>48</v>
      </c>
      <c r="F39" s="103">
        <f>ROUND((SUM(BI124:BI153)),  2)</f>
        <v>0</v>
      </c>
      <c r="G39" s="30"/>
      <c r="H39" s="30"/>
      <c r="I39" s="104">
        <v>0</v>
      </c>
      <c r="J39" s="103">
        <f>0</f>
        <v>0</v>
      </c>
      <c r="K39" s="30"/>
      <c r="L39" s="4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6.95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25.35" customHeight="1">
      <c r="A41" s="30"/>
      <c r="B41" s="31"/>
      <c r="C41" s="105"/>
      <c r="D41" s="106" t="s">
        <v>49</v>
      </c>
      <c r="E41" s="58"/>
      <c r="F41" s="58"/>
      <c r="G41" s="107" t="s">
        <v>50</v>
      </c>
      <c r="H41" s="108" t="s">
        <v>51</v>
      </c>
      <c r="I41" s="58"/>
      <c r="J41" s="109">
        <f>SUM(J32:J39)</f>
        <v>0</v>
      </c>
      <c r="K41" s="110"/>
      <c r="L41" s="4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14.45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1" customFormat="1" ht="14.45" customHeight="1">
      <c r="B43" s="21"/>
      <c r="L43" s="21"/>
    </row>
    <row r="44" spans="1:31" s="1" customFormat="1" ht="14.45" customHeight="1">
      <c r="B44" s="21"/>
      <c r="L44" s="21"/>
    </row>
    <row r="45" spans="1:31" s="1" customFormat="1" ht="14.45" customHeight="1">
      <c r="B45" s="21"/>
      <c r="L45" s="21"/>
    </row>
    <row r="46" spans="1:31" s="1" customFormat="1" ht="14.45" customHeight="1">
      <c r="B46" s="21"/>
      <c r="L46" s="21"/>
    </row>
    <row r="47" spans="1:31" s="1" customFormat="1" ht="14.45" customHeight="1">
      <c r="B47" s="21"/>
      <c r="L47" s="21"/>
    </row>
    <row r="48" spans="1:31" s="1" customFormat="1" ht="14.45" customHeight="1">
      <c r="B48" s="21"/>
      <c r="L48" s="21"/>
    </row>
    <row r="49" spans="1:31" s="1" customFormat="1" ht="14.45" customHeight="1">
      <c r="B49" s="21"/>
      <c r="L49" s="21"/>
    </row>
    <row r="50" spans="1:31" s="2" customFormat="1" ht="14.45" customHeight="1">
      <c r="B50" s="40"/>
      <c r="D50" s="41" t="s">
        <v>52</v>
      </c>
      <c r="E50" s="42"/>
      <c r="F50" s="42"/>
      <c r="G50" s="41" t="s">
        <v>53</v>
      </c>
      <c r="H50" s="42"/>
      <c r="I50" s="42"/>
      <c r="J50" s="42"/>
      <c r="K50" s="42"/>
      <c r="L50" s="40"/>
    </row>
    <row r="51" spans="1:31">
      <c r="B51" s="21"/>
      <c r="L51" s="21"/>
    </row>
    <row r="52" spans="1:31">
      <c r="B52" s="21"/>
      <c r="L52" s="21"/>
    </row>
    <row r="53" spans="1:31">
      <c r="B53" s="21"/>
      <c r="L53" s="21"/>
    </row>
    <row r="54" spans="1:31">
      <c r="B54" s="21"/>
      <c r="L54" s="21"/>
    </row>
    <row r="55" spans="1:31">
      <c r="B55" s="21"/>
      <c r="L55" s="21"/>
    </row>
    <row r="56" spans="1:31">
      <c r="B56" s="21"/>
      <c r="L56" s="21"/>
    </row>
    <row r="57" spans="1:31">
      <c r="B57" s="21"/>
      <c r="L57" s="21"/>
    </row>
    <row r="58" spans="1:31">
      <c r="B58" s="21"/>
      <c r="L58" s="21"/>
    </row>
    <row r="59" spans="1:31">
      <c r="B59" s="21"/>
      <c r="L59" s="21"/>
    </row>
    <row r="60" spans="1:31">
      <c r="B60" s="21"/>
      <c r="L60" s="21"/>
    </row>
    <row r="61" spans="1:31" s="2" customFormat="1" ht="12.75">
      <c r="A61" s="30"/>
      <c r="B61" s="31"/>
      <c r="C61" s="30"/>
      <c r="D61" s="43" t="s">
        <v>54</v>
      </c>
      <c r="E61" s="33"/>
      <c r="F61" s="111" t="s">
        <v>55</v>
      </c>
      <c r="G61" s="43" t="s">
        <v>54</v>
      </c>
      <c r="H61" s="33"/>
      <c r="I61" s="33"/>
      <c r="J61" s="112" t="s">
        <v>55</v>
      </c>
      <c r="K61" s="33"/>
      <c r="L61" s="4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>
      <c r="B62" s="21"/>
      <c r="L62" s="21"/>
    </row>
    <row r="63" spans="1:31">
      <c r="B63" s="21"/>
      <c r="L63" s="21"/>
    </row>
    <row r="64" spans="1:31">
      <c r="B64" s="21"/>
      <c r="L64" s="21"/>
    </row>
    <row r="65" spans="1:31" s="2" customFormat="1" ht="12.75">
      <c r="A65" s="30"/>
      <c r="B65" s="31"/>
      <c r="C65" s="30"/>
      <c r="D65" s="41" t="s">
        <v>56</v>
      </c>
      <c r="E65" s="44"/>
      <c r="F65" s="44"/>
      <c r="G65" s="41" t="s">
        <v>57</v>
      </c>
      <c r="H65" s="44"/>
      <c r="I65" s="44"/>
      <c r="J65" s="44"/>
      <c r="K65" s="44"/>
      <c r="L65" s="4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>
      <c r="B66" s="21"/>
      <c r="L66" s="21"/>
    </row>
    <row r="67" spans="1:31">
      <c r="B67" s="21"/>
      <c r="L67" s="21"/>
    </row>
    <row r="68" spans="1:31">
      <c r="B68" s="21"/>
      <c r="L68" s="21"/>
    </row>
    <row r="69" spans="1:31">
      <c r="B69" s="21"/>
      <c r="L69" s="21"/>
    </row>
    <row r="70" spans="1:31">
      <c r="B70" s="21"/>
      <c r="L70" s="21"/>
    </row>
    <row r="71" spans="1:31">
      <c r="B71" s="21"/>
      <c r="L71" s="21"/>
    </row>
    <row r="72" spans="1:31">
      <c r="B72" s="21"/>
      <c r="L72" s="21"/>
    </row>
    <row r="73" spans="1:31">
      <c r="B73" s="21"/>
      <c r="L73" s="21"/>
    </row>
    <row r="74" spans="1:31">
      <c r="B74" s="21"/>
      <c r="L74" s="21"/>
    </row>
    <row r="75" spans="1:31">
      <c r="B75" s="21"/>
      <c r="L75" s="21"/>
    </row>
    <row r="76" spans="1:31" s="2" customFormat="1" ht="12.75">
      <c r="A76" s="30"/>
      <c r="B76" s="31"/>
      <c r="C76" s="30"/>
      <c r="D76" s="43" t="s">
        <v>54</v>
      </c>
      <c r="E76" s="33"/>
      <c r="F76" s="111" t="s">
        <v>55</v>
      </c>
      <c r="G76" s="43" t="s">
        <v>54</v>
      </c>
      <c r="H76" s="33"/>
      <c r="I76" s="33"/>
      <c r="J76" s="112" t="s">
        <v>55</v>
      </c>
      <c r="K76" s="33"/>
      <c r="L76" s="4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customHeight="1">
      <c r="A77" s="30"/>
      <c r="B77" s="45"/>
      <c r="C77" s="46"/>
      <c r="D77" s="46"/>
      <c r="E77" s="46"/>
      <c r="F77" s="46"/>
      <c r="G77" s="46"/>
      <c r="H77" s="46"/>
      <c r="I77" s="46"/>
      <c r="J77" s="46"/>
      <c r="K77" s="46"/>
      <c r="L77" s="4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81" spans="1:31" s="2" customFormat="1" ht="6.95" customHeight="1">
      <c r="A81" s="30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customHeight="1">
      <c r="A82" s="30"/>
      <c r="B82" s="31"/>
      <c r="C82" s="22" t="s">
        <v>108</v>
      </c>
      <c r="D82" s="30"/>
      <c r="E82" s="30"/>
      <c r="F82" s="30"/>
      <c r="G82" s="30"/>
      <c r="H82" s="30"/>
      <c r="I82" s="30"/>
      <c r="J82" s="30"/>
      <c r="K82" s="30"/>
      <c r="L82" s="4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customHeight="1">
      <c r="A84" s="30"/>
      <c r="B84" s="31"/>
      <c r="C84" s="27" t="s">
        <v>14</v>
      </c>
      <c r="D84" s="30"/>
      <c r="E84" s="30"/>
      <c r="F84" s="30"/>
      <c r="G84" s="30"/>
      <c r="H84" s="30"/>
      <c r="I84" s="30"/>
      <c r="J84" s="30"/>
      <c r="K84" s="30"/>
      <c r="L84" s="4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16.5" customHeight="1">
      <c r="A85" s="30"/>
      <c r="B85" s="31"/>
      <c r="C85" s="30"/>
      <c r="D85" s="30"/>
      <c r="E85" s="244" t="str">
        <f>E7</f>
        <v>Výstavba parkovací plochy a úpravy vnitrobloku na ul. Kosmonautů v Karviné Ráji</v>
      </c>
      <c r="F85" s="245"/>
      <c r="G85" s="245"/>
      <c r="H85" s="245"/>
      <c r="I85" s="30"/>
      <c r="J85" s="30"/>
      <c r="K85" s="30"/>
      <c r="L85" s="4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1" customFormat="1" ht="12" customHeight="1">
      <c r="B86" s="21"/>
      <c r="C86" s="27" t="s">
        <v>104</v>
      </c>
      <c r="L86" s="21"/>
    </row>
    <row r="87" spans="1:31" s="2" customFormat="1" ht="16.5" customHeight="1">
      <c r="A87" s="30"/>
      <c r="B87" s="31"/>
      <c r="C87" s="30"/>
      <c r="D87" s="30"/>
      <c r="E87" s="244" t="s">
        <v>771</v>
      </c>
      <c r="F87" s="243"/>
      <c r="G87" s="243"/>
      <c r="H87" s="243"/>
      <c r="I87" s="30"/>
      <c r="J87" s="30"/>
      <c r="K87" s="30"/>
      <c r="L87" s="4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12" customHeight="1">
      <c r="A88" s="30"/>
      <c r="B88" s="31"/>
      <c r="C88" s="27" t="s">
        <v>106</v>
      </c>
      <c r="D88" s="30"/>
      <c r="E88" s="30"/>
      <c r="F88" s="30"/>
      <c r="G88" s="30"/>
      <c r="H88" s="30"/>
      <c r="I88" s="30"/>
      <c r="J88" s="30"/>
      <c r="K88" s="30"/>
      <c r="L88" s="4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6.5" customHeight="1">
      <c r="A89" s="30"/>
      <c r="B89" s="31"/>
      <c r="C89" s="30"/>
      <c r="D89" s="30"/>
      <c r="E89" s="205" t="str">
        <f>E11</f>
        <v>VON - Soupis prací _ Vedlejší a ostatní náklady</v>
      </c>
      <c r="F89" s="243"/>
      <c r="G89" s="243"/>
      <c r="H89" s="243"/>
      <c r="I89" s="30"/>
      <c r="J89" s="30"/>
      <c r="K89" s="30"/>
      <c r="L89" s="4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5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2" customHeight="1">
      <c r="A91" s="30"/>
      <c r="B91" s="31"/>
      <c r="C91" s="27" t="s">
        <v>19</v>
      </c>
      <c r="D91" s="30"/>
      <c r="E91" s="30"/>
      <c r="F91" s="25" t="str">
        <f>F14</f>
        <v>Karviná</v>
      </c>
      <c r="G91" s="30"/>
      <c r="H91" s="30"/>
      <c r="I91" s="27" t="s">
        <v>21</v>
      </c>
      <c r="J91" s="53" t="str">
        <f>IF(J14="","",J14)</f>
        <v>4. 8. 2020</v>
      </c>
      <c r="K91" s="30"/>
      <c r="L91" s="4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6.95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40.15" customHeight="1">
      <c r="A93" s="30"/>
      <c r="B93" s="31"/>
      <c r="C93" s="27" t="s">
        <v>23</v>
      </c>
      <c r="D93" s="30"/>
      <c r="E93" s="30"/>
      <c r="F93" s="25" t="str">
        <f>E17</f>
        <v>SMK-odbor majetkový</v>
      </c>
      <c r="G93" s="30"/>
      <c r="H93" s="30"/>
      <c r="I93" s="27" t="s">
        <v>31</v>
      </c>
      <c r="J93" s="28" t="str">
        <f>E23</f>
        <v>Ateliér ESO,spol.s r.o.,K.H.Máchy 5203/33</v>
      </c>
      <c r="K93" s="30"/>
      <c r="L93" s="4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15.2" customHeight="1">
      <c r="A94" s="30"/>
      <c r="B94" s="31"/>
      <c r="C94" s="27" t="s">
        <v>29</v>
      </c>
      <c r="D94" s="30"/>
      <c r="E94" s="30"/>
      <c r="F94" s="25" t="str">
        <f>IF(E20="","",E20)</f>
        <v xml:space="preserve"> </v>
      </c>
      <c r="G94" s="30"/>
      <c r="H94" s="30"/>
      <c r="I94" s="27" t="s">
        <v>36</v>
      </c>
      <c r="J94" s="28" t="str">
        <f>E26</f>
        <v>Ing. Miloslav Vrána</v>
      </c>
      <c r="K94" s="30"/>
      <c r="L94" s="40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29.25" customHeight="1">
      <c r="A96" s="30"/>
      <c r="B96" s="31"/>
      <c r="C96" s="113" t="s">
        <v>109</v>
      </c>
      <c r="D96" s="105"/>
      <c r="E96" s="105"/>
      <c r="F96" s="105"/>
      <c r="G96" s="105"/>
      <c r="H96" s="105"/>
      <c r="I96" s="105"/>
      <c r="J96" s="114" t="s">
        <v>110</v>
      </c>
      <c r="K96" s="105"/>
      <c r="L96" s="4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47" s="2" customFormat="1" ht="10.35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47" s="2" customFormat="1" ht="22.9" customHeight="1">
      <c r="A98" s="30"/>
      <c r="B98" s="31"/>
      <c r="C98" s="115" t="s">
        <v>111</v>
      </c>
      <c r="D98" s="30"/>
      <c r="E98" s="30"/>
      <c r="F98" s="30"/>
      <c r="G98" s="30"/>
      <c r="H98" s="30"/>
      <c r="I98" s="30"/>
      <c r="J98" s="69">
        <f>J124</f>
        <v>0</v>
      </c>
      <c r="K98" s="30"/>
      <c r="L98" s="40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U98" s="18" t="s">
        <v>112</v>
      </c>
    </row>
    <row r="99" spans="1:47" s="9" customFormat="1" ht="24.95" customHeight="1">
      <c r="B99" s="116"/>
      <c r="D99" s="117" t="s">
        <v>773</v>
      </c>
      <c r="E99" s="118"/>
      <c r="F99" s="118"/>
      <c r="G99" s="118"/>
      <c r="H99" s="118"/>
      <c r="I99" s="118"/>
      <c r="J99" s="119">
        <f>J125</f>
        <v>0</v>
      </c>
      <c r="L99" s="116"/>
    </row>
    <row r="100" spans="1:47" s="10" customFormat="1" ht="19.899999999999999" customHeight="1">
      <c r="B100" s="120"/>
      <c r="D100" s="121" t="s">
        <v>774</v>
      </c>
      <c r="E100" s="122"/>
      <c r="F100" s="122"/>
      <c r="G100" s="122"/>
      <c r="H100" s="122"/>
      <c r="I100" s="122"/>
      <c r="J100" s="123">
        <f>J126</f>
        <v>0</v>
      </c>
      <c r="L100" s="120"/>
    </row>
    <row r="101" spans="1:47" s="9" customFormat="1" ht="24.95" customHeight="1">
      <c r="B101" s="116"/>
      <c r="D101" s="117" t="s">
        <v>775</v>
      </c>
      <c r="E101" s="118"/>
      <c r="F101" s="118"/>
      <c r="G101" s="118"/>
      <c r="H101" s="118"/>
      <c r="I101" s="118"/>
      <c r="J101" s="119">
        <f>J137</f>
        <v>0</v>
      </c>
      <c r="L101" s="116"/>
    </row>
    <row r="102" spans="1:47" s="10" customFormat="1" ht="19.899999999999999" customHeight="1">
      <c r="B102" s="120"/>
      <c r="D102" s="121" t="s">
        <v>776</v>
      </c>
      <c r="E102" s="122"/>
      <c r="F102" s="122"/>
      <c r="G102" s="122"/>
      <c r="H102" s="122"/>
      <c r="I102" s="122"/>
      <c r="J102" s="123">
        <f>J138</f>
        <v>0</v>
      </c>
      <c r="L102" s="120"/>
    </row>
    <row r="103" spans="1:47" s="2" customFormat="1" ht="21.75" customHeight="1">
      <c r="A103" s="30"/>
      <c r="B103" s="31"/>
      <c r="C103" s="30"/>
      <c r="D103" s="30"/>
      <c r="E103" s="30"/>
      <c r="F103" s="30"/>
      <c r="G103" s="30"/>
      <c r="H103" s="30"/>
      <c r="I103" s="30"/>
      <c r="J103" s="30"/>
      <c r="K103" s="30"/>
      <c r="L103" s="4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47" s="2" customFormat="1" ht="6.95" customHeight="1">
      <c r="A104" s="30"/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4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8" spans="1:47" s="2" customFormat="1" ht="6.95" customHeight="1">
      <c r="A108" s="30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47" s="2" customFormat="1" ht="24.95" customHeight="1">
      <c r="A109" s="30"/>
      <c r="B109" s="31"/>
      <c r="C109" s="22" t="s">
        <v>135</v>
      </c>
      <c r="D109" s="30"/>
      <c r="E109" s="30"/>
      <c r="F109" s="30"/>
      <c r="G109" s="30"/>
      <c r="H109" s="30"/>
      <c r="I109" s="30"/>
      <c r="J109" s="30"/>
      <c r="K109" s="30"/>
      <c r="L109" s="4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47" s="2" customFormat="1" ht="6.95" customHeight="1">
      <c r="A110" s="30"/>
      <c r="B110" s="31"/>
      <c r="C110" s="30"/>
      <c r="D110" s="30"/>
      <c r="E110" s="30"/>
      <c r="F110" s="30"/>
      <c r="G110" s="30"/>
      <c r="H110" s="30"/>
      <c r="I110" s="30"/>
      <c r="J110" s="30"/>
      <c r="K110" s="30"/>
      <c r="L110" s="4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47" s="2" customFormat="1" ht="12" customHeight="1">
      <c r="A111" s="30"/>
      <c r="B111" s="31"/>
      <c r="C111" s="27" t="s">
        <v>14</v>
      </c>
      <c r="D111" s="30"/>
      <c r="E111" s="30"/>
      <c r="F111" s="30"/>
      <c r="G111" s="30"/>
      <c r="H111" s="30"/>
      <c r="I111" s="30"/>
      <c r="J111" s="30"/>
      <c r="K111" s="30"/>
      <c r="L111" s="4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47" s="2" customFormat="1" ht="16.5" customHeight="1">
      <c r="A112" s="30"/>
      <c r="B112" s="31"/>
      <c r="C112" s="30"/>
      <c r="D112" s="30"/>
      <c r="E112" s="244" t="str">
        <f>E7</f>
        <v>Výstavba parkovací plochy a úpravy vnitrobloku na ul. Kosmonautů v Karviné Ráji</v>
      </c>
      <c r="F112" s="245"/>
      <c r="G112" s="245"/>
      <c r="H112" s="245"/>
      <c r="I112" s="30"/>
      <c r="J112" s="30"/>
      <c r="K112" s="30"/>
      <c r="L112" s="4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1" customFormat="1" ht="12" customHeight="1">
      <c r="B113" s="21"/>
      <c r="C113" s="27" t="s">
        <v>104</v>
      </c>
      <c r="L113" s="21"/>
    </row>
    <row r="114" spans="1:65" s="2" customFormat="1" ht="16.5" customHeight="1">
      <c r="A114" s="30"/>
      <c r="B114" s="31"/>
      <c r="C114" s="30"/>
      <c r="D114" s="30"/>
      <c r="E114" s="244" t="s">
        <v>771</v>
      </c>
      <c r="F114" s="243"/>
      <c r="G114" s="243"/>
      <c r="H114" s="243"/>
      <c r="I114" s="30"/>
      <c r="J114" s="30"/>
      <c r="K114" s="30"/>
      <c r="L114" s="4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12" customHeight="1">
      <c r="A115" s="30"/>
      <c r="B115" s="31"/>
      <c r="C115" s="27" t="s">
        <v>106</v>
      </c>
      <c r="D115" s="30"/>
      <c r="E115" s="30"/>
      <c r="F115" s="30"/>
      <c r="G115" s="30"/>
      <c r="H115" s="30"/>
      <c r="I115" s="30"/>
      <c r="J115" s="30"/>
      <c r="K115" s="30"/>
      <c r="L115" s="4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6.5" customHeight="1">
      <c r="A116" s="30"/>
      <c r="B116" s="31"/>
      <c r="C116" s="30"/>
      <c r="D116" s="30"/>
      <c r="E116" s="205" t="str">
        <f>E11</f>
        <v>VON - Soupis prací _ Vedlejší a ostatní náklady</v>
      </c>
      <c r="F116" s="243"/>
      <c r="G116" s="243"/>
      <c r="H116" s="243"/>
      <c r="I116" s="30"/>
      <c r="J116" s="30"/>
      <c r="K116" s="30"/>
      <c r="L116" s="4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6.95" customHeight="1">
      <c r="A117" s="30"/>
      <c r="B117" s="31"/>
      <c r="C117" s="30"/>
      <c r="D117" s="30"/>
      <c r="E117" s="30"/>
      <c r="F117" s="30"/>
      <c r="G117" s="30"/>
      <c r="H117" s="30"/>
      <c r="I117" s="30"/>
      <c r="J117" s="30"/>
      <c r="K117" s="30"/>
      <c r="L117" s="4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12" customHeight="1">
      <c r="A118" s="30"/>
      <c r="B118" s="31"/>
      <c r="C118" s="27" t="s">
        <v>19</v>
      </c>
      <c r="D118" s="30"/>
      <c r="E118" s="30"/>
      <c r="F118" s="25" t="str">
        <f>F14</f>
        <v>Karviná</v>
      </c>
      <c r="G118" s="30"/>
      <c r="H118" s="30"/>
      <c r="I118" s="27" t="s">
        <v>21</v>
      </c>
      <c r="J118" s="53" t="str">
        <f>IF(J14="","",J14)</f>
        <v>4. 8. 2020</v>
      </c>
      <c r="K118" s="30"/>
      <c r="L118" s="4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2" customFormat="1" ht="6.95" customHeight="1">
      <c r="A119" s="30"/>
      <c r="B119" s="31"/>
      <c r="C119" s="30"/>
      <c r="D119" s="30"/>
      <c r="E119" s="30"/>
      <c r="F119" s="30"/>
      <c r="G119" s="30"/>
      <c r="H119" s="30"/>
      <c r="I119" s="30"/>
      <c r="J119" s="30"/>
      <c r="K119" s="30"/>
      <c r="L119" s="4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5" s="2" customFormat="1" ht="40.15" customHeight="1">
      <c r="A120" s="30"/>
      <c r="B120" s="31"/>
      <c r="C120" s="27" t="s">
        <v>23</v>
      </c>
      <c r="D120" s="30"/>
      <c r="E120" s="30"/>
      <c r="F120" s="25" t="str">
        <f>E17</f>
        <v>SMK-odbor majetkový</v>
      </c>
      <c r="G120" s="30"/>
      <c r="H120" s="30"/>
      <c r="I120" s="27" t="s">
        <v>31</v>
      </c>
      <c r="J120" s="28" t="str">
        <f>E23</f>
        <v>Ateliér ESO,spol.s r.o.,K.H.Máchy 5203/33</v>
      </c>
      <c r="K120" s="30"/>
      <c r="L120" s="4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5" s="2" customFormat="1" ht="15.2" customHeight="1">
      <c r="A121" s="30"/>
      <c r="B121" s="31"/>
      <c r="C121" s="27" t="s">
        <v>29</v>
      </c>
      <c r="D121" s="30"/>
      <c r="E121" s="30"/>
      <c r="F121" s="25" t="str">
        <f>IF(E20="","",E20)</f>
        <v xml:space="preserve"> </v>
      </c>
      <c r="G121" s="30"/>
      <c r="H121" s="30"/>
      <c r="I121" s="27" t="s">
        <v>36</v>
      </c>
      <c r="J121" s="28" t="str">
        <f>E26</f>
        <v>Ing. Miloslav Vrána</v>
      </c>
      <c r="K121" s="30"/>
      <c r="L121" s="4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65" s="2" customFormat="1" ht="10.35" customHeight="1">
      <c r="A122" s="30"/>
      <c r="B122" s="31"/>
      <c r="C122" s="30"/>
      <c r="D122" s="30"/>
      <c r="E122" s="30"/>
      <c r="F122" s="30"/>
      <c r="G122" s="30"/>
      <c r="H122" s="30"/>
      <c r="I122" s="30"/>
      <c r="J122" s="30"/>
      <c r="K122" s="30"/>
      <c r="L122" s="4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65" s="11" customFormat="1" ht="29.25" customHeight="1">
      <c r="A123" s="124"/>
      <c r="B123" s="125"/>
      <c r="C123" s="126" t="s">
        <v>136</v>
      </c>
      <c r="D123" s="127" t="s">
        <v>64</v>
      </c>
      <c r="E123" s="127" t="s">
        <v>60</v>
      </c>
      <c r="F123" s="127" t="s">
        <v>61</v>
      </c>
      <c r="G123" s="127" t="s">
        <v>137</v>
      </c>
      <c r="H123" s="127" t="s">
        <v>138</v>
      </c>
      <c r="I123" s="127" t="s">
        <v>139</v>
      </c>
      <c r="J123" s="127" t="s">
        <v>110</v>
      </c>
      <c r="K123" s="128" t="s">
        <v>140</v>
      </c>
      <c r="L123" s="129"/>
      <c r="M123" s="60" t="s">
        <v>1</v>
      </c>
      <c r="N123" s="61" t="s">
        <v>43</v>
      </c>
      <c r="O123" s="61" t="s">
        <v>141</v>
      </c>
      <c r="P123" s="61" t="s">
        <v>142</v>
      </c>
      <c r="Q123" s="61" t="s">
        <v>143</v>
      </c>
      <c r="R123" s="61" t="s">
        <v>144</v>
      </c>
      <c r="S123" s="61" t="s">
        <v>145</v>
      </c>
      <c r="T123" s="62" t="s">
        <v>146</v>
      </c>
      <c r="U123" s="124"/>
      <c r="V123" s="124"/>
      <c r="W123" s="124"/>
      <c r="X123" s="124"/>
      <c r="Y123" s="124"/>
      <c r="Z123" s="124"/>
      <c r="AA123" s="124"/>
      <c r="AB123" s="124"/>
      <c r="AC123" s="124"/>
      <c r="AD123" s="124"/>
      <c r="AE123" s="124"/>
    </row>
    <row r="124" spans="1:65" s="2" customFormat="1" ht="22.9" customHeight="1">
      <c r="A124" s="30"/>
      <c r="B124" s="31"/>
      <c r="C124" s="67" t="s">
        <v>147</v>
      </c>
      <c r="D124" s="30"/>
      <c r="E124" s="30"/>
      <c r="F124" s="30"/>
      <c r="G124" s="30"/>
      <c r="H124" s="30"/>
      <c r="I124" s="30"/>
      <c r="J124" s="130">
        <f>BK124</f>
        <v>0</v>
      </c>
      <c r="K124" s="30"/>
      <c r="L124" s="31"/>
      <c r="M124" s="63"/>
      <c r="N124" s="54"/>
      <c r="O124" s="64"/>
      <c r="P124" s="131">
        <f>P125+P137</f>
        <v>0</v>
      </c>
      <c r="Q124" s="64"/>
      <c r="R124" s="131">
        <f>R125+R137</f>
        <v>0</v>
      </c>
      <c r="S124" s="64"/>
      <c r="T124" s="132">
        <f>T125+T137</f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T124" s="18" t="s">
        <v>78</v>
      </c>
      <c r="AU124" s="18" t="s">
        <v>112</v>
      </c>
      <c r="BK124" s="133">
        <f>BK125+BK137</f>
        <v>0</v>
      </c>
    </row>
    <row r="125" spans="1:65" s="12" customFormat="1" ht="25.9" customHeight="1">
      <c r="B125" s="134"/>
      <c r="D125" s="135" t="s">
        <v>78</v>
      </c>
      <c r="E125" s="136" t="s">
        <v>777</v>
      </c>
      <c r="F125" s="136" t="s">
        <v>778</v>
      </c>
      <c r="J125" s="137">
        <f>BK125</f>
        <v>0</v>
      </c>
      <c r="L125" s="134"/>
      <c r="M125" s="138"/>
      <c r="N125" s="139"/>
      <c r="O125" s="139"/>
      <c r="P125" s="140">
        <f>P126</f>
        <v>0</v>
      </c>
      <c r="Q125" s="139"/>
      <c r="R125" s="140">
        <f>R126</f>
        <v>0</v>
      </c>
      <c r="S125" s="139"/>
      <c r="T125" s="141">
        <f>T126</f>
        <v>0</v>
      </c>
      <c r="AR125" s="135" t="s">
        <v>159</v>
      </c>
      <c r="AT125" s="142" t="s">
        <v>78</v>
      </c>
      <c r="AU125" s="142" t="s">
        <v>79</v>
      </c>
      <c r="AY125" s="135" t="s">
        <v>150</v>
      </c>
      <c r="BK125" s="143">
        <f>BK126</f>
        <v>0</v>
      </c>
    </row>
    <row r="126" spans="1:65" s="12" customFormat="1" ht="22.9" customHeight="1">
      <c r="B126" s="134"/>
      <c r="D126" s="135" t="s">
        <v>78</v>
      </c>
      <c r="E126" s="144" t="s">
        <v>779</v>
      </c>
      <c r="F126" s="144" t="s">
        <v>778</v>
      </c>
      <c r="J126" s="145">
        <f>BK126</f>
        <v>0</v>
      </c>
      <c r="L126" s="134"/>
      <c r="M126" s="138"/>
      <c r="N126" s="139"/>
      <c r="O126" s="139"/>
      <c r="P126" s="140">
        <f>SUM(P127:P136)</f>
        <v>0</v>
      </c>
      <c r="Q126" s="139"/>
      <c r="R126" s="140">
        <f>SUM(R127:R136)</f>
        <v>0</v>
      </c>
      <c r="S126" s="139"/>
      <c r="T126" s="141">
        <f>SUM(T127:T136)</f>
        <v>0</v>
      </c>
      <c r="AR126" s="135" t="s">
        <v>159</v>
      </c>
      <c r="AT126" s="142" t="s">
        <v>78</v>
      </c>
      <c r="AU126" s="142" t="s">
        <v>86</v>
      </c>
      <c r="AY126" s="135" t="s">
        <v>150</v>
      </c>
      <c r="BK126" s="143">
        <f>SUM(BK127:BK136)</f>
        <v>0</v>
      </c>
    </row>
    <row r="127" spans="1:65" s="2" customFormat="1" ht="14.45" customHeight="1">
      <c r="A127" s="30"/>
      <c r="B127" s="146"/>
      <c r="C127" s="147" t="s">
        <v>86</v>
      </c>
      <c r="D127" s="147" t="s">
        <v>154</v>
      </c>
      <c r="E127" s="148" t="s">
        <v>780</v>
      </c>
      <c r="F127" s="149" t="s">
        <v>781</v>
      </c>
      <c r="G127" s="150" t="s">
        <v>176</v>
      </c>
      <c r="H127" s="151">
        <v>2</v>
      </c>
      <c r="I127" s="152"/>
      <c r="J127" s="152">
        <f>ROUND(I127*H127,2)</f>
        <v>0</v>
      </c>
      <c r="K127" s="149" t="s">
        <v>1</v>
      </c>
      <c r="L127" s="31"/>
      <c r="M127" s="153" t="s">
        <v>1</v>
      </c>
      <c r="N127" s="154" t="s">
        <v>44</v>
      </c>
      <c r="O127" s="155">
        <v>0</v>
      </c>
      <c r="P127" s="155">
        <f>O127*H127</f>
        <v>0</v>
      </c>
      <c r="Q127" s="155">
        <v>0</v>
      </c>
      <c r="R127" s="155">
        <f>Q127*H127</f>
        <v>0</v>
      </c>
      <c r="S127" s="155">
        <v>0</v>
      </c>
      <c r="T127" s="156">
        <f>S127*H127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57" t="s">
        <v>159</v>
      </c>
      <c r="AT127" s="157" t="s">
        <v>154</v>
      </c>
      <c r="AU127" s="157" t="s">
        <v>88</v>
      </c>
      <c r="AY127" s="18" t="s">
        <v>150</v>
      </c>
      <c r="BE127" s="158">
        <f>IF(N127="základní",J127,0)</f>
        <v>0</v>
      </c>
      <c r="BF127" s="158">
        <f>IF(N127="snížená",J127,0)</f>
        <v>0</v>
      </c>
      <c r="BG127" s="158">
        <f>IF(N127="zákl. přenesená",J127,0)</f>
        <v>0</v>
      </c>
      <c r="BH127" s="158">
        <f>IF(N127="sníž. přenesená",J127,0)</f>
        <v>0</v>
      </c>
      <c r="BI127" s="158">
        <f>IF(N127="nulová",J127,0)</f>
        <v>0</v>
      </c>
      <c r="BJ127" s="18" t="s">
        <v>86</v>
      </c>
      <c r="BK127" s="158">
        <f>ROUND(I127*H127,2)</f>
        <v>0</v>
      </c>
      <c r="BL127" s="18" t="s">
        <v>159</v>
      </c>
      <c r="BM127" s="157" t="s">
        <v>782</v>
      </c>
    </row>
    <row r="128" spans="1:65" s="13" customFormat="1">
      <c r="B128" s="159"/>
      <c r="D128" s="160" t="s">
        <v>162</v>
      </c>
      <c r="E128" s="161" t="s">
        <v>1</v>
      </c>
      <c r="F128" s="162" t="s">
        <v>783</v>
      </c>
      <c r="H128" s="161" t="s">
        <v>1</v>
      </c>
      <c r="L128" s="159"/>
      <c r="M128" s="163"/>
      <c r="N128" s="164"/>
      <c r="O128" s="164"/>
      <c r="P128" s="164"/>
      <c r="Q128" s="164"/>
      <c r="R128" s="164"/>
      <c r="S128" s="164"/>
      <c r="T128" s="165"/>
      <c r="AT128" s="161" t="s">
        <v>162</v>
      </c>
      <c r="AU128" s="161" t="s">
        <v>88</v>
      </c>
      <c r="AV128" s="13" t="s">
        <v>86</v>
      </c>
      <c r="AW128" s="13" t="s">
        <v>35</v>
      </c>
      <c r="AX128" s="13" t="s">
        <v>79</v>
      </c>
      <c r="AY128" s="161" t="s">
        <v>150</v>
      </c>
    </row>
    <row r="129" spans="1:65" s="14" customFormat="1">
      <c r="B129" s="166"/>
      <c r="D129" s="160" t="s">
        <v>162</v>
      </c>
      <c r="E129" s="167" t="s">
        <v>1</v>
      </c>
      <c r="F129" s="168" t="s">
        <v>88</v>
      </c>
      <c r="H129" s="169">
        <v>2</v>
      </c>
      <c r="L129" s="166"/>
      <c r="M129" s="170"/>
      <c r="N129" s="171"/>
      <c r="O129" s="171"/>
      <c r="P129" s="171"/>
      <c r="Q129" s="171"/>
      <c r="R129" s="171"/>
      <c r="S129" s="171"/>
      <c r="T129" s="172"/>
      <c r="AT129" s="167" t="s">
        <v>162</v>
      </c>
      <c r="AU129" s="167" t="s">
        <v>88</v>
      </c>
      <c r="AV129" s="14" t="s">
        <v>88</v>
      </c>
      <c r="AW129" s="14" t="s">
        <v>35</v>
      </c>
      <c r="AX129" s="14" t="s">
        <v>86</v>
      </c>
      <c r="AY129" s="167" t="s">
        <v>150</v>
      </c>
    </row>
    <row r="130" spans="1:65" s="2" customFormat="1" ht="14.45" customHeight="1">
      <c r="A130" s="30"/>
      <c r="B130" s="146"/>
      <c r="C130" s="147" t="s">
        <v>88</v>
      </c>
      <c r="D130" s="147" t="s">
        <v>154</v>
      </c>
      <c r="E130" s="148" t="s">
        <v>784</v>
      </c>
      <c r="F130" s="149" t="s">
        <v>785</v>
      </c>
      <c r="G130" s="150" t="s">
        <v>786</v>
      </c>
      <c r="H130" s="151">
        <v>1</v>
      </c>
      <c r="I130" s="152"/>
      <c r="J130" s="152">
        <f>ROUND(I130*H130,2)</f>
        <v>0</v>
      </c>
      <c r="K130" s="149" t="s">
        <v>1</v>
      </c>
      <c r="L130" s="31"/>
      <c r="M130" s="153" t="s">
        <v>1</v>
      </c>
      <c r="N130" s="154" t="s">
        <v>44</v>
      </c>
      <c r="O130" s="155">
        <v>0</v>
      </c>
      <c r="P130" s="155">
        <f>O130*H130</f>
        <v>0</v>
      </c>
      <c r="Q130" s="155">
        <v>0</v>
      </c>
      <c r="R130" s="155">
        <f>Q130*H130</f>
        <v>0</v>
      </c>
      <c r="S130" s="155">
        <v>0</v>
      </c>
      <c r="T130" s="156">
        <f>S130*H130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57" t="s">
        <v>159</v>
      </c>
      <c r="AT130" s="157" t="s">
        <v>154</v>
      </c>
      <c r="AU130" s="157" t="s">
        <v>88</v>
      </c>
      <c r="AY130" s="18" t="s">
        <v>150</v>
      </c>
      <c r="BE130" s="158">
        <f>IF(N130="základní",J130,0)</f>
        <v>0</v>
      </c>
      <c r="BF130" s="158">
        <f>IF(N130="snížená",J130,0)</f>
        <v>0</v>
      </c>
      <c r="BG130" s="158">
        <f>IF(N130="zákl. přenesená",J130,0)</f>
        <v>0</v>
      </c>
      <c r="BH130" s="158">
        <f>IF(N130="sníž. přenesená",J130,0)</f>
        <v>0</v>
      </c>
      <c r="BI130" s="158">
        <f>IF(N130="nulová",J130,0)</f>
        <v>0</v>
      </c>
      <c r="BJ130" s="18" t="s">
        <v>86</v>
      </c>
      <c r="BK130" s="158">
        <f>ROUND(I130*H130,2)</f>
        <v>0</v>
      </c>
      <c r="BL130" s="18" t="s">
        <v>159</v>
      </c>
      <c r="BM130" s="157" t="s">
        <v>787</v>
      </c>
    </row>
    <row r="131" spans="1:65" s="13" customFormat="1">
      <c r="B131" s="159"/>
      <c r="D131" s="160" t="s">
        <v>162</v>
      </c>
      <c r="E131" s="161" t="s">
        <v>1</v>
      </c>
      <c r="F131" s="162" t="s">
        <v>788</v>
      </c>
      <c r="H131" s="161" t="s">
        <v>1</v>
      </c>
      <c r="L131" s="159"/>
      <c r="M131" s="163"/>
      <c r="N131" s="164"/>
      <c r="O131" s="164"/>
      <c r="P131" s="164"/>
      <c r="Q131" s="164"/>
      <c r="R131" s="164"/>
      <c r="S131" s="164"/>
      <c r="T131" s="165"/>
      <c r="AT131" s="161" t="s">
        <v>162</v>
      </c>
      <c r="AU131" s="161" t="s">
        <v>88</v>
      </c>
      <c r="AV131" s="13" t="s">
        <v>86</v>
      </c>
      <c r="AW131" s="13" t="s">
        <v>35</v>
      </c>
      <c r="AX131" s="13" t="s">
        <v>79</v>
      </c>
      <c r="AY131" s="161" t="s">
        <v>150</v>
      </c>
    </row>
    <row r="132" spans="1:65" s="14" customFormat="1">
      <c r="B132" s="166"/>
      <c r="D132" s="160" t="s">
        <v>162</v>
      </c>
      <c r="E132" s="167" t="s">
        <v>1</v>
      </c>
      <c r="F132" s="168" t="s">
        <v>86</v>
      </c>
      <c r="H132" s="169">
        <v>1</v>
      </c>
      <c r="L132" s="166"/>
      <c r="M132" s="170"/>
      <c r="N132" s="171"/>
      <c r="O132" s="171"/>
      <c r="P132" s="171"/>
      <c r="Q132" s="171"/>
      <c r="R132" s="171"/>
      <c r="S132" s="171"/>
      <c r="T132" s="172"/>
      <c r="AT132" s="167" t="s">
        <v>162</v>
      </c>
      <c r="AU132" s="167" t="s">
        <v>88</v>
      </c>
      <c r="AV132" s="14" t="s">
        <v>88</v>
      </c>
      <c r="AW132" s="14" t="s">
        <v>35</v>
      </c>
      <c r="AX132" s="14" t="s">
        <v>86</v>
      </c>
      <c r="AY132" s="167" t="s">
        <v>150</v>
      </c>
    </row>
    <row r="133" spans="1:65" s="2" customFormat="1" ht="14.45" customHeight="1">
      <c r="A133" s="30"/>
      <c r="B133" s="146"/>
      <c r="C133" s="147" t="s">
        <v>160</v>
      </c>
      <c r="D133" s="147" t="s">
        <v>154</v>
      </c>
      <c r="E133" s="148" t="s">
        <v>789</v>
      </c>
      <c r="F133" s="149" t="s">
        <v>790</v>
      </c>
      <c r="G133" s="150" t="s">
        <v>786</v>
      </c>
      <c r="H133" s="151">
        <v>1</v>
      </c>
      <c r="I133" s="152"/>
      <c r="J133" s="152">
        <f>ROUND(I133*H133,2)</f>
        <v>0</v>
      </c>
      <c r="K133" s="149" t="s">
        <v>791</v>
      </c>
      <c r="L133" s="31"/>
      <c r="M133" s="153" t="s">
        <v>1</v>
      </c>
      <c r="N133" s="154" t="s">
        <v>44</v>
      </c>
      <c r="O133" s="155">
        <v>0</v>
      </c>
      <c r="P133" s="155">
        <f>O133*H133</f>
        <v>0</v>
      </c>
      <c r="Q133" s="155">
        <v>0</v>
      </c>
      <c r="R133" s="155">
        <f>Q133*H133</f>
        <v>0</v>
      </c>
      <c r="S133" s="155">
        <v>0</v>
      </c>
      <c r="T133" s="156">
        <f>S133*H133</f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57" t="s">
        <v>159</v>
      </c>
      <c r="AT133" s="157" t="s">
        <v>154</v>
      </c>
      <c r="AU133" s="157" t="s">
        <v>88</v>
      </c>
      <c r="AY133" s="18" t="s">
        <v>150</v>
      </c>
      <c r="BE133" s="158">
        <f>IF(N133="základní",J133,0)</f>
        <v>0</v>
      </c>
      <c r="BF133" s="158">
        <f>IF(N133="snížená",J133,0)</f>
        <v>0</v>
      </c>
      <c r="BG133" s="158">
        <f>IF(N133="zákl. přenesená",J133,0)</f>
        <v>0</v>
      </c>
      <c r="BH133" s="158">
        <f>IF(N133="sníž. přenesená",J133,0)</f>
        <v>0</v>
      </c>
      <c r="BI133" s="158">
        <f>IF(N133="nulová",J133,0)</f>
        <v>0</v>
      </c>
      <c r="BJ133" s="18" t="s">
        <v>86</v>
      </c>
      <c r="BK133" s="158">
        <f>ROUND(I133*H133,2)</f>
        <v>0</v>
      </c>
      <c r="BL133" s="18" t="s">
        <v>159</v>
      </c>
      <c r="BM133" s="157" t="s">
        <v>792</v>
      </c>
    </row>
    <row r="134" spans="1:65" s="14" customFormat="1">
      <c r="B134" s="166"/>
      <c r="D134" s="160" t="s">
        <v>162</v>
      </c>
      <c r="E134" s="167" t="s">
        <v>1</v>
      </c>
      <c r="F134" s="168" t="s">
        <v>86</v>
      </c>
      <c r="H134" s="169">
        <v>1</v>
      </c>
      <c r="L134" s="166"/>
      <c r="M134" s="170"/>
      <c r="N134" s="171"/>
      <c r="O134" s="171"/>
      <c r="P134" s="171"/>
      <c r="Q134" s="171"/>
      <c r="R134" s="171"/>
      <c r="S134" s="171"/>
      <c r="T134" s="172"/>
      <c r="AT134" s="167" t="s">
        <v>162</v>
      </c>
      <c r="AU134" s="167" t="s">
        <v>88</v>
      </c>
      <c r="AV134" s="14" t="s">
        <v>88</v>
      </c>
      <c r="AW134" s="14" t="s">
        <v>35</v>
      </c>
      <c r="AX134" s="14" t="s">
        <v>86</v>
      </c>
      <c r="AY134" s="167" t="s">
        <v>150</v>
      </c>
    </row>
    <row r="135" spans="1:65" s="2" customFormat="1" ht="14.45" customHeight="1">
      <c r="A135" s="30"/>
      <c r="B135" s="146"/>
      <c r="C135" s="147" t="s">
        <v>159</v>
      </c>
      <c r="D135" s="147" t="s">
        <v>154</v>
      </c>
      <c r="E135" s="148" t="s">
        <v>793</v>
      </c>
      <c r="F135" s="149" t="s">
        <v>794</v>
      </c>
      <c r="G135" s="150" t="s">
        <v>786</v>
      </c>
      <c r="H135" s="151">
        <v>1</v>
      </c>
      <c r="I135" s="152"/>
      <c r="J135" s="152">
        <f>ROUND(I135*H135,2)</f>
        <v>0</v>
      </c>
      <c r="K135" s="149" t="s">
        <v>1</v>
      </c>
      <c r="L135" s="31"/>
      <c r="M135" s="153" t="s">
        <v>1</v>
      </c>
      <c r="N135" s="154" t="s">
        <v>44</v>
      </c>
      <c r="O135" s="155">
        <v>0</v>
      </c>
      <c r="P135" s="155">
        <f>O135*H135</f>
        <v>0</v>
      </c>
      <c r="Q135" s="155">
        <v>0</v>
      </c>
      <c r="R135" s="155">
        <f>Q135*H135</f>
        <v>0</v>
      </c>
      <c r="S135" s="155">
        <v>0</v>
      </c>
      <c r="T135" s="156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57" t="s">
        <v>159</v>
      </c>
      <c r="AT135" s="157" t="s">
        <v>154</v>
      </c>
      <c r="AU135" s="157" t="s">
        <v>88</v>
      </c>
      <c r="AY135" s="18" t="s">
        <v>150</v>
      </c>
      <c r="BE135" s="158">
        <f>IF(N135="základní",J135,0)</f>
        <v>0</v>
      </c>
      <c r="BF135" s="158">
        <f>IF(N135="snížená",J135,0)</f>
        <v>0</v>
      </c>
      <c r="BG135" s="158">
        <f>IF(N135="zákl. přenesená",J135,0)</f>
        <v>0</v>
      </c>
      <c r="BH135" s="158">
        <f>IF(N135="sníž. přenesená",J135,0)</f>
        <v>0</v>
      </c>
      <c r="BI135" s="158">
        <f>IF(N135="nulová",J135,0)</f>
        <v>0</v>
      </c>
      <c r="BJ135" s="18" t="s">
        <v>86</v>
      </c>
      <c r="BK135" s="158">
        <f>ROUND(I135*H135,2)</f>
        <v>0</v>
      </c>
      <c r="BL135" s="18" t="s">
        <v>159</v>
      </c>
      <c r="BM135" s="157" t="s">
        <v>795</v>
      </c>
    </row>
    <row r="136" spans="1:65" s="14" customFormat="1">
      <c r="B136" s="166"/>
      <c r="D136" s="160" t="s">
        <v>162</v>
      </c>
      <c r="E136" s="167" t="s">
        <v>1</v>
      </c>
      <c r="F136" s="168" t="s">
        <v>86</v>
      </c>
      <c r="H136" s="169">
        <v>1</v>
      </c>
      <c r="L136" s="166"/>
      <c r="M136" s="170"/>
      <c r="N136" s="171"/>
      <c r="O136" s="171"/>
      <c r="P136" s="171"/>
      <c r="Q136" s="171"/>
      <c r="R136" s="171"/>
      <c r="S136" s="171"/>
      <c r="T136" s="172"/>
      <c r="AT136" s="167" t="s">
        <v>162</v>
      </c>
      <c r="AU136" s="167" t="s">
        <v>88</v>
      </c>
      <c r="AV136" s="14" t="s">
        <v>88</v>
      </c>
      <c r="AW136" s="14" t="s">
        <v>35</v>
      </c>
      <c r="AX136" s="14" t="s">
        <v>86</v>
      </c>
      <c r="AY136" s="167" t="s">
        <v>150</v>
      </c>
    </row>
    <row r="137" spans="1:65" s="12" customFormat="1" ht="25.9" customHeight="1">
      <c r="B137" s="134"/>
      <c r="D137" s="135" t="s">
        <v>78</v>
      </c>
      <c r="E137" s="136" t="s">
        <v>796</v>
      </c>
      <c r="F137" s="136" t="s">
        <v>797</v>
      </c>
      <c r="J137" s="137">
        <f>BK137</f>
        <v>0</v>
      </c>
      <c r="L137" s="134"/>
      <c r="M137" s="138"/>
      <c r="N137" s="139"/>
      <c r="O137" s="139"/>
      <c r="P137" s="140">
        <f>P138</f>
        <v>0</v>
      </c>
      <c r="Q137" s="139"/>
      <c r="R137" s="140">
        <f>R138</f>
        <v>0</v>
      </c>
      <c r="S137" s="139"/>
      <c r="T137" s="141">
        <f>T138</f>
        <v>0</v>
      </c>
      <c r="AR137" s="135" t="s">
        <v>178</v>
      </c>
      <c r="AT137" s="142" t="s">
        <v>78</v>
      </c>
      <c r="AU137" s="142" t="s">
        <v>79</v>
      </c>
      <c r="AY137" s="135" t="s">
        <v>150</v>
      </c>
      <c r="BK137" s="143">
        <f>BK138</f>
        <v>0</v>
      </c>
    </row>
    <row r="138" spans="1:65" s="12" customFormat="1" ht="22.9" customHeight="1">
      <c r="B138" s="134"/>
      <c r="D138" s="135" t="s">
        <v>78</v>
      </c>
      <c r="E138" s="144" t="s">
        <v>79</v>
      </c>
      <c r="F138" s="144" t="s">
        <v>797</v>
      </c>
      <c r="J138" s="145">
        <f>BK138</f>
        <v>0</v>
      </c>
      <c r="L138" s="134"/>
      <c r="M138" s="138"/>
      <c r="N138" s="139"/>
      <c r="O138" s="139"/>
      <c r="P138" s="140">
        <f>SUM(P139:P153)</f>
        <v>0</v>
      </c>
      <c r="Q138" s="139"/>
      <c r="R138" s="140">
        <f>SUM(R139:R153)</f>
        <v>0</v>
      </c>
      <c r="S138" s="139"/>
      <c r="T138" s="141">
        <f>SUM(T139:T153)</f>
        <v>0</v>
      </c>
      <c r="AR138" s="135" t="s">
        <v>178</v>
      </c>
      <c r="AT138" s="142" t="s">
        <v>78</v>
      </c>
      <c r="AU138" s="142" t="s">
        <v>86</v>
      </c>
      <c r="AY138" s="135" t="s">
        <v>150</v>
      </c>
      <c r="BK138" s="143">
        <f>SUM(BK139:BK153)</f>
        <v>0</v>
      </c>
    </row>
    <row r="139" spans="1:65" s="2" customFormat="1" ht="14.45" customHeight="1">
      <c r="A139" s="30"/>
      <c r="B139" s="146"/>
      <c r="C139" s="147" t="s">
        <v>178</v>
      </c>
      <c r="D139" s="147" t="s">
        <v>154</v>
      </c>
      <c r="E139" s="148" t="s">
        <v>798</v>
      </c>
      <c r="F139" s="149" t="s">
        <v>799</v>
      </c>
      <c r="G139" s="150" t="s">
        <v>786</v>
      </c>
      <c r="H139" s="151">
        <v>1</v>
      </c>
      <c r="I139" s="152"/>
      <c r="J139" s="152">
        <f>ROUND(I139*H139,2)</f>
        <v>0</v>
      </c>
      <c r="K139" s="149" t="s">
        <v>791</v>
      </c>
      <c r="L139" s="31"/>
      <c r="M139" s="153" t="s">
        <v>1</v>
      </c>
      <c r="N139" s="154" t="s">
        <v>44</v>
      </c>
      <c r="O139" s="155">
        <v>0</v>
      </c>
      <c r="P139" s="155">
        <f>O139*H139</f>
        <v>0</v>
      </c>
      <c r="Q139" s="155">
        <v>0</v>
      </c>
      <c r="R139" s="155">
        <f>Q139*H139</f>
        <v>0</v>
      </c>
      <c r="S139" s="155">
        <v>0</v>
      </c>
      <c r="T139" s="156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57" t="s">
        <v>800</v>
      </c>
      <c r="AT139" s="157" t="s">
        <v>154</v>
      </c>
      <c r="AU139" s="157" t="s">
        <v>88</v>
      </c>
      <c r="AY139" s="18" t="s">
        <v>150</v>
      </c>
      <c r="BE139" s="158">
        <f>IF(N139="základní",J139,0)</f>
        <v>0</v>
      </c>
      <c r="BF139" s="158">
        <f>IF(N139="snížená",J139,0)</f>
        <v>0</v>
      </c>
      <c r="BG139" s="158">
        <f>IF(N139="zákl. přenesená",J139,0)</f>
        <v>0</v>
      </c>
      <c r="BH139" s="158">
        <f>IF(N139="sníž. přenesená",J139,0)</f>
        <v>0</v>
      </c>
      <c r="BI139" s="158">
        <f>IF(N139="nulová",J139,0)</f>
        <v>0</v>
      </c>
      <c r="BJ139" s="18" t="s">
        <v>86</v>
      </c>
      <c r="BK139" s="158">
        <f>ROUND(I139*H139,2)</f>
        <v>0</v>
      </c>
      <c r="BL139" s="18" t="s">
        <v>800</v>
      </c>
      <c r="BM139" s="157" t="s">
        <v>801</v>
      </c>
    </row>
    <row r="140" spans="1:65" s="13" customFormat="1">
      <c r="B140" s="159"/>
      <c r="D140" s="160" t="s">
        <v>162</v>
      </c>
      <c r="E140" s="161" t="s">
        <v>1</v>
      </c>
      <c r="F140" s="162" t="s">
        <v>802</v>
      </c>
      <c r="H140" s="161" t="s">
        <v>1</v>
      </c>
      <c r="L140" s="159"/>
      <c r="M140" s="163"/>
      <c r="N140" s="164"/>
      <c r="O140" s="164"/>
      <c r="P140" s="164"/>
      <c r="Q140" s="164"/>
      <c r="R140" s="164"/>
      <c r="S140" s="164"/>
      <c r="T140" s="165"/>
      <c r="AT140" s="161" t="s">
        <v>162</v>
      </c>
      <c r="AU140" s="161" t="s">
        <v>88</v>
      </c>
      <c r="AV140" s="13" t="s">
        <v>86</v>
      </c>
      <c r="AW140" s="13" t="s">
        <v>35</v>
      </c>
      <c r="AX140" s="13" t="s">
        <v>79</v>
      </c>
      <c r="AY140" s="161" t="s">
        <v>150</v>
      </c>
    </row>
    <row r="141" spans="1:65" s="14" customFormat="1">
      <c r="B141" s="166"/>
      <c r="D141" s="160" t="s">
        <v>162</v>
      </c>
      <c r="E141" s="167" t="s">
        <v>1</v>
      </c>
      <c r="F141" s="168" t="s">
        <v>86</v>
      </c>
      <c r="H141" s="169">
        <v>1</v>
      </c>
      <c r="L141" s="166"/>
      <c r="M141" s="170"/>
      <c r="N141" s="171"/>
      <c r="O141" s="171"/>
      <c r="P141" s="171"/>
      <c r="Q141" s="171"/>
      <c r="R141" s="171"/>
      <c r="S141" s="171"/>
      <c r="T141" s="172"/>
      <c r="AT141" s="167" t="s">
        <v>162</v>
      </c>
      <c r="AU141" s="167" t="s">
        <v>88</v>
      </c>
      <c r="AV141" s="14" t="s">
        <v>88</v>
      </c>
      <c r="AW141" s="14" t="s">
        <v>35</v>
      </c>
      <c r="AX141" s="14" t="s">
        <v>86</v>
      </c>
      <c r="AY141" s="167" t="s">
        <v>150</v>
      </c>
    </row>
    <row r="142" spans="1:65" s="2" customFormat="1" ht="14.45" customHeight="1">
      <c r="A142" s="30"/>
      <c r="B142" s="146"/>
      <c r="C142" s="147" t="s">
        <v>173</v>
      </c>
      <c r="D142" s="147" t="s">
        <v>154</v>
      </c>
      <c r="E142" s="148" t="s">
        <v>803</v>
      </c>
      <c r="F142" s="149" t="s">
        <v>804</v>
      </c>
      <c r="G142" s="150" t="s">
        <v>786</v>
      </c>
      <c r="H142" s="151">
        <v>1</v>
      </c>
      <c r="I142" s="152"/>
      <c r="J142" s="152">
        <f>ROUND(I142*H142,2)</f>
        <v>0</v>
      </c>
      <c r="K142" s="149" t="s">
        <v>791</v>
      </c>
      <c r="L142" s="31"/>
      <c r="M142" s="153" t="s">
        <v>1</v>
      </c>
      <c r="N142" s="154" t="s">
        <v>44</v>
      </c>
      <c r="O142" s="155">
        <v>0</v>
      </c>
      <c r="P142" s="155">
        <f>O142*H142</f>
        <v>0</v>
      </c>
      <c r="Q142" s="155">
        <v>0</v>
      </c>
      <c r="R142" s="155">
        <f>Q142*H142</f>
        <v>0</v>
      </c>
      <c r="S142" s="155">
        <v>0</v>
      </c>
      <c r="T142" s="156">
        <f>S142*H142</f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57" t="s">
        <v>800</v>
      </c>
      <c r="AT142" s="157" t="s">
        <v>154</v>
      </c>
      <c r="AU142" s="157" t="s">
        <v>88</v>
      </c>
      <c r="AY142" s="18" t="s">
        <v>150</v>
      </c>
      <c r="BE142" s="158">
        <f>IF(N142="základní",J142,0)</f>
        <v>0</v>
      </c>
      <c r="BF142" s="158">
        <f>IF(N142="snížená",J142,0)</f>
        <v>0</v>
      </c>
      <c r="BG142" s="158">
        <f>IF(N142="zákl. přenesená",J142,0)</f>
        <v>0</v>
      </c>
      <c r="BH142" s="158">
        <f>IF(N142="sníž. přenesená",J142,0)</f>
        <v>0</v>
      </c>
      <c r="BI142" s="158">
        <f>IF(N142="nulová",J142,0)</f>
        <v>0</v>
      </c>
      <c r="BJ142" s="18" t="s">
        <v>86</v>
      </c>
      <c r="BK142" s="158">
        <f>ROUND(I142*H142,2)</f>
        <v>0</v>
      </c>
      <c r="BL142" s="18" t="s">
        <v>800</v>
      </c>
      <c r="BM142" s="157" t="s">
        <v>805</v>
      </c>
    </row>
    <row r="143" spans="1:65" s="14" customFormat="1">
      <c r="B143" s="166"/>
      <c r="D143" s="160" t="s">
        <v>162</v>
      </c>
      <c r="E143" s="167" t="s">
        <v>1</v>
      </c>
      <c r="F143" s="168" t="s">
        <v>86</v>
      </c>
      <c r="H143" s="169">
        <v>1</v>
      </c>
      <c r="L143" s="166"/>
      <c r="M143" s="170"/>
      <c r="N143" s="171"/>
      <c r="O143" s="171"/>
      <c r="P143" s="171"/>
      <c r="Q143" s="171"/>
      <c r="R143" s="171"/>
      <c r="S143" s="171"/>
      <c r="T143" s="172"/>
      <c r="AT143" s="167" t="s">
        <v>162</v>
      </c>
      <c r="AU143" s="167" t="s">
        <v>88</v>
      </c>
      <c r="AV143" s="14" t="s">
        <v>88</v>
      </c>
      <c r="AW143" s="14" t="s">
        <v>35</v>
      </c>
      <c r="AX143" s="14" t="s">
        <v>86</v>
      </c>
      <c r="AY143" s="167" t="s">
        <v>150</v>
      </c>
    </row>
    <row r="144" spans="1:65" s="2" customFormat="1" ht="14.45" customHeight="1">
      <c r="A144" s="30"/>
      <c r="B144" s="146"/>
      <c r="C144" s="147" t="s">
        <v>185</v>
      </c>
      <c r="D144" s="147" t="s">
        <v>154</v>
      </c>
      <c r="E144" s="148" t="s">
        <v>806</v>
      </c>
      <c r="F144" s="149" t="s">
        <v>819</v>
      </c>
      <c r="G144" s="150" t="s">
        <v>786</v>
      </c>
      <c r="H144" s="151">
        <v>1</v>
      </c>
      <c r="I144" s="152"/>
      <c r="J144" s="152">
        <f>ROUND(I144*H144,2)</f>
        <v>0</v>
      </c>
      <c r="K144" s="149" t="s">
        <v>791</v>
      </c>
      <c r="L144" s="31"/>
      <c r="M144" s="153" t="s">
        <v>1</v>
      </c>
      <c r="N144" s="154" t="s">
        <v>44</v>
      </c>
      <c r="O144" s="155">
        <v>0</v>
      </c>
      <c r="P144" s="155">
        <f>O144*H144</f>
        <v>0</v>
      </c>
      <c r="Q144" s="155">
        <v>0</v>
      </c>
      <c r="R144" s="155">
        <f>Q144*H144</f>
        <v>0</v>
      </c>
      <c r="S144" s="155">
        <v>0</v>
      </c>
      <c r="T144" s="156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57" t="s">
        <v>800</v>
      </c>
      <c r="AT144" s="157" t="s">
        <v>154</v>
      </c>
      <c r="AU144" s="157" t="s">
        <v>88</v>
      </c>
      <c r="AY144" s="18" t="s">
        <v>150</v>
      </c>
      <c r="BE144" s="158">
        <f>IF(N144="základní",J144,0)</f>
        <v>0</v>
      </c>
      <c r="BF144" s="158">
        <f>IF(N144="snížená",J144,0)</f>
        <v>0</v>
      </c>
      <c r="BG144" s="158">
        <f>IF(N144="zákl. přenesená",J144,0)</f>
        <v>0</v>
      </c>
      <c r="BH144" s="158">
        <f>IF(N144="sníž. přenesená",J144,0)</f>
        <v>0</v>
      </c>
      <c r="BI144" s="158">
        <f>IF(N144="nulová",J144,0)</f>
        <v>0</v>
      </c>
      <c r="BJ144" s="18" t="s">
        <v>86</v>
      </c>
      <c r="BK144" s="158">
        <f>ROUND(I144*H144,2)</f>
        <v>0</v>
      </c>
      <c r="BL144" s="18" t="s">
        <v>800</v>
      </c>
      <c r="BM144" s="157" t="s">
        <v>807</v>
      </c>
    </row>
    <row r="145" spans="1:65" s="14" customFormat="1">
      <c r="B145" s="166"/>
      <c r="D145" s="160" t="s">
        <v>162</v>
      </c>
      <c r="E145" s="167" t="s">
        <v>1</v>
      </c>
      <c r="F145" s="168" t="s">
        <v>86</v>
      </c>
      <c r="H145" s="169">
        <v>1</v>
      </c>
      <c r="L145" s="166"/>
      <c r="M145" s="170"/>
      <c r="N145" s="171"/>
      <c r="O145" s="171"/>
      <c r="P145" s="171"/>
      <c r="Q145" s="171"/>
      <c r="R145" s="171"/>
      <c r="S145" s="171"/>
      <c r="T145" s="172"/>
      <c r="AT145" s="167" t="s">
        <v>162</v>
      </c>
      <c r="AU145" s="167" t="s">
        <v>88</v>
      </c>
      <c r="AV145" s="14" t="s">
        <v>88</v>
      </c>
      <c r="AW145" s="14" t="s">
        <v>35</v>
      </c>
      <c r="AX145" s="14" t="s">
        <v>86</v>
      </c>
      <c r="AY145" s="167" t="s">
        <v>150</v>
      </c>
    </row>
    <row r="146" spans="1:65" s="13" customFormat="1">
      <c r="B146" s="159"/>
      <c r="D146" s="160" t="s">
        <v>162</v>
      </c>
      <c r="E146" s="161" t="s">
        <v>1</v>
      </c>
      <c r="F146" s="162" t="s">
        <v>808</v>
      </c>
      <c r="H146" s="161" t="s">
        <v>1</v>
      </c>
      <c r="L146" s="159"/>
      <c r="M146" s="163"/>
      <c r="N146" s="164"/>
      <c r="O146" s="164"/>
      <c r="P146" s="164"/>
      <c r="Q146" s="164"/>
      <c r="R146" s="164"/>
      <c r="S146" s="164"/>
      <c r="T146" s="165"/>
      <c r="AT146" s="161" t="s">
        <v>162</v>
      </c>
      <c r="AU146" s="161" t="s">
        <v>88</v>
      </c>
      <c r="AV146" s="13" t="s">
        <v>86</v>
      </c>
      <c r="AW146" s="13" t="s">
        <v>35</v>
      </c>
      <c r="AX146" s="13" t="s">
        <v>79</v>
      </c>
      <c r="AY146" s="161" t="s">
        <v>150</v>
      </c>
    </row>
    <row r="147" spans="1:65" s="2" customFormat="1" ht="14.45" customHeight="1">
      <c r="A147" s="30"/>
      <c r="B147" s="146"/>
      <c r="C147" s="147" t="s">
        <v>193</v>
      </c>
      <c r="D147" s="147" t="s">
        <v>154</v>
      </c>
      <c r="E147" s="148" t="s">
        <v>809</v>
      </c>
      <c r="F147" s="149" t="s">
        <v>810</v>
      </c>
      <c r="G147" s="150" t="s">
        <v>786</v>
      </c>
      <c r="H147" s="151">
        <v>1</v>
      </c>
      <c r="I147" s="152"/>
      <c r="J147" s="152">
        <f>ROUND(I147*H147,2)</f>
        <v>0</v>
      </c>
      <c r="K147" s="149" t="s">
        <v>1</v>
      </c>
      <c r="L147" s="31"/>
      <c r="M147" s="153" t="s">
        <v>1</v>
      </c>
      <c r="N147" s="154" t="s">
        <v>44</v>
      </c>
      <c r="O147" s="155">
        <v>0</v>
      </c>
      <c r="P147" s="155">
        <f>O147*H147</f>
        <v>0</v>
      </c>
      <c r="Q147" s="155">
        <v>0</v>
      </c>
      <c r="R147" s="155">
        <f>Q147*H147</f>
        <v>0</v>
      </c>
      <c r="S147" s="155">
        <v>0</v>
      </c>
      <c r="T147" s="156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57" t="s">
        <v>159</v>
      </c>
      <c r="AT147" s="157" t="s">
        <v>154</v>
      </c>
      <c r="AU147" s="157" t="s">
        <v>88</v>
      </c>
      <c r="AY147" s="18" t="s">
        <v>150</v>
      </c>
      <c r="BE147" s="158">
        <f>IF(N147="základní",J147,0)</f>
        <v>0</v>
      </c>
      <c r="BF147" s="158">
        <f>IF(N147="snížená",J147,0)</f>
        <v>0</v>
      </c>
      <c r="BG147" s="158">
        <f>IF(N147="zákl. přenesená",J147,0)</f>
        <v>0</v>
      </c>
      <c r="BH147" s="158">
        <f>IF(N147="sníž. přenesená",J147,0)</f>
        <v>0</v>
      </c>
      <c r="BI147" s="158">
        <f>IF(N147="nulová",J147,0)</f>
        <v>0</v>
      </c>
      <c r="BJ147" s="18" t="s">
        <v>86</v>
      </c>
      <c r="BK147" s="158">
        <f>ROUND(I147*H147,2)</f>
        <v>0</v>
      </c>
      <c r="BL147" s="18" t="s">
        <v>159</v>
      </c>
      <c r="BM147" s="157" t="s">
        <v>811</v>
      </c>
    </row>
    <row r="148" spans="1:65" s="13" customFormat="1">
      <c r="B148" s="159"/>
      <c r="D148" s="160" t="s">
        <v>162</v>
      </c>
      <c r="E148" s="161" t="s">
        <v>1</v>
      </c>
      <c r="F148" s="162" t="s">
        <v>812</v>
      </c>
      <c r="H148" s="161" t="s">
        <v>1</v>
      </c>
      <c r="L148" s="159"/>
      <c r="M148" s="163"/>
      <c r="N148" s="164"/>
      <c r="O148" s="164"/>
      <c r="P148" s="164"/>
      <c r="Q148" s="164"/>
      <c r="R148" s="164"/>
      <c r="S148" s="164"/>
      <c r="T148" s="165"/>
      <c r="AT148" s="161" t="s">
        <v>162</v>
      </c>
      <c r="AU148" s="161" t="s">
        <v>88</v>
      </c>
      <c r="AV148" s="13" t="s">
        <v>86</v>
      </c>
      <c r="AW148" s="13" t="s">
        <v>35</v>
      </c>
      <c r="AX148" s="13" t="s">
        <v>79</v>
      </c>
      <c r="AY148" s="161" t="s">
        <v>150</v>
      </c>
    </row>
    <row r="149" spans="1:65" s="14" customFormat="1">
      <c r="B149" s="166"/>
      <c r="D149" s="160" t="s">
        <v>162</v>
      </c>
      <c r="E149" s="167" t="s">
        <v>1</v>
      </c>
      <c r="F149" s="168" t="s">
        <v>86</v>
      </c>
      <c r="H149" s="169">
        <v>1</v>
      </c>
      <c r="L149" s="166"/>
      <c r="M149" s="170"/>
      <c r="N149" s="171"/>
      <c r="O149" s="171"/>
      <c r="P149" s="171"/>
      <c r="Q149" s="171"/>
      <c r="R149" s="171"/>
      <c r="S149" s="171"/>
      <c r="T149" s="172"/>
      <c r="AT149" s="167" t="s">
        <v>162</v>
      </c>
      <c r="AU149" s="167" t="s">
        <v>88</v>
      </c>
      <c r="AV149" s="14" t="s">
        <v>88</v>
      </c>
      <c r="AW149" s="14" t="s">
        <v>35</v>
      </c>
      <c r="AX149" s="14" t="s">
        <v>86</v>
      </c>
      <c r="AY149" s="167" t="s">
        <v>150</v>
      </c>
    </row>
    <row r="150" spans="1:65" s="2" customFormat="1" ht="14.45" customHeight="1">
      <c r="A150" s="30"/>
      <c r="B150" s="146"/>
      <c r="C150" s="147" t="s">
        <v>199</v>
      </c>
      <c r="D150" s="147" t="s">
        <v>154</v>
      </c>
      <c r="E150" s="148" t="s">
        <v>813</v>
      </c>
      <c r="F150" s="149" t="s">
        <v>814</v>
      </c>
      <c r="G150" s="150" t="s">
        <v>786</v>
      </c>
      <c r="H150" s="151">
        <v>1</v>
      </c>
      <c r="I150" s="152"/>
      <c r="J150" s="152">
        <f>ROUND(I150*H150,2)</f>
        <v>0</v>
      </c>
      <c r="K150" s="149" t="s">
        <v>791</v>
      </c>
      <c r="L150" s="31"/>
      <c r="M150" s="153" t="s">
        <v>1</v>
      </c>
      <c r="N150" s="154" t="s">
        <v>44</v>
      </c>
      <c r="O150" s="155">
        <v>0</v>
      </c>
      <c r="P150" s="155">
        <f>O150*H150</f>
        <v>0</v>
      </c>
      <c r="Q150" s="155">
        <v>0</v>
      </c>
      <c r="R150" s="155">
        <f>Q150*H150</f>
        <v>0</v>
      </c>
      <c r="S150" s="155">
        <v>0</v>
      </c>
      <c r="T150" s="156">
        <f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57" t="s">
        <v>159</v>
      </c>
      <c r="AT150" s="157" t="s">
        <v>154</v>
      </c>
      <c r="AU150" s="157" t="s">
        <v>88</v>
      </c>
      <c r="AY150" s="18" t="s">
        <v>150</v>
      </c>
      <c r="BE150" s="158">
        <f>IF(N150="základní",J150,0)</f>
        <v>0</v>
      </c>
      <c r="BF150" s="158">
        <f>IF(N150="snížená",J150,0)</f>
        <v>0</v>
      </c>
      <c r="BG150" s="158">
        <f>IF(N150="zákl. přenesená",J150,0)</f>
        <v>0</v>
      </c>
      <c r="BH150" s="158">
        <f>IF(N150="sníž. přenesená",J150,0)</f>
        <v>0</v>
      </c>
      <c r="BI150" s="158">
        <f>IF(N150="nulová",J150,0)</f>
        <v>0</v>
      </c>
      <c r="BJ150" s="18" t="s">
        <v>86</v>
      </c>
      <c r="BK150" s="158">
        <f>ROUND(I150*H150,2)</f>
        <v>0</v>
      </c>
      <c r="BL150" s="18" t="s">
        <v>159</v>
      </c>
      <c r="BM150" s="157" t="s">
        <v>815</v>
      </c>
    </row>
    <row r="151" spans="1:65" s="14" customFormat="1">
      <c r="B151" s="166"/>
      <c r="D151" s="160" t="s">
        <v>162</v>
      </c>
      <c r="E151" s="167" t="s">
        <v>1</v>
      </c>
      <c r="F151" s="168" t="s">
        <v>86</v>
      </c>
      <c r="H151" s="169">
        <v>1</v>
      </c>
      <c r="L151" s="166"/>
      <c r="M151" s="170"/>
      <c r="N151" s="171"/>
      <c r="O151" s="171"/>
      <c r="P151" s="171"/>
      <c r="Q151" s="171"/>
      <c r="R151" s="171"/>
      <c r="S151" s="171"/>
      <c r="T151" s="172"/>
      <c r="AT151" s="167" t="s">
        <v>162</v>
      </c>
      <c r="AU151" s="167" t="s">
        <v>88</v>
      </c>
      <c r="AV151" s="14" t="s">
        <v>88</v>
      </c>
      <c r="AW151" s="14" t="s">
        <v>35</v>
      </c>
      <c r="AX151" s="14" t="s">
        <v>86</v>
      </c>
      <c r="AY151" s="167" t="s">
        <v>150</v>
      </c>
    </row>
    <row r="152" spans="1:65" s="2" customFormat="1" ht="14.45" customHeight="1">
      <c r="A152" s="30"/>
      <c r="B152" s="146"/>
      <c r="C152" s="147" t="s">
        <v>168</v>
      </c>
      <c r="D152" s="147" t="s">
        <v>154</v>
      </c>
      <c r="E152" s="148" t="s">
        <v>816</v>
      </c>
      <c r="F152" s="149" t="s">
        <v>817</v>
      </c>
      <c r="G152" s="150" t="s">
        <v>786</v>
      </c>
      <c r="H152" s="151">
        <v>1</v>
      </c>
      <c r="I152" s="152"/>
      <c r="J152" s="152">
        <f>ROUND(I152*H152,2)</f>
        <v>0</v>
      </c>
      <c r="K152" s="149" t="s">
        <v>791</v>
      </c>
      <c r="L152" s="31"/>
      <c r="M152" s="153" t="s">
        <v>1</v>
      </c>
      <c r="N152" s="154" t="s">
        <v>44</v>
      </c>
      <c r="O152" s="155">
        <v>0</v>
      </c>
      <c r="P152" s="155">
        <f>O152*H152</f>
        <v>0</v>
      </c>
      <c r="Q152" s="155">
        <v>0</v>
      </c>
      <c r="R152" s="155">
        <f>Q152*H152</f>
        <v>0</v>
      </c>
      <c r="S152" s="155">
        <v>0</v>
      </c>
      <c r="T152" s="156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57" t="s">
        <v>159</v>
      </c>
      <c r="AT152" s="157" t="s">
        <v>154</v>
      </c>
      <c r="AU152" s="157" t="s">
        <v>88</v>
      </c>
      <c r="AY152" s="18" t="s">
        <v>150</v>
      </c>
      <c r="BE152" s="158">
        <f>IF(N152="základní",J152,0)</f>
        <v>0</v>
      </c>
      <c r="BF152" s="158">
        <f>IF(N152="snížená",J152,0)</f>
        <v>0</v>
      </c>
      <c r="BG152" s="158">
        <f>IF(N152="zákl. přenesená",J152,0)</f>
        <v>0</v>
      </c>
      <c r="BH152" s="158">
        <f>IF(N152="sníž. přenesená",J152,0)</f>
        <v>0</v>
      </c>
      <c r="BI152" s="158">
        <f>IF(N152="nulová",J152,0)</f>
        <v>0</v>
      </c>
      <c r="BJ152" s="18" t="s">
        <v>86</v>
      </c>
      <c r="BK152" s="158">
        <f>ROUND(I152*H152,2)</f>
        <v>0</v>
      </c>
      <c r="BL152" s="18" t="s">
        <v>159</v>
      </c>
      <c r="BM152" s="157" t="s">
        <v>818</v>
      </c>
    </row>
    <row r="153" spans="1:65" s="14" customFormat="1">
      <c r="B153" s="166"/>
      <c r="D153" s="160" t="s">
        <v>162</v>
      </c>
      <c r="E153" s="167" t="s">
        <v>1</v>
      </c>
      <c r="F153" s="168" t="s">
        <v>86</v>
      </c>
      <c r="H153" s="169">
        <v>1</v>
      </c>
      <c r="L153" s="166"/>
      <c r="M153" s="202"/>
      <c r="N153" s="203"/>
      <c r="O153" s="203"/>
      <c r="P153" s="203"/>
      <c r="Q153" s="203"/>
      <c r="R153" s="203"/>
      <c r="S153" s="203"/>
      <c r="T153" s="204"/>
      <c r="AT153" s="167" t="s">
        <v>162</v>
      </c>
      <c r="AU153" s="167" t="s">
        <v>88</v>
      </c>
      <c r="AV153" s="14" t="s">
        <v>88</v>
      </c>
      <c r="AW153" s="14" t="s">
        <v>35</v>
      </c>
      <c r="AX153" s="14" t="s">
        <v>86</v>
      </c>
      <c r="AY153" s="167" t="s">
        <v>150</v>
      </c>
    </row>
    <row r="154" spans="1:65" s="2" customFormat="1" ht="6.95" customHeight="1">
      <c r="A154" s="30"/>
      <c r="B154" s="45"/>
      <c r="C154" s="46"/>
      <c r="D154" s="46"/>
      <c r="E154" s="46"/>
      <c r="F154" s="46"/>
      <c r="G154" s="46"/>
      <c r="H154" s="46"/>
      <c r="I154" s="46"/>
      <c r="J154" s="46"/>
      <c r="K154" s="46"/>
      <c r="L154" s="31"/>
      <c r="M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</row>
  </sheetData>
  <autoFilter ref="C123:K153" xr:uid="{00000000-0009-0000-0000-000003000000}"/>
  <mergeCells count="12">
    <mergeCell ref="E116:H116"/>
    <mergeCell ref="L2:V2"/>
    <mergeCell ref="E85:H85"/>
    <mergeCell ref="E87:H87"/>
    <mergeCell ref="E89:H89"/>
    <mergeCell ref="E112:H112"/>
    <mergeCell ref="E114:H114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landscape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8</vt:i4>
      </vt:variant>
    </vt:vector>
  </HeadingPairs>
  <TitlesOfParts>
    <vt:vector size="13" baseType="lpstr">
      <vt:lpstr>Rekapitulace stavby</vt:lpstr>
      <vt:lpstr>101 - Soupis prací - Park...</vt:lpstr>
      <vt:lpstr>401 - Soupis prací - Veře...</vt:lpstr>
      <vt:lpstr>401 - položky</vt:lpstr>
      <vt:lpstr>VON - Soupis prací _ Vedl...</vt:lpstr>
      <vt:lpstr>'101 - Soupis prací - Park...'!Názvy_tisku</vt:lpstr>
      <vt:lpstr>'401 - Soupis prací - Veře...'!Názvy_tisku</vt:lpstr>
      <vt:lpstr>'Rekapitulace stavby'!Názvy_tisku</vt:lpstr>
      <vt:lpstr>'VON - Soupis prací _ Vedl...'!Názvy_tisku</vt:lpstr>
      <vt:lpstr>'101 - Soupis prací - Park...'!Oblast_tisku</vt:lpstr>
      <vt:lpstr>'401 - Soupis prací - Veře...'!Oblast_tisku</vt:lpstr>
      <vt:lpstr>'Rekapitulace stavby'!Oblast_tisku</vt:lpstr>
      <vt:lpstr>'VON - Soupis prací _ Vedl...'!Oblast_tisku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vrana</dc:creator>
  <cp:lastModifiedBy>Novák Josef</cp:lastModifiedBy>
  <dcterms:created xsi:type="dcterms:W3CDTF">2020-09-30T08:15:28Z</dcterms:created>
  <dcterms:modified xsi:type="dcterms:W3CDTF">2021-03-16T10:51:01Z</dcterms:modified>
</cp:coreProperties>
</file>