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72" windowHeight="4452" activeTab="0"/>
  </bookViews>
  <sheets>
    <sheet name="Rekapitulace stavby" sheetId="1" r:id="rId1"/>
    <sheet name="SO 14b - Ozelenění_výsadb..." sheetId="2" r:id="rId2"/>
    <sheet name="SO 14c - Ozelenění_Povýsa..." sheetId="3" r:id="rId3"/>
  </sheets>
  <definedNames>
    <definedName name="_xlnm._FilterDatabase" localSheetId="1" hidden="1">'SO 14b - Ozelenění_výsadb...'!$C$121:$K$150</definedName>
    <definedName name="_xlnm._FilterDatabase" localSheetId="2" hidden="1">'SO 14c - Ozelenění_Povýsa...'!$C$122:$K$143</definedName>
    <definedName name="_xlnm.Print_Area" localSheetId="0">'Rekapitulace stavby'!$D$4:$AO$76,'Rekapitulace stavby'!$C$82:$AQ$98</definedName>
    <definedName name="_xlnm.Print_Area" localSheetId="1">'SO 14b - Ozelenění_výsadb...'!$C$4:$J$41,'SO 14b - Ozelenění_výsadb...'!$C$50:$J$76,'SO 14b - Ozelenění_výsadb...'!$C$82:$J$101,'SO 14b - Ozelenění_výsadb...'!$C$107:$K$150</definedName>
    <definedName name="_xlnm.Print_Area" localSheetId="2">'SO 14c - Ozelenění_Povýsa...'!$C$4:$J$41,'SO 14c - Ozelenění_Povýsa...'!$C$50:$J$76,'SO 14c - Ozelenění_Povýsa...'!$C$82:$J$102,'SO 14c - Ozelenění_Povýsa...'!$C$108:$K$143</definedName>
    <definedName name="_xlnm.Print_Titles" localSheetId="0">'Rekapitulace stavby'!$92:$92</definedName>
    <definedName name="_xlnm.Print_Titles" localSheetId="1">'SO 14b - Ozelenění_výsadb...'!$121:$121</definedName>
    <definedName name="_xlnm.Print_Titles" localSheetId="2">'SO 14c - Ozelenění_Povýsa...'!$122:$122</definedName>
  </definedNames>
  <calcPr calcId="162913"/>
</workbook>
</file>

<file path=xl/sharedStrings.xml><?xml version="1.0" encoding="utf-8"?>
<sst xmlns="http://schemas.openxmlformats.org/spreadsheetml/2006/main" count="986" uniqueCount="255">
  <si>
    <t>Export Komplet</t>
  </si>
  <si>
    <t/>
  </si>
  <si>
    <t>2.0</t>
  </si>
  <si>
    <t>False</t>
  </si>
  <si>
    <t>{a9ef5cc7-605c-494a-a801-961276a01b00}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</si>
  <si>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</si>
  <si>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</si>
  <si>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</si>
  <si>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</si>
  <si>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</si>
  <si>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</si>
  <si>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</si>
  <si>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</si>
  <si>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N19-178_exp4-2</t>
  </si>
  <si>
    <t>Stavba:</t>
  </si>
  <si>
    <t>Sportovní areál ul. Leonovova, Karviná - Hranice_(ZELEŇ)</t>
  </si>
  <si>
    <t>KSO:</t>
  </si>
  <si>
    <t>823 39</t>
  </si>
  <si>
    <t>CC-CZ:</t>
  </si>
  <si>
    <t>24124</t>
  </si>
  <si>
    <t>Místo:</t>
  </si>
  <si>
    <t>Karviná - Hranice</t>
  </si>
  <si>
    <t>Datum:</t>
  </si>
  <si>
    <t>9. 12. 2019</t>
  </si>
  <si>
    <t>CZ-CPV:</t>
  </si>
  <si>
    <t>45000000-7</t>
  </si>
  <si>
    <t>CZ-CPA:</t>
  </si>
  <si>
    <t>42.99.29</t>
  </si>
  <si>
    <t>Zadavatel:</t>
  </si>
  <si>
    <t>IČ:</t>
  </si>
  <si>
    <t xml:space="preserve">Statutární město Karviná </t>
  </si>
  <si>
    <t>DIČ:</t>
  </si>
  <si>
    <t>Zhotovitel:</t>
  </si>
  <si>
    <t>Na základě výběrového řízení</t>
  </si>
  <si>
    <t>Projektant:</t>
  </si>
  <si>
    <t>ADEA projekt s.r.o.</t>
  </si>
  <si>
    <t>True</t>
  </si>
  <si>
    <t>Zpracovatel:</t>
  </si>
  <si>
    <t xml:space="preserve"> </t>
  </si>
  <si>
    <t>Poznámka: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</si>
  <si>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</si>
  <si>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</si>
  <si>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</si>
  <si>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</si>
  <si>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</si>
  <si>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</si>
  <si>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</si>
  <si>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</si>
  <si>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</si>
  <si>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</si>
  <si>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</si>
  <si>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</si>
  <si>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</si>
  <si>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</si>
  <si>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</si>
  <si>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</si>
  <si>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</si>
  <si>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</si>
  <si>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</si>
  <si>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</si>
  <si>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</si>
  <si>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</si>
  <si>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</si>
  <si>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</si>
  <si>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</si>
  <si>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</si>
  <si>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</si>
  <si>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</si>
  <si>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</si>
  <si>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</si>
  <si>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</si>
  <si>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</si>
  <si>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</si>
  <si>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</si>
  <si>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</si>
  <si>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</si>
  <si>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</si>
  <si>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</si>
  <si>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</si>
  <si>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</si>
  <si>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</si>
  <si>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</si>
  <si>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</si>
  <si>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</si>
  <si>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</si>
  <si>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14</t>
  </si>
  <si>
    <t>Ozelenění</t>
  </si>
  <si>
    <t>STA</t>
  </si>
  <si>
    <t>1</t>
  </si>
  <si>
    <t>{f43e1035-f509-4fec-b258-b6af241c4771}</t>
  </si>
  <si>
    <t>2</t>
  </si>
  <si>
    <t>/</t>
  </si>
  <si>
    <t>SO 14b</t>
  </si>
  <si>
    <t xml:space="preserve">Ozelenění_výsadba stromů </t>
  </si>
  <si>
    <t>Soupis</t>
  </si>
  <si>
    <t>{e3afd55b-e408-4a59-8a75-1cc542f9c0a7}</t>
  </si>
  <si>
    <t>SO 14c</t>
  </si>
  <si>
    <t>Ozelenění_Povýsadbová péče</t>
  </si>
  <si>
    <t>{e346321b-e28d-4a72-b043-b26611481f00}</t>
  </si>
  <si>
    <t>KRYCÍ LIST SOUPISU PRACÍ</t>
  </si>
  <si>
    <t>Objekt:</t>
  </si>
  <si>
    <t>SO 14 - Ozelenění</t>
  </si>
  <si>
    <t>Soupis:</t>
  </si>
  <si>
    <t xml:space="preserve">SO 14b - Ozelenění_výsadba stromů </t>
  </si>
  <si>
    <t>Specialista</t>
  </si>
  <si>
    <t>REKAPITULACE ČLENĚNÍ SOUPISU PRACÍ</t>
  </si>
  <si>
    <t>Kód dílu - Popis</t>
  </si>
  <si>
    <t>Cena celkem [CZK]</t>
  </si>
  <si>
    <t>Náklady ze soupisu prací</t>
  </si>
  <si>
    <t>-1</t>
  </si>
  <si>
    <t>18 - Povrchové úpravy terénu</t>
  </si>
  <si>
    <t>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</si>
  <si>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</si>
  <si>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</si>
  <si>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</si>
  <si>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</si>
  <si>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</si>
  <si>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</si>
  <si>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</si>
  <si>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</si>
  <si>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</si>
  <si>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</si>
  <si>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</si>
  <si>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</si>
  <si>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</si>
  <si>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18</t>
  </si>
  <si>
    <t>Povrchové úpravy terénu</t>
  </si>
  <si>
    <t>ROZPOCET</t>
  </si>
  <si>
    <t>K</t>
  </si>
  <si>
    <t>183101213</t>
  </si>
  <si>
    <t>Hloub. jamek pro vysazování  s výměnou 50% půdy do 0,05 m3 s případným naložením  přebytečných výkopků na dopravní prostředek a odvozem do 20 km se složením (SO 14, TZ str.4, grafická část TZ str. 8 a 9) - jamky pro výsadbu 346 ks keřů</t>
  </si>
  <si>
    <t>kus</t>
  </si>
  <si>
    <t>CS VLASTNÍ</t>
  </si>
  <si>
    <t>4</t>
  </si>
  <si>
    <t>183101321</t>
  </si>
  <si>
    <t>Hloubení jamek pro vysazování rostlin v hornině 1 až 4 s výměnou půdy na 100 %, s případným naložením přebytečných výkopků na dopravní prostředek, odvozem na vzdálenost do 20 km se složením, objemu přes 0,40 do 1,00 m3 (SO 14, TZ, str.5 a 6, grafická část</t>
  </si>
  <si>
    <t>3</t>
  </si>
  <si>
    <t>184102114</t>
  </si>
  <si>
    <t>Výsadba dřevin s balem do předem vyhloubné jamky se zalitím v rovině nebo na svahu do 1:5, při průměru balu přes 400 do 500 mm (SO 14, TZ str.4, grafická část TZ str. 8 a 9)</t>
  </si>
  <si>
    <t>6</t>
  </si>
  <si>
    <t>184102117</t>
  </si>
  <si>
    <t>Výsadba dřevin s balem do předem vyhloubné jamky se zalitím v rovině nebo na svahu do 1:5, při průměru balu přes 800 do 1000 mm (SO 14, TZ, str. 5 a 6, grafická část TZ str. 8 a 9) výsadba 21 ks stromů</t>
  </si>
  <si>
    <t>8</t>
  </si>
  <si>
    <t>5</t>
  </si>
  <si>
    <t>184202111</t>
  </si>
  <si>
    <t>Ukotvení dřeviny třemi a více kůly s ochranou proti poškození kmene v místě vzepření, při průměru kůlů do 100 mm a délce kůlu do 2 m (SO 14, TZ, str. 4 a 5, grafická část TZ str. 8 a 9)</t>
  </si>
  <si>
    <t>10</t>
  </si>
  <si>
    <t>184801121</t>
  </si>
  <si>
    <t>Ošetření vysazených dřevin, tj. odplevelení s nakypřením nebo vypletí, odstranění poškozených částí dřeviny s případným složenín odpadu na hromady, naložením na dopravní prostředek, odvozem do 20 km a se složením, soliterních v rovině nebo na svahu do 1:5</t>
  </si>
  <si>
    <t>12</t>
  </si>
  <si>
    <t>7</t>
  </si>
  <si>
    <t>185804312</t>
  </si>
  <si>
    <t>Zalití rostlin vodou jednotlivě přes 20 m2 (50 l/strom = 21 x 50 =  1050 l + 5 l/keř = 346 x 5 = 1730 l, celkem 1050+1730 l/1 zálivku, zálivka první rok 8x/rok = 2780 x 8 = 22240 l, (SO 14, TZ, str. 5 a 6, grafická část TZ str.  8 a 9)</t>
  </si>
  <si>
    <t>m3</t>
  </si>
  <si>
    <t>14</t>
  </si>
  <si>
    <t>185802114</t>
  </si>
  <si>
    <t>Hnojení půdy s rozdělením hnojiva umělým hnojivem s rozdělením k jednotlivým rostlinám (5 ks/strom = 5 x 21 = 105, 2 ks/keř = 2 x 346 = 692ks, 105 + 692 = 797 ks) = cca 1 kg , (SO 14, TZ, str. 5 a 6, grafická část TZ str.  8 a 9)</t>
  </si>
  <si>
    <t>kg</t>
  </si>
  <si>
    <t>16</t>
  </si>
  <si>
    <t>9</t>
  </si>
  <si>
    <t>701_001</t>
  </si>
  <si>
    <t>Juta (SO 14, TZ, str. 5, grafická část TZ str. 8 a 9)) pro 21 stromů</t>
  </si>
  <si>
    <t>m</t>
  </si>
  <si>
    <t>701_002</t>
  </si>
  <si>
    <t>Úvazky (SO 14, TZ, str. 5, grafická část str. 8 a 9) pro 21 stromů</t>
  </si>
  <si>
    <t>20</t>
  </si>
  <si>
    <t>11</t>
  </si>
  <si>
    <t>701_003</t>
  </si>
  <si>
    <t>Substrát zahradnický B VL (stromy: 1 m3/strom, 21stromů x 1 = 21 m3 +keře:  0,05 m3/ keř, 346 x 0,05 = 17,3 m3), celkem 38,3 m3, (SO 14, TZ, str. 6, grafická část TZ str. 8 a 9)</t>
  </si>
  <si>
    <t>22</t>
  </si>
  <si>
    <t>701_004</t>
  </si>
  <si>
    <t>Mulčování, plocha 21 m2 stromy + 101 m2 keře = 122 m2, (SO 14, TZ, str. 5 a 6, grafická část TZ str. 8 a 9)</t>
  </si>
  <si>
    <t>m2</t>
  </si>
  <si>
    <t>24</t>
  </si>
  <si>
    <t>13</t>
  </si>
  <si>
    <t>701_005</t>
  </si>
  <si>
    <t>Mulč mocnost 0,10 m x plocha 122 m2 = 12,2 m3, (SO 14, TZ, str. 5 a 6, grafická část TZ str. 8 a 9)</t>
  </si>
  <si>
    <t>26</t>
  </si>
  <si>
    <t>701_008</t>
  </si>
  <si>
    <t>30</t>
  </si>
  <si>
    <t>701_009</t>
  </si>
  <si>
    <t>Kůly ke stromkům (3 kůly/1 strom = 3 x 21 = 63), (SO 14, TZ, str. 5, grafická část TZ str. 8 a 9)</t>
  </si>
  <si>
    <t>32</t>
  </si>
  <si>
    <t>17</t>
  </si>
  <si>
    <t>701_010</t>
  </si>
  <si>
    <t>habr obecný  Carpinus betulus ´Fastigiata´ (použita prům.cena dle nabídek pěst.firem),vel. 350-400 cm s kmínkem a zemním balem</t>
  </si>
  <si>
    <t>34</t>
  </si>
  <si>
    <t>701_011</t>
  </si>
  <si>
    <t>habr obecný  Carpinus betulus Columnaris´ (použita prům.cena dle nabídek pěst.firem),vel. 350-400 cm s kmínkem a zemním balem, kotvení k trojici kůlů s příčkami o průměru 8-10 cm</t>
  </si>
  <si>
    <t>36</t>
  </si>
  <si>
    <t>19</t>
  </si>
  <si>
    <t>701_012</t>
  </si>
  <si>
    <t>javor klen Acer pseudoplatanus (použita prům. cena dle nabídek pěstit. Firem), vel. 14-16, zemní bal, zabezpečení 3 kůly s úvazkem</t>
  </si>
  <si>
    <t>38</t>
  </si>
  <si>
    <t>701_013</t>
  </si>
  <si>
    <t>svída bílá Cornus alba ´Cream Cracker´ (použita prům.cena dle nabídek pěst.firem)</t>
  </si>
  <si>
    <t>40</t>
  </si>
  <si>
    <t>701_014</t>
  </si>
  <si>
    <t>kalina obecná Viburnum opulus ´Roseum´</t>
  </si>
  <si>
    <t>42</t>
  </si>
  <si>
    <t>701_015</t>
  </si>
  <si>
    <t>skalník vodorovný Cotoneaster horizontalis</t>
  </si>
  <si>
    <t>44</t>
  </si>
  <si>
    <t>23</t>
  </si>
  <si>
    <t>701_016</t>
  </si>
  <si>
    <t>skalník Dammerův Cotoneaster dammerii</t>
  </si>
  <si>
    <t>46</t>
  </si>
  <si>
    <t>701_017</t>
  </si>
  <si>
    <t>tavolník význačný Spiraea arguta (použita prům.cena dle nabídek pěst.firem)</t>
  </si>
  <si>
    <t>48</t>
  </si>
  <si>
    <t>25</t>
  </si>
  <si>
    <t>701_018</t>
  </si>
  <si>
    <t>hlohyně šarlatová Pyracantha ´Red Columm´ (použita prům.cena dle nabídek pěst.firem)</t>
  </si>
  <si>
    <t>50</t>
  </si>
  <si>
    <t>701_019</t>
  </si>
  <si>
    <t>Ochranná fóli proti prorůstání  kořenů (1,1 m x 100 m) x 10</t>
  </si>
  <si>
    <t>ks</t>
  </si>
  <si>
    <t>52</t>
  </si>
  <si>
    <t>99</t>
  </si>
  <si>
    <t>Přesun hmot</t>
  </si>
  <si>
    <t>27</t>
  </si>
  <si>
    <t>998231311</t>
  </si>
  <si>
    <t>Přesun hmot pro sadovnické a krajin. úpravy do 10km</t>
  </si>
  <si>
    <t>t</t>
  </si>
  <si>
    <t>54</t>
  </si>
  <si>
    <t>SO 14c - Ozelenění_Povýsadbová péče</t>
  </si>
  <si>
    <t>D1 - Povýsadbová péče po dobu 5 let</t>
  </si>
  <si>
    <t>D2 - Povýsadbová péče roční</t>
  </si>
  <si>
    <t>D1</t>
  </si>
  <si>
    <t>Povýsadbová péče po dobu 5 let</t>
  </si>
  <si>
    <t>Ošetření vysazených dřevin</t>
  </si>
  <si>
    <t>CS 2019 02</t>
  </si>
  <si>
    <t>P</t>
  </si>
  <si>
    <t>Poznámka k položce:
Ošetření vysazených dřevin, tj. odplevelení s nakypřením nebo vypletí, odstranění poškozených částí dřeviny s případným složenín odpadu na hromady, naložením na dopravní prostředek, odvozem do 20 km a se složením, soliterních v rovině nebo na svahu do 1:5, (SO 14, TZ, str.4 a 5, grafická část TZ str. 8 a 9)</t>
  </si>
  <si>
    <t>184801131</t>
  </si>
  <si>
    <t>Ošetření vysazených dřevin ve skupinách</t>
  </si>
  <si>
    <t>Poznámka k položce:
Ošetření vysazených dřevin ve skupinách tj. odplevelení s nakypřením nebo vypletí, odstranění poškozených částí dřeviny s případným složenín odpadu na hromady, naložením na dopravní prostředek, odvozem do 20 km a se složením,  v rovině nebo na svahu do 1:5 = následná 2-letá péče( 2 roky x 101 m2 keře = 202 m2), (SO 14, TZ str. 6, grafická část TZ str. 8 a 9)</t>
  </si>
  <si>
    <t>Zalití rostlin vodou jednotlivě přes 20 m2</t>
  </si>
  <si>
    <t>Poznámka k položce:
Zalití rostlin vodou jednotlivě přes 20 m2 (50 l/strom = 21 x 50 =  1050 l + 5 l/keř = 346 x 5 = 1730 l, celkem 1050+1730 l/1 zálivku, zálivka druhý, třetí, čtvrtý a pátý rok 6x/rok =  2780x6 = 16680 , (SO 14, TZ, str. 5 a 6, grafická část TZ str.  8 a 9)</t>
  </si>
  <si>
    <t>D2</t>
  </si>
  <si>
    <t>Povýsadbová péče roční</t>
  </si>
  <si>
    <t>184801123</t>
  </si>
  <si>
    <t>Ošetření vysázených dřevin soliterních  v rovině nebo na svahu do 1:5 (výchovný řez ve 2. roce)</t>
  </si>
  <si>
    <t>184801123.1</t>
  </si>
  <si>
    <t>Ošetření vysázených dřevin soliterních  v rovině nebo na svahu do 1:5 (výchovný řez ve 4. roce)</t>
  </si>
  <si>
    <t>18421-5172</t>
  </si>
  <si>
    <t>Odstranění ukotvení dřeviny třemi kůly po skončení 3.roku</t>
  </si>
  <si>
    <t>Poznámka k položce:
5 ks/strom = 5 x 21 = 105, 2 ks/keř = 2 x 346 = 692ks, 105 + 692 = 797 ks) = cca 1 kg , (SO 14, TZ, str. 5 a 6, grafická část TZ str.  8 a 9)</t>
  </si>
  <si>
    <t>Hnojení půdy s rozdělením hnojiva umělým hnojivem s rozdělením k jednotlivým rostlinám (tabletové minerální hnojivo )</t>
  </si>
  <si>
    <t>Poznámka k položce:
21 m2 stromy + 101 m2 keře = 122 m2 1 x ročně</t>
  </si>
  <si>
    <t>Mulčování</t>
  </si>
  <si>
    <t>Poznámka k položce:
0,10 m x plocha 122 m2 = 12,2 m3  1 x ročně</t>
  </si>
  <si>
    <t xml:space="preserve">Mulč mocnost 0,10 m </t>
  </si>
  <si>
    <t>Tableta na hnojení a dohnojování (5 ks/strom = 5 x 21 = 105, 2 ks/keř = 2 x 346 = 692 ks, 105 + 692 = 797 ks), (SO 14, TZ, str. 5 a 6, grafická část TZ str. 8 a 9)</t>
  </si>
  <si>
    <t xml:space="preserve">Tableta na hnojení a dohnojování (5 ks/strom = 5 x 21 = 105, 2 ks/keř = 2 x 346 = 692 ks, 105 + 692 = 797 ks)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</si>
</sst>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17" fillId="3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0">
      <selection activeCell="AK35" sqref="AK35:AO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" customHeight="1">
      <c r="AR2" s="183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13" t="s">
        <v>6</v>
      </c>
      <c r="BT2" s="13" t="s">
        <v>7</v>
      </c>
    </row>
    <row r="3" spans="2:72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s="1" customFormat="1" ht="12" customHeight="1">
      <c r="B5" s="16"/>
      <c r="D5" s="19" t="s">
        <v>12</v>
      </c>
      <c r="K5" s="159" t="s">
        <v>13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R5" s="16"/>
      <c r="BS5" s="13" t="s">
        <v>6</v>
      </c>
    </row>
    <row r="6" spans="2:71" s="1" customFormat="1" ht="36.9" customHeight="1">
      <c r="B6" s="16"/>
      <c r="D6" s="21" t="s">
        <v>14</v>
      </c>
      <c r="K6" s="161" t="s">
        <v>15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R6" s="16"/>
      <c r="BS6" s="13" t="s">
        <v>6</v>
      </c>
    </row>
    <row r="7" spans="2:71" s="1" customFormat="1" ht="12" customHeight="1">
      <c r="B7" s="16"/>
      <c r="D7" s="22" t="s">
        <v>16</v>
      </c>
      <c r="K7" s="20" t="s">
        <v>17</v>
      </c>
      <c r="AK7" s="22" t="s">
        <v>18</v>
      </c>
      <c r="AN7" s="20" t="s">
        <v>19</v>
      </c>
      <c r="AR7" s="16"/>
      <c r="BS7" s="13" t="s">
        <v>6</v>
      </c>
    </row>
    <row r="8" spans="2:71" s="1" customFormat="1" ht="12" customHeight="1">
      <c r="B8" s="16"/>
      <c r="D8" s="22" t="s">
        <v>20</v>
      </c>
      <c r="K8" s="20" t="s">
        <v>21</v>
      </c>
      <c r="AK8" s="22" t="s">
        <v>22</v>
      </c>
      <c r="AN8" s="20" t="s">
        <v>23</v>
      </c>
      <c r="AR8" s="16"/>
      <c r="BS8" s="13" t="s">
        <v>6</v>
      </c>
    </row>
    <row r="9" spans="2:71" s="1" customFormat="1" ht="29.25" customHeight="1">
      <c r="B9" s="16"/>
      <c r="D9" s="19" t="s">
        <v>24</v>
      </c>
      <c r="K9" s="23" t="s">
        <v>25</v>
      </c>
      <c r="AK9" s="19" t="s">
        <v>26</v>
      </c>
      <c r="AN9" s="23" t="s">
        <v>27</v>
      </c>
      <c r="AR9" s="16"/>
      <c r="BS9" s="13" t="s">
        <v>6</v>
      </c>
    </row>
    <row r="10" spans="2:71" s="1" customFormat="1" ht="12" customHeight="1">
      <c r="B10" s="16"/>
      <c r="D10" s="22" t="s">
        <v>28</v>
      </c>
      <c r="AK10" s="22" t="s">
        <v>29</v>
      </c>
      <c r="AN10" s="20" t="s">
        <v>1</v>
      </c>
      <c r="AR10" s="16"/>
      <c r="BS10" s="13" t="s">
        <v>6</v>
      </c>
    </row>
    <row r="11" spans="2:71" s="1" customFormat="1" ht="18.45" customHeight="1">
      <c r="B11" s="16"/>
      <c r="E11" s="20" t="s">
        <v>30</v>
      </c>
      <c r="AK11" s="22" t="s">
        <v>31</v>
      </c>
      <c r="AN11" s="20" t="s">
        <v>1</v>
      </c>
      <c r="AR11" s="16"/>
      <c r="BS11" s="13" t="s">
        <v>6</v>
      </c>
    </row>
    <row r="12" spans="2:71" s="1" customFormat="1" ht="6.9" customHeight="1">
      <c r="B12" s="16"/>
      <c r="AR12" s="16"/>
      <c r="BS12" s="13" t="s">
        <v>6</v>
      </c>
    </row>
    <row r="13" spans="2:71" s="1" customFormat="1" ht="12" customHeight="1">
      <c r="B13" s="16"/>
      <c r="D13" s="22" t="s">
        <v>32</v>
      </c>
      <c r="AK13" s="22" t="s">
        <v>29</v>
      </c>
      <c r="AN13" s="20" t="s">
        <v>1</v>
      </c>
      <c r="AR13" s="16"/>
      <c r="BS13" s="13" t="s">
        <v>6</v>
      </c>
    </row>
    <row r="14" spans="2:71" ht="13.2">
      <c r="B14" s="16"/>
      <c r="E14" s="20" t="s">
        <v>33</v>
      </c>
      <c r="AK14" s="22" t="s">
        <v>31</v>
      </c>
      <c r="AN14" s="20" t="s">
        <v>1</v>
      </c>
      <c r="AR14" s="16"/>
      <c r="BS14" s="13" t="s">
        <v>6</v>
      </c>
    </row>
    <row r="15" spans="2:71" s="1" customFormat="1" ht="6.9" customHeight="1">
      <c r="B15" s="16"/>
      <c r="AR15" s="16"/>
      <c r="BS15" s="13" t="s">
        <v>3</v>
      </c>
    </row>
    <row r="16" spans="2:71" s="1" customFormat="1" ht="12" customHeight="1">
      <c r="B16" s="16"/>
      <c r="D16" s="22" t="s">
        <v>34</v>
      </c>
      <c r="AK16" s="22" t="s">
        <v>29</v>
      </c>
      <c r="AN16" s="20" t="s">
        <v>1</v>
      </c>
      <c r="AR16" s="16"/>
      <c r="BS16" s="13" t="s">
        <v>3</v>
      </c>
    </row>
    <row r="17" spans="2:71" s="1" customFormat="1" ht="18.45" customHeight="1">
      <c r="B17" s="16"/>
      <c r="E17" s="20" t="s">
        <v>35</v>
      </c>
      <c r="AK17" s="22" t="s">
        <v>31</v>
      </c>
      <c r="AN17" s="20" t="s">
        <v>1</v>
      </c>
      <c r="AR17" s="16"/>
      <c r="BS17" s="13" t="s">
        <v>36</v>
      </c>
    </row>
    <row r="18" spans="2:71" s="1" customFormat="1" ht="6.9" customHeight="1">
      <c r="B18" s="16"/>
      <c r="AR18" s="16"/>
      <c r="BS18" s="13" t="s">
        <v>6</v>
      </c>
    </row>
    <row r="19" spans="2:71" s="1" customFormat="1" ht="12" customHeight="1">
      <c r="B19" s="16"/>
      <c r="D19" s="22" t="s">
        <v>37</v>
      </c>
      <c r="AK19" s="22" t="s">
        <v>29</v>
      </c>
      <c r="AN19" s="20" t="s">
        <v>1</v>
      </c>
      <c r="AR19" s="16"/>
      <c r="BS19" s="13" t="s">
        <v>6</v>
      </c>
    </row>
    <row r="20" spans="2:71" s="1" customFormat="1" ht="18.45" customHeight="1">
      <c r="B20" s="16"/>
      <c r="E20" s="20" t="s">
        <v>38</v>
      </c>
      <c r="AK20" s="22" t="s">
        <v>31</v>
      </c>
      <c r="AN20" s="20" t="s">
        <v>1</v>
      </c>
      <c r="AR20" s="16"/>
      <c r="BS20" s="13" t="s">
        <v>36</v>
      </c>
    </row>
    <row r="21" spans="2:44" s="1" customFormat="1" ht="6.9" customHeight="1">
      <c r="B21" s="16"/>
      <c r="AR21" s="16"/>
    </row>
    <row r="22" spans="2:44" s="1" customFormat="1" ht="12" customHeight="1">
      <c r="B22" s="16"/>
      <c r="D22" s="22" t="s">
        <v>39</v>
      </c>
      <c r="AR22" s="16"/>
    </row>
    <row r="23" spans="2:44" s="1" customFormat="1" ht="71.25" customHeight="1">
      <c r="B23" s="16"/>
      <c r="E23" s="162" t="s">
        <v>40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6"/>
    </row>
    <row r="24" spans="2:44" s="1" customFormat="1" ht="6.9" customHeight="1">
      <c r="B24" s="16"/>
      <c r="AR24" s="16"/>
    </row>
    <row r="25" spans="2:44" s="1" customFormat="1" ht="6.9" customHeight="1">
      <c r="B25" s="1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6"/>
    </row>
    <row r="26" spans="1:57" s="2" customFormat="1" ht="25.95" customHeight="1">
      <c r="A26" s="26"/>
      <c r="B26" s="27"/>
      <c r="C26" s="26"/>
      <c r="D26" s="28" t="s">
        <v>41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3">
        <f>ROUND(AG94,2)</f>
        <v>0</v>
      </c>
      <c r="AL26" s="164"/>
      <c r="AM26" s="164"/>
      <c r="AN26" s="164"/>
      <c r="AO26" s="164"/>
      <c r="AP26" s="26"/>
      <c r="AQ26" s="26"/>
      <c r="AR26" s="27"/>
      <c r="BE26" s="26"/>
    </row>
    <row r="27" spans="1:57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5" t="s">
        <v>42</v>
      </c>
      <c r="M28" s="165"/>
      <c r="N28" s="165"/>
      <c r="O28" s="165"/>
      <c r="P28" s="165"/>
      <c r="Q28" s="26"/>
      <c r="R28" s="26"/>
      <c r="S28" s="26"/>
      <c r="T28" s="26"/>
      <c r="U28" s="26"/>
      <c r="V28" s="26"/>
      <c r="W28" s="165" t="s">
        <v>43</v>
      </c>
      <c r="X28" s="165"/>
      <c r="Y28" s="165"/>
      <c r="Z28" s="165"/>
      <c r="AA28" s="165"/>
      <c r="AB28" s="165"/>
      <c r="AC28" s="165"/>
      <c r="AD28" s="165"/>
      <c r="AE28" s="165"/>
      <c r="AF28" s="26"/>
      <c r="AG28" s="26"/>
      <c r="AH28" s="26"/>
      <c r="AI28" s="26"/>
      <c r="AJ28" s="26"/>
      <c r="AK28" s="165" t="s">
        <v>44</v>
      </c>
      <c r="AL28" s="165"/>
      <c r="AM28" s="165"/>
      <c r="AN28" s="165"/>
      <c r="AO28" s="165"/>
      <c r="AP28" s="26"/>
      <c r="AQ28" s="26"/>
      <c r="AR28" s="27"/>
      <c r="BE28" s="26"/>
    </row>
    <row r="29" spans="2:44" s="3" customFormat="1" ht="14.4" customHeight="1">
      <c r="B29" s="31"/>
      <c r="D29" s="22" t="s">
        <v>45</v>
      </c>
      <c r="F29" s="22" t="s">
        <v>46</v>
      </c>
      <c r="L29" s="168">
        <v>0.21</v>
      </c>
      <c r="M29" s="167"/>
      <c r="N29" s="167"/>
      <c r="O29" s="167"/>
      <c r="P29" s="167"/>
      <c r="W29" s="166">
        <f>ROUND(AZ94,2)</f>
        <v>0</v>
      </c>
      <c r="X29" s="167"/>
      <c r="Y29" s="167"/>
      <c r="Z29" s="167"/>
      <c r="AA29" s="167"/>
      <c r="AB29" s="167"/>
      <c r="AC29" s="167"/>
      <c r="AD29" s="167"/>
      <c r="AE29" s="167"/>
      <c r="AK29" s="166">
        <f>ROUND(AV94,2)</f>
        <v>0</v>
      </c>
      <c r="AL29" s="167"/>
      <c r="AM29" s="167"/>
      <c r="AN29" s="167"/>
      <c r="AO29" s="167"/>
      <c r="AR29" s="31"/>
    </row>
    <row r="30" spans="2:44" s="3" customFormat="1" ht="14.4" customHeight="1">
      <c r="B30" s="31"/>
      <c r="F30" s="22" t="s">
        <v>47</v>
      </c>
      <c r="L30" s="168">
        <v>0.15</v>
      </c>
      <c r="M30" s="167"/>
      <c r="N30" s="167"/>
      <c r="O30" s="167"/>
      <c r="P30" s="167"/>
      <c r="W30" s="166">
        <f>ROUND(BA94,2)</f>
        <v>0</v>
      </c>
      <c r="X30" s="167"/>
      <c r="Y30" s="167"/>
      <c r="Z30" s="167"/>
      <c r="AA30" s="167"/>
      <c r="AB30" s="167"/>
      <c r="AC30" s="167"/>
      <c r="AD30" s="167"/>
      <c r="AE30" s="167"/>
      <c r="AK30" s="166">
        <f>ROUND(AW94,2)</f>
        <v>0</v>
      </c>
      <c r="AL30" s="167"/>
      <c r="AM30" s="167"/>
      <c r="AN30" s="167"/>
      <c r="AO30" s="167"/>
      <c r="AR30" s="31"/>
    </row>
    <row r="31" spans="2:44" s="3" customFormat="1" ht="14.4" customHeight="1" hidden="1">
      <c r="B31" s="31"/>
      <c r="F31" s="22" t="s">
        <v>48</v>
      </c>
      <c r="L31" s="168">
        <v>0.21</v>
      </c>
      <c r="M31" s="167"/>
      <c r="N31" s="167"/>
      <c r="O31" s="167"/>
      <c r="P31" s="167"/>
      <c r="W31" s="166">
        <f>ROUND(BB94,2)</f>
        <v>0</v>
      </c>
      <c r="X31" s="167"/>
      <c r="Y31" s="167"/>
      <c r="Z31" s="167"/>
      <c r="AA31" s="167"/>
      <c r="AB31" s="167"/>
      <c r="AC31" s="167"/>
      <c r="AD31" s="167"/>
      <c r="AE31" s="167"/>
      <c r="AK31" s="166">
        <v>0</v>
      </c>
      <c r="AL31" s="167"/>
      <c r="AM31" s="167"/>
      <c r="AN31" s="167"/>
      <c r="AO31" s="167"/>
      <c r="AR31" s="31"/>
    </row>
    <row r="32" spans="2:44" s="3" customFormat="1" ht="14.4" customHeight="1" hidden="1">
      <c r="B32" s="31"/>
      <c r="F32" s="22" t="s">
        <v>49</v>
      </c>
      <c r="L32" s="168">
        <v>0.15</v>
      </c>
      <c r="M32" s="167"/>
      <c r="N32" s="167"/>
      <c r="O32" s="167"/>
      <c r="P32" s="167"/>
      <c r="W32" s="166">
        <f>ROUND(BC94,2)</f>
        <v>0</v>
      </c>
      <c r="X32" s="167"/>
      <c r="Y32" s="167"/>
      <c r="Z32" s="167"/>
      <c r="AA32" s="167"/>
      <c r="AB32" s="167"/>
      <c r="AC32" s="167"/>
      <c r="AD32" s="167"/>
      <c r="AE32" s="167"/>
      <c r="AK32" s="166">
        <v>0</v>
      </c>
      <c r="AL32" s="167"/>
      <c r="AM32" s="167"/>
      <c r="AN32" s="167"/>
      <c r="AO32" s="167"/>
      <c r="AR32" s="31"/>
    </row>
    <row r="33" spans="2:44" s="3" customFormat="1" ht="14.4" customHeight="1" hidden="1">
      <c r="B33" s="31"/>
      <c r="F33" s="22" t="s">
        <v>50</v>
      </c>
      <c r="L33" s="168">
        <v>0</v>
      </c>
      <c r="M33" s="167"/>
      <c r="N33" s="167"/>
      <c r="O33" s="167"/>
      <c r="P33" s="167"/>
      <c r="W33" s="166">
        <f>ROUND(BD94,2)</f>
        <v>0</v>
      </c>
      <c r="X33" s="167"/>
      <c r="Y33" s="167"/>
      <c r="Z33" s="167"/>
      <c r="AA33" s="167"/>
      <c r="AB33" s="167"/>
      <c r="AC33" s="167"/>
      <c r="AD33" s="167"/>
      <c r="AE33" s="167"/>
      <c r="AK33" s="166">
        <v>0</v>
      </c>
      <c r="AL33" s="167"/>
      <c r="AM33" s="167"/>
      <c r="AN33" s="167"/>
      <c r="AO33" s="167"/>
      <c r="AR33" s="31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2"/>
      <c r="D35" s="33" t="s">
        <v>51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52</v>
      </c>
      <c r="U35" s="34"/>
      <c r="V35" s="34"/>
      <c r="W35" s="34"/>
      <c r="X35" s="193" t="s">
        <v>53</v>
      </c>
      <c r="Y35" s="194"/>
      <c r="Z35" s="194"/>
      <c r="AA35" s="194"/>
      <c r="AB35" s="194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4"/>
      <c r="AM35" s="194"/>
      <c r="AN35" s="194"/>
      <c r="AO35" s="196"/>
      <c r="AP35" s="32"/>
      <c r="AQ35" s="32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" customHeight="1">
      <c r="B38" s="16"/>
      <c r="AR38" s="16"/>
    </row>
    <row r="39" spans="2:44" s="1" customFormat="1" ht="14.4" customHeight="1">
      <c r="B39" s="16"/>
      <c r="AR39" s="16"/>
    </row>
    <row r="40" spans="2:44" s="1" customFormat="1" ht="14.4" customHeight="1">
      <c r="B40" s="16"/>
      <c r="AR40" s="16"/>
    </row>
    <row r="41" spans="2:44" s="1" customFormat="1" ht="14.4" customHeight="1">
      <c r="B41" s="16"/>
      <c r="AR41" s="16"/>
    </row>
    <row r="42" spans="2:44" s="1" customFormat="1" ht="14.4" customHeight="1">
      <c r="B42" s="16"/>
      <c r="AR42" s="16"/>
    </row>
    <row r="43" spans="2:44" s="1" customFormat="1" ht="14.4" customHeight="1">
      <c r="B43" s="16"/>
      <c r="AR43" s="16"/>
    </row>
    <row r="44" spans="2:44" s="1" customFormat="1" ht="14.4" customHeight="1">
      <c r="B44" s="16"/>
      <c r="AR44" s="16"/>
    </row>
    <row r="45" spans="2:44" s="1" customFormat="1" ht="14.4" customHeight="1">
      <c r="B45" s="16"/>
      <c r="AR45" s="16"/>
    </row>
    <row r="46" spans="2:44" s="1" customFormat="1" ht="14.4" customHeight="1">
      <c r="B46" s="16"/>
      <c r="AR46" s="16"/>
    </row>
    <row r="47" spans="2:44" s="1" customFormat="1" ht="14.4" customHeight="1">
      <c r="B47" s="16"/>
      <c r="AR47" s="16"/>
    </row>
    <row r="48" spans="2:44" s="1" customFormat="1" ht="14.4" customHeight="1">
      <c r="B48" s="16"/>
      <c r="AR48" s="16"/>
    </row>
    <row r="49" spans="2:44" s="2" customFormat="1" ht="14.4" customHeight="1">
      <c r="B49" s="36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55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2" customFormat="1" ht="13.2">
      <c r="A60" s="26"/>
      <c r="B60" s="27"/>
      <c r="C60" s="26"/>
      <c r="D60" s="39" t="s">
        <v>56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56</v>
      </c>
      <c r="AI60" s="29"/>
      <c r="AJ60" s="29"/>
      <c r="AK60" s="29"/>
      <c r="AL60" s="29"/>
      <c r="AM60" s="39" t="s">
        <v>57</v>
      </c>
      <c r="AN60" s="29"/>
      <c r="AO60" s="29"/>
      <c r="AP60" s="26"/>
      <c r="AQ60" s="26"/>
      <c r="AR60" s="27"/>
      <c r="BE60" s="26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2" customFormat="1" ht="13.2">
      <c r="A64" s="26"/>
      <c r="B64" s="27"/>
      <c r="C64" s="26"/>
      <c r="D64" s="37" t="s">
        <v>58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2" customFormat="1" ht="13.2">
      <c r="A75" s="26"/>
      <c r="B75" s="27"/>
      <c r="C75" s="26"/>
      <c r="D75" s="39" t="s">
        <v>56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56</v>
      </c>
      <c r="AI75" s="29"/>
      <c r="AJ75" s="29"/>
      <c r="AK75" s="29"/>
      <c r="AL75" s="29"/>
      <c r="AM75" s="39" t="s">
        <v>57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" customHeight="1">
      <c r="A82" s="26"/>
      <c r="B82" s="27"/>
      <c r="C82" s="17" t="s">
        <v>60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2" t="s">
        <v>12</v>
      </c>
      <c r="L84" s="4" t="str">
        <f>K5</f>
        <v>N19-178_exp4-2</v>
      </c>
      <c r="AR84" s="45"/>
    </row>
    <row r="85" spans="2:44" s="5" customFormat="1" ht="36.9" customHeight="1">
      <c r="B85" s="46"/>
      <c r="C85" s="47" t="s">
        <v>14</v>
      </c>
      <c r="L85" s="184" t="str">
        <f>K6</f>
        <v>Sportovní areál ul. Leonovova, Karviná - Hranice_(ZELEŇ)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6"/>
    </row>
    <row r="86" spans="1:57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2" t="s">
        <v>20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Karviná - Hranice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2" t="s">
        <v>22</v>
      </c>
      <c r="AJ87" s="26"/>
      <c r="AK87" s="26"/>
      <c r="AL87" s="26"/>
      <c r="AM87" s="186" t="str">
        <f>IF(AN8="","",AN8)</f>
        <v>9. 12. 2019</v>
      </c>
      <c r="AN87" s="186"/>
      <c r="AO87" s="26"/>
      <c r="AP87" s="26"/>
      <c r="AQ87" s="26"/>
      <c r="AR87" s="27"/>
      <c r="BE87" s="26"/>
    </row>
    <row r="88" spans="1:5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15" customHeight="1">
      <c r="A89" s="26"/>
      <c r="B89" s="27"/>
      <c r="C89" s="22" t="s">
        <v>28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Statutární město Karviná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2" t="s">
        <v>34</v>
      </c>
      <c r="AJ89" s="26"/>
      <c r="AK89" s="26"/>
      <c r="AL89" s="26"/>
      <c r="AM89" s="187" t="str">
        <f>IF(E17="","",E17)</f>
        <v>ADEA projekt s.r.o.</v>
      </c>
      <c r="AN89" s="188"/>
      <c r="AO89" s="188"/>
      <c r="AP89" s="188"/>
      <c r="AQ89" s="26"/>
      <c r="AR89" s="27"/>
      <c r="AS89" s="189" t="s">
        <v>61</v>
      </c>
      <c r="AT89" s="19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15" customHeight="1">
      <c r="A90" s="26"/>
      <c r="B90" s="27"/>
      <c r="C90" s="22" t="s">
        <v>32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Na základě výběrového řízení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2" t="s">
        <v>37</v>
      </c>
      <c r="AJ90" s="26"/>
      <c r="AK90" s="26"/>
      <c r="AL90" s="26"/>
      <c r="AM90" s="187" t="str">
        <f>IF(E20="","",E20)</f>
        <v xml:space="preserve"> </v>
      </c>
      <c r="AN90" s="188"/>
      <c r="AO90" s="188"/>
      <c r="AP90" s="188"/>
      <c r="AQ90" s="26"/>
      <c r="AR90" s="27"/>
      <c r="AS90" s="191"/>
      <c r="AT90" s="19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1"/>
      <c r="AT91" s="19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72" t="s">
        <v>62</v>
      </c>
      <c r="D92" s="173"/>
      <c r="E92" s="173"/>
      <c r="F92" s="173"/>
      <c r="G92" s="173"/>
      <c r="H92" s="54"/>
      <c r="I92" s="174" t="s">
        <v>63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5" t="s">
        <v>64</v>
      </c>
      <c r="AH92" s="173"/>
      <c r="AI92" s="173"/>
      <c r="AJ92" s="173"/>
      <c r="AK92" s="173"/>
      <c r="AL92" s="173"/>
      <c r="AM92" s="173"/>
      <c r="AN92" s="174" t="s">
        <v>65</v>
      </c>
      <c r="AO92" s="173"/>
      <c r="AP92" s="176"/>
      <c r="AQ92" s="55" t="s">
        <v>66</v>
      </c>
      <c r="AR92" s="27"/>
      <c r="AS92" s="56" t="s">
        <v>67</v>
      </c>
      <c r="AT92" s="57" t="s">
        <v>68</v>
      </c>
      <c r="AU92" s="57" t="s">
        <v>69</v>
      </c>
      <c r="AV92" s="57" t="s">
        <v>70</v>
      </c>
      <c r="AW92" s="57" t="s">
        <v>71</v>
      </c>
      <c r="AX92" s="57" t="s">
        <v>72</v>
      </c>
      <c r="AY92" s="57" t="s">
        <v>73</v>
      </c>
      <c r="AZ92" s="57" t="s">
        <v>74</v>
      </c>
      <c r="BA92" s="57" t="s">
        <v>75</v>
      </c>
      <c r="BB92" s="57" t="s">
        <v>76</v>
      </c>
      <c r="BC92" s="57" t="s">
        <v>77</v>
      </c>
      <c r="BD92" s="58" t="s">
        <v>78</v>
      </c>
      <c r="BE92" s="26"/>
    </row>
    <row r="93" spans="1:57" s="2" customFormat="1" ht="10.9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" customHeight="1">
      <c r="B94" s="62"/>
      <c r="C94" s="63" t="s">
        <v>79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1">
        <f>ROUND(AG95,2)</f>
        <v>0</v>
      </c>
      <c r="AH94" s="181"/>
      <c r="AI94" s="181"/>
      <c r="AJ94" s="181"/>
      <c r="AK94" s="181"/>
      <c r="AL94" s="181"/>
      <c r="AM94" s="181"/>
      <c r="AN94" s="182">
        <f>SUM(AG94,AT94)</f>
        <v>0</v>
      </c>
      <c r="AO94" s="182"/>
      <c r="AP94" s="182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80</v>
      </c>
      <c r="BT94" s="71" t="s">
        <v>81</v>
      </c>
      <c r="BU94" s="72" t="s">
        <v>82</v>
      </c>
      <c r="BV94" s="71" t="s">
        <v>83</v>
      </c>
      <c r="BW94" s="71" t="s">
        <v>4</v>
      </c>
      <c r="BX94" s="71" t="s">
        <v>84</v>
      </c>
      <c r="CL94" s="71" t="s">
        <v>17</v>
      </c>
    </row>
    <row r="95" spans="2:91" s="7" customFormat="1" ht="16.5" customHeight="1">
      <c r="B95" s="73"/>
      <c r="C95" s="74"/>
      <c r="D95" s="180" t="s">
        <v>85</v>
      </c>
      <c r="E95" s="180"/>
      <c r="F95" s="180"/>
      <c r="G95" s="180"/>
      <c r="H95" s="180"/>
      <c r="I95" s="75"/>
      <c r="J95" s="180" t="s">
        <v>86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79">
        <f>ROUND(SUM(AG96:AG97),2)</f>
        <v>0</v>
      </c>
      <c r="AH95" s="178"/>
      <c r="AI95" s="178"/>
      <c r="AJ95" s="178"/>
      <c r="AK95" s="178"/>
      <c r="AL95" s="178"/>
      <c r="AM95" s="178"/>
      <c r="AN95" s="177">
        <f>SUM(AG95,AT95)</f>
        <v>0</v>
      </c>
      <c r="AO95" s="178"/>
      <c r="AP95" s="178"/>
      <c r="AQ95" s="76" t="s">
        <v>87</v>
      </c>
      <c r="AR95" s="73"/>
      <c r="AS95" s="77">
        <f>ROUND(SUM(AS96:AS97),2)</f>
        <v>0</v>
      </c>
      <c r="AT95" s="78">
        <f>ROUND(SUM(AV95:AW95),2)</f>
        <v>0</v>
      </c>
      <c r="AU95" s="79">
        <f>ROUND(SUM(AU96:AU97),5)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ROUND(SUM(AZ96:AZ97),2)</f>
        <v>0</v>
      </c>
      <c r="BA95" s="78">
        <f>ROUND(SUM(BA96:BA97),2)</f>
        <v>0</v>
      </c>
      <c r="BB95" s="78">
        <f>ROUND(SUM(BB96:BB97),2)</f>
        <v>0</v>
      </c>
      <c r="BC95" s="78">
        <f>ROUND(SUM(BC96:BC97),2)</f>
        <v>0</v>
      </c>
      <c r="BD95" s="80">
        <f>ROUND(SUM(BD96:BD97),2)</f>
        <v>0</v>
      </c>
      <c r="BS95" s="81" t="s">
        <v>80</v>
      </c>
      <c r="BT95" s="81" t="s">
        <v>88</v>
      </c>
      <c r="BU95" s="81" t="s">
        <v>82</v>
      </c>
      <c r="BV95" s="81" t="s">
        <v>83</v>
      </c>
      <c r="BW95" s="81" t="s">
        <v>89</v>
      </c>
      <c r="BX95" s="81" t="s">
        <v>4</v>
      </c>
      <c r="CL95" s="81" t="s">
        <v>17</v>
      </c>
      <c r="CM95" s="81" t="s">
        <v>90</v>
      </c>
    </row>
    <row r="96" spans="1:90" s="4" customFormat="1" ht="16.5" customHeight="1">
      <c r="A96" s="82" t="s">
        <v>91</v>
      </c>
      <c r="B96" s="45"/>
      <c r="C96" s="83"/>
      <c r="D96" s="83"/>
      <c r="E96" s="171" t="s">
        <v>92</v>
      </c>
      <c r="F96" s="171"/>
      <c r="G96" s="171"/>
      <c r="H96" s="171"/>
      <c r="I96" s="171"/>
      <c r="J96" s="83"/>
      <c r="K96" s="171" t="s">
        <v>93</v>
      </c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69">
        <f>'SO 14b - Ozelenění_výsadb...'!J32</f>
        <v>0</v>
      </c>
      <c r="AH96" s="170"/>
      <c r="AI96" s="170"/>
      <c r="AJ96" s="170"/>
      <c r="AK96" s="170"/>
      <c r="AL96" s="170"/>
      <c r="AM96" s="170"/>
      <c r="AN96" s="169">
        <f>SUM(AG96,AT96)</f>
        <v>0</v>
      </c>
      <c r="AO96" s="170"/>
      <c r="AP96" s="170"/>
      <c r="AQ96" s="84" t="s">
        <v>94</v>
      </c>
      <c r="AR96" s="45"/>
      <c r="AS96" s="85">
        <v>0</v>
      </c>
      <c r="AT96" s="86">
        <f>ROUND(SUM(AV96:AW96),2)</f>
        <v>0</v>
      </c>
      <c r="AU96" s="87">
        <f>'SO 14b - Ozelenění_výsadb...'!P122</f>
        <v>0</v>
      </c>
      <c r="AV96" s="86">
        <f>'SO 14b - Ozelenění_výsadb...'!J35</f>
        <v>0</v>
      </c>
      <c r="AW96" s="86">
        <f>'SO 14b - Ozelenění_výsadb...'!J36</f>
        <v>0</v>
      </c>
      <c r="AX96" s="86">
        <f>'SO 14b - Ozelenění_výsadb...'!J37</f>
        <v>0</v>
      </c>
      <c r="AY96" s="86">
        <f>'SO 14b - Ozelenění_výsadb...'!J38</f>
        <v>0</v>
      </c>
      <c r="AZ96" s="86">
        <f>'SO 14b - Ozelenění_výsadb...'!F35</f>
        <v>0</v>
      </c>
      <c r="BA96" s="86">
        <f>'SO 14b - Ozelenění_výsadb...'!F36</f>
        <v>0</v>
      </c>
      <c r="BB96" s="86">
        <f>'SO 14b - Ozelenění_výsadb...'!F37</f>
        <v>0</v>
      </c>
      <c r="BC96" s="86">
        <f>'SO 14b - Ozelenění_výsadb...'!F38</f>
        <v>0</v>
      </c>
      <c r="BD96" s="88">
        <f>'SO 14b - Ozelenění_výsadb...'!F39</f>
        <v>0</v>
      </c>
      <c r="BT96" s="20" t="s">
        <v>90</v>
      </c>
      <c r="BV96" s="20" t="s">
        <v>83</v>
      </c>
      <c r="BW96" s="20" t="s">
        <v>95</v>
      </c>
      <c r="BX96" s="20" t="s">
        <v>89</v>
      </c>
      <c r="CL96" s="20" t="s">
        <v>1</v>
      </c>
    </row>
    <row r="97" spans="1:90" s="4" customFormat="1" ht="16.5" customHeight="1">
      <c r="A97" s="82" t="s">
        <v>91</v>
      </c>
      <c r="B97" s="45"/>
      <c r="C97" s="83"/>
      <c r="D97" s="83"/>
      <c r="E97" s="171" t="s">
        <v>96</v>
      </c>
      <c r="F97" s="171"/>
      <c r="G97" s="171"/>
      <c r="H97" s="171"/>
      <c r="I97" s="171"/>
      <c r="J97" s="83"/>
      <c r="K97" s="171" t="s">
        <v>97</v>
      </c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69">
        <f>'SO 14c - Ozelenění_Povýsa...'!J32</f>
        <v>0</v>
      </c>
      <c r="AH97" s="170"/>
      <c r="AI97" s="170"/>
      <c r="AJ97" s="170"/>
      <c r="AK97" s="170"/>
      <c r="AL97" s="170"/>
      <c r="AM97" s="170"/>
      <c r="AN97" s="169">
        <f>SUM(AG97,AT97)</f>
        <v>0</v>
      </c>
      <c r="AO97" s="170"/>
      <c r="AP97" s="170"/>
      <c r="AQ97" s="84" t="s">
        <v>94</v>
      </c>
      <c r="AR97" s="45"/>
      <c r="AS97" s="89">
        <v>0</v>
      </c>
      <c r="AT97" s="90">
        <f>ROUND(SUM(AV97:AW97),2)</f>
        <v>0</v>
      </c>
      <c r="AU97" s="91">
        <f>'SO 14c - Ozelenění_Povýsa...'!P123</f>
        <v>0</v>
      </c>
      <c r="AV97" s="90">
        <f>'SO 14c - Ozelenění_Povýsa...'!J35</f>
        <v>0</v>
      </c>
      <c r="AW97" s="90">
        <f>'SO 14c - Ozelenění_Povýsa...'!J36</f>
        <v>0</v>
      </c>
      <c r="AX97" s="90">
        <f>'SO 14c - Ozelenění_Povýsa...'!J37</f>
        <v>0</v>
      </c>
      <c r="AY97" s="90">
        <f>'SO 14c - Ozelenění_Povýsa...'!J38</f>
        <v>0</v>
      </c>
      <c r="AZ97" s="90">
        <f>'SO 14c - Ozelenění_Povýsa...'!F35</f>
        <v>0</v>
      </c>
      <c r="BA97" s="90">
        <f>'SO 14c - Ozelenění_Povýsa...'!F36</f>
        <v>0</v>
      </c>
      <c r="BB97" s="90">
        <f>'SO 14c - Ozelenění_Povýsa...'!F37</f>
        <v>0</v>
      </c>
      <c r="BC97" s="90">
        <f>'SO 14c - Ozelenění_Povýsa...'!F38</f>
        <v>0</v>
      </c>
      <c r="BD97" s="92">
        <f>'SO 14c - Ozelenění_Povýsa...'!F39</f>
        <v>0</v>
      </c>
      <c r="BT97" s="20" t="s">
        <v>90</v>
      </c>
      <c r="BV97" s="20" t="s">
        <v>83</v>
      </c>
      <c r="BW97" s="20" t="s">
        <v>98</v>
      </c>
      <c r="BX97" s="20" t="s">
        <v>89</v>
      </c>
      <c r="CL97" s="20" t="s">
        <v>1</v>
      </c>
    </row>
    <row r="98" spans="1:57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s="2" customFormat="1" ht="6.9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AR2:BE2"/>
    <mergeCell ref="AN96:AP96"/>
    <mergeCell ref="AG96:AM96"/>
    <mergeCell ref="E96:I96"/>
    <mergeCell ref="K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SO 14b - Ozelenění_výsadb...'!C2" display="/"/>
    <hyperlink ref="A97" location="'SO 14c - Ozelenění_Povýs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zoomScale="90" zoomScaleNormal="90" workbookViewId="0" topLeftCell="A108">
      <selection activeCell="I124" sqref="I124:I15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3"/>
    </row>
    <row r="2" spans="12:46" s="1" customFormat="1" ht="36.9" customHeight="1">
      <c r="L2" s="183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95</v>
      </c>
    </row>
    <row r="3" spans="2:46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90</v>
      </c>
    </row>
    <row r="4" spans="2:46" s="1" customFormat="1" ht="24.9" customHeight="1">
      <c r="B4" s="16"/>
      <c r="D4" s="17" t="s">
        <v>99</v>
      </c>
      <c r="L4" s="16"/>
      <c r="M4" s="94" t="s">
        <v>10</v>
      </c>
      <c r="AT4" s="13" t="s">
        <v>3</v>
      </c>
    </row>
    <row r="5" spans="2:12" s="1" customFormat="1" ht="6.9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198" t="str">
        <f>'Rekapitulace stavby'!K6</f>
        <v>Sportovní areál ul. Leonovova, Karviná - Hranice_(ZELEŇ)</v>
      </c>
      <c r="F7" s="199"/>
      <c r="G7" s="199"/>
      <c r="H7" s="199"/>
      <c r="L7" s="16"/>
    </row>
    <row r="8" spans="2:12" s="1" customFormat="1" ht="12" customHeight="1">
      <c r="B8" s="16"/>
      <c r="D8" s="22" t="s">
        <v>100</v>
      </c>
      <c r="L8" s="16"/>
    </row>
    <row r="9" spans="1:31" s="2" customFormat="1" ht="16.5" customHeight="1">
      <c r="A9" s="26"/>
      <c r="B9" s="27"/>
      <c r="C9" s="26"/>
      <c r="D9" s="26"/>
      <c r="E9" s="198" t="s">
        <v>101</v>
      </c>
      <c r="F9" s="197"/>
      <c r="G9" s="197"/>
      <c r="H9" s="19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2" t="s">
        <v>102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27"/>
      <c r="C11" s="26"/>
      <c r="D11" s="26"/>
      <c r="E11" s="184" t="s">
        <v>103</v>
      </c>
      <c r="F11" s="197"/>
      <c r="G11" s="197"/>
      <c r="H11" s="19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27"/>
      <c r="C13" s="26"/>
      <c r="D13" s="22" t="s">
        <v>16</v>
      </c>
      <c r="E13" s="26"/>
      <c r="F13" s="20" t="s">
        <v>1</v>
      </c>
      <c r="G13" s="26"/>
      <c r="H13" s="26"/>
      <c r="I13" s="22" t="s">
        <v>18</v>
      </c>
      <c r="J13" s="20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2" t="s">
        <v>20</v>
      </c>
      <c r="E14" s="26"/>
      <c r="F14" s="20" t="s">
        <v>38</v>
      </c>
      <c r="G14" s="26"/>
      <c r="H14" s="26"/>
      <c r="I14" s="22" t="s">
        <v>22</v>
      </c>
      <c r="J14" s="49" t="str">
        <f>'Rekapitulace stavby'!AN8</f>
        <v>9. 12. 2019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27"/>
      <c r="C16" s="26"/>
      <c r="D16" s="22" t="s">
        <v>28</v>
      </c>
      <c r="E16" s="26"/>
      <c r="F16" s="26"/>
      <c r="G16" s="26"/>
      <c r="H16" s="26"/>
      <c r="I16" s="22" t="s">
        <v>29</v>
      </c>
      <c r="J16" s="20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0" t="str">
        <f>IF('Rekapitulace stavby'!E11="","",'Rekapitulace stavby'!E11)</f>
        <v xml:space="preserve">Statutární město Karviná </v>
      </c>
      <c r="F17" s="26"/>
      <c r="G17" s="26"/>
      <c r="H17" s="26"/>
      <c r="I17" s="22" t="s">
        <v>31</v>
      </c>
      <c r="J17" s="20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2" t="s">
        <v>32</v>
      </c>
      <c r="E19" s="26"/>
      <c r="F19" s="26"/>
      <c r="G19" s="26"/>
      <c r="H19" s="26"/>
      <c r="I19" s="22" t="s">
        <v>29</v>
      </c>
      <c r="J19" s="20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59" t="str">
        <f>'Rekapitulace stavby'!E14</f>
        <v>Na základě výběrového řízení</v>
      </c>
      <c r="F20" s="159"/>
      <c r="G20" s="159"/>
      <c r="H20" s="159"/>
      <c r="I20" s="22" t="s">
        <v>31</v>
      </c>
      <c r="J20" s="20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2" t="s">
        <v>34</v>
      </c>
      <c r="E22" s="26"/>
      <c r="F22" s="26"/>
      <c r="G22" s="26"/>
      <c r="H22" s="26"/>
      <c r="I22" s="22" t="s">
        <v>29</v>
      </c>
      <c r="J22" s="20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0" t="str">
        <f>IF('Rekapitulace stavby'!E17="","",'Rekapitulace stavby'!E17)</f>
        <v>ADEA projekt s.r.o.</v>
      </c>
      <c r="F23" s="26"/>
      <c r="G23" s="26"/>
      <c r="H23" s="26"/>
      <c r="I23" s="22" t="s">
        <v>31</v>
      </c>
      <c r="J23" s="20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2" t="s">
        <v>37</v>
      </c>
      <c r="E25" s="26"/>
      <c r="F25" s="26"/>
      <c r="G25" s="26"/>
      <c r="H25" s="26"/>
      <c r="I25" s="22" t="s">
        <v>29</v>
      </c>
      <c r="J25" s="20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0" t="s">
        <v>104</v>
      </c>
      <c r="F26" s="26"/>
      <c r="G26" s="26"/>
      <c r="H26" s="26"/>
      <c r="I26" s="22" t="s">
        <v>31</v>
      </c>
      <c r="J26" s="20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2" t="s">
        <v>39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83.25" customHeight="1">
      <c r="A29" s="95"/>
      <c r="B29" s="96"/>
      <c r="C29" s="95"/>
      <c r="D29" s="95"/>
      <c r="E29" s="162" t="s">
        <v>40</v>
      </c>
      <c r="F29" s="162"/>
      <c r="G29" s="162"/>
      <c r="H29" s="162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8" t="s">
        <v>41</v>
      </c>
      <c r="E32" s="26"/>
      <c r="F32" s="26"/>
      <c r="G32" s="26"/>
      <c r="H32" s="26"/>
      <c r="I32" s="26"/>
      <c r="J32" s="65">
        <f>ROUND(J122,2)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43</v>
      </c>
      <c r="G34" s="26"/>
      <c r="H34" s="26"/>
      <c r="I34" s="30" t="s">
        <v>42</v>
      </c>
      <c r="J34" s="30" t="s">
        <v>44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9" t="s">
        <v>45</v>
      </c>
      <c r="E35" s="22" t="s">
        <v>46</v>
      </c>
      <c r="F35" s="100">
        <f>ROUND((SUM(BE122:BE150)),2)</f>
        <v>0</v>
      </c>
      <c r="G35" s="26"/>
      <c r="H35" s="26"/>
      <c r="I35" s="101">
        <v>0.21</v>
      </c>
      <c r="J35" s="100">
        <f>ROUND(((SUM(BE122:BE150))*I35),2)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2" t="s">
        <v>47</v>
      </c>
      <c r="F36" s="100">
        <f>ROUND((SUM(BF122:BF150)),2)</f>
        <v>0</v>
      </c>
      <c r="G36" s="26"/>
      <c r="H36" s="26"/>
      <c r="I36" s="101">
        <v>0.15</v>
      </c>
      <c r="J36" s="100">
        <f>ROUND(((SUM(BF122:BF150))*I36),2)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customHeight="1" hidden="1">
      <c r="A37" s="26"/>
      <c r="B37" s="27"/>
      <c r="C37" s="26"/>
      <c r="D37" s="26"/>
      <c r="E37" s="22" t="s">
        <v>48</v>
      </c>
      <c r="F37" s="100">
        <f>ROUND((SUM(BG122:BG150)),2)</f>
        <v>0</v>
      </c>
      <c r="G37" s="26"/>
      <c r="H37" s="26"/>
      <c r="I37" s="101">
        <v>0.21</v>
      </c>
      <c r="J37" s="10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customHeight="1" hidden="1">
      <c r="A38" s="26"/>
      <c r="B38" s="27"/>
      <c r="C38" s="26"/>
      <c r="D38" s="26"/>
      <c r="E38" s="22" t="s">
        <v>49</v>
      </c>
      <c r="F38" s="100">
        <f>ROUND((SUM(BH122:BH150)),2)</f>
        <v>0</v>
      </c>
      <c r="G38" s="26"/>
      <c r="H38" s="26"/>
      <c r="I38" s="101">
        <v>0.15</v>
      </c>
      <c r="J38" s="100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customHeight="1" hidden="1">
      <c r="A39" s="26"/>
      <c r="B39" s="27"/>
      <c r="C39" s="26"/>
      <c r="D39" s="26"/>
      <c r="E39" s="22" t="s">
        <v>50</v>
      </c>
      <c r="F39" s="100">
        <f>ROUND((SUM(BI122:BI150)),2)</f>
        <v>0</v>
      </c>
      <c r="G39" s="26"/>
      <c r="H39" s="26"/>
      <c r="I39" s="101">
        <v>0</v>
      </c>
      <c r="J39" s="100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2"/>
      <c r="D41" s="103" t="s">
        <v>51</v>
      </c>
      <c r="E41" s="54"/>
      <c r="F41" s="54"/>
      <c r="G41" s="104" t="s">
        <v>52</v>
      </c>
      <c r="H41" s="105" t="s">
        <v>53</v>
      </c>
      <c r="I41" s="54"/>
      <c r="J41" s="106">
        <f>SUM(J32:J39)</f>
        <v>0</v>
      </c>
      <c r="K41" s="107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36"/>
      <c r="D50" s="37" t="s">
        <v>54</v>
      </c>
      <c r="E50" s="38"/>
      <c r="F50" s="38"/>
      <c r="G50" s="37" t="s">
        <v>55</v>
      </c>
      <c r="H50" s="38"/>
      <c r="I50" s="38"/>
      <c r="J50" s="38"/>
      <c r="K50" s="38"/>
      <c r="L50" s="36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3.2">
      <c r="A61" s="26"/>
      <c r="B61" s="27"/>
      <c r="C61" s="26"/>
      <c r="D61" s="39" t="s">
        <v>56</v>
      </c>
      <c r="E61" s="29"/>
      <c r="F61" s="108" t="s">
        <v>57</v>
      </c>
      <c r="G61" s="39" t="s">
        <v>56</v>
      </c>
      <c r="H61" s="29"/>
      <c r="I61" s="29"/>
      <c r="J61" s="109" t="s">
        <v>57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3.2">
      <c r="A65" s="26"/>
      <c r="B65" s="27"/>
      <c r="C65" s="26"/>
      <c r="D65" s="37" t="s">
        <v>58</v>
      </c>
      <c r="E65" s="40"/>
      <c r="F65" s="40"/>
      <c r="G65" s="37" t="s">
        <v>59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3.2">
      <c r="A76" s="26"/>
      <c r="B76" s="27"/>
      <c r="C76" s="26"/>
      <c r="D76" s="39" t="s">
        <v>56</v>
      </c>
      <c r="E76" s="29"/>
      <c r="F76" s="108" t="s">
        <v>57</v>
      </c>
      <c r="G76" s="39" t="s">
        <v>56</v>
      </c>
      <c r="H76" s="29"/>
      <c r="I76" s="29"/>
      <c r="J76" s="109" t="s">
        <v>57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7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2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8" t="str">
        <f>E7</f>
        <v>Sportovní areál ul. Leonovova, Karviná - Hranice_(ZELEŇ)</v>
      </c>
      <c r="F85" s="199"/>
      <c r="G85" s="199"/>
      <c r="H85" s="19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6"/>
      <c r="C86" s="22" t="s">
        <v>100</v>
      </c>
      <c r="L86" s="16"/>
    </row>
    <row r="87" spans="1:31" s="2" customFormat="1" ht="16.5" customHeight="1">
      <c r="A87" s="26"/>
      <c r="B87" s="27"/>
      <c r="C87" s="26"/>
      <c r="D87" s="26"/>
      <c r="E87" s="198" t="s">
        <v>101</v>
      </c>
      <c r="F87" s="197"/>
      <c r="G87" s="197"/>
      <c r="H87" s="19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2" t="s">
        <v>102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 xml:space="preserve">SO 14b - Ozelenění_výsadba stromů </v>
      </c>
      <c r="F89" s="197"/>
      <c r="G89" s="197"/>
      <c r="H89" s="19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2" t="s">
        <v>20</v>
      </c>
      <c r="D91" s="26"/>
      <c r="E91" s="26"/>
      <c r="F91" s="20" t="str">
        <f>F14</f>
        <v xml:space="preserve"> </v>
      </c>
      <c r="G91" s="26"/>
      <c r="H91" s="26"/>
      <c r="I91" s="22" t="s">
        <v>22</v>
      </c>
      <c r="J91" s="49" t="str">
        <f>IF(J14="","",J14)</f>
        <v>9. 12. 2019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2" t="s">
        <v>28</v>
      </c>
      <c r="D93" s="26"/>
      <c r="E93" s="26"/>
      <c r="F93" s="20" t="str">
        <f>E17</f>
        <v xml:space="preserve">Statutární město Karviná </v>
      </c>
      <c r="G93" s="26"/>
      <c r="H93" s="26"/>
      <c r="I93" s="22" t="s">
        <v>34</v>
      </c>
      <c r="J93" s="24" t="str">
        <f>E23</f>
        <v>ADEA projekt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2" t="s">
        <v>32</v>
      </c>
      <c r="D94" s="26"/>
      <c r="E94" s="26"/>
      <c r="F94" s="20" t="str">
        <f>IF(E20="","",E20)</f>
        <v>Na základě výběrového řízení</v>
      </c>
      <c r="G94" s="26"/>
      <c r="H94" s="26"/>
      <c r="I94" s="22" t="s">
        <v>37</v>
      </c>
      <c r="J94" s="24" t="str">
        <f>E26</f>
        <v>Specialista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0" t="s">
        <v>106</v>
      </c>
      <c r="D96" s="102"/>
      <c r="E96" s="102"/>
      <c r="F96" s="102"/>
      <c r="G96" s="102"/>
      <c r="H96" s="102"/>
      <c r="I96" s="102"/>
      <c r="J96" s="111" t="s">
        <v>107</v>
      </c>
      <c r="K96" s="102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2" t="s">
        <v>108</v>
      </c>
      <c r="D98" s="26"/>
      <c r="E98" s="26"/>
      <c r="F98" s="26"/>
      <c r="G98" s="26"/>
      <c r="H98" s="26"/>
      <c r="I98" s="26"/>
      <c r="J98" s="65">
        <f>J122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3" t="s">
        <v>109</v>
      </c>
    </row>
    <row r="99" spans="2:12" s="9" customFormat="1" ht="24.9" customHeight="1">
      <c r="B99" s="113"/>
      <c r="D99" s="114" t="s">
        <v>110</v>
      </c>
      <c r="E99" s="115"/>
      <c r="F99" s="115"/>
      <c r="G99" s="115"/>
      <c r="H99" s="115"/>
      <c r="I99" s="115"/>
      <c r="J99" s="116">
        <f>J123</f>
        <v>0</v>
      </c>
      <c r="L99" s="113"/>
    </row>
    <row r="100" spans="2:12" s="9" customFormat="1" ht="24.9" customHeight="1">
      <c r="B100" s="113"/>
      <c r="D100" s="114" t="s">
        <v>111</v>
      </c>
      <c r="E100" s="115"/>
      <c r="F100" s="115"/>
      <c r="G100" s="115"/>
      <c r="H100" s="115"/>
      <c r="I100" s="115"/>
      <c r="J100" s="116">
        <f>J149</f>
        <v>0</v>
      </c>
      <c r="L100" s="113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" customHeight="1">
      <c r="A107" s="26"/>
      <c r="B107" s="27"/>
      <c r="C107" s="17" t="s">
        <v>112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2" t="s">
        <v>14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98" t="str">
        <f>E7</f>
        <v>Sportovní areál ul. Leonovova, Karviná - Hranice_(ZELEŇ)</v>
      </c>
      <c r="F110" s="199"/>
      <c r="G110" s="199"/>
      <c r="H110" s="199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2:12" s="1" customFormat="1" ht="12" customHeight="1">
      <c r="B111" s="16"/>
      <c r="C111" s="22" t="s">
        <v>100</v>
      </c>
      <c r="L111" s="16"/>
    </row>
    <row r="112" spans="1:31" s="2" customFormat="1" ht="16.5" customHeight="1">
      <c r="A112" s="26"/>
      <c r="B112" s="27"/>
      <c r="C112" s="26"/>
      <c r="D112" s="26"/>
      <c r="E112" s="198" t="s">
        <v>101</v>
      </c>
      <c r="F112" s="197"/>
      <c r="G112" s="197"/>
      <c r="H112" s="197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2" t="s">
        <v>102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6.5" customHeight="1">
      <c r="A114" s="26"/>
      <c r="B114" s="27"/>
      <c r="C114" s="26"/>
      <c r="D114" s="26"/>
      <c r="E114" s="184" t="str">
        <f>E11</f>
        <v xml:space="preserve">SO 14b - Ozelenění_výsadba stromů </v>
      </c>
      <c r="F114" s="197"/>
      <c r="G114" s="197"/>
      <c r="H114" s="197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2" t="s">
        <v>20</v>
      </c>
      <c r="D116" s="26"/>
      <c r="E116" s="26"/>
      <c r="F116" s="20" t="str">
        <f>F14</f>
        <v xml:space="preserve"> </v>
      </c>
      <c r="G116" s="26"/>
      <c r="H116" s="26"/>
      <c r="I116" s="22" t="s">
        <v>22</v>
      </c>
      <c r="J116" s="49" t="str">
        <f>IF(J14="","",J14)</f>
        <v>9. 12. 2019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5.15" customHeight="1">
      <c r="A118" s="26"/>
      <c r="B118" s="27"/>
      <c r="C118" s="22" t="s">
        <v>28</v>
      </c>
      <c r="D118" s="26"/>
      <c r="E118" s="26"/>
      <c r="F118" s="20" t="str">
        <f>E17</f>
        <v xml:space="preserve">Statutární město Karviná </v>
      </c>
      <c r="G118" s="26"/>
      <c r="H118" s="26"/>
      <c r="I118" s="22" t="s">
        <v>34</v>
      </c>
      <c r="J118" s="24" t="str">
        <f>E23</f>
        <v>ADEA projekt s.r.o.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5.15" customHeight="1">
      <c r="A119" s="26"/>
      <c r="B119" s="27"/>
      <c r="C119" s="22" t="s">
        <v>32</v>
      </c>
      <c r="D119" s="26"/>
      <c r="E119" s="26"/>
      <c r="F119" s="20" t="str">
        <f>IF(E20="","",E20)</f>
        <v>Na základě výběrového řízení</v>
      </c>
      <c r="G119" s="26"/>
      <c r="H119" s="26"/>
      <c r="I119" s="22" t="s">
        <v>37</v>
      </c>
      <c r="J119" s="24" t="str">
        <f>E26</f>
        <v>Specialista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10" customFormat="1" ht="29.25" customHeight="1">
      <c r="A121" s="117"/>
      <c r="B121" s="118"/>
      <c r="C121" s="119" t="s">
        <v>113</v>
      </c>
      <c r="D121" s="120" t="s">
        <v>66</v>
      </c>
      <c r="E121" s="120" t="s">
        <v>62</v>
      </c>
      <c r="F121" s="120" t="s">
        <v>63</v>
      </c>
      <c r="G121" s="120" t="s">
        <v>114</v>
      </c>
      <c r="H121" s="120" t="s">
        <v>115</v>
      </c>
      <c r="I121" s="120" t="s">
        <v>116</v>
      </c>
      <c r="J121" s="120" t="s">
        <v>107</v>
      </c>
      <c r="K121" s="121" t="s">
        <v>117</v>
      </c>
      <c r="L121" s="122"/>
      <c r="M121" s="56" t="s">
        <v>1</v>
      </c>
      <c r="N121" s="57" t="s">
        <v>45</v>
      </c>
      <c r="O121" s="57" t="s">
        <v>118</v>
      </c>
      <c r="P121" s="57" t="s">
        <v>119</v>
      </c>
      <c r="Q121" s="57" t="s">
        <v>120</v>
      </c>
      <c r="R121" s="57" t="s">
        <v>121</v>
      </c>
      <c r="S121" s="57" t="s">
        <v>122</v>
      </c>
      <c r="T121" s="58" t="s">
        <v>123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3" s="2" customFormat="1" ht="22.95" customHeight="1">
      <c r="A122" s="26"/>
      <c r="B122" s="27"/>
      <c r="C122" s="63" t="s">
        <v>124</v>
      </c>
      <c r="D122" s="26"/>
      <c r="E122" s="26"/>
      <c r="F122" s="26"/>
      <c r="G122" s="26"/>
      <c r="H122" s="26"/>
      <c r="I122" s="26"/>
      <c r="J122" s="123">
        <f>BK122</f>
        <v>0</v>
      </c>
      <c r="K122" s="26"/>
      <c r="L122" s="27"/>
      <c r="M122" s="59"/>
      <c r="N122" s="50"/>
      <c r="O122" s="60"/>
      <c r="P122" s="124">
        <f>P123+P149</f>
        <v>0</v>
      </c>
      <c r="Q122" s="60"/>
      <c r="R122" s="124">
        <f>R123+R149</f>
        <v>0</v>
      </c>
      <c r="S122" s="60"/>
      <c r="T122" s="125">
        <f>T123+T149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3" t="s">
        <v>80</v>
      </c>
      <c r="AU122" s="13" t="s">
        <v>109</v>
      </c>
      <c r="BK122" s="126">
        <f>BK123+BK149</f>
        <v>0</v>
      </c>
    </row>
    <row r="123" spans="2:63" s="11" customFormat="1" ht="25.95" customHeight="1">
      <c r="B123" s="127"/>
      <c r="D123" s="128" t="s">
        <v>80</v>
      </c>
      <c r="E123" s="129" t="s">
        <v>125</v>
      </c>
      <c r="F123" s="129" t="s">
        <v>126</v>
      </c>
      <c r="J123" s="130">
        <f>BK123</f>
        <v>0</v>
      </c>
      <c r="L123" s="127"/>
      <c r="M123" s="131"/>
      <c r="N123" s="132"/>
      <c r="O123" s="132"/>
      <c r="P123" s="133">
        <f>SUM(P124:P148)</f>
        <v>0</v>
      </c>
      <c r="Q123" s="132"/>
      <c r="R123" s="133">
        <f>SUM(R124:R148)</f>
        <v>0</v>
      </c>
      <c r="S123" s="132"/>
      <c r="T123" s="134">
        <f>SUM(T124:T148)</f>
        <v>0</v>
      </c>
      <c r="AR123" s="128" t="s">
        <v>88</v>
      </c>
      <c r="AT123" s="135" t="s">
        <v>80</v>
      </c>
      <c r="AU123" s="135" t="s">
        <v>81</v>
      </c>
      <c r="AY123" s="128" t="s">
        <v>127</v>
      </c>
      <c r="BK123" s="136">
        <f>SUM(BK124:BK148)</f>
        <v>0</v>
      </c>
    </row>
    <row r="124" spans="1:65" s="2" customFormat="1" ht="38.25" customHeight="1">
      <c r="A124" s="26"/>
      <c r="B124" s="137"/>
      <c r="C124" s="138" t="s">
        <v>88</v>
      </c>
      <c r="D124" s="138" t="s">
        <v>128</v>
      </c>
      <c r="E124" s="139" t="s">
        <v>129</v>
      </c>
      <c r="F124" s="140" t="s">
        <v>130</v>
      </c>
      <c r="G124" s="141" t="s">
        <v>131</v>
      </c>
      <c r="H124" s="142">
        <v>346</v>
      </c>
      <c r="I124" s="143"/>
      <c r="J124" s="143">
        <f aca="true" t="shared" si="0" ref="J124:J148">ROUND(I124*H124,2)</f>
        <v>0</v>
      </c>
      <c r="K124" s="140" t="s">
        <v>132</v>
      </c>
      <c r="L124" s="27"/>
      <c r="M124" s="144" t="s">
        <v>1</v>
      </c>
      <c r="N124" s="145" t="s">
        <v>46</v>
      </c>
      <c r="O124" s="146">
        <v>0</v>
      </c>
      <c r="P124" s="146">
        <f aca="true" t="shared" si="1" ref="P124:P148">O124*H124</f>
        <v>0</v>
      </c>
      <c r="Q124" s="146">
        <v>0</v>
      </c>
      <c r="R124" s="146">
        <f aca="true" t="shared" si="2" ref="R124:R148">Q124*H124</f>
        <v>0</v>
      </c>
      <c r="S124" s="146">
        <v>0</v>
      </c>
      <c r="T124" s="147">
        <f aca="true" t="shared" si="3" ref="T124:T148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8" t="s">
        <v>133</v>
      </c>
      <c r="AT124" s="148" t="s">
        <v>128</v>
      </c>
      <c r="AU124" s="148" t="s">
        <v>88</v>
      </c>
      <c r="AY124" s="13" t="s">
        <v>127</v>
      </c>
      <c r="BE124" s="149">
        <f aca="true" t="shared" si="4" ref="BE124:BE148">IF(N124="základní",J124,0)</f>
        <v>0</v>
      </c>
      <c r="BF124" s="149">
        <f aca="true" t="shared" si="5" ref="BF124:BF148">IF(N124="snížená",J124,0)</f>
        <v>0</v>
      </c>
      <c r="BG124" s="149">
        <f aca="true" t="shared" si="6" ref="BG124:BG148">IF(N124="zákl. přenesená",J124,0)</f>
        <v>0</v>
      </c>
      <c r="BH124" s="149">
        <f aca="true" t="shared" si="7" ref="BH124:BH148">IF(N124="sníž. přenesená",J124,0)</f>
        <v>0</v>
      </c>
      <c r="BI124" s="149">
        <f aca="true" t="shared" si="8" ref="BI124:BI148">IF(N124="nulová",J124,0)</f>
        <v>0</v>
      </c>
      <c r="BJ124" s="13" t="s">
        <v>88</v>
      </c>
      <c r="BK124" s="149">
        <f aca="true" t="shared" si="9" ref="BK124:BK148">ROUND(I124*H124,2)</f>
        <v>0</v>
      </c>
      <c r="BL124" s="13" t="s">
        <v>133</v>
      </c>
      <c r="BM124" s="148" t="s">
        <v>90</v>
      </c>
    </row>
    <row r="125" spans="1:65" s="2" customFormat="1" ht="38.25" customHeight="1">
      <c r="A125" s="26"/>
      <c r="B125" s="137"/>
      <c r="C125" s="138" t="s">
        <v>90</v>
      </c>
      <c r="D125" s="138" t="s">
        <v>128</v>
      </c>
      <c r="E125" s="139" t="s">
        <v>134</v>
      </c>
      <c r="F125" s="140" t="s">
        <v>135</v>
      </c>
      <c r="G125" s="141" t="s">
        <v>131</v>
      </c>
      <c r="H125" s="142">
        <v>21</v>
      </c>
      <c r="I125" s="143"/>
      <c r="J125" s="143">
        <f t="shared" si="0"/>
        <v>0</v>
      </c>
      <c r="K125" s="140" t="s">
        <v>132</v>
      </c>
      <c r="L125" s="27"/>
      <c r="M125" s="144" t="s">
        <v>1</v>
      </c>
      <c r="N125" s="145" t="s">
        <v>46</v>
      </c>
      <c r="O125" s="146">
        <v>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133</v>
      </c>
      <c r="AT125" s="148" t="s">
        <v>128</v>
      </c>
      <c r="AU125" s="148" t="s">
        <v>88</v>
      </c>
      <c r="AY125" s="13" t="s">
        <v>127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88</v>
      </c>
      <c r="BK125" s="149">
        <f t="shared" si="9"/>
        <v>0</v>
      </c>
      <c r="BL125" s="13" t="s">
        <v>133</v>
      </c>
      <c r="BM125" s="148" t="s">
        <v>133</v>
      </c>
    </row>
    <row r="126" spans="1:65" s="2" customFormat="1" ht="38.25" customHeight="1">
      <c r="A126" s="26"/>
      <c r="B126" s="137"/>
      <c r="C126" s="138" t="s">
        <v>136</v>
      </c>
      <c r="D126" s="138" t="s">
        <v>128</v>
      </c>
      <c r="E126" s="139" t="s">
        <v>137</v>
      </c>
      <c r="F126" s="140" t="s">
        <v>138</v>
      </c>
      <c r="G126" s="141" t="s">
        <v>131</v>
      </c>
      <c r="H126" s="142">
        <v>346</v>
      </c>
      <c r="I126" s="143"/>
      <c r="J126" s="143">
        <f t="shared" si="0"/>
        <v>0</v>
      </c>
      <c r="K126" s="140" t="s">
        <v>132</v>
      </c>
      <c r="L126" s="27"/>
      <c r="M126" s="144" t="s">
        <v>1</v>
      </c>
      <c r="N126" s="145" t="s">
        <v>46</v>
      </c>
      <c r="O126" s="146">
        <v>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8" t="s">
        <v>133</v>
      </c>
      <c r="AT126" s="148" t="s">
        <v>128</v>
      </c>
      <c r="AU126" s="148" t="s">
        <v>88</v>
      </c>
      <c r="AY126" s="13" t="s">
        <v>127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88</v>
      </c>
      <c r="BK126" s="149">
        <f t="shared" si="9"/>
        <v>0</v>
      </c>
      <c r="BL126" s="13" t="s">
        <v>133</v>
      </c>
      <c r="BM126" s="148" t="s">
        <v>139</v>
      </c>
    </row>
    <row r="127" spans="1:65" s="2" customFormat="1" ht="38.25" customHeight="1">
      <c r="A127" s="26"/>
      <c r="B127" s="137"/>
      <c r="C127" s="138" t="s">
        <v>133</v>
      </c>
      <c r="D127" s="138" t="s">
        <v>128</v>
      </c>
      <c r="E127" s="139" t="s">
        <v>140</v>
      </c>
      <c r="F127" s="140" t="s">
        <v>141</v>
      </c>
      <c r="G127" s="141" t="s">
        <v>131</v>
      </c>
      <c r="H127" s="142">
        <v>21</v>
      </c>
      <c r="I127" s="143"/>
      <c r="J127" s="143">
        <f t="shared" si="0"/>
        <v>0</v>
      </c>
      <c r="K127" s="140" t="s">
        <v>132</v>
      </c>
      <c r="L127" s="27"/>
      <c r="M127" s="144" t="s">
        <v>1</v>
      </c>
      <c r="N127" s="145" t="s">
        <v>46</v>
      </c>
      <c r="O127" s="146">
        <v>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133</v>
      </c>
      <c r="AT127" s="148" t="s">
        <v>128</v>
      </c>
      <c r="AU127" s="148" t="s">
        <v>88</v>
      </c>
      <c r="AY127" s="13" t="s">
        <v>127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88</v>
      </c>
      <c r="BK127" s="149">
        <f t="shared" si="9"/>
        <v>0</v>
      </c>
      <c r="BL127" s="13" t="s">
        <v>133</v>
      </c>
      <c r="BM127" s="148" t="s">
        <v>142</v>
      </c>
    </row>
    <row r="128" spans="1:65" s="2" customFormat="1" ht="38.25" customHeight="1">
      <c r="A128" s="26"/>
      <c r="B128" s="137"/>
      <c r="C128" s="138" t="s">
        <v>143</v>
      </c>
      <c r="D128" s="138" t="s">
        <v>128</v>
      </c>
      <c r="E128" s="139" t="s">
        <v>144</v>
      </c>
      <c r="F128" s="140" t="s">
        <v>145</v>
      </c>
      <c r="G128" s="141" t="s">
        <v>131</v>
      </c>
      <c r="H128" s="142">
        <v>21</v>
      </c>
      <c r="I128" s="143"/>
      <c r="J128" s="143">
        <f t="shared" si="0"/>
        <v>0</v>
      </c>
      <c r="K128" s="140" t="s">
        <v>132</v>
      </c>
      <c r="L128" s="27"/>
      <c r="M128" s="144" t="s">
        <v>1</v>
      </c>
      <c r="N128" s="145" t="s">
        <v>46</v>
      </c>
      <c r="O128" s="146">
        <v>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8" t="s">
        <v>133</v>
      </c>
      <c r="AT128" s="148" t="s">
        <v>128</v>
      </c>
      <c r="AU128" s="148" t="s">
        <v>88</v>
      </c>
      <c r="AY128" s="13" t="s">
        <v>127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88</v>
      </c>
      <c r="BK128" s="149">
        <f t="shared" si="9"/>
        <v>0</v>
      </c>
      <c r="BL128" s="13" t="s">
        <v>133</v>
      </c>
      <c r="BM128" s="148" t="s">
        <v>146</v>
      </c>
    </row>
    <row r="129" spans="1:65" s="2" customFormat="1" ht="38.25" customHeight="1">
      <c r="A129" s="26"/>
      <c r="B129" s="137"/>
      <c r="C129" s="138" t="s">
        <v>139</v>
      </c>
      <c r="D129" s="138" t="s">
        <v>128</v>
      </c>
      <c r="E129" s="139" t="s">
        <v>147</v>
      </c>
      <c r="F129" s="140" t="s">
        <v>148</v>
      </c>
      <c r="G129" s="141" t="s">
        <v>131</v>
      </c>
      <c r="H129" s="142">
        <v>21</v>
      </c>
      <c r="I129" s="143"/>
      <c r="J129" s="143">
        <f t="shared" si="0"/>
        <v>0</v>
      </c>
      <c r="K129" s="140" t="s">
        <v>132</v>
      </c>
      <c r="L129" s="27"/>
      <c r="M129" s="144" t="s">
        <v>1</v>
      </c>
      <c r="N129" s="145" t="s">
        <v>46</v>
      </c>
      <c r="O129" s="146">
        <v>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133</v>
      </c>
      <c r="AT129" s="148" t="s">
        <v>128</v>
      </c>
      <c r="AU129" s="148" t="s">
        <v>88</v>
      </c>
      <c r="AY129" s="13" t="s">
        <v>127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88</v>
      </c>
      <c r="BK129" s="149">
        <f t="shared" si="9"/>
        <v>0</v>
      </c>
      <c r="BL129" s="13" t="s">
        <v>133</v>
      </c>
      <c r="BM129" s="148" t="s">
        <v>149</v>
      </c>
    </row>
    <row r="130" spans="1:65" s="2" customFormat="1" ht="38.25" customHeight="1">
      <c r="A130" s="26"/>
      <c r="B130" s="137"/>
      <c r="C130" s="138" t="s">
        <v>150</v>
      </c>
      <c r="D130" s="138" t="s">
        <v>128</v>
      </c>
      <c r="E130" s="139" t="s">
        <v>151</v>
      </c>
      <c r="F130" s="140" t="s">
        <v>152</v>
      </c>
      <c r="G130" s="141" t="s">
        <v>153</v>
      </c>
      <c r="H130" s="142">
        <v>22.24</v>
      </c>
      <c r="I130" s="143"/>
      <c r="J130" s="143">
        <f t="shared" si="0"/>
        <v>0</v>
      </c>
      <c r="K130" s="140" t="s">
        <v>132</v>
      </c>
      <c r="L130" s="27"/>
      <c r="M130" s="144" t="s">
        <v>1</v>
      </c>
      <c r="N130" s="145" t="s">
        <v>46</v>
      </c>
      <c r="O130" s="146">
        <v>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8" t="s">
        <v>133</v>
      </c>
      <c r="AT130" s="148" t="s">
        <v>128</v>
      </c>
      <c r="AU130" s="148" t="s">
        <v>88</v>
      </c>
      <c r="AY130" s="13" t="s">
        <v>127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88</v>
      </c>
      <c r="BK130" s="149">
        <f t="shared" si="9"/>
        <v>0</v>
      </c>
      <c r="BL130" s="13" t="s">
        <v>133</v>
      </c>
      <c r="BM130" s="148" t="s">
        <v>154</v>
      </c>
    </row>
    <row r="131" spans="1:65" s="2" customFormat="1" ht="38.25" customHeight="1">
      <c r="A131" s="26"/>
      <c r="B131" s="137"/>
      <c r="C131" s="138" t="s">
        <v>142</v>
      </c>
      <c r="D131" s="138" t="s">
        <v>128</v>
      </c>
      <c r="E131" s="139" t="s">
        <v>155</v>
      </c>
      <c r="F131" s="140" t="s">
        <v>156</v>
      </c>
      <c r="G131" s="141" t="s">
        <v>157</v>
      </c>
      <c r="H131" s="142">
        <v>1</v>
      </c>
      <c r="I131" s="143"/>
      <c r="J131" s="143">
        <f t="shared" si="0"/>
        <v>0</v>
      </c>
      <c r="K131" s="140" t="s">
        <v>132</v>
      </c>
      <c r="L131" s="27"/>
      <c r="M131" s="144" t="s">
        <v>1</v>
      </c>
      <c r="N131" s="145" t="s">
        <v>46</v>
      </c>
      <c r="O131" s="146">
        <v>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8" t="s">
        <v>133</v>
      </c>
      <c r="AT131" s="148" t="s">
        <v>128</v>
      </c>
      <c r="AU131" s="148" t="s">
        <v>88</v>
      </c>
      <c r="AY131" s="13" t="s">
        <v>127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88</v>
      </c>
      <c r="BK131" s="149">
        <f t="shared" si="9"/>
        <v>0</v>
      </c>
      <c r="BL131" s="13" t="s">
        <v>133</v>
      </c>
      <c r="BM131" s="148" t="s">
        <v>158</v>
      </c>
    </row>
    <row r="132" spans="1:65" s="2" customFormat="1" ht="38.25" customHeight="1">
      <c r="A132" s="26"/>
      <c r="B132" s="137"/>
      <c r="C132" s="138" t="s">
        <v>159</v>
      </c>
      <c r="D132" s="138" t="s">
        <v>128</v>
      </c>
      <c r="E132" s="139" t="s">
        <v>160</v>
      </c>
      <c r="F132" s="140" t="s">
        <v>161</v>
      </c>
      <c r="G132" s="141" t="s">
        <v>162</v>
      </c>
      <c r="H132" s="142">
        <v>21</v>
      </c>
      <c r="I132" s="143"/>
      <c r="J132" s="143">
        <f t="shared" si="0"/>
        <v>0</v>
      </c>
      <c r="K132" s="140" t="s">
        <v>132</v>
      </c>
      <c r="L132" s="27"/>
      <c r="M132" s="144" t="s">
        <v>1</v>
      </c>
      <c r="N132" s="145" t="s">
        <v>46</v>
      </c>
      <c r="O132" s="146">
        <v>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8" t="s">
        <v>133</v>
      </c>
      <c r="AT132" s="148" t="s">
        <v>128</v>
      </c>
      <c r="AU132" s="148" t="s">
        <v>88</v>
      </c>
      <c r="AY132" s="13" t="s">
        <v>127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88</v>
      </c>
      <c r="BK132" s="149">
        <f t="shared" si="9"/>
        <v>0</v>
      </c>
      <c r="BL132" s="13" t="s">
        <v>133</v>
      </c>
      <c r="BM132" s="148" t="s">
        <v>125</v>
      </c>
    </row>
    <row r="133" spans="1:65" s="2" customFormat="1" ht="38.25" customHeight="1">
      <c r="A133" s="26"/>
      <c r="B133" s="137"/>
      <c r="C133" s="138" t="s">
        <v>146</v>
      </c>
      <c r="D133" s="138" t="s">
        <v>128</v>
      </c>
      <c r="E133" s="139" t="s">
        <v>163</v>
      </c>
      <c r="F133" s="140" t="s">
        <v>164</v>
      </c>
      <c r="G133" s="141" t="s">
        <v>162</v>
      </c>
      <c r="H133" s="142">
        <v>21</v>
      </c>
      <c r="I133" s="143"/>
      <c r="J133" s="143">
        <f t="shared" si="0"/>
        <v>0</v>
      </c>
      <c r="K133" s="140" t="s">
        <v>132</v>
      </c>
      <c r="L133" s="27"/>
      <c r="M133" s="144" t="s">
        <v>1</v>
      </c>
      <c r="N133" s="145" t="s">
        <v>46</v>
      </c>
      <c r="O133" s="146">
        <v>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8" t="s">
        <v>133</v>
      </c>
      <c r="AT133" s="148" t="s">
        <v>128</v>
      </c>
      <c r="AU133" s="148" t="s">
        <v>88</v>
      </c>
      <c r="AY133" s="13" t="s">
        <v>127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88</v>
      </c>
      <c r="BK133" s="149">
        <f t="shared" si="9"/>
        <v>0</v>
      </c>
      <c r="BL133" s="13" t="s">
        <v>133</v>
      </c>
      <c r="BM133" s="148" t="s">
        <v>165</v>
      </c>
    </row>
    <row r="134" spans="1:65" s="2" customFormat="1" ht="38.25" customHeight="1">
      <c r="A134" s="26"/>
      <c r="B134" s="137"/>
      <c r="C134" s="138" t="s">
        <v>166</v>
      </c>
      <c r="D134" s="138" t="s">
        <v>128</v>
      </c>
      <c r="E134" s="139" t="s">
        <v>167</v>
      </c>
      <c r="F134" s="140" t="s">
        <v>168</v>
      </c>
      <c r="G134" s="141" t="s">
        <v>153</v>
      </c>
      <c r="H134" s="142">
        <v>38.3</v>
      </c>
      <c r="I134" s="143"/>
      <c r="J134" s="143">
        <f t="shared" si="0"/>
        <v>0</v>
      </c>
      <c r="K134" s="140" t="s">
        <v>132</v>
      </c>
      <c r="L134" s="27"/>
      <c r="M134" s="144" t="s">
        <v>1</v>
      </c>
      <c r="N134" s="145" t="s">
        <v>46</v>
      </c>
      <c r="O134" s="146">
        <v>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8" t="s">
        <v>133</v>
      </c>
      <c r="AT134" s="148" t="s">
        <v>128</v>
      </c>
      <c r="AU134" s="148" t="s">
        <v>88</v>
      </c>
      <c r="AY134" s="13" t="s">
        <v>127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88</v>
      </c>
      <c r="BK134" s="149">
        <f t="shared" si="9"/>
        <v>0</v>
      </c>
      <c r="BL134" s="13" t="s">
        <v>133</v>
      </c>
      <c r="BM134" s="148" t="s">
        <v>169</v>
      </c>
    </row>
    <row r="135" spans="1:65" s="2" customFormat="1" ht="38.25" customHeight="1">
      <c r="A135" s="26"/>
      <c r="B135" s="137"/>
      <c r="C135" s="138" t="s">
        <v>149</v>
      </c>
      <c r="D135" s="138" t="s">
        <v>128</v>
      </c>
      <c r="E135" s="139" t="s">
        <v>170</v>
      </c>
      <c r="F135" s="140" t="s">
        <v>171</v>
      </c>
      <c r="G135" s="141" t="s">
        <v>172</v>
      </c>
      <c r="H135" s="142">
        <v>122</v>
      </c>
      <c r="I135" s="143"/>
      <c r="J135" s="143">
        <f t="shared" si="0"/>
        <v>0</v>
      </c>
      <c r="K135" s="140" t="s">
        <v>132</v>
      </c>
      <c r="L135" s="27"/>
      <c r="M135" s="144" t="s">
        <v>1</v>
      </c>
      <c r="N135" s="145" t="s">
        <v>46</v>
      </c>
      <c r="O135" s="146">
        <v>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8" t="s">
        <v>133</v>
      </c>
      <c r="AT135" s="148" t="s">
        <v>128</v>
      </c>
      <c r="AU135" s="148" t="s">
        <v>88</v>
      </c>
      <c r="AY135" s="13" t="s">
        <v>127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88</v>
      </c>
      <c r="BK135" s="149">
        <f t="shared" si="9"/>
        <v>0</v>
      </c>
      <c r="BL135" s="13" t="s">
        <v>133</v>
      </c>
      <c r="BM135" s="148" t="s">
        <v>173</v>
      </c>
    </row>
    <row r="136" spans="1:65" s="2" customFormat="1" ht="38.25" customHeight="1">
      <c r="A136" s="26"/>
      <c r="B136" s="137"/>
      <c r="C136" s="138" t="s">
        <v>174</v>
      </c>
      <c r="D136" s="138" t="s">
        <v>128</v>
      </c>
      <c r="E136" s="139" t="s">
        <v>175</v>
      </c>
      <c r="F136" s="140" t="s">
        <v>176</v>
      </c>
      <c r="G136" s="141" t="s">
        <v>153</v>
      </c>
      <c r="H136" s="142">
        <v>12.2</v>
      </c>
      <c r="I136" s="143"/>
      <c r="J136" s="143">
        <f t="shared" si="0"/>
        <v>0</v>
      </c>
      <c r="K136" s="140" t="s">
        <v>132</v>
      </c>
      <c r="L136" s="27"/>
      <c r="M136" s="144" t="s">
        <v>1</v>
      </c>
      <c r="N136" s="145" t="s">
        <v>46</v>
      </c>
      <c r="O136" s="146">
        <v>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8" t="s">
        <v>133</v>
      </c>
      <c r="AT136" s="148" t="s">
        <v>128</v>
      </c>
      <c r="AU136" s="148" t="s">
        <v>88</v>
      </c>
      <c r="AY136" s="13" t="s">
        <v>127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88</v>
      </c>
      <c r="BK136" s="149">
        <f t="shared" si="9"/>
        <v>0</v>
      </c>
      <c r="BL136" s="13" t="s">
        <v>133</v>
      </c>
      <c r="BM136" s="148" t="s">
        <v>177</v>
      </c>
    </row>
    <row r="137" spans="1:65" s="2" customFormat="1" ht="38.25" customHeight="1">
      <c r="A137" s="26"/>
      <c r="B137" s="137"/>
      <c r="C137" s="138" t="s">
        <v>8</v>
      </c>
      <c r="D137" s="138" t="s">
        <v>128</v>
      </c>
      <c r="E137" s="139" t="s">
        <v>178</v>
      </c>
      <c r="F137" s="140" t="s">
        <v>253</v>
      </c>
      <c r="G137" s="141" t="s">
        <v>131</v>
      </c>
      <c r="H137" s="142">
        <v>797</v>
      </c>
      <c r="I137" s="143"/>
      <c r="J137" s="143">
        <f t="shared" si="0"/>
        <v>0</v>
      </c>
      <c r="K137" s="140" t="s">
        <v>132</v>
      </c>
      <c r="L137" s="27"/>
      <c r="M137" s="144" t="s">
        <v>1</v>
      </c>
      <c r="N137" s="145" t="s">
        <v>46</v>
      </c>
      <c r="O137" s="146">
        <v>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8" t="s">
        <v>133</v>
      </c>
      <c r="AT137" s="148" t="s">
        <v>128</v>
      </c>
      <c r="AU137" s="148" t="s">
        <v>88</v>
      </c>
      <c r="AY137" s="13" t="s">
        <v>127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88</v>
      </c>
      <c r="BK137" s="149">
        <f t="shared" si="9"/>
        <v>0</v>
      </c>
      <c r="BL137" s="13" t="s">
        <v>133</v>
      </c>
      <c r="BM137" s="148" t="s">
        <v>179</v>
      </c>
    </row>
    <row r="138" spans="1:65" s="2" customFormat="1" ht="38.25" customHeight="1">
      <c r="A138" s="26"/>
      <c r="B138" s="137"/>
      <c r="C138" s="138" t="s">
        <v>158</v>
      </c>
      <c r="D138" s="138" t="s">
        <v>128</v>
      </c>
      <c r="E138" s="139" t="s">
        <v>180</v>
      </c>
      <c r="F138" s="140" t="s">
        <v>181</v>
      </c>
      <c r="G138" s="141" t="s">
        <v>131</v>
      </c>
      <c r="H138" s="142">
        <v>63</v>
      </c>
      <c r="I138" s="143"/>
      <c r="J138" s="143">
        <f t="shared" si="0"/>
        <v>0</v>
      </c>
      <c r="K138" s="140" t="s">
        <v>132</v>
      </c>
      <c r="L138" s="27"/>
      <c r="M138" s="144" t="s">
        <v>1</v>
      </c>
      <c r="N138" s="145" t="s">
        <v>46</v>
      </c>
      <c r="O138" s="146">
        <v>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8" t="s">
        <v>133</v>
      </c>
      <c r="AT138" s="148" t="s">
        <v>128</v>
      </c>
      <c r="AU138" s="148" t="s">
        <v>88</v>
      </c>
      <c r="AY138" s="13" t="s">
        <v>127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88</v>
      </c>
      <c r="BK138" s="149">
        <f t="shared" si="9"/>
        <v>0</v>
      </c>
      <c r="BL138" s="13" t="s">
        <v>133</v>
      </c>
      <c r="BM138" s="148" t="s">
        <v>182</v>
      </c>
    </row>
    <row r="139" spans="1:65" s="2" customFormat="1" ht="38.25" customHeight="1">
      <c r="A139" s="26"/>
      <c r="B139" s="137"/>
      <c r="C139" s="138" t="s">
        <v>183</v>
      </c>
      <c r="D139" s="138" t="s">
        <v>128</v>
      </c>
      <c r="E139" s="139" t="s">
        <v>184</v>
      </c>
      <c r="F139" s="140" t="s">
        <v>185</v>
      </c>
      <c r="G139" s="141" t="s">
        <v>131</v>
      </c>
      <c r="H139" s="142">
        <v>14</v>
      </c>
      <c r="I139" s="143"/>
      <c r="J139" s="143">
        <f t="shared" si="0"/>
        <v>0</v>
      </c>
      <c r="K139" s="140" t="s">
        <v>132</v>
      </c>
      <c r="L139" s="27"/>
      <c r="M139" s="144" t="s">
        <v>1</v>
      </c>
      <c r="N139" s="145" t="s">
        <v>46</v>
      </c>
      <c r="O139" s="146">
        <v>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133</v>
      </c>
      <c r="AT139" s="148" t="s">
        <v>128</v>
      </c>
      <c r="AU139" s="148" t="s">
        <v>88</v>
      </c>
      <c r="AY139" s="13" t="s">
        <v>127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88</v>
      </c>
      <c r="BK139" s="149">
        <f t="shared" si="9"/>
        <v>0</v>
      </c>
      <c r="BL139" s="13" t="s">
        <v>133</v>
      </c>
      <c r="BM139" s="148" t="s">
        <v>186</v>
      </c>
    </row>
    <row r="140" spans="1:65" s="2" customFormat="1" ht="38.25" customHeight="1">
      <c r="A140" s="26"/>
      <c r="B140" s="137"/>
      <c r="C140" s="138" t="s">
        <v>125</v>
      </c>
      <c r="D140" s="138" t="s">
        <v>128</v>
      </c>
      <c r="E140" s="139" t="s">
        <v>187</v>
      </c>
      <c r="F140" s="140" t="s">
        <v>188</v>
      </c>
      <c r="G140" s="141" t="s">
        <v>131</v>
      </c>
      <c r="H140" s="142">
        <v>3</v>
      </c>
      <c r="I140" s="143"/>
      <c r="J140" s="143">
        <f t="shared" si="0"/>
        <v>0</v>
      </c>
      <c r="K140" s="140" t="s">
        <v>132</v>
      </c>
      <c r="L140" s="27"/>
      <c r="M140" s="144" t="s">
        <v>1</v>
      </c>
      <c r="N140" s="145" t="s">
        <v>46</v>
      </c>
      <c r="O140" s="146">
        <v>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8" t="s">
        <v>133</v>
      </c>
      <c r="AT140" s="148" t="s">
        <v>128</v>
      </c>
      <c r="AU140" s="148" t="s">
        <v>88</v>
      </c>
      <c r="AY140" s="13" t="s">
        <v>127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88</v>
      </c>
      <c r="BK140" s="149">
        <f t="shared" si="9"/>
        <v>0</v>
      </c>
      <c r="BL140" s="13" t="s">
        <v>133</v>
      </c>
      <c r="BM140" s="148" t="s">
        <v>189</v>
      </c>
    </row>
    <row r="141" spans="1:65" s="2" customFormat="1" ht="38.25" customHeight="1">
      <c r="A141" s="26"/>
      <c r="B141" s="137"/>
      <c r="C141" s="138" t="s">
        <v>190</v>
      </c>
      <c r="D141" s="138" t="s">
        <v>128</v>
      </c>
      <c r="E141" s="139" t="s">
        <v>191</v>
      </c>
      <c r="F141" s="140" t="s">
        <v>192</v>
      </c>
      <c r="G141" s="141" t="s">
        <v>131</v>
      </c>
      <c r="H141" s="142">
        <v>4</v>
      </c>
      <c r="I141" s="143"/>
      <c r="J141" s="143">
        <f t="shared" si="0"/>
        <v>0</v>
      </c>
      <c r="K141" s="140" t="s">
        <v>132</v>
      </c>
      <c r="L141" s="27"/>
      <c r="M141" s="144" t="s">
        <v>1</v>
      </c>
      <c r="N141" s="145" t="s">
        <v>46</v>
      </c>
      <c r="O141" s="146">
        <v>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133</v>
      </c>
      <c r="AT141" s="148" t="s">
        <v>128</v>
      </c>
      <c r="AU141" s="148" t="s">
        <v>88</v>
      </c>
      <c r="AY141" s="13" t="s">
        <v>127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88</v>
      </c>
      <c r="BK141" s="149">
        <f t="shared" si="9"/>
        <v>0</v>
      </c>
      <c r="BL141" s="13" t="s">
        <v>133</v>
      </c>
      <c r="BM141" s="148" t="s">
        <v>193</v>
      </c>
    </row>
    <row r="142" spans="1:65" s="2" customFormat="1" ht="38.25" customHeight="1">
      <c r="A142" s="26"/>
      <c r="B142" s="137"/>
      <c r="C142" s="138" t="s">
        <v>165</v>
      </c>
      <c r="D142" s="138" t="s">
        <v>128</v>
      </c>
      <c r="E142" s="139" t="s">
        <v>194</v>
      </c>
      <c r="F142" s="140" t="s">
        <v>195</v>
      </c>
      <c r="G142" s="141" t="s">
        <v>131</v>
      </c>
      <c r="H142" s="142">
        <v>7</v>
      </c>
      <c r="I142" s="143"/>
      <c r="J142" s="143">
        <f t="shared" si="0"/>
        <v>0</v>
      </c>
      <c r="K142" s="140" t="s">
        <v>132</v>
      </c>
      <c r="L142" s="27"/>
      <c r="M142" s="144" t="s">
        <v>1</v>
      </c>
      <c r="N142" s="145" t="s">
        <v>46</v>
      </c>
      <c r="O142" s="146">
        <v>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8" t="s">
        <v>133</v>
      </c>
      <c r="AT142" s="148" t="s">
        <v>128</v>
      </c>
      <c r="AU142" s="148" t="s">
        <v>88</v>
      </c>
      <c r="AY142" s="13" t="s">
        <v>127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88</v>
      </c>
      <c r="BK142" s="149">
        <f t="shared" si="9"/>
        <v>0</v>
      </c>
      <c r="BL142" s="13" t="s">
        <v>133</v>
      </c>
      <c r="BM142" s="148" t="s">
        <v>196</v>
      </c>
    </row>
    <row r="143" spans="1:65" s="2" customFormat="1" ht="38.25" customHeight="1">
      <c r="A143" s="26"/>
      <c r="B143" s="137"/>
      <c r="C143" s="138" t="s">
        <v>7</v>
      </c>
      <c r="D143" s="138" t="s">
        <v>128</v>
      </c>
      <c r="E143" s="139" t="s">
        <v>197</v>
      </c>
      <c r="F143" s="140" t="s">
        <v>198</v>
      </c>
      <c r="G143" s="141" t="s">
        <v>131</v>
      </c>
      <c r="H143" s="142">
        <v>9</v>
      </c>
      <c r="I143" s="143"/>
      <c r="J143" s="143">
        <f t="shared" si="0"/>
        <v>0</v>
      </c>
      <c r="K143" s="140" t="s">
        <v>132</v>
      </c>
      <c r="L143" s="27"/>
      <c r="M143" s="144" t="s">
        <v>1</v>
      </c>
      <c r="N143" s="145" t="s">
        <v>46</v>
      </c>
      <c r="O143" s="146">
        <v>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133</v>
      </c>
      <c r="AT143" s="148" t="s">
        <v>128</v>
      </c>
      <c r="AU143" s="148" t="s">
        <v>88</v>
      </c>
      <c r="AY143" s="13" t="s">
        <v>127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88</v>
      </c>
      <c r="BK143" s="149">
        <f t="shared" si="9"/>
        <v>0</v>
      </c>
      <c r="BL143" s="13" t="s">
        <v>133</v>
      </c>
      <c r="BM143" s="148" t="s">
        <v>199</v>
      </c>
    </row>
    <row r="144" spans="1:65" s="2" customFormat="1" ht="38.25" customHeight="1">
      <c r="A144" s="26"/>
      <c r="B144" s="137"/>
      <c r="C144" s="138" t="s">
        <v>169</v>
      </c>
      <c r="D144" s="138" t="s">
        <v>128</v>
      </c>
      <c r="E144" s="139" t="s">
        <v>200</v>
      </c>
      <c r="F144" s="140" t="s">
        <v>201</v>
      </c>
      <c r="G144" s="141" t="s">
        <v>131</v>
      </c>
      <c r="H144" s="142">
        <v>144</v>
      </c>
      <c r="I144" s="143"/>
      <c r="J144" s="143">
        <f t="shared" si="0"/>
        <v>0</v>
      </c>
      <c r="K144" s="140" t="s">
        <v>132</v>
      </c>
      <c r="L144" s="27"/>
      <c r="M144" s="144" t="s">
        <v>1</v>
      </c>
      <c r="N144" s="145" t="s">
        <v>46</v>
      </c>
      <c r="O144" s="146">
        <v>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8" t="s">
        <v>133</v>
      </c>
      <c r="AT144" s="148" t="s">
        <v>128</v>
      </c>
      <c r="AU144" s="148" t="s">
        <v>88</v>
      </c>
      <c r="AY144" s="13" t="s">
        <v>127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88</v>
      </c>
      <c r="BK144" s="149">
        <f t="shared" si="9"/>
        <v>0</v>
      </c>
      <c r="BL144" s="13" t="s">
        <v>133</v>
      </c>
      <c r="BM144" s="148" t="s">
        <v>202</v>
      </c>
    </row>
    <row r="145" spans="1:65" s="2" customFormat="1" ht="38.25" customHeight="1">
      <c r="A145" s="26"/>
      <c r="B145" s="137"/>
      <c r="C145" s="138" t="s">
        <v>203</v>
      </c>
      <c r="D145" s="138" t="s">
        <v>128</v>
      </c>
      <c r="E145" s="139" t="s">
        <v>204</v>
      </c>
      <c r="F145" s="140" t="s">
        <v>205</v>
      </c>
      <c r="G145" s="141" t="s">
        <v>131</v>
      </c>
      <c r="H145" s="142">
        <v>176</v>
      </c>
      <c r="I145" s="143"/>
      <c r="J145" s="143">
        <f t="shared" si="0"/>
        <v>0</v>
      </c>
      <c r="K145" s="140" t="s">
        <v>132</v>
      </c>
      <c r="L145" s="27"/>
      <c r="M145" s="144" t="s">
        <v>1</v>
      </c>
      <c r="N145" s="145" t="s">
        <v>46</v>
      </c>
      <c r="O145" s="146">
        <v>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8" t="s">
        <v>133</v>
      </c>
      <c r="AT145" s="148" t="s">
        <v>128</v>
      </c>
      <c r="AU145" s="148" t="s">
        <v>88</v>
      </c>
      <c r="AY145" s="13" t="s">
        <v>127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88</v>
      </c>
      <c r="BK145" s="149">
        <f t="shared" si="9"/>
        <v>0</v>
      </c>
      <c r="BL145" s="13" t="s">
        <v>133</v>
      </c>
      <c r="BM145" s="148" t="s">
        <v>206</v>
      </c>
    </row>
    <row r="146" spans="1:65" s="2" customFormat="1" ht="38.25" customHeight="1">
      <c r="A146" s="26"/>
      <c r="B146" s="137"/>
      <c r="C146" s="138" t="s">
        <v>173</v>
      </c>
      <c r="D146" s="138" t="s">
        <v>128</v>
      </c>
      <c r="E146" s="139" t="s">
        <v>207</v>
      </c>
      <c r="F146" s="140" t="s">
        <v>208</v>
      </c>
      <c r="G146" s="141" t="s">
        <v>131</v>
      </c>
      <c r="H146" s="142">
        <v>3</v>
      </c>
      <c r="I146" s="143"/>
      <c r="J146" s="143">
        <f t="shared" si="0"/>
        <v>0</v>
      </c>
      <c r="K146" s="140" t="s">
        <v>132</v>
      </c>
      <c r="L146" s="27"/>
      <c r="M146" s="144" t="s">
        <v>1</v>
      </c>
      <c r="N146" s="145" t="s">
        <v>46</v>
      </c>
      <c r="O146" s="146">
        <v>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8" t="s">
        <v>133</v>
      </c>
      <c r="AT146" s="148" t="s">
        <v>128</v>
      </c>
      <c r="AU146" s="148" t="s">
        <v>88</v>
      </c>
      <c r="AY146" s="13" t="s">
        <v>127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88</v>
      </c>
      <c r="BK146" s="149">
        <f t="shared" si="9"/>
        <v>0</v>
      </c>
      <c r="BL146" s="13" t="s">
        <v>133</v>
      </c>
      <c r="BM146" s="148" t="s">
        <v>209</v>
      </c>
    </row>
    <row r="147" spans="1:65" s="2" customFormat="1" ht="38.25" customHeight="1">
      <c r="A147" s="26"/>
      <c r="B147" s="137"/>
      <c r="C147" s="138" t="s">
        <v>210</v>
      </c>
      <c r="D147" s="138" t="s">
        <v>128</v>
      </c>
      <c r="E147" s="139" t="s">
        <v>211</v>
      </c>
      <c r="F147" s="140" t="s">
        <v>212</v>
      </c>
      <c r="G147" s="141" t="s">
        <v>131</v>
      </c>
      <c r="H147" s="142">
        <v>7</v>
      </c>
      <c r="I147" s="143"/>
      <c r="J147" s="143">
        <f t="shared" si="0"/>
        <v>0</v>
      </c>
      <c r="K147" s="140" t="s">
        <v>132</v>
      </c>
      <c r="L147" s="27"/>
      <c r="M147" s="144" t="s">
        <v>1</v>
      </c>
      <c r="N147" s="145" t="s">
        <v>46</v>
      </c>
      <c r="O147" s="146">
        <v>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8" t="s">
        <v>133</v>
      </c>
      <c r="AT147" s="148" t="s">
        <v>128</v>
      </c>
      <c r="AU147" s="148" t="s">
        <v>88</v>
      </c>
      <c r="AY147" s="13" t="s">
        <v>127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88</v>
      </c>
      <c r="BK147" s="149">
        <f t="shared" si="9"/>
        <v>0</v>
      </c>
      <c r="BL147" s="13" t="s">
        <v>133</v>
      </c>
      <c r="BM147" s="148" t="s">
        <v>213</v>
      </c>
    </row>
    <row r="148" spans="1:65" s="2" customFormat="1" ht="38.25" customHeight="1">
      <c r="A148" s="26"/>
      <c r="B148" s="137"/>
      <c r="C148" s="138" t="s">
        <v>177</v>
      </c>
      <c r="D148" s="138" t="s">
        <v>128</v>
      </c>
      <c r="E148" s="139" t="s">
        <v>214</v>
      </c>
      <c r="F148" s="140" t="s">
        <v>215</v>
      </c>
      <c r="G148" s="141" t="s">
        <v>216</v>
      </c>
      <c r="H148" s="142">
        <v>10</v>
      </c>
      <c r="I148" s="143"/>
      <c r="J148" s="143">
        <f t="shared" si="0"/>
        <v>0</v>
      </c>
      <c r="K148" s="140" t="s">
        <v>132</v>
      </c>
      <c r="L148" s="27"/>
      <c r="M148" s="144" t="s">
        <v>1</v>
      </c>
      <c r="N148" s="145" t="s">
        <v>46</v>
      </c>
      <c r="O148" s="146">
        <v>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8" t="s">
        <v>133</v>
      </c>
      <c r="AT148" s="148" t="s">
        <v>128</v>
      </c>
      <c r="AU148" s="148" t="s">
        <v>88</v>
      </c>
      <c r="AY148" s="13" t="s">
        <v>127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88</v>
      </c>
      <c r="BK148" s="149">
        <f t="shared" si="9"/>
        <v>0</v>
      </c>
      <c r="BL148" s="13" t="s">
        <v>133</v>
      </c>
      <c r="BM148" s="148" t="s">
        <v>217</v>
      </c>
    </row>
    <row r="149" spans="2:63" s="11" customFormat="1" ht="38.25" customHeight="1">
      <c r="B149" s="127"/>
      <c r="D149" s="128" t="s">
        <v>80</v>
      </c>
      <c r="E149" s="129" t="s">
        <v>218</v>
      </c>
      <c r="F149" s="129" t="s">
        <v>219</v>
      </c>
      <c r="J149" s="130">
        <f>BK149</f>
        <v>0</v>
      </c>
      <c r="L149" s="127"/>
      <c r="M149" s="131"/>
      <c r="N149" s="132"/>
      <c r="O149" s="132"/>
      <c r="P149" s="133">
        <f>P150</f>
        <v>0</v>
      </c>
      <c r="Q149" s="132"/>
      <c r="R149" s="133">
        <f>R150</f>
        <v>0</v>
      </c>
      <c r="S149" s="132"/>
      <c r="T149" s="134">
        <f>T150</f>
        <v>0</v>
      </c>
      <c r="AR149" s="128" t="s">
        <v>88</v>
      </c>
      <c r="AT149" s="135" t="s">
        <v>80</v>
      </c>
      <c r="AU149" s="135" t="s">
        <v>81</v>
      </c>
      <c r="AY149" s="128" t="s">
        <v>127</v>
      </c>
      <c r="BK149" s="136">
        <f>BK150</f>
        <v>0</v>
      </c>
    </row>
    <row r="150" spans="1:65" s="2" customFormat="1" ht="38.25" customHeight="1">
      <c r="A150" s="26"/>
      <c r="B150" s="137"/>
      <c r="C150" s="138" t="s">
        <v>220</v>
      </c>
      <c r="D150" s="138" t="s">
        <v>128</v>
      </c>
      <c r="E150" s="139" t="s">
        <v>221</v>
      </c>
      <c r="F150" s="140" t="s">
        <v>222</v>
      </c>
      <c r="G150" s="141" t="s">
        <v>223</v>
      </c>
      <c r="H150" s="142">
        <v>3</v>
      </c>
      <c r="I150" s="143"/>
      <c r="J150" s="143">
        <f>ROUND(I150*H150,2)</f>
        <v>0</v>
      </c>
      <c r="K150" s="140" t="s">
        <v>132</v>
      </c>
      <c r="L150" s="27"/>
      <c r="M150" s="150" t="s">
        <v>1</v>
      </c>
      <c r="N150" s="151" t="s">
        <v>46</v>
      </c>
      <c r="O150" s="152">
        <v>0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8" t="s">
        <v>133</v>
      </c>
      <c r="AT150" s="148" t="s">
        <v>128</v>
      </c>
      <c r="AU150" s="148" t="s">
        <v>88</v>
      </c>
      <c r="AY150" s="13" t="s">
        <v>127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3" t="s">
        <v>88</v>
      </c>
      <c r="BK150" s="149">
        <f>ROUND(I150*H150,2)</f>
        <v>0</v>
      </c>
      <c r="BL150" s="13" t="s">
        <v>133</v>
      </c>
      <c r="BM150" s="148" t="s">
        <v>224</v>
      </c>
    </row>
    <row r="151" spans="1:31" s="2" customFormat="1" ht="6.9" customHeight="1">
      <c r="A151" s="26"/>
      <c r="B151" s="41"/>
      <c r="C151" s="42"/>
      <c r="D151" s="42"/>
      <c r="E151" s="42"/>
      <c r="F151" s="42"/>
      <c r="G151" s="42"/>
      <c r="H151" s="42"/>
      <c r="I151" s="42"/>
      <c r="J151" s="42"/>
      <c r="K151" s="42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</sheetData>
  <autoFilter ref="C121:K15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zoomScale="60" zoomScaleNormal="60" workbookViewId="0" topLeftCell="A104">
      <selection activeCell="I125" sqref="I125:I14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3"/>
    </row>
    <row r="2" spans="12:46" s="1" customFormat="1" ht="36.9" customHeight="1">
      <c r="L2" s="183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98</v>
      </c>
    </row>
    <row r="3" spans="2:46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90</v>
      </c>
    </row>
    <row r="4" spans="2:46" s="1" customFormat="1" ht="24.9" customHeight="1">
      <c r="B4" s="16"/>
      <c r="D4" s="17" t="s">
        <v>99</v>
      </c>
      <c r="L4" s="16"/>
      <c r="M4" s="94" t="s">
        <v>10</v>
      </c>
      <c r="AT4" s="13" t="s">
        <v>3</v>
      </c>
    </row>
    <row r="5" spans="2:12" s="1" customFormat="1" ht="6.9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198" t="str">
        <f>'Rekapitulace stavby'!K6</f>
        <v>Sportovní areál ul. Leonovova, Karviná - Hranice_(ZELEŇ)</v>
      </c>
      <c r="F7" s="199"/>
      <c r="G7" s="199"/>
      <c r="H7" s="199"/>
      <c r="L7" s="16"/>
    </row>
    <row r="8" spans="2:12" s="1" customFormat="1" ht="12" customHeight="1">
      <c r="B8" s="16"/>
      <c r="D8" s="22" t="s">
        <v>100</v>
      </c>
      <c r="L8" s="16"/>
    </row>
    <row r="9" spans="1:31" s="2" customFormat="1" ht="16.5" customHeight="1">
      <c r="A9" s="26"/>
      <c r="B9" s="27"/>
      <c r="C9" s="26"/>
      <c r="D9" s="26"/>
      <c r="E9" s="198" t="s">
        <v>101</v>
      </c>
      <c r="F9" s="197"/>
      <c r="G9" s="197"/>
      <c r="H9" s="19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2" t="s">
        <v>102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27"/>
      <c r="C11" s="26"/>
      <c r="D11" s="26"/>
      <c r="E11" s="184" t="s">
        <v>225</v>
      </c>
      <c r="F11" s="197"/>
      <c r="G11" s="197"/>
      <c r="H11" s="19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27"/>
      <c r="C13" s="26"/>
      <c r="D13" s="22" t="s">
        <v>16</v>
      </c>
      <c r="E13" s="26"/>
      <c r="F13" s="20" t="s">
        <v>1</v>
      </c>
      <c r="G13" s="26"/>
      <c r="H13" s="26"/>
      <c r="I13" s="22" t="s">
        <v>18</v>
      </c>
      <c r="J13" s="20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2" t="s">
        <v>20</v>
      </c>
      <c r="E14" s="26"/>
      <c r="F14" s="20" t="s">
        <v>38</v>
      </c>
      <c r="G14" s="26"/>
      <c r="H14" s="26"/>
      <c r="I14" s="22" t="s">
        <v>22</v>
      </c>
      <c r="J14" s="49" t="str">
        <f>'Rekapitulace stavby'!AN8</f>
        <v>9. 12. 2019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27"/>
      <c r="C16" s="26"/>
      <c r="D16" s="22" t="s">
        <v>28</v>
      </c>
      <c r="E16" s="26"/>
      <c r="F16" s="26"/>
      <c r="G16" s="26"/>
      <c r="H16" s="26"/>
      <c r="I16" s="22" t="s">
        <v>29</v>
      </c>
      <c r="J16" s="20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0" t="str">
        <f>IF('Rekapitulace stavby'!E11="","",'Rekapitulace stavby'!E11)</f>
        <v xml:space="preserve">Statutární město Karviná </v>
      </c>
      <c r="F17" s="26"/>
      <c r="G17" s="26"/>
      <c r="H17" s="26"/>
      <c r="I17" s="22" t="s">
        <v>31</v>
      </c>
      <c r="J17" s="20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2" t="s">
        <v>32</v>
      </c>
      <c r="E19" s="26"/>
      <c r="F19" s="26"/>
      <c r="G19" s="26"/>
      <c r="H19" s="26"/>
      <c r="I19" s="22" t="s">
        <v>29</v>
      </c>
      <c r="J19" s="20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59" t="str">
        <f>'Rekapitulace stavby'!E14</f>
        <v>Na základě výběrového řízení</v>
      </c>
      <c r="F20" s="159"/>
      <c r="G20" s="159"/>
      <c r="H20" s="159"/>
      <c r="I20" s="22" t="s">
        <v>31</v>
      </c>
      <c r="J20" s="20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2" t="s">
        <v>34</v>
      </c>
      <c r="E22" s="26"/>
      <c r="F22" s="26"/>
      <c r="G22" s="26"/>
      <c r="H22" s="26"/>
      <c r="I22" s="22" t="s">
        <v>29</v>
      </c>
      <c r="J22" s="20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0" t="str">
        <f>IF('Rekapitulace stavby'!E17="","",'Rekapitulace stavby'!E17)</f>
        <v>ADEA projekt s.r.o.</v>
      </c>
      <c r="F23" s="26"/>
      <c r="G23" s="26"/>
      <c r="H23" s="26"/>
      <c r="I23" s="22" t="s">
        <v>31</v>
      </c>
      <c r="J23" s="20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2" t="s">
        <v>37</v>
      </c>
      <c r="E25" s="26"/>
      <c r="F25" s="26"/>
      <c r="G25" s="26"/>
      <c r="H25" s="26"/>
      <c r="I25" s="22" t="s">
        <v>29</v>
      </c>
      <c r="J25" s="20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0" t="s">
        <v>104</v>
      </c>
      <c r="F26" s="26"/>
      <c r="G26" s="26"/>
      <c r="H26" s="26"/>
      <c r="I26" s="22" t="s">
        <v>31</v>
      </c>
      <c r="J26" s="20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2" t="s">
        <v>39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83.25" customHeight="1">
      <c r="A29" s="95"/>
      <c r="B29" s="96"/>
      <c r="C29" s="95"/>
      <c r="D29" s="95"/>
      <c r="E29" s="162" t="s">
        <v>40</v>
      </c>
      <c r="F29" s="162"/>
      <c r="G29" s="162"/>
      <c r="H29" s="162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8" t="s">
        <v>41</v>
      </c>
      <c r="E32" s="26"/>
      <c r="F32" s="26"/>
      <c r="G32" s="26"/>
      <c r="H32" s="26"/>
      <c r="I32" s="26"/>
      <c r="J32" s="65">
        <f>ROUND(J123,2)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43</v>
      </c>
      <c r="G34" s="26"/>
      <c r="H34" s="26"/>
      <c r="I34" s="30" t="s">
        <v>42</v>
      </c>
      <c r="J34" s="30" t="s">
        <v>44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9" t="s">
        <v>45</v>
      </c>
      <c r="E35" s="22" t="s">
        <v>46</v>
      </c>
      <c r="F35" s="100">
        <f>ROUND((SUM(BE123:BE143)),2)</f>
        <v>0</v>
      </c>
      <c r="G35" s="26"/>
      <c r="H35" s="26"/>
      <c r="I35" s="101">
        <v>0.21</v>
      </c>
      <c r="J35" s="100">
        <f>ROUND(((SUM(BE123:BE143))*I35),2)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2" t="s">
        <v>47</v>
      </c>
      <c r="F36" s="100">
        <f>ROUND((SUM(BF123:BF143)),2)</f>
        <v>0</v>
      </c>
      <c r="G36" s="26"/>
      <c r="H36" s="26"/>
      <c r="I36" s="101">
        <v>0.15</v>
      </c>
      <c r="J36" s="100">
        <f>ROUND(((SUM(BF123:BF143))*I36),2)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customHeight="1" hidden="1">
      <c r="A37" s="26"/>
      <c r="B37" s="27"/>
      <c r="C37" s="26"/>
      <c r="D37" s="26"/>
      <c r="E37" s="22" t="s">
        <v>48</v>
      </c>
      <c r="F37" s="100">
        <f>ROUND((SUM(BG123:BG143)),2)</f>
        <v>0</v>
      </c>
      <c r="G37" s="26"/>
      <c r="H37" s="26"/>
      <c r="I37" s="101">
        <v>0.21</v>
      </c>
      <c r="J37" s="10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customHeight="1" hidden="1">
      <c r="A38" s="26"/>
      <c r="B38" s="27"/>
      <c r="C38" s="26"/>
      <c r="D38" s="26"/>
      <c r="E38" s="22" t="s">
        <v>49</v>
      </c>
      <c r="F38" s="100">
        <f>ROUND((SUM(BH123:BH143)),2)</f>
        <v>0</v>
      </c>
      <c r="G38" s="26"/>
      <c r="H38" s="26"/>
      <c r="I38" s="101">
        <v>0.15</v>
      </c>
      <c r="J38" s="100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customHeight="1" hidden="1">
      <c r="A39" s="26"/>
      <c r="B39" s="27"/>
      <c r="C39" s="26"/>
      <c r="D39" s="26"/>
      <c r="E39" s="22" t="s">
        <v>50</v>
      </c>
      <c r="F39" s="100">
        <f>ROUND((SUM(BI123:BI143)),2)</f>
        <v>0</v>
      </c>
      <c r="G39" s="26"/>
      <c r="H39" s="26"/>
      <c r="I39" s="101">
        <v>0</v>
      </c>
      <c r="J39" s="100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2"/>
      <c r="D41" s="103" t="s">
        <v>51</v>
      </c>
      <c r="E41" s="54"/>
      <c r="F41" s="54"/>
      <c r="G41" s="104" t="s">
        <v>52</v>
      </c>
      <c r="H41" s="105" t="s">
        <v>53</v>
      </c>
      <c r="I41" s="54"/>
      <c r="J41" s="106">
        <f>SUM(J32:J39)</f>
        <v>0</v>
      </c>
      <c r="K41" s="107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36"/>
      <c r="D50" s="37" t="s">
        <v>54</v>
      </c>
      <c r="E50" s="38"/>
      <c r="F50" s="38"/>
      <c r="G50" s="37" t="s">
        <v>55</v>
      </c>
      <c r="H50" s="38"/>
      <c r="I50" s="38"/>
      <c r="J50" s="38"/>
      <c r="K50" s="38"/>
      <c r="L50" s="36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3.2">
      <c r="A61" s="26"/>
      <c r="B61" s="27"/>
      <c r="C61" s="26"/>
      <c r="D61" s="39" t="s">
        <v>56</v>
      </c>
      <c r="E61" s="29"/>
      <c r="F61" s="108" t="s">
        <v>57</v>
      </c>
      <c r="G61" s="39" t="s">
        <v>56</v>
      </c>
      <c r="H61" s="29"/>
      <c r="I61" s="29"/>
      <c r="J61" s="109" t="s">
        <v>57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3.2">
      <c r="A65" s="26"/>
      <c r="B65" s="27"/>
      <c r="C65" s="26"/>
      <c r="D65" s="37" t="s">
        <v>58</v>
      </c>
      <c r="E65" s="40"/>
      <c r="F65" s="40"/>
      <c r="G65" s="37" t="s">
        <v>59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3.2">
      <c r="A76" s="26"/>
      <c r="B76" s="27"/>
      <c r="C76" s="26"/>
      <c r="D76" s="39" t="s">
        <v>56</v>
      </c>
      <c r="E76" s="29"/>
      <c r="F76" s="108" t="s">
        <v>57</v>
      </c>
      <c r="G76" s="39" t="s">
        <v>56</v>
      </c>
      <c r="H76" s="29"/>
      <c r="I76" s="29"/>
      <c r="J76" s="109" t="s">
        <v>57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7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2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8" t="str">
        <f>E7</f>
        <v>Sportovní areál ul. Leonovova, Karviná - Hranice_(ZELEŇ)</v>
      </c>
      <c r="F85" s="199"/>
      <c r="G85" s="199"/>
      <c r="H85" s="19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6"/>
      <c r="C86" s="22" t="s">
        <v>100</v>
      </c>
      <c r="L86" s="16"/>
    </row>
    <row r="87" spans="1:31" s="2" customFormat="1" ht="16.5" customHeight="1">
      <c r="A87" s="26"/>
      <c r="B87" s="27"/>
      <c r="C87" s="26"/>
      <c r="D87" s="26"/>
      <c r="E87" s="198" t="s">
        <v>101</v>
      </c>
      <c r="F87" s="197"/>
      <c r="G87" s="197"/>
      <c r="H87" s="19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2" t="s">
        <v>102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SO 14c - Ozelenění_Povýsadbová péče</v>
      </c>
      <c r="F89" s="197"/>
      <c r="G89" s="197"/>
      <c r="H89" s="19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2" t="s">
        <v>20</v>
      </c>
      <c r="D91" s="26"/>
      <c r="E91" s="26"/>
      <c r="F91" s="20" t="str">
        <f>F14</f>
        <v xml:space="preserve"> </v>
      </c>
      <c r="G91" s="26"/>
      <c r="H91" s="26"/>
      <c r="I91" s="22" t="s">
        <v>22</v>
      </c>
      <c r="J91" s="49" t="str">
        <f>IF(J14="","",J14)</f>
        <v>9. 12. 2019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2" t="s">
        <v>28</v>
      </c>
      <c r="D93" s="26"/>
      <c r="E93" s="26"/>
      <c r="F93" s="20" t="str">
        <f>E17</f>
        <v xml:space="preserve">Statutární město Karviná </v>
      </c>
      <c r="G93" s="26"/>
      <c r="H93" s="26"/>
      <c r="I93" s="22" t="s">
        <v>34</v>
      </c>
      <c r="J93" s="24" t="str">
        <f>E23</f>
        <v>ADEA projekt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2" t="s">
        <v>32</v>
      </c>
      <c r="D94" s="26"/>
      <c r="E94" s="26"/>
      <c r="F94" s="20" t="str">
        <f>IF(E20="","",E20)</f>
        <v>Na základě výběrového řízení</v>
      </c>
      <c r="G94" s="26"/>
      <c r="H94" s="26"/>
      <c r="I94" s="22" t="s">
        <v>37</v>
      </c>
      <c r="J94" s="24" t="str">
        <f>E26</f>
        <v>Specialista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0" t="s">
        <v>106</v>
      </c>
      <c r="D96" s="102"/>
      <c r="E96" s="102"/>
      <c r="F96" s="102"/>
      <c r="G96" s="102"/>
      <c r="H96" s="102"/>
      <c r="I96" s="102"/>
      <c r="J96" s="111" t="s">
        <v>107</v>
      </c>
      <c r="K96" s="102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2" t="s">
        <v>108</v>
      </c>
      <c r="D98" s="26"/>
      <c r="E98" s="26"/>
      <c r="F98" s="26"/>
      <c r="G98" s="26"/>
      <c r="H98" s="26"/>
      <c r="I98" s="26"/>
      <c r="J98" s="65">
        <f>J123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3" t="s">
        <v>109</v>
      </c>
    </row>
    <row r="99" spans="2:12" s="9" customFormat="1" ht="24.9" customHeight="1">
      <c r="B99" s="113"/>
      <c r="D99" s="114" t="s">
        <v>226</v>
      </c>
      <c r="E99" s="115"/>
      <c r="F99" s="115"/>
      <c r="G99" s="115"/>
      <c r="H99" s="115"/>
      <c r="I99" s="115"/>
      <c r="J99" s="116">
        <f>J124</f>
        <v>0</v>
      </c>
      <c r="L99" s="113"/>
    </row>
    <row r="100" spans="2:12" s="9" customFormat="1" ht="24.9" customHeight="1">
      <c r="B100" s="113"/>
      <c r="D100" s="114" t="s">
        <v>227</v>
      </c>
      <c r="E100" s="115"/>
      <c r="F100" s="115"/>
      <c r="G100" s="115"/>
      <c r="H100" s="115"/>
      <c r="I100" s="115"/>
      <c r="J100" s="116">
        <f>J138</f>
        <v>0</v>
      </c>
      <c r="L100" s="113"/>
    </row>
    <row r="101" spans="2:12" s="9" customFormat="1" ht="24.9" customHeight="1">
      <c r="B101" s="113"/>
      <c r="D101" s="114" t="s">
        <v>111</v>
      </c>
      <c r="E101" s="115"/>
      <c r="F101" s="115"/>
      <c r="G101" s="115"/>
      <c r="H101" s="115"/>
      <c r="I101" s="115"/>
      <c r="J101" s="116">
        <f>J142</f>
        <v>0</v>
      </c>
      <c r="L101" s="113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7" t="s">
        <v>112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2" t="s">
        <v>14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98" t="str">
        <f>E7</f>
        <v>Sportovní areál ul. Leonovova, Karviná - Hranice_(ZELEŇ)</v>
      </c>
      <c r="F111" s="199"/>
      <c r="G111" s="199"/>
      <c r="H111" s="199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2:12" s="1" customFormat="1" ht="12" customHeight="1">
      <c r="B112" s="16"/>
      <c r="C112" s="22" t="s">
        <v>100</v>
      </c>
      <c r="L112" s="16"/>
    </row>
    <row r="113" spans="1:31" s="2" customFormat="1" ht="16.5" customHeight="1">
      <c r="A113" s="26"/>
      <c r="B113" s="27"/>
      <c r="C113" s="26"/>
      <c r="D113" s="26"/>
      <c r="E113" s="198" t="s">
        <v>101</v>
      </c>
      <c r="F113" s="197"/>
      <c r="G113" s="197"/>
      <c r="H113" s="197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2" t="s">
        <v>102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6.5" customHeight="1">
      <c r="A115" s="26"/>
      <c r="B115" s="27"/>
      <c r="C115" s="26"/>
      <c r="D115" s="26"/>
      <c r="E115" s="184" t="str">
        <f>E11</f>
        <v>SO 14c - Ozelenění_Povýsadbová péče</v>
      </c>
      <c r="F115" s="197"/>
      <c r="G115" s="197"/>
      <c r="H115" s="197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2" t="s">
        <v>20</v>
      </c>
      <c r="D117" s="26"/>
      <c r="E117" s="26"/>
      <c r="F117" s="20" t="str">
        <f>F14</f>
        <v xml:space="preserve"> </v>
      </c>
      <c r="G117" s="26"/>
      <c r="H117" s="26"/>
      <c r="I117" s="22" t="s">
        <v>22</v>
      </c>
      <c r="J117" s="49" t="str">
        <f>IF(J14="","",J14)</f>
        <v>9. 12. 2019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5.15" customHeight="1">
      <c r="A119" s="26"/>
      <c r="B119" s="27"/>
      <c r="C119" s="22" t="s">
        <v>28</v>
      </c>
      <c r="D119" s="26"/>
      <c r="E119" s="26"/>
      <c r="F119" s="20" t="str">
        <f>E17</f>
        <v xml:space="preserve">Statutární město Karviná </v>
      </c>
      <c r="G119" s="26"/>
      <c r="H119" s="26"/>
      <c r="I119" s="22" t="s">
        <v>34</v>
      </c>
      <c r="J119" s="24" t="str">
        <f>E23</f>
        <v>ADEA projekt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5.15" customHeight="1">
      <c r="A120" s="26"/>
      <c r="B120" s="27"/>
      <c r="C120" s="22" t="s">
        <v>32</v>
      </c>
      <c r="D120" s="26"/>
      <c r="E120" s="26"/>
      <c r="F120" s="20" t="str">
        <f>IF(E20="","",E20)</f>
        <v>Na základě výběrového řízení</v>
      </c>
      <c r="G120" s="26"/>
      <c r="H120" s="26"/>
      <c r="I120" s="22" t="s">
        <v>37</v>
      </c>
      <c r="J120" s="24" t="str">
        <f>E26</f>
        <v>Specialista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0" customFormat="1" ht="29.25" customHeight="1">
      <c r="A122" s="117"/>
      <c r="B122" s="118"/>
      <c r="C122" s="119" t="s">
        <v>113</v>
      </c>
      <c r="D122" s="120" t="s">
        <v>66</v>
      </c>
      <c r="E122" s="120" t="s">
        <v>62</v>
      </c>
      <c r="F122" s="120" t="s">
        <v>63</v>
      </c>
      <c r="G122" s="120" t="s">
        <v>114</v>
      </c>
      <c r="H122" s="120" t="s">
        <v>115</v>
      </c>
      <c r="I122" s="120" t="s">
        <v>116</v>
      </c>
      <c r="J122" s="120" t="s">
        <v>107</v>
      </c>
      <c r="K122" s="121" t="s">
        <v>117</v>
      </c>
      <c r="L122" s="122"/>
      <c r="M122" s="56" t="s">
        <v>1</v>
      </c>
      <c r="N122" s="57" t="s">
        <v>45</v>
      </c>
      <c r="O122" s="57" t="s">
        <v>118</v>
      </c>
      <c r="P122" s="57" t="s">
        <v>119</v>
      </c>
      <c r="Q122" s="57" t="s">
        <v>120</v>
      </c>
      <c r="R122" s="57" t="s">
        <v>121</v>
      </c>
      <c r="S122" s="57" t="s">
        <v>122</v>
      </c>
      <c r="T122" s="58" t="s">
        <v>123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3" s="2" customFormat="1" ht="22.95" customHeight="1">
      <c r="A123" s="26"/>
      <c r="B123" s="27"/>
      <c r="C123" s="63" t="s">
        <v>124</v>
      </c>
      <c r="D123" s="26"/>
      <c r="E123" s="26"/>
      <c r="F123" s="26"/>
      <c r="G123" s="26"/>
      <c r="H123" s="26"/>
      <c r="I123" s="26"/>
      <c r="J123" s="123">
        <f>J124+J138+J142</f>
        <v>0</v>
      </c>
      <c r="K123" s="26"/>
      <c r="L123" s="27"/>
      <c r="M123" s="59"/>
      <c r="N123" s="50"/>
      <c r="O123" s="60"/>
      <c r="P123" s="124">
        <f>P124+P138+P142</f>
        <v>0</v>
      </c>
      <c r="Q123" s="60"/>
      <c r="R123" s="124">
        <f>R124+R138+R142</f>
        <v>0</v>
      </c>
      <c r="S123" s="60"/>
      <c r="T123" s="125">
        <f>T124+T138+T142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3" t="s">
        <v>80</v>
      </c>
      <c r="AU123" s="13" t="s">
        <v>109</v>
      </c>
      <c r="BK123" s="126">
        <f>BK124+BK138+BK142</f>
        <v>0</v>
      </c>
    </row>
    <row r="124" spans="2:63" s="11" customFormat="1" ht="25.95" customHeight="1">
      <c r="B124" s="127"/>
      <c r="D124" s="128" t="s">
        <v>80</v>
      </c>
      <c r="E124" s="129" t="s">
        <v>228</v>
      </c>
      <c r="F124" s="129" t="s">
        <v>229</v>
      </c>
      <c r="J124" s="130">
        <f>J125+J127+J129+J131+J133+J135+J137</f>
        <v>0</v>
      </c>
      <c r="L124" s="127"/>
      <c r="M124" s="131"/>
      <c r="N124" s="132"/>
      <c r="O124" s="132"/>
      <c r="P124" s="133">
        <f>SUM(P125:P130)</f>
        <v>0</v>
      </c>
      <c r="Q124" s="132"/>
      <c r="R124" s="133">
        <f>SUM(R125:R130)</f>
        <v>0</v>
      </c>
      <c r="S124" s="132"/>
      <c r="T124" s="134">
        <f>SUM(T125:T130)</f>
        <v>0</v>
      </c>
      <c r="AR124" s="128" t="s">
        <v>88</v>
      </c>
      <c r="AT124" s="135" t="s">
        <v>80</v>
      </c>
      <c r="AU124" s="135" t="s">
        <v>81</v>
      </c>
      <c r="AY124" s="128" t="s">
        <v>127</v>
      </c>
      <c r="BK124" s="136">
        <f>SUM(BK125:BK130)</f>
        <v>0</v>
      </c>
    </row>
    <row r="125" spans="1:65" s="2" customFormat="1" ht="16.5" customHeight="1">
      <c r="A125" s="26"/>
      <c r="B125" s="137"/>
      <c r="C125" s="138" t="s">
        <v>88</v>
      </c>
      <c r="D125" s="138" t="s">
        <v>128</v>
      </c>
      <c r="E125" s="139" t="s">
        <v>147</v>
      </c>
      <c r="F125" s="140" t="s">
        <v>230</v>
      </c>
      <c r="G125" s="141" t="s">
        <v>131</v>
      </c>
      <c r="H125" s="142">
        <v>105</v>
      </c>
      <c r="I125" s="143"/>
      <c r="J125" s="143">
        <f>ROUND(I125*H125,2)</f>
        <v>0</v>
      </c>
      <c r="K125" s="140" t="s">
        <v>231</v>
      </c>
      <c r="L125" s="27"/>
      <c r="M125" s="144" t="s">
        <v>1</v>
      </c>
      <c r="N125" s="145" t="s">
        <v>46</v>
      </c>
      <c r="O125" s="146">
        <v>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133</v>
      </c>
      <c r="AT125" s="148" t="s">
        <v>128</v>
      </c>
      <c r="AU125" s="148" t="s">
        <v>88</v>
      </c>
      <c r="AY125" s="13" t="s">
        <v>127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3" t="s">
        <v>88</v>
      </c>
      <c r="BK125" s="149">
        <f>ROUND(I125*H125,2)</f>
        <v>0</v>
      </c>
      <c r="BL125" s="13" t="s">
        <v>133</v>
      </c>
      <c r="BM125" s="148" t="s">
        <v>90</v>
      </c>
    </row>
    <row r="126" spans="1:47" s="2" customFormat="1" ht="38.4">
      <c r="A126" s="26"/>
      <c r="B126" s="27"/>
      <c r="C126" s="26"/>
      <c r="D126" s="154" t="s">
        <v>232</v>
      </c>
      <c r="E126" s="26"/>
      <c r="F126" s="155" t="s">
        <v>233</v>
      </c>
      <c r="G126" s="26"/>
      <c r="H126" s="26"/>
      <c r="I126" s="26"/>
      <c r="J126" s="26"/>
      <c r="K126" s="26"/>
      <c r="L126" s="27"/>
      <c r="M126" s="156"/>
      <c r="N126" s="157"/>
      <c r="O126" s="52"/>
      <c r="P126" s="52"/>
      <c r="Q126" s="52"/>
      <c r="R126" s="52"/>
      <c r="S126" s="52"/>
      <c r="T126" s="53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3" t="s">
        <v>232</v>
      </c>
      <c r="AU126" s="13" t="s">
        <v>88</v>
      </c>
    </row>
    <row r="127" spans="1:65" s="2" customFormat="1" ht="16.5" customHeight="1">
      <c r="A127" s="26"/>
      <c r="B127" s="137"/>
      <c r="C127" s="138" t="s">
        <v>90</v>
      </c>
      <c r="D127" s="138" t="s">
        <v>128</v>
      </c>
      <c r="E127" s="139" t="s">
        <v>234</v>
      </c>
      <c r="F127" s="140" t="s">
        <v>235</v>
      </c>
      <c r="G127" s="141" t="s">
        <v>172</v>
      </c>
      <c r="H127" s="142">
        <v>1010</v>
      </c>
      <c r="I127" s="143"/>
      <c r="J127" s="143">
        <f>ROUND(I127*H127,2)</f>
        <v>0</v>
      </c>
      <c r="K127" s="140" t="s">
        <v>231</v>
      </c>
      <c r="L127" s="27"/>
      <c r="M127" s="144" t="s">
        <v>1</v>
      </c>
      <c r="N127" s="145" t="s">
        <v>46</v>
      </c>
      <c r="O127" s="146">
        <v>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133</v>
      </c>
      <c r="AT127" s="148" t="s">
        <v>128</v>
      </c>
      <c r="AU127" s="148" t="s">
        <v>88</v>
      </c>
      <c r="AY127" s="13" t="s">
        <v>127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3" t="s">
        <v>88</v>
      </c>
      <c r="BK127" s="149">
        <f>ROUND(I127*H127,2)</f>
        <v>0</v>
      </c>
      <c r="BL127" s="13" t="s">
        <v>133</v>
      </c>
      <c r="BM127" s="148" t="s">
        <v>133</v>
      </c>
    </row>
    <row r="128" spans="1:47" s="2" customFormat="1" ht="38.4">
      <c r="A128" s="26"/>
      <c r="B128" s="27"/>
      <c r="C128" s="26"/>
      <c r="D128" s="154" t="s">
        <v>232</v>
      </c>
      <c r="E128" s="26"/>
      <c r="F128" s="155" t="s">
        <v>236</v>
      </c>
      <c r="G128" s="26"/>
      <c r="H128" s="26"/>
      <c r="I128" s="26"/>
      <c r="J128" s="26"/>
      <c r="K128" s="26"/>
      <c r="L128" s="27"/>
      <c r="M128" s="156"/>
      <c r="N128" s="157"/>
      <c r="O128" s="52"/>
      <c r="P128" s="52"/>
      <c r="Q128" s="52"/>
      <c r="R128" s="52"/>
      <c r="S128" s="52"/>
      <c r="T128" s="53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3" t="s">
        <v>232</v>
      </c>
      <c r="AU128" s="13" t="s">
        <v>88</v>
      </c>
    </row>
    <row r="129" spans="1:65" s="2" customFormat="1" ht="16.5" customHeight="1">
      <c r="A129" s="26"/>
      <c r="B129" s="137"/>
      <c r="C129" s="138" t="s">
        <v>136</v>
      </c>
      <c r="D129" s="138" t="s">
        <v>128</v>
      </c>
      <c r="E129" s="139" t="s">
        <v>151</v>
      </c>
      <c r="F129" s="140" t="s">
        <v>237</v>
      </c>
      <c r="G129" s="141" t="s">
        <v>153</v>
      </c>
      <c r="H129" s="142">
        <v>83.4</v>
      </c>
      <c r="I129" s="143"/>
      <c r="J129" s="143">
        <f>ROUND(I129*H129,2)</f>
        <v>0</v>
      </c>
      <c r="K129" s="140" t="s">
        <v>231</v>
      </c>
      <c r="L129" s="27"/>
      <c r="M129" s="144" t="s">
        <v>1</v>
      </c>
      <c r="N129" s="145" t="s">
        <v>46</v>
      </c>
      <c r="O129" s="146">
        <v>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133</v>
      </c>
      <c r="AT129" s="148" t="s">
        <v>128</v>
      </c>
      <c r="AU129" s="148" t="s">
        <v>88</v>
      </c>
      <c r="AY129" s="13" t="s">
        <v>127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3" t="s">
        <v>88</v>
      </c>
      <c r="BK129" s="149">
        <f>ROUND(I129*H129,2)</f>
        <v>0</v>
      </c>
      <c r="BL129" s="13" t="s">
        <v>133</v>
      </c>
      <c r="BM129" s="148" t="s">
        <v>139</v>
      </c>
    </row>
    <row r="130" spans="1:47" s="2" customFormat="1" ht="28.8">
      <c r="A130" s="26"/>
      <c r="B130" s="27"/>
      <c r="C130" s="26"/>
      <c r="D130" s="154" t="s">
        <v>232</v>
      </c>
      <c r="E130" s="26"/>
      <c r="F130" s="155" t="s">
        <v>238</v>
      </c>
      <c r="G130" s="26"/>
      <c r="H130" s="26"/>
      <c r="I130" s="26"/>
      <c r="J130" s="26"/>
      <c r="K130" s="26"/>
      <c r="L130" s="27"/>
      <c r="M130" s="156"/>
      <c r="N130" s="157"/>
      <c r="O130" s="52"/>
      <c r="P130" s="52"/>
      <c r="Q130" s="52"/>
      <c r="R130" s="52"/>
      <c r="S130" s="52"/>
      <c r="T130" s="53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3" t="s">
        <v>232</v>
      </c>
      <c r="AU130" s="13" t="s">
        <v>88</v>
      </c>
    </row>
    <row r="131" spans="1:65" s="2" customFormat="1" ht="38.25" customHeight="1">
      <c r="A131" s="158"/>
      <c r="B131" s="137"/>
      <c r="C131" s="138">
        <v>4</v>
      </c>
      <c r="D131" s="138" t="s">
        <v>128</v>
      </c>
      <c r="E131" s="139" t="s">
        <v>155</v>
      </c>
      <c r="F131" s="140" t="s">
        <v>248</v>
      </c>
      <c r="G131" s="141" t="s">
        <v>157</v>
      </c>
      <c r="H131" s="142">
        <v>1</v>
      </c>
      <c r="I131" s="143"/>
      <c r="J131" s="143">
        <f aca="true" t="shared" si="0" ref="J131:J137">ROUND(I131*H131,2)</f>
        <v>0</v>
      </c>
      <c r="K131" s="140" t="s">
        <v>132</v>
      </c>
      <c r="L131" s="27"/>
      <c r="M131" s="144" t="s">
        <v>1</v>
      </c>
      <c r="N131" s="145" t="s">
        <v>46</v>
      </c>
      <c r="O131" s="146">
        <v>0</v>
      </c>
      <c r="P131" s="146">
        <f aca="true" t="shared" si="1" ref="P131:P137">O131*H131</f>
        <v>0</v>
      </c>
      <c r="Q131" s="146">
        <v>0</v>
      </c>
      <c r="R131" s="146">
        <f aca="true" t="shared" si="2" ref="R131:R137">Q131*H131</f>
        <v>0</v>
      </c>
      <c r="S131" s="146">
        <v>0</v>
      </c>
      <c r="T131" s="147">
        <f aca="true" t="shared" si="3" ref="T131:T137">S131*H131</f>
        <v>0</v>
      </c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R131" s="148" t="s">
        <v>133</v>
      </c>
      <c r="AT131" s="148" t="s">
        <v>128</v>
      </c>
      <c r="AU131" s="148" t="s">
        <v>88</v>
      </c>
      <c r="AY131" s="13" t="s">
        <v>127</v>
      </c>
      <c r="BE131" s="149">
        <f aca="true" t="shared" si="4" ref="BE131:BE137">IF(N131="základní",J131,0)</f>
        <v>0</v>
      </c>
      <c r="BF131" s="149">
        <f aca="true" t="shared" si="5" ref="BF131:BF137">IF(N131="snížená",J131,0)</f>
        <v>0</v>
      </c>
      <c r="BG131" s="149">
        <f aca="true" t="shared" si="6" ref="BG131:BG137">IF(N131="zákl. přenesená",J131,0)</f>
        <v>0</v>
      </c>
      <c r="BH131" s="149">
        <f aca="true" t="shared" si="7" ref="BH131:BH137">IF(N131="sníž. přenesená",J131,0)</f>
        <v>0</v>
      </c>
      <c r="BI131" s="149">
        <f aca="true" t="shared" si="8" ref="BI131:BI137">IF(N131="nulová",J131,0)</f>
        <v>0</v>
      </c>
      <c r="BJ131" s="13" t="s">
        <v>88</v>
      </c>
      <c r="BK131" s="149">
        <f aca="true" t="shared" si="9" ref="BK131:BK137">ROUND(I131*H131,2)</f>
        <v>0</v>
      </c>
      <c r="BL131" s="13" t="s">
        <v>133</v>
      </c>
      <c r="BM131" s="148" t="s">
        <v>158</v>
      </c>
    </row>
    <row r="132" spans="1:47" s="2" customFormat="1" ht="28.8">
      <c r="A132" s="158"/>
      <c r="B132" s="27"/>
      <c r="C132" s="158"/>
      <c r="D132" s="154" t="s">
        <v>232</v>
      </c>
      <c r="E132" s="158"/>
      <c r="F132" s="155" t="s">
        <v>247</v>
      </c>
      <c r="G132" s="158"/>
      <c r="H132" s="158"/>
      <c r="I132" s="158"/>
      <c r="J132" s="158"/>
      <c r="K132" s="158"/>
      <c r="L132" s="27"/>
      <c r="M132" s="156"/>
      <c r="N132" s="157"/>
      <c r="O132" s="52"/>
      <c r="P132" s="52"/>
      <c r="Q132" s="52"/>
      <c r="R132" s="52"/>
      <c r="S132" s="52"/>
      <c r="T132" s="53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T132" s="13" t="s">
        <v>232</v>
      </c>
      <c r="AU132" s="13" t="s">
        <v>88</v>
      </c>
    </row>
    <row r="133" spans="1:65" s="2" customFormat="1" ht="38.25" customHeight="1">
      <c r="A133" s="158"/>
      <c r="B133" s="137"/>
      <c r="C133" s="138">
        <v>5</v>
      </c>
      <c r="D133" s="138" t="s">
        <v>128</v>
      </c>
      <c r="E133" s="139" t="s">
        <v>170</v>
      </c>
      <c r="F133" s="140" t="s">
        <v>250</v>
      </c>
      <c r="G133" s="141" t="s">
        <v>172</v>
      </c>
      <c r="H133" s="142">
        <v>122</v>
      </c>
      <c r="I133" s="143"/>
      <c r="J133" s="143">
        <f t="shared" si="0"/>
        <v>0</v>
      </c>
      <c r="K133" s="140" t="s">
        <v>132</v>
      </c>
      <c r="L133" s="27"/>
      <c r="M133" s="144" t="s">
        <v>1</v>
      </c>
      <c r="N133" s="145" t="s">
        <v>46</v>
      </c>
      <c r="O133" s="146">
        <v>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R133" s="148" t="s">
        <v>133</v>
      </c>
      <c r="AT133" s="148" t="s">
        <v>128</v>
      </c>
      <c r="AU133" s="148" t="s">
        <v>88</v>
      </c>
      <c r="AY133" s="13" t="s">
        <v>127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88</v>
      </c>
      <c r="BK133" s="149">
        <f t="shared" si="9"/>
        <v>0</v>
      </c>
      <c r="BL133" s="13" t="s">
        <v>133</v>
      </c>
      <c r="BM133" s="148" t="s">
        <v>173</v>
      </c>
    </row>
    <row r="134" spans="1:47" s="2" customFormat="1" ht="19.2">
      <c r="A134" s="158"/>
      <c r="B134" s="27"/>
      <c r="C134" s="158"/>
      <c r="D134" s="154" t="s">
        <v>232</v>
      </c>
      <c r="E134" s="158"/>
      <c r="F134" s="155" t="s">
        <v>249</v>
      </c>
      <c r="G134" s="158"/>
      <c r="H134" s="158"/>
      <c r="I134" s="158"/>
      <c r="J134" s="158"/>
      <c r="K134" s="158"/>
      <c r="L134" s="27"/>
      <c r="M134" s="156"/>
      <c r="N134" s="157"/>
      <c r="O134" s="52"/>
      <c r="P134" s="52"/>
      <c r="Q134" s="52"/>
      <c r="R134" s="52"/>
      <c r="S134" s="52"/>
      <c r="T134" s="53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T134" s="13" t="s">
        <v>232</v>
      </c>
      <c r="AU134" s="13" t="s">
        <v>88</v>
      </c>
    </row>
    <row r="135" spans="1:65" s="2" customFormat="1" ht="38.25" customHeight="1">
      <c r="A135" s="158"/>
      <c r="B135" s="137"/>
      <c r="C135" s="138">
        <v>6</v>
      </c>
      <c r="D135" s="138" t="s">
        <v>128</v>
      </c>
      <c r="E135" s="139" t="s">
        <v>175</v>
      </c>
      <c r="F135" s="140" t="s">
        <v>252</v>
      </c>
      <c r="G135" s="141" t="s">
        <v>153</v>
      </c>
      <c r="H135" s="142">
        <v>12.2</v>
      </c>
      <c r="I135" s="143"/>
      <c r="J135" s="143">
        <f t="shared" si="0"/>
        <v>0</v>
      </c>
      <c r="K135" s="140" t="s">
        <v>132</v>
      </c>
      <c r="L135" s="27"/>
      <c r="M135" s="144" t="s">
        <v>1</v>
      </c>
      <c r="N135" s="145" t="s">
        <v>46</v>
      </c>
      <c r="O135" s="146">
        <v>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R135" s="148" t="s">
        <v>133</v>
      </c>
      <c r="AT135" s="148" t="s">
        <v>128</v>
      </c>
      <c r="AU135" s="148" t="s">
        <v>88</v>
      </c>
      <c r="AY135" s="13" t="s">
        <v>127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88</v>
      </c>
      <c r="BK135" s="149">
        <f t="shared" si="9"/>
        <v>0</v>
      </c>
      <c r="BL135" s="13" t="s">
        <v>133</v>
      </c>
      <c r="BM135" s="148" t="s">
        <v>177</v>
      </c>
    </row>
    <row r="136" spans="1:47" s="2" customFormat="1" ht="19.2">
      <c r="A136" s="158"/>
      <c r="B136" s="27"/>
      <c r="C136" s="158"/>
      <c r="D136" s="154" t="s">
        <v>232</v>
      </c>
      <c r="E136" s="158"/>
      <c r="F136" s="155" t="s">
        <v>251</v>
      </c>
      <c r="G136" s="158"/>
      <c r="H136" s="158"/>
      <c r="I136" s="158"/>
      <c r="J136" s="158"/>
      <c r="K136" s="158"/>
      <c r="L136" s="27"/>
      <c r="M136" s="156"/>
      <c r="N136" s="157"/>
      <c r="O136" s="52"/>
      <c r="P136" s="52"/>
      <c r="Q136" s="52"/>
      <c r="R136" s="52"/>
      <c r="S136" s="52"/>
      <c r="T136" s="53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T136" s="13" t="s">
        <v>232</v>
      </c>
      <c r="AU136" s="13" t="s">
        <v>88</v>
      </c>
    </row>
    <row r="137" spans="1:65" s="2" customFormat="1" ht="38.25" customHeight="1">
      <c r="A137" s="158"/>
      <c r="B137" s="137"/>
      <c r="C137" s="138">
        <v>7</v>
      </c>
      <c r="D137" s="138" t="s">
        <v>128</v>
      </c>
      <c r="E137" s="139" t="s">
        <v>178</v>
      </c>
      <c r="F137" s="140" t="s">
        <v>254</v>
      </c>
      <c r="G137" s="141" t="s">
        <v>131</v>
      </c>
      <c r="H137" s="142">
        <v>797</v>
      </c>
      <c r="I137" s="143"/>
      <c r="J137" s="143">
        <f t="shared" si="0"/>
        <v>0</v>
      </c>
      <c r="K137" s="140" t="s">
        <v>132</v>
      </c>
      <c r="L137" s="27"/>
      <c r="M137" s="144" t="s">
        <v>1</v>
      </c>
      <c r="N137" s="145" t="s">
        <v>46</v>
      </c>
      <c r="O137" s="146">
        <v>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R137" s="148" t="s">
        <v>133</v>
      </c>
      <c r="AT137" s="148" t="s">
        <v>128</v>
      </c>
      <c r="AU137" s="148" t="s">
        <v>88</v>
      </c>
      <c r="AY137" s="13" t="s">
        <v>127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88</v>
      </c>
      <c r="BK137" s="149">
        <f t="shared" si="9"/>
        <v>0</v>
      </c>
      <c r="BL137" s="13" t="s">
        <v>133</v>
      </c>
      <c r="BM137" s="148" t="s">
        <v>179</v>
      </c>
    </row>
    <row r="138" spans="2:63" s="11" customFormat="1" ht="25.95" customHeight="1">
      <c r="B138" s="127"/>
      <c r="D138" s="128" t="s">
        <v>80</v>
      </c>
      <c r="E138" s="129" t="s">
        <v>239</v>
      </c>
      <c r="F138" s="129" t="s">
        <v>240</v>
      </c>
      <c r="J138" s="130">
        <f>J139+J140+J141</f>
        <v>0</v>
      </c>
      <c r="L138" s="127"/>
      <c r="M138" s="131"/>
      <c r="N138" s="132"/>
      <c r="O138" s="132"/>
      <c r="P138" s="133">
        <f>SUM(P139:P141)</f>
        <v>0</v>
      </c>
      <c r="Q138" s="132"/>
      <c r="R138" s="133">
        <f>SUM(R139:R141)</f>
        <v>0</v>
      </c>
      <c r="S138" s="132"/>
      <c r="T138" s="134">
        <f>SUM(T139:T141)</f>
        <v>0</v>
      </c>
      <c r="AR138" s="128" t="s">
        <v>88</v>
      </c>
      <c r="AT138" s="135" t="s">
        <v>80</v>
      </c>
      <c r="AU138" s="135" t="s">
        <v>81</v>
      </c>
      <c r="AY138" s="128" t="s">
        <v>127</v>
      </c>
      <c r="BK138" s="136">
        <f>SUM(BK139:BK141)</f>
        <v>0</v>
      </c>
    </row>
    <row r="139" spans="1:65" s="2" customFormat="1" ht="16.5" customHeight="1">
      <c r="A139" s="26"/>
      <c r="B139" s="137"/>
      <c r="C139" s="138">
        <v>8</v>
      </c>
      <c r="D139" s="138" t="s">
        <v>128</v>
      </c>
      <c r="E139" s="139" t="s">
        <v>241</v>
      </c>
      <c r="F139" s="140" t="s">
        <v>242</v>
      </c>
      <c r="G139" s="141" t="s">
        <v>216</v>
      </c>
      <c r="H139" s="142">
        <v>21</v>
      </c>
      <c r="I139" s="143"/>
      <c r="J139" s="143">
        <f>ROUND(I139*H139,2)</f>
        <v>0</v>
      </c>
      <c r="K139" s="140" t="s">
        <v>231</v>
      </c>
      <c r="L139" s="27"/>
      <c r="M139" s="144" t="s">
        <v>1</v>
      </c>
      <c r="N139" s="145" t="s">
        <v>46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133</v>
      </c>
      <c r="AT139" s="148" t="s">
        <v>128</v>
      </c>
      <c r="AU139" s="148" t="s">
        <v>88</v>
      </c>
      <c r="AY139" s="13" t="s">
        <v>127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3" t="s">
        <v>88</v>
      </c>
      <c r="BK139" s="149">
        <f>ROUND(I139*H139,2)</f>
        <v>0</v>
      </c>
      <c r="BL139" s="13" t="s">
        <v>133</v>
      </c>
      <c r="BM139" s="148" t="s">
        <v>142</v>
      </c>
    </row>
    <row r="140" spans="1:65" s="2" customFormat="1" ht="16.5" customHeight="1">
      <c r="A140" s="26"/>
      <c r="B140" s="137"/>
      <c r="C140" s="138">
        <v>9</v>
      </c>
      <c r="D140" s="138" t="s">
        <v>128</v>
      </c>
      <c r="E140" s="139" t="s">
        <v>243</v>
      </c>
      <c r="F140" s="140" t="s">
        <v>244</v>
      </c>
      <c r="G140" s="141" t="s">
        <v>216</v>
      </c>
      <c r="H140" s="142">
        <v>21</v>
      </c>
      <c r="I140" s="143"/>
      <c r="J140" s="143">
        <f>ROUND(I140*H140,2)</f>
        <v>0</v>
      </c>
      <c r="K140" s="140" t="s">
        <v>132</v>
      </c>
      <c r="L140" s="27"/>
      <c r="M140" s="144" t="s">
        <v>1</v>
      </c>
      <c r="N140" s="145" t="s">
        <v>46</v>
      </c>
      <c r="O140" s="146">
        <v>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8" t="s">
        <v>133</v>
      </c>
      <c r="AT140" s="148" t="s">
        <v>128</v>
      </c>
      <c r="AU140" s="148" t="s">
        <v>88</v>
      </c>
      <c r="AY140" s="13" t="s">
        <v>127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3" t="s">
        <v>88</v>
      </c>
      <c r="BK140" s="149">
        <f>ROUND(I140*H140,2)</f>
        <v>0</v>
      </c>
      <c r="BL140" s="13" t="s">
        <v>133</v>
      </c>
      <c r="BM140" s="148" t="s">
        <v>146</v>
      </c>
    </row>
    <row r="141" spans="1:65" s="2" customFormat="1" ht="16.5" customHeight="1">
      <c r="A141" s="26"/>
      <c r="B141" s="137"/>
      <c r="C141" s="138">
        <v>10</v>
      </c>
      <c r="D141" s="138" t="s">
        <v>128</v>
      </c>
      <c r="E141" s="139" t="s">
        <v>245</v>
      </c>
      <c r="F141" s="140" t="s">
        <v>246</v>
      </c>
      <c r="G141" s="141" t="s">
        <v>216</v>
      </c>
      <c r="H141" s="142">
        <v>21</v>
      </c>
      <c r="I141" s="143"/>
      <c r="J141" s="143">
        <f>ROUND(I141*H141,2)</f>
        <v>0</v>
      </c>
      <c r="K141" s="140" t="s">
        <v>132</v>
      </c>
      <c r="L141" s="27"/>
      <c r="M141" s="144" t="s">
        <v>1</v>
      </c>
      <c r="N141" s="145" t="s">
        <v>46</v>
      </c>
      <c r="O141" s="146">
        <v>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133</v>
      </c>
      <c r="AT141" s="148" t="s">
        <v>128</v>
      </c>
      <c r="AU141" s="148" t="s">
        <v>88</v>
      </c>
      <c r="AY141" s="13" t="s">
        <v>127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3" t="s">
        <v>88</v>
      </c>
      <c r="BK141" s="149">
        <f>ROUND(I141*H141,2)</f>
        <v>0</v>
      </c>
      <c r="BL141" s="13" t="s">
        <v>133</v>
      </c>
      <c r="BM141" s="148" t="s">
        <v>149</v>
      </c>
    </row>
    <row r="142" spans="2:63" s="11" customFormat="1" ht="25.95" customHeight="1">
      <c r="B142" s="127"/>
      <c r="D142" s="128" t="s">
        <v>80</v>
      </c>
      <c r="E142" s="129" t="s">
        <v>218</v>
      </c>
      <c r="F142" s="129" t="s">
        <v>219</v>
      </c>
      <c r="J142" s="130">
        <f>BK142</f>
        <v>0</v>
      </c>
      <c r="L142" s="127"/>
      <c r="M142" s="131"/>
      <c r="N142" s="132"/>
      <c r="O142" s="132"/>
      <c r="P142" s="133">
        <f>P143</f>
        <v>0</v>
      </c>
      <c r="Q142" s="132"/>
      <c r="R142" s="133">
        <f>R143</f>
        <v>0</v>
      </c>
      <c r="S142" s="132"/>
      <c r="T142" s="134">
        <f>T143</f>
        <v>0</v>
      </c>
      <c r="AR142" s="128" t="s">
        <v>88</v>
      </c>
      <c r="AT142" s="135" t="s">
        <v>80</v>
      </c>
      <c r="AU142" s="135" t="s">
        <v>81</v>
      </c>
      <c r="AY142" s="128" t="s">
        <v>127</v>
      </c>
      <c r="BK142" s="136">
        <f>BK143</f>
        <v>0</v>
      </c>
    </row>
    <row r="143" spans="1:65" s="2" customFormat="1" ht="16.5" customHeight="1">
      <c r="A143" s="26"/>
      <c r="B143" s="137"/>
      <c r="C143" s="138">
        <v>11</v>
      </c>
      <c r="D143" s="138" t="s">
        <v>128</v>
      </c>
      <c r="E143" s="139" t="s">
        <v>221</v>
      </c>
      <c r="F143" s="140" t="s">
        <v>222</v>
      </c>
      <c r="G143" s="141" t="s">
        <v>223</v>
      </c>
      <c r="H143" s="142">
        <v>1</v>
      </c>
      <c r="I143" s="143"/>
      <c r="J143" s="143">
        <f>ROUND(I143*H143,2)</f>
        <v>0</v>
      </c>
      <c r="K143" s="140" t="s">
        <v>231</v>
      </c>
      <c r="L143" s="27"/>
      <c r="M143" s="150" t="s">
        <v>1</v>
      </c>
      <c r="N143" s="151" t="s">
        <v>46</v>
      </c>
      <c r="O143" s="152">
        <v>0</v>
      </c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133</v>
      </c>
      <c r="AT143" s="148" t="s">
        <v>128</v>
      </c>
      <c r="AU143" s="148" t="s">
        <v>88</v>
      </c>
      <c r="AY143" s="13" t="s">
        <v>127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3" t="s">
        <v>88</v>
      </c>
      <c r="BK143" s="149">
        <f>ROUND(I143*H143,2)</f>
        <v>0</v>
      </c>
      <c r="BL143" s="13" t="s">
        <v>133</v>
      </c>
      <c r="BM143" s="148" t="s">
        <v>154</v>
      </c>
    </row>
    <row r="144" spans="1:31" s="2" customFormat="1" ht="6.9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22:K14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DESKTOP-4EPUNVH\Moje</dc:creator>
  <cp:keywords/>
  <dc:description/>
  <cp:lastModifiedBy>Štěpáníková Martina</cp:lastModifiedBy>
  <cp:lastPrinted>2020-06-18T06:47:49Z</cp:lastPrinted>
  <dcterms:created xsi:type="dcterms:W3CDTF">2020-01-27T19:48:21Z</dcterms:created>
  <dcterms:modified xsi:type="dcterms:W3CDTF">2020-11-25T19:30:11Z</dcterms:modified>
  <cp:category/>
  <cp:version/>
  <cp:contentType/>
  <cp:contentStatus/>
</cp:coreProperties>
</file>