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Stavební část" sheetId="2" r:id="rId2"/>
    <sheet name="Ka_demontáž_potr - Demont..." sheetId="3" r:id="rId3"/>
    <sheet name="Ka_demontáž_PS - Demontáž..." sheetId="4" r:id="rId4"/>
    <sheet name="Ka_montáž - Montáž " sheetId="5" r:id="rId5"/>
    <sheet name="003 - Ostatní a vedlejší ...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'001 - Stavební část'!$C$119:$K$144</definedName>
    <definedName name="_xlnm.Print_Area" localSheetId="1">'001 - Stavební část'!$C$4:$J$76,'001 - Stavební část'!$C$82:$J$101,'001 - Stavební část'!$C$107:$K$144</definedName>
    <definedName name="_xlnm.Print_Titles" localSheetId="1">'001 - Stavební část'!$119:$119</definedName>
    <definedName name="_xlnm._FilterDatabase" localSheetId="2" hidden="1">'Ka_demontáž_potr - Demont...'!$C$125:$K$148</definedName>
    <definedName name="_xlnm.Print_Area" localSheetId="2">'Ka_demontáž_potr - Demont...'!$C$4:$J$76,'Ka_demontáž_potr - Demont...'!$C$82:$J$105,'Ka_demontáž_potr - Demont...'!$C$111:$K$148</definedName>
    <definedName name="_xlnm.Print_Titles" localSheetId="2">'Ka_demontáž_potr - Demont...'!$125:$125</definedName>
    <definedName name="_xlnm._FilterDatabase" localSheetId="3" hidden="1">'Ka_demontáž_PS - Demontáž...'!$C$126:$K$151</definedName>
    <definedName name="_xlnm.Print_Area" localSheetId="3">'Ka_demontáž_PS - Demontáž...'!$C$4:$J$76,'Ka_demontáž_PS - Demontáž...'!$C$82:$J$106,'Ka_demontáž_PS - Demontáž...'!$C$112:$K$151</definedName>
    <definedName name="_xlnm.Print_Titles" localSheetId="3">'Ka_demontáž_PS - Demontáž...'!$126:$126</definedName>
    <definedName name="_xlnm._FilterDatabase" localSheetId="4" hidden="1">'Ka_montáž - Montáž '!$C$127:$K$182</definedName>
    <definedName name="_xlnm.Print_Area" localSheetId="4">'Ka_montáž - Montáž '!$C$4:$J$76,'Ka_montáž - Montáž '!$C$82:$J$107,'Ka_montáž - Montáž '!$C$113:$K$182</definedName>
    <definedName name="_xlnm.Print_Titles" localSheetId="4">'Ka_montáž - Montáž '!$127:$127</definedName>
    <definedName name="_xlnm._FilterDatabase" localSheetId="5" hidden="1">'003 - Ostatní a vedlejší ...'!$C$118:$K$137</definedName>
    <definedName name="_xlnm.Print_Area" localSheetId="5">'003 - Ostatní a vedlejší ...'!$C$4:$J$76,'003 - Ostatní a vedlejší ...'!$C$82:$J$100,'003 - Ostatní a vedlejší ...'!$C$106:$K$137</definedName>
    <definedName name="_xlnm.Print_Titles" localSheetId="5">'003 - Ostatní a vedlejší ...'!$118:$118</definedName>
  </definedNames>
  <calcPr/>
</workbook>
</file>

<file path=xl/calcChain.xml><?xml version="1.0" encoding="utf-8"?>
<calcChain xmlns="http://schemas.openxmlformats.org/spreadsheetml/2006/main">
  <c i="6" l="1" r="J37"/>
  <c r="J36"/>
  <c i="1" r="AY100"/>
  <c i="6" r="J35"/>
  <c i="1" r="AX100"/>
  <c i="6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92"/>
  <c r="J17"/>
  <c r="J12"/>
  <c r="J113"/>
  <c r="E7"/>
  <c r="E109"/>
  <c i="5" r="J39"/>
  <c r="J38"/>
  <c i="1" r="AY99"/>
  <c i="5" r="J37"/>
  <c i="1" r="AX99"/>
  <c i="5"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4" r="J39"/>
  <c r="J38"/>
  <c i="1" r="AY98"/>
  <c i="4" r="J37"/>
  <c i="1" r="AX98"/>
  <c i="4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3" r="J39"/>
  <c r="J38"/>
  <c i="1" r="AY97"/>
  <c i="3" r="J37"/>
  <c i="1" r="AX97"/>
  <c i="3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2" r="J37"/>
  <c r="J36"/>
  <c i="1" r="AY95"/>
  <c i="2" r="J35"/>
  <c i="1" r="AX95"/>
  <c i="2"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1" r="L90"/>
  <c r="AM90"/>
  <c r="AM89"/>
  <c r="L89"/>
  <c r="AM87"/>
  <c r="L87"/>
  <c r="L85"/>
  <c r="L84"/>
  <c i="6" r="J136"/>
  <c r="J134"/>
  <c r="J132"/>
  <c r="J130"/>
  <c r="BK127"/>
  <c r="BK124"/>
  <c r="J123"/>
  <c r="BK121"/>
  <c i="5" r="J182"/>
  <c r="J181"/>
  <c r="BK179"/>
  <c r="J178"/>
  <c r="J177"/>
  <c r="J176"/>
  <c r="BK175"/>
  <c r="J174"/>
  <c r="BK172"/>
  <c r="BK170"/>
  <c r="J168"/>
  <c r="J167"/>
  <c r="J166"/>
  <c r="BK164"/>
  <c r="J162"/>
  <c r="J160"/>
  <c r="BK158"/>
  <c r="J157"/>
  <c r="BK155"/>
  <c r="J154"/>
  <c r="J152"/>
  <c r="BK150"/>
  <c r="J149"/>
  <c r="BK148"/>
  <c r="BK147"/>
  <c r="J147"/>
  <c r="J146"/>
  <c r="BK145"/>
  <c r="J144"/>
  <c r="J143"/>
  <c r="BK141"/>
  <c r="J139"/>
  <c r="BK137"/>
  <c r="BK135"/>
  <c r="BK133"/>
  <c r="J132"/>
  <c r="J131"/>
  <c i="4" r="BK151"/>
  <c r="J150"/>
  <c r="BK149"/>
  <c r="BK147"/>
  <c r="J145"/>
  <c r="BK144"/>
  <c r="J143"/>
  <c r="BK142"/>
  <c r="J140"/>
  <c r="BK139"/>
  <c r="J137"/>
  <c r="BK136"/>
  <c r="J134"/>
  <c r="BK133"/>
  <c r="J131"/>
  <c r="J130"/>
  <c i="3" r="BK148"/>
  <c r="BK147"/>
  <c r="J146"/>
  <c r="BK145"/>
  <c r="J144"/>
  <c r="J142"/>
  <c r="J140"/>
  <c r="BK139"/>
  <c r="BK138"/>
  <c r="BK136"/>
  <c r="J135"/>
  <c r="BK134"/>
  <c r="J133"/>
  <c r="BK132"/>
  <c r="J130"/>
  <c r="BK129"/>
  <c i="2" r="J144"/>
  <c r="J140"/>
  <c r="J137"/>
  <c r="BK134"/>
  <c r="J130"/>
  <c r="J129"/>
  <c r="BK127"/>
  <c r="J123"/>
  <c i="6" r="BK136"/>
  <c r="BK134"/>
  <c r="BK132"/>
  <c r="BK130"/>
  <c r="J127"/>
  <c r="J124"/>
  <c r="BK123"/>
  <c r="J121"/>
  <c i="5" r="BK182"/>
  <c r="BK181"/>
  <c r="J179"/>
  <c r="BK178"/>
  <c r="BK177"/>
  <c r="BK176"/>
  <c r="J175"/>
  <c r="BK174"/>
  <c r="J172"/>
  <c r="J170"/>
  <c r="BK168"/>
  <c r="BK167"/>
  <c r="BK166"/>
  <c r="J164"/>
  <c r="BK162"/>
  <c r="BK160"/>
  <c r="J158"/>
  <c r="BK157"/>
  <c r="J155"/>
  <c r="BK154"/>
  <c r="BK152"/>
  <c r="J150"/>
  <c r="BK149"/>
  <c r="J148"/>
  <c r="BK146"/>
  <c r="J145"/>
  <c r="BK144"/>
  <c r="BK143"/>
  <c r="J141"/>
  <c r="BK139"/>
  <c r="J137"/>
  <c r="J135"/>
  <c r="J133"/>
  <c r="BK132"/>
  <c r="BK131"/>
  <c i="4" r="J151"/>
  <c r="BK150"/>
  <c r="J149"/>
  <c r="J147"/>
  <c r="BK145"/>
  <c r="J144"/>
  <c r="BK143"/>
  <c r="J142"/>
  <c r="BK140"/>
  <c r="J139"/>
  <c r="BK138"/>
  <c r="J138"/>
  <c r="BK137"/>
  <c r="J136"/>
  <c r="BK134"/>
  <c r="J133"/>
  <c r="BK131"/>
  <c r="BK130"/>
  <c i="3" r="J148"/>
  <c r="J147"/>
  <c r="BK146"/>
  <c r="J145"/>
  <c r="BK144"/>
  <c r="BK142"/>
  <c r="BK140"/>
  <c r="J139"/>
  <c r="J138"/>
  <c r="J136"/>
  <c r="BK135"/>
  <c r="J134"/>
  <c r="BK133"/>
  <c r="J132"/>
  <c r="BK130"/>
  <c r="J129"/>
  <c i="2" r="BK144"/>
  <c r="BK140"/>
  <c r="BK137"/>
  <c r="J134"/>
  <c r="BK130"/>
  <c r="BK129"/>
  <c r="J127"/>
  <c r="BK123"/>
  <c i="1" r="AS96"/>
  <c i="2" l="1" r="BK122"/>
  <c r="J122"/>
  <c r="J98"/>
  <c r="R122"/>
  <c r="BK136"/>
  <c r="J136"/>
  <c r="J99"/>
  <c r="R136"/>
  <c i="3" r="R128"/>
  <c r="BK131"/>
  <c r="J131"/>
  <c r="J101"/>
  <c r="P131"/>
  <c r="T131"/>
  <c r="P137"/>
  <c r="R137"/>
  <c r="BK143"/>
  <c r="J143"/>
  <c r="J104"/>
  <c r="T143"/>
  <c i="4" r="BK129"/>
  <c r="R129"/>
  <c r="BK132"/>
  <c r="J132"/>
  <c r="J101"/>
  <c r="P132"/>
  <c r="T132"/>
  <c r="P135"/>
  <c r="T135"/>
  <c r="P141"/>
  <c r="T141"/>
  <c r="P148"/>
  <c r="R148"/>
  <c i="5" r="P130"/>
  <c r="T130"/>
  <c r="P138"/>
  <c r="T138"/>
  <c r="P153"/>
  <c r="R153"/>
  <c r="BK165"/>
  <c r="J165"/>
  <c r="J104"/>
  <c r="P165"/>
  <c r="T165"/>
  <c r="P173"/>
  <c r="T173"/>
  <c r="P180"/>
  <c r="T180"/>
  <c i="2" r="P122"/>
  <c r="T122"/>
  <c r="P136"/>
  <c r="T136"/>
  <c i="3" r="BK128"/>
  <c r="J128"/>
  <c r="J100"/>
  <c r="P128"/>
  <c r="P127"/>
  <c r="T128"/>
  <c r="R131"/>
  <c r="BK137"/>
  <c r="J137"/>
  <c r="J102"/>
  <c r="T137"/>
  <c r="P143"/>
  <c r="R143"/>
  <c i="4" r="P129"/>
  <c r="P128"/>
  <c r="P127"/>
  <c i="1" r="AU98"/>
  <c i="4" r="T129"/>
  <c r="T128"/>
  <c r="R132"/>
  <c r="BK135"/>
  <c r="J135"/>
  <c r="J102"/>
  <c r="R135"/>
  <c r="BK141"/>
  <c r="J141"/>
  <c r="J103"/>
  <c r="R141"/>
  <c r="BK148"/>
  <c r="J148"/>
  <c r="J105"/>
  <c r="T148"/>
  <c i="5" r="BK130"/>
  <c r="J130"/>
  <c r="J100"/>
  <c r="R130"/>
  <c r="BK138"/>
  <c r="J138"/>
  <c r="J101"/>
  <c r="R138"/>
  <c r="BK153"/>
  <c r="J153"/>
  <c r="J102"/>
  <c r="T153"/>
  <c r="R165"/>
  <c r="BK173"/>
  <c r="J173"/>
  <c r="J105"/>
  <c r="R173"/>
  <c r="BK180"/>
  <c r="J180"/>
  <c r="J106"/>
  <c r="R180"/>
  <c i="6" r="BK120"/>
  <c r="J120"/>
  <c r="J97"/>
  <c r="P120"/>
  <c r="R120"/>
  <c r="T120"/>
  <c r="BK129"/>
  <c r="J129"/>
  <c r="J99"/>
  <c r="P129"/>
  <c r="R129"/>
  <c r="T129"/>
  <c i="2" r="J89"/>
  <c r="F117"/>
  <c r="BE127"/>
  <c r="BE129"/>
  <c r="BE134"/>
  <c r="BE137"/>
  <c r="BK143"/>
  <c r="J143"/>
  <c r="J100"/>
  <c i="3" r="J91"/>
  <c r="E114"/>
  <c r="F123"/>
  <c r="BE130"/>
  <c r="BE132"/>
  <c r="BE133"/>
  <c r="BE134"/>
  <c r="BE139"/>
  <c r="BE142"/>
  <c r="BE144"/>
  <c r="BE145"/>
  <c r="BK141"/>
  <c r="J141"/>
  <c r="J103"/>
  <c i="4" r="E85"/>
  <c r="J121"/>
  <c r="BE130"/>
  <c r="BE131"/>
  <c r="BE133"/>
  <c r="BE134"/>
  <c r="BE136"/>
  <c r="BE139"/>
  <c r="BE140"/>
  <c r="BE144"/>
  <c r="BE145"/>
  <c r="BE147"/>
  <c r="BE149"/>
  <c r="BE151"/>
  <c i="5" r="J91"/>
  <c r="F94"/>
  <c r="E116"/>
  <c r="BE131"/>
  <c r="BE133"/>
  <c r="BE141"/>
  <c r="BE143"/>
  <c r="BE145"/>
  <c r="BE146"/>
  <c r="BE148"/>
  <c r="BE150"/>
  <c r="BE155"/>
  <c r="BE158"/>
  <c r="BE160"/>
  <c r="BE162"/>
  <c r="BE166"/>
  <c r="BE167"/>
  <c r="BE175"/>
  <c r="BE176"/>
  <c r="BE179"/>
  <c r="BE181"/>
  <c r="BE182"/>
  <c i="6" r="E85"/>
  <c r="F116"/>
  <c r="BE130"/>
  <c r="BE134"/>
  <c r="BE136"/>
  <c i="2" r="E85"/>
  <c r="BE123"/>
  <c r="BE130"/>
  <c r="BE140"/>
  <c r="BE144"/>
  <c i="3" r="BE129"/>
  <c r="BE135"/>
  <c r="BE136"/>
  <c r="BE138"/>
  <c r="BE140"/>
  <c r="BE146"/>
  <c r="BE147"/>
  <c r="BE148"/>
  <c i="4" r="F94"/>
  <c r="BE137"/>
  <c r="BE138"/>
  <c r="BE142"/>
  <c r="BE143"/>
  <c r="BE150"/>
  <c r="BK146"/>
  <c r="J146"/>
  <c r="J104"/>
  <c i="5" r="BE132"/>
  <c r="BE135"/>
  <c r="BE137"/>
  <c r="BE139"/>
  <c r="BE144"/>
  <c r="BE147"/>
  <c r="BE149"/>
  <c r="BE152"/>
  <c r="BE154"/>
  <c r="BE157"/>
  <c r="BE164"/>
  <c r="BE168"/>
  <c r="BE170"/>
  <c r="BE172"/>
  <c r="BE174"/>
  <c r="BE177"/>
  <c r="BE178"/>
  <c r="BK163"/>
  <c r="J163"/>
  <c r="J103"/>
  <c i="6" r="J89"/>
  <c r="BE121"/>
  <c r="BE123"/>
  <c r="BE124"/>
  <c r="BE127"/>
  <c r="BE132"/>
  <c r="BK126"/>
  <c r="J126"/>
  <c r="J98"/>
  <c i="2" r="J34"/>
  <c i="1" r="AW95"/>
  <c i="3" r="F38"/>
  <c i="1" r="BC97"/>
  <c i="4" r="F36"/>
  <c i="1" r="BA98"/>
  <c i="4" r="F39"/>
  <c i="1" r="BD98"/>
  <c i="5" r="J36"/>
  <c i="1" r="AW99"/>
  <c i="6" r="F34"/>
  <c i="1" r="BA100"/>
  <c i="6" r="F35"/>
  <c i="1" r="BB100"/>
  <c i="2" r="F34"/>
  <c i="1" r="BA95"/>
  <c i="2" r="F36"/>
  <c i="1" r="BC95"/>
  <c i="3" r="F36"/>
  <c i="1" r="BA97"/>
  <c i="3" r="F39"/>
  <c i="1" r="BD97"/>
  <c i="4" r="J36"/>
  <c i="1" r="AW98"/>
  <c i="5" r="F37"/>
  <c i="1" r="BB99"/>
  <c i="6" r="F36"/>
  <c i="1" r="BC100"/>
  <c r="AS94"/>
  <c i="2" r="F37"/>
  <c i="1" r="BD95"/>
  <c i="3" r="J36"/>
  <c i="1" r="AW97"/>
  <c i="4" r="F37"/>
  <c i="1" r="BB98"/>
  <c i="5" r="F39"/>
  <c i="1" r="BD99"/>
  <c i="6" r="J34"/>
  <c i="1" r="AW100"/>
  <c i="6" r="F37"/>
  <c i="1" r="BD100"/>
  <c i="2" r="F35"/>
  <c i="1" r="BB95"/>
  <c i="3" r="F37"/>
  <c i="1" r="BB97"/>
  <c i="4" r="F38"/>
  <c i="1" r="BC98"/>
  <c i="5" r="F36"/>
  <c i="1" r="BA99"/>
  <c i="5" r="F38"/>
  <c i="1" r="BC99"/>
  <c i="6" l="1" r="T119"/>
  <c r="P119"/>
  <c i="1" r="AU100"/>
  <c i="5" r="R129"/>
  <c r="R128"/>
  <c i="4" r="T127"/>
  <c i="3" r="T127"/>
  <c r="T126"/>
  <c i="2" r="P121"/>
  <c r="P120"/>
  <c i="1" r="AU95"/>
  <c i="5" r="P129"/>
  <c r="P128"/>
  <c i="1" r="AU99"/>
  <c i="4" r="R128"/>
  <c r="R127"/>
  <c r="BK128"/>
  <c r="BK127"/>
  <c r="J127"/>
  <c r="J98"/>
  <c i="3" r="R127"/>
  <c r="R126"/>
  <c i="6" r="R119"/>
  <c i="3" r="P126"/>
  <c i="1" r="AU97"/>
  <c i="2" r="T121"/>
  <c r="T120"/>
  <c i="5" r="T129"/>
  <c r="T128"/>
  <c i="2" r="R121"/>
  <c r="R120"/>
  <c r="BK121"/>
  <c r="J121"/>
  <c r="J97"/>
  <c i="4" r="J129"/>
  <c r="J100"/>
  <c i="5" r="BK129"/>
  <c r="BK128"/>
  <c r="J128"/>
  <c r="J98"/>
  <c i="3" r="BK127"/>
  <c r="J127"/>
  <c r="J99"/>
  <c i="6" r="BK119"/>
  <c r="J119"/>
  <c r="J96"/>
  <c i="1" r="BC96"/>
  <c r="AY96"/>
  <c i="2" r="J33"/>
  <c i="1" r="AV95"/>
  <c r="AT95"/>
  <c i="4" r="F35"/>
  <c i="1" r="AZ98"/>
  <c i="6" r="F33"/>
  <c i="1" r="AZ100"/>
  <c i="6" r="J33"/>
  <c i="1" r="AV100"/>
  <c r="AT100"/>
  <c r="BB96"/>
  <c r="AX96"/>
  <c i="2" r="F33"/>
  <c i="1" r="AZ95"/>
  <c i="4" r="J35"/>
  <c i="1" r="AV98"/>
  <c r="AT98"/>
  <c r="BA96"/>
  <c r="AW96"/>
  <c i="3" r="J35"/>
  <c i="1" r="AV97"/>
  <c r="AT97"/>
  <c i="5" r="J35"/>
  <c i="1" r="AV99"/>
  <c r="AT99"/>
  <c r="BD96"/>
  <c i="3" r="F35"/>
  <c i="1" r="AZ97"/>
  <c i="5" r="F35"/>
  <c i="1" r="AZ99"/>
  <c i="2" l="1" r="BK120"/>
  <c r="J120"/>
  <c r="J96"/>
  <c i="3" r="BK126"/>
  <c r="J126"/>
  <c r="J98"/>
  <c i="4" r="J128"/>
  <c r="J99"/>
  <c i="5" r="J129"/>
  <c r="J99"/>
  <c i="1" r="BA94"/>
  <c r="W30"/>
  <c r="BC94"/>
  <c r="W32"/>
  <c r="BD94"/>
  <c r="W33"/>
  <c r="BB94"/>
  <c r="W31"/>
  <c r="AU96"/>
  <c r="AZ96"/>
  <c r="AV96"/>
  <c r="AT96"/>
  <c i="5" r="J32"/>
  <c i="1" r="AG99"/>
  <c r="AN99"/>
  <c i="4" r="J32"/>
  <c i="1" r="AG98"/>
  <c r="AN98"/>
  <c i="6" r="J30"/>
  <c i="1" r="AG100"/>
  <c r="AN100"/>
  <c i="5" l="1" r="J41"/>
  <c i="4" r="J41"/>
  <c i="6" r="J39"/>
  <c i="1" r="AZ94"/>
  <c r="W29"/>
  <c r="AU94"/>
  <c r="AX94"/>
  <c i="2" r="J30"/>
  <c i="1" r="AG95"/>
  <c r="AN95"/>
  <c r="AY94"/>
  <c r="AW94"/>
  <c r="AK30"/>
  <c i="3" r="J32"/>
  <c i="1" r="AG97"/>
  <c r="AN97"/>
  <c i="2" l="1" r="J39"/>
  <c i="3" r="J41"/>
  <c i="1" r="AV94"/>
  <c r="AK29"/>
  <c r="AG96"/>
  <c r="AN96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<sst xmlns="http://schemas.openxmlformats.org/spreadsheetml/2006/main">
  <si>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</si>
  <si>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</si>
  <si>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</si>
  <si>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</si>
  <si>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</si>
  <si>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{1627f18f-9587-48c8-b9fd-c19643bfe293}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</si>
  <si>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</si>
  <si>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</si>
  <si>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</si>
  <si>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</si>
  <si>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</si>
  <si>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</si>
  <si>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</si>
  <si>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</si>
  <si>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20201702001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</si>
  <si>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</si>
  <si>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</si>
  <si>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Přeložka teplovodního kanálu</t>
  </si>
  <si>
    <t>KSO:</t>
  </si>
  <si>
    <t>CC-CZ:</t>
  </si>
  <si>
    <t>Místo:</t>
  </si>
  <si>
    <t xml:space="preserve"> </t>
  </si>
  <si>
    <t>Datum:</t>
  </si>
  <si>
    <t>14. 2. 2020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</si>
  <si>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</si>
  <si>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</si>
  <si>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</si>
  <si>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</si>
  <si>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</si>
  <si>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</si>
  <si>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</si>
  <si>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</si>
  <si>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</si>
  <si>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</si>
  <si>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</si>
  <si>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</si>
  <si>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</si>
  <si>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</si>
  <si>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</si>
  <si>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</si>
  <si>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</si>
  <si>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</si>
  <si>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</si>
  <si>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</si>
  <si>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</si>
  <si>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</si>
  <si>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</si>
  <si>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</si>
  <si>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</si>
  <si>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</si>
  <si>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</si>
  <si>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</si>
  <si>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</si>
  <si>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</si>
  <si>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</si>
  <si>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</si>
  <si>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</si>
  <si>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</si>
  <si>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</si>
  <si>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</si>
  <si>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</si>
  <si>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</si>
  <si>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</si>
  <si>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</si>
  <si>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</si>
  <si>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</si>
  <si>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</si>
  <si>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</si>
  <si>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</si>
  <si>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</si>
  <si>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</si>
  <si>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</si>
  <si>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</si>
  <si>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</si>
  <si>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</si>
  <si>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</si>
  <si>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</si>
  <si>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</si>
  <si>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</si>
  <si>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</si>
  <si>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</si>
  <si>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</si>
  <si>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Stavební část</t>
  </si>
  <si>
    <t>STA</t>
  </si>
  <si>
    <t>1</t>
  </si>
  <si>
    <t>{073db378-f835-4ffb-965b-1907511713fc}</t>
  </si>
  <si>
    <t>2</t>
  </si>
  <si>
    <t>002</t>
  </si>
  <si>
    <t>D.1.4-Vytápění-Přeložka teplovodního kanálu</t>
  </si>
  <si>
    <t>{7b3c2413-e4fe-49ee-90e6-25f27d00cbdc}</t>
  </si>
  <si>
    <t>Ka_demontáž_potr</t>
  </si>
  <si>
    <t xml:space="preserve">Demontáž potrubí </t>
  </si>
  <si>
    <t>Soupis</t>
  </si>
  <si>
    <t>{bc90c337-45ff-4de0-8e29-987a3a1d2ed6}</t>
  </si>
  <si>
    <t>Ka_demontáž_PS</t>
  </si>
  <si>
    <t>Demontáž zařízení PS</t>
  </si>
  <si>
    <t>{2686ecdf-5613-403e-a819-bfb361fc9834}</t>
  </si>
  <si>
    <t>Ka_montáž</t>
  </si>
  <si>
    <t xml:space="preserve">Montáž </t>
  </si>
  <si>
    <t>{9292d34b-3eef-4f4d-99c6-918aa5577867}</t>
  </si>
  <si>
    <t>003</t>
  </si>
  <si>
    <t>Ostatní a vedlejší náklady</t>
  </si>
  <si>
    <t>{87c6f6b9-7973-4544-940f-ec91a79400de}</t>
  </si>
  <si>
    <t>KRYCÍ LIST SOUPISU PRACÍ</t>
  </si>
  <si>
    <t>Objekt:</t>
  </si>
  <si>
    <t>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</si>
  <si>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</si>
  <si>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</si>
  <si>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</si>
  <si>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</si>
  <si>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</si>
  <si>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</si>
  <si>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</si>
  <si>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</si>
  <si>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</si>
  <si>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</si>
  <si>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</si>
  <si>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</si>
  <si>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</si>
  <si>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</si>
  <si>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</si>
  <si>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</si>
  <si>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</si>
  <si>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</si>
  <si>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</si>
  <si>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</si>
  <si>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</si>
  <si>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</si>
  <si>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</si>
  <si>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</si>
  <si>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</si>
  <si>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</si>
  <si>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</si>
  <si>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</si>
  <si>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 do 800 mm v soudržných horninách třídy těžitelnosti I, skupiny 3 ručně</t>
  </si>
  <si>
    <t>m3</t>
  </si>
  <si>
    <t>4</t>
  </si>
  <si>
    <t>1381817658</t>
  </si>
  <si>
    <t>VV</t>
  </si>
  <si>
    <t>"odkop pro vybourání kanálu "6,5*0,8*2,5*4</t>
  </si>
  <si>
    <t>"výkop pro propojení kanálu"10*3,7*2,5</t>
  </si>
  <si>
    <t>Součet</t>
  </si>
  <si>
    <t>151101102</t>
  </si>
  <si>
    <t>Zřízení příložného pažení a rozepření stěn rýh hl do 4 m</t>
  </si>
  <si>
    <t>m2</t>
  </si>
  <si>
    <t>870563078</t>
  </si>
  <si>
    <t>115</t>
  </si>
  <si>
    <t>3</t>
  </si>
  <si>
    <t>151101112</t>
  </si>
  <si>
    <t>Odstranění příložného pažení a rozepření stěn rýh hl do 4 m</t>
  </si>
  <si>
    <t>-1984475247</t>
  </si>
  <si>
    <t>174151101</t>
  </si>
  <si>
    <t>Zásyp jam, šachet rýh nebo kolem objektů sypaninou se zhutněním</t>
  </si>
  <si>
    <t>-1767250715</t>
  </si>
  <si>
    <t>"opo vybouraném kanálu "6,5*0,8*2,5*4</t>
  </si>
  <si>
    <t>"nový kanál"10*1*2,5*2</t>
  </si>
  <si>
    <t>5</t>
  </si>
  <si>
    <t>M</t>
  </si>
  <si>
    <t>58344197</t>
  </si>
  <si>
    <t>štěrkodrť frakce 0/63</t>
  </si>
  <si>
    <t>t</t>
  </si>
  <si>
    <t>8</t>
  </si>
  <si>
    <t>-1573673756</t>
  </si>
  <si>
    <t>"na nový kanál"10*3,7*0,5*1,</t>
  </si>
  <si>
    <t>9</t>
  </si>
  <si>
    <t>Ostatní konstrukce a práce, bourání</t>
  </si>
  <si>
    <t>6</t>
  </si>
  <si>
    <t>R-9520010</t>
  </si>
  <si>
    <t>Kanál pro teplovod</t>
  </si>
  <si>
    <t>m</t>
  </si>
  <si>
    <t>-1919314723</t>
  </si>
  <si>
    <t>P</t>
  </si>
  <si>
    <t xml:space="preserve">Poznámka k položce:_x000d_
Položka obsahuje : _x000d_
_x000d_
bednění ŽB desky_x000d_
dodávku a montáž výztuže ŽB desky_x000d_
dodávku betonu, provedení betonáže _x000d_
bednění stěn kanálu_x000d_
dodávku a montáž výztuže stěn kanálu _x000d_
dodávku betonu, provedení betonáže stěn kanálu _x000d_
přesuny hmot_x000d_
dodávku a montáž hydroizolace vč. penetrace_x000d_
bednění stropní desky, dodávku a montáž výztuže stropní desky dodávku betonu, provedení betonáže stropní desky_x000d_
dodávku a provedení vyrovnávacího potěru_x000d_
dodávku a montáž hydroizolace vč. penetrace na vyrovnávací otěr_x000d_
cementový potěr_x000d_
dodávka a montáž nopové fólie_x000d_
násyp ze štěrkodrti tl.50 mm vč. dodávky štěrkodri_x000d_
_x000d_
Položka bude oceněna v souladu s výkresem č. D.1.1.b)04 a stavebněkonstrukční části PD_x000d_
</t>
  </si>
  <si>
    <t>"doplnění kanálu"10</t>
  </si>
  <si>
    <t>7</t>
  </si>
  <si>
    <t>R-9658020</t>
  </si>
  <si>
    <t>Odstranění stávajícího kanálu</t>
  </si>
  <si>
    <t>-851710374</t>
  </si>
  <si>
    <t xml:space="preserve">Poznámka k položce:_x000d_
Položka obsahuje : _x000d_
- odstranění stropní desky_x000d_
- odstranění ŽB sěny kanálu a dna kanálu_x000d_
- naložení suti_x000d_
- vnitrostaveništní doprava suti_x000d_
 odvoz suti na skládku do 20 km_x000d_
- poplatek za skládkovné_x000d_
</t>
  </si>
  <si>
    <t>"stávající kanál"6,5*2</t>
  </si>
  <si>
    <t>998</t>
  </si>
  <si>
    <t>Přesun hmot</t>
  </si>
  <si>
    <t>998011001</t>
  </si>
  <si>
    <t>Přesun hmot p</t>
  </si>
  <si>
    <t>1936020281</t>
  </si>
  <si>
    <t>002 - D.1.4-Vytápění-Přeložka teplovodního kanálu</t>
  </si>
  <si>
    <t>Soupis:</t>
  </si>
  <si>
    <t xml:space="preserve">Ka_demontáž_potr - Demontáž potrubí </t>
  </si>
  <si>
    <t>Karviná-Mizerov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</si>
  <si>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</si>
  <si>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</si>
  <si>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</si>
  <si>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</si>
  <si>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</si>
  <si>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OST - Ostatní</t>
  </si>
  <si>
    <t>PSV</t>
  </si>
  <si>
    <t>Práce a dodávky PSV</t>
  </si>
  <si>
    <t>713</t>
  </si>
  <si>
    <t>Izolace tepelné</t>
  </si>
  <si>
    <t>713461841</t>
  </si>
  <si>
    <t xml:space="preserve">Odstanění izolace tepelné </t>
  </si>
  <si>
    <t>16</t>
  </si>
  <si>
    <t>1760099249</t>
  </si>
  <si>
    <t>998713101</t>
  </si>
  <si>
    <t>Přesun hmot tonážní pro izolace tepelné v objektech v do 6 m</t>
  </si>
  <si>
    <t>335975818</t>
  </si>
  <si>
    <t>733</t>
  </si>
  <si>
    <t>Ústřední vytápění - rozvodné potrubí</t>
  </si>
  <si>
    <t>733120815</t>
  </si>
  <si>
    <t>Demontáž potrubí ocelového hladkého do D 38</t>
  </si>
  <si>
    <t>541294206</t>
  </si>
  <si>
    <t>733120826</t>
  </si>
  <si>
    <t>Demontáž potrubí ocelového hladkého do D 89</t>
  </si>
  <si>
    <t>1857134308</t>
  </si>
  <si>
    <t>733120832</t>
  </si>
  <si>
    <t>Demontáž potrubí ocelového hladkého do D 133</t>
  </si>
  <si>
    <t>-1527675819</t>
  </si>
  <si>
    <t>733194820</t>
  </si>
  <si>
    <t>Rozřezání konzoly, podpěry nebo výložníku pro potrubí z U profilu do U 10</t>
  </si>
  <si>
    <t>kus</t>
  </si>
  <si>
    <t>765327371</t>
  </si>
  <si>
    <t>733890801</t>
  </si>
  <si>
    <t>Přemístění potrubí demontovaného vodorovně do 100 m v objektech výšky do 6 m</t>
  </si>
  <si>
    <t>1053827853</t>
  </si>
  <si>
    <t>734</t>
  </si>
  <si>
    <t>Ústřední vytápění - armatury</t>
  </si>
  <si>
    <t>734100811</t>
  </si>
  <si>
    <t>Demontáž armatury do DN 50</t>
  </si>
  <si>
    <t>-1784902442</t>
  </si>
  <si>
    <t>734100812</t>
  </si>
  <si>
    <t>Demontáž armatury do DN 100</t>
  </si>
  <si>
    <t>727477453</t>
  </si>
  <si>
    <t>10</t>
  </si>
  <si>
    <t>734890801</t>
  </si>
  <si>
    <t>Přemístění demontovaných armatur vodorovně do 100 m v objektech výšky do 6 m</t>
  </si>
  <si>
    <t>100355998</t>
  </si>
  <si>
    <t>735</t>
  </si>
  <si>
    <t>Ústřední vytápění - otopná tělesa</t>
  </si>
  <si>
    <t>11</t>
  </si>
  <si>
    <t>735494811</t>
  </si>
  <si>
    <t>Vypuštění vody z otopných těles</t>
  </si>
  <si>
    <t>-1750265178</t>
  </si>
  <si>
    <t>OST</t>
  </si>
  <si>
    <t>Ostatní</t>
  </si>
  <si>
    <t>12</t>
  </si>
  <si>
    <t>99302</t>
  </si>
  <si>
    <t>Pomocné práce při demontáži</t>
  </si>
  <si>
    <t>h</t>
  </si>
  <si>
    <t>512</t>
  </si>
  <si>
    <t>1942752172</t>
  </si>
  <si>
    <t>13</t>
  </si>
  <si>
    <t>99342</t>
  </si>
  <si>
    <t>Příplatek odvoz na skládku a do šrotu za větší vzdálenost</t>
  </si>
  <si>
    <t>-2103245388</t>
  </si>
  <si>
    <t>14</t>
  </si>
  <si>
    <t>99343</t>
  </si>
  <si>
    <t>Nakládání na dopravní prostředek</t>
  </si>
  <si>
    <t>-1233887870</t>
  </si>
  <si>
    <t>99344</t>
  </si>
  <si>
    <t>Poplatek za skládku</t>
  </si>
  <si>
    <t>261587454</t>
  </si>
  <si>
    <t>99345</t>
  </si>
  <si>
    <t xml:space="preserve">Odvoz na skládku  a do šrotu</t>
  </si>
  <si>
    <t>-1460149103</t>
  </si>
  <si>
    <t>Ka_demontáž_PS - Demontáž zařízení PS</t>
  </si>
  <si>
    <t xml:space="preserve">    722 - Zdravotechnika - vnitřní vodovod</t>
  </si>
  <si>
    <t>-1753166518</t>
  </si>
  <si>
    <t>-845516985</t>
  </si>
  <si>
    <t>722</t>
  </si>
  <si>
    <t>Zdravotechnika - vnitřní vodovod</t>
  </si>
  <si>
    <t>722170807</t>
  </si>
  <si>
    <t>Demontáž rozvodů vody z plastů do D 110</t>
  </si>
  <si>
    <t>-1927301669</t>
  </si>
  <si>
    <t>17</t>
  </si>
  <si>
    <t>722290821</t>
  </si>
  <si>
    <t>Přemístění vnitrostaveništní demontovaných hmot pro vnitřní vodovod v objektech výšky do 6 m</t>
  </si>
  <si>
    <t>-440097770</t>
  </si>
  <si>
    <t>733110806</t>
  </si>
  <si>
    <t>Demontáž potrubí ocelového závitového do DN 32</t>
  </si>
  <si>
    <t>-571357574</t>
  </si>
  <si>
    <t>733120819</t>
  </si>
  <si>
    <t>Demontáž potrubí ocelového hladkého do D 60,3</t>
  </si>
  <si>
    <t>-596741255</t>
  </si>
  <si>
    <t>882185977</t>
  </si>
  <si>
    <t>-1106692005</t>
  </si>
  <si>
    <t>1986053343</t>
  </si>
  <si>
    <t>-1337142008</t>
  </si>
  <si>
    <t>1834016452</t>
  </si>
  <si>
    <t>734200811</t>
  </si>
  <si>
    <t>Demontáž armatury závitové s jedním závitem do G 1/2</t>
  </si>
  <si>
    <t>1522009659</t>
  </si>
  <si>
    <t>-227823015</t>
  </si>
  <si>
    <t>1760219393</t>
  </si>
  <si>
    <t>-1297696406</t>
  </si>
  <si>
    <t>18</t>
  </si>
  <si>
    <t>99361</t>
  </si>
  <si>
    <t xml:space="preserve">Demontáž kompaktní předávací stanice </t>
  </si>
  <si>
    <t>2074149600</t>
  </si>
  <si>
    <t>19</t>
  </si>
  <si>
    <t>99382</t>
  </si>
  <si>
    <t>Přemístění stanice na místo určené investorem</t>
  </si>
  <si>
    <t>ks</t>
  </si>
  <si>
    <t>-1307974737</t>
  </si>
  <si>
    <t xml:space="preserve">Ka_montáž - Montáž </t>
  </si>
  <si>
    <t xml:space="preserve">    767 - Konstrukce zámečnické</t>
  </si>
  <si>
    <t xml:space="preserve">    783 - Dokončovací práce - nátěry</t>
  </si>
  <si>
    <t>28355324</t>
  </si>
  <si>
    <t>páska lepící AL folie, pro tepelně izolační pásy</t>
  </si>
  <si>
    <t>32</t>
  </si>
  <si>
    <t>1455871925</t>
  </si>
  <si>
    <t>999110</t>
  </si>
  <si>
    <t>Pozink. plech</t>
  </si>
  <si>
    <t>-699557020</t>
  </si>
  <si>
    <t>63154602</t>
  </si>
  <si>
    <t>pouzdro izolační potrubní s jednostrannou Al fólií max. 250/100 °C 35/60 mm</t>
  </si>
  <si>
    <t>638065579</t>
  </si>
  <si>
    <t>"TZ,v.č.D.1.4.b)301,302"2</t>
  </si>
  <si>
    <t>63154033</t>
  </si>
  <si>
    <t>pouzdro izolační potrubní s jednostrannou Al fólií max. 250/100 °C 89/60 mm</t>
  </si>
  <si>
    <t>-572876820</t>
  </si>
  <si>
    <t>"TZ,v.č.D.1.4.b301,302"33</t>
  </si>
  <si>
    <t>-812467522</t>
  </si>
  <si>
    <t>733121154</t>
  </si>
  <si>
    <t>Potrubí ocelové hladké bezešvé nízkotlaké nebo středotlaké D 31,8x2,6</t>
  </si>
  <si>
    <t>-1774476644</t>
  </si>
  <si>
    <t>20</t>
  </si>
  <si>
    <t>733121165</t>
  </si>
  <si>
    <t>Potrubí ocelové hladké bezešvé nízkotlaké nebo středotlaké D 89x3,6</t>
  </si>
  <si>
    <t>-1333023026</t>
  </si>
  <si>
    <t>"TZ,v.č.D.1.4.b)301,302"33</t>
  </si>
  <si>
    <t>733123125</t>
  </si>
  <si>
    <t>Napojení na stáv.potrubí D 89x3,6</t>
  </si>
  <si>
    <t>-269237629</t>
  </si>
  <si>
    <t>22</t>
  </si>
  <si>
    <t>733123128</t>
  </si>
  <si>
    <t>Napojení na stáv.potrubí D 108x4,0</t>
  </si>
  <si>
    <t>899372460</t>
  </si>
  <si>
    <t>23</t>
  </si>
  <si>
    <t>733124127</t>
  </si>
  <si>
    <t>Příplatek k potrubí ocelovému hladkému za zhotovení přechodů z trubek hladkých kováním DN 100/80</t>
  </si>
  <si>
    <t>1412634278</t>
  </si>
  <si>
    <t>24</t>
  </si>
  <si>
    <t>733190217</t>
  </si>
  <si>
    <t>Zkouška těsnosti potrubí ocelové hladké do D 51x2,6</t>
  </si>
  <si>
    <t>-1378652200</t>
  </si>
  <si>
    <t>25</t>
  </si>
  <si>
    <t>733190225</t>
  </si>
  <si>
    <t>Zkouška těsnosti potrubí ocelové hladké přes D 60,3x2,9 do D 89x5,0</t>
  </si>
  <si>
    <t>-151094816</t>
  </si>
  <si>
    <t>46</t>
  </si>
  <si>
    <t>733194912</t>
  </si>
  <si>
    <t>Zpětné navaření odbočky na potrubí ocelové hladké D 28x2,6 mm</t>
  </si>
  <si>
    <t>1113127890</t>
  </si>
  <si>
    <t>47</t>
  </si>
  <si>
    <t>733194914</t>
  </si>
  <si>
    <t>Navaření odbočky na potrubí ocelové hladké D 31,8x2,6 mm</t>
  </si>
  <si>
    <t>-1005132642</t>
  </si>
  <si>
    <t>49</t>
  </si>
  <si>
    <t>9991791</t>
  </si>
  <si>
    <t>Prostupová pažnice s těsnící vložkou pro potrubí Dn 80/180</t>
  </si>
  <si>
    <t>-70105865</t>
  </si>
  <si>
    <t>"TZ"2</t>
  </si>
  <si>
    <t>26</t>
  </si>
  <si>
    <t>998733101</t>
  </si>
  <si>
    <t>Přesun hmot tonážní pro rozvody potrubí v objektech v do 6 m</t>
  </si>
  <si>
    <t>1653371848</t>
  </si>
  <si>
    <t>734109312</t>
  </si>
  <si>
    <t>Montáž armatury PN 25-40 DN 25</t>
  </si>
  <si>
    <t>soubor</t>
  </si>
  <si>
    <t>-1234603331</t>
  </si>
  <si>
    <t>999626</t>
  </si>
  <si>
    <t xml:space="preserve">Kulový kohout přivařovací, Pn 25, Dn 25 </t>
  </si>
  <si>
    <t>183734130</t>
  </si>
  <si>
    <t>"TZ,v.č.D.1.4.b301"4</t>
  </si>
  <si>
    <t>734109316</t>
  </si>
  <si>
    <t>Montáž armatury PN 25-40 DN 80</t>
  </si>
  <si>
    <t>-1163266321</t>
  </si>
  <si>
    <t>999954</t>
  </si>
  <si>
    <t>Kulový kohout přivařovací, Pn 25, Dn 80</t>
  </si>
  <si>
    <t>1048250300</t>
  </si>
  <si>
    <t>"TZ,v.č.D.1.4.b)301"1</t>
  </si>
  <si>
    <t>9999541</t>
  </si>
  <si>
    <t>Kulový kohout přivařovací se zvýšenými parametry "Redpoint", Pn 25, Dn 80</t>
  </si>
  <si>
    <t>868979738</t>
  </si>
  <si>
    <t>998734101</t>
  </si>
  <si>
    <t>Přesun hmot tonážní pro armatury v objektech v do 6 m</t>
  </si>
  <si>
    <t>-589635671</t>
  </si>
  <si>
    <t>735191910</t>
  </si>
  <si>
    <t>Napuštění vody do otopných těles</t>
  </si>
  <si>
    <t>-1070386731</t>
  </si>
  <si>
    <t>767</t>
  </si>
  <si>
    <t>Konstrukce zámečnické</t>
  </si>
  <si>
    <t>41</t>
  </si>
  <si>
    <t>767995111</t>
  </si>
  <si>
    <t xml:space="preserve">Montáž atypických zámečnických konstrukcí </t>
  </si>
  <si>
    <t>kg</t>
  </si>
  <si>
    <t>1933142715</t>
  </si>
  <si>
    <t>42</t>
  </si>
  <si>
    <t>130109100</t>
  </si>
  <si>
    <t>ocel profilová UE, v jakosti 11 375, h=100 mm</t>
  </si>
  <si>
    <t>53806251</t>
  </si>
  <si>
    <t>44</t>
  </si>
  <si>
    <t>423924620</t>
  </si>
  <si>
    <t>podpěra kluzná, DN 80</t>
  </si>
  <si>
    <t>-1095203531</t>
  </si>
  <si>
    <t>"v.č.D.1.4.b)301,302"8</t>
  </si>
  <si>
    <t>45</t>
  </si>
  <si>
    <t>423905300</t>
  </si>
  <si>
    <t>objímka ocelová dvojdílná, DN 80</t>
  </si>
  <si>
    <t>1651569759</t>
  </si>
  <si>
    <t>"v.č.D.1.4.b)301,302"16</t>
  </si>
  <si>
    <t>43</t>
  </si>
  <si>
    <t>998767101</t>
  </si>
  <si>
    <t>Přesun hmot tonážní pro zámečnické konstrukce v objektech v do 6 m</t>
  </si>
  <si>
    <t>1613845420</t>
  </si>
  <si>
    <t>783</t>
  </si>
  <si>
    <t>Dokončovací práce - nátěry</t>
  </si>
  <si>
    <t>29</t>
  </si>
  <si>
    <t>783314201</t>
  </si>
  <si>
    <t>Základní antikorozní jednonásobný syntetický standardní nátěr zámečnických konstrukcí</t>
  </si>
  <si>
    <t>-535956489</t>
  </si>
  <si>
    <t>30</t>
  </si>
  <si>
    <t>783315101</t>
  </si>
  <si>
    <t>Mezinátěr jednonásobný syntetický standardní zámečnických konstrukcí</t>
  </si>
  <si>
    <t>-1634467731</t>
  </si>
  <si>
    <t>783614651</t>
  </si>
  <si>
    <t>Základní antikorozní jednonásobný syntetický potrubí do DN 50 mm</t>
  </si>
  <si>
    <t>-1907582793</t>
  </si>
  <si>
    <t>27</t>
  </si>
  <si>
    <t>783614661</t>
  </si>
  <si>
    <t>Základní antikorozní jednonásobný syntetický potrubí DN do 100 mm</t>
  </si>
  <si>
    <t>1585638671</t>
  </si>
  <si>
    <t>783615551</t>
  </si>
  <si>
    <t>Mezinátěr jednonásobný syntetický nátěr potrubí do DN 50 mm</t>
  </si>
  <si>
    <t>1583616921</t>
  </si>
  <si>
    <t>28</t>
  </si>
  <si>
    <t>783615561</t>
  </si>
  <si>
    <t>Mezinátěr jednonásobný syntetický nátěr potrubí DN do 100 mm</t>
  </si>
  <si>
    <t>-1582920202</t>
  </si>
  <si>
    <t>99301</t>
  </si>
  <si>
    <t>Pomocné práce při montáži</t>
  </si>
  <si>
    <t>1312977126</t>
  </si>
  <si>
    <t>48</t>
  </si>
  <si>
    <t>99306</t>
  </si>
  <si>
    <t>Oprava izolací</t>
  </si>
  <si>
    <t>640748742</t>
  </si>
  <si>
    <t>003 - Ostatní a vedlejší náklady</t>
  </si>
  <si>
    <t>VRN1 - Průzkumné, geodetické a projektové práce</t>
  </si>
  <si>
    <t>VRN3 - Zařízení staveniště</t>
  </si>
  <si>
    <t>VRN4 - Inženýrská činnost</t>
  </si>
  <si>
    <t>VRN1</t>
  </si>
  <si>
    <t>Průzkumné, geodetické a projektové práce</t>
  </si>
  <si>
    <t>013254000</t>
  </si>
  <si>
    <t>Dokumentace skutečného provedení stavby</t>
  </si>
  <si>
    <t>1024</t>
  </si>
  <si>
    <t>-609219031</t>
  </si>
  <si>
    <t>Poznámka k položce:_x000d_
Dokumentace skutečného provedení v rozsahu dle platné vyhlášky na dokumentaci staveb v počtu dle SOD a VOP (5 x papírově a 1 x elektronicky ve formátu DWG a PDF)</t>
  </si>
  <si>
    <t>013254001</t>
  </si>
  <si>
    <t xml:space="preserve">Výrobní a dílenská dokumentace </t>
  </si>
  <si>
    <t>2031740299</t>
  </si>
  <si>
    <t>013254101</t>
  </si>
  <si>
    <t xml:space="preserve">Monitoring v průběhu výstavby </t>
  </si>
  <si>
    <t>2069417921</t>
  </si>
  <si>
    <t xml:space="preserve">Poznámka k položce:_x000d_
Fotografie nebo videozáznamy zakrývaných konstrukcí a jiných skutečností rozhodných např. pro vícepráce a méněpráce_x000d_
</t>
  </si>
  <si>
    <t>VRN3</t>
  </si>
  <si>
    <t>Zařízení staveniště</t>
  </si>
  <si>
    <t>032103000</t>
  </si>
  <si>
    <t xml:space="preserve">Zařízení staveniště - zřízení, provoz, odstranění </t>
  </si>
  <si>
    <t>-891856169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</si>
  <si>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_x000d_
Náklady na zřízení příjezdové panelové komunikace vč. dodávky panelů, náklady na veškeré poplatky za zábory a správní poplatky . _x000d_
_x000d_
NÁKLADY NA ZAKRYTÍ A ZABEZPEČENÍ OKOLNÍCH PLOCH VČ. UVEDENÍ OKOLNÍCH PLOCH DO PŮVODNÍHO STAVZ . </t>
  </si>
  <si>
    <t>VRN4</t>
  </si>
  <si>
    <t>Inženýrská činnost</t>
  </si>
  <si>
    <t>043103000</t>
  </si>
  <si>
    <t xml:space="preserve">Náklady na provedení zkoušek, revizí a měření </t>
  </si>
  <si>
    <t>1536948640</t>
  </si>
  <si>
    <t xml:space="preserve">Poznámka k položce:_x000d_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zhotovitelem._x000d_
Pokud nejsou uvedeny v jednotlivých profesích_x000d_
</t>
  </si>
  <si>
    <t>043103001</t>
  </si>
  <si>
    <t>Odkrytí stávající šachty teplovodu</t>
  </si>
  <si>
    <t>-525387608</t>
  </si>
  <si>
    <t>043103002</t>
  </si>
  <si>
    <t xml:space="preserve">Statické posouzení šachty teplovodu </t>
  </si>
  <si>
    <t>-1857850544</t>
  </si>
  <si>
    <t>0431030033</t>
  </si>
  <si>
    <t xml:space="preserve">Vybourání stávající šachty zeplovodu, provedení nové šachty teoplovodu vč. zpracování projektové dokumentace a statického posouzení  </t>
  </si>
  <si>
    <t>-1240720710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</si>
</sst>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20201702001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Přeložka teplovodního kanálu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14. 2. 2020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Karviná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ATRIS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Barbora Kyšková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ROUND(AG95+AG96+AG100,2)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ROUND(AS95+AS96+AS100,2)</f>
        <v>0</v>
      </c>
      <c r="AT94" s="113">
        <f>ROUND(SUM(AV94:AW94),2)</f>
        <v>0</v>
      </c>
      <c r="AU94" s="114">
        <f>ROUND(AU95+AU96+AU100,5)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ROUND(AZ95+AZ96+AZ100,2)</f>
        <v>0</v>
      </c>
      <c r="BA94" s="113">
        <f>ROUND(BA95+BA96+BA100,2)</f>
        <v>0</v>
      </c>
      <c r="BB94" s="113">
        <f>ROUND(BB95+BB96+BB100,2)</f>
        <v>0</v>
      </c>
      <c r="BC94" s="113">
        <f>ROUND(BC95+BC96+BC100,2)</f>
        <v>0</v>
      </c>
      <c r="BD94" s="115">
        <f>ROUND(BD95+BD96+BD100,2)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'001 -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'001 - Stavební část'!P120</f>
        <v>0</v>
      </c>
      <c r="AV95" s="127">
        <f>'001 - Stavební část'!J33</f>
        <v>0</v>
      </c>
      <c r="AW95" s="127">
        <f>'001 - Stavební část'!J34</f>
        <v>0</v>
      </c>
      <c r="AX95" s="127">
        <f>'001 - Stavební část'!J35</f>
        <v>0</v>
      </c>
      <c r="AY95" s="127">
        <f>'001 - Stavební část'!J36</f>
        <v>0</v>
      </c>
      <c r="AZ95" s="127">
        <f>'001 - Stavební část'!F33</f>
        <v>0</v>
      </c>
      <c r="BA95" s="127">
        <f>'001 - Stavební část'!F34</f>
        <v>0</v>
      </c>
      <c r="BB95" s="127">
        <f>'001 - Stavební část'!F35</f>
        <v>0</v>
      </c>
      <c r="BC95" s="127">
        <f>'001 - Stavební část'!F36</f>
        <v>0</v>
      </c>
      <c r="BD95" s="129">
        <f>'001 - Stavební část'!F37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24.75" customHeight="1">
      <c r="A96" s="7"/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31">
        <f>ROUND(SUM(AG97:AG99),2)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f>ROUND(SUM(AS97:AS99),2)</f>
        <v>0</v>
      </c>
      <c r="AT96" s="127">
        <f>ROUND(SUM(AV96:AW96),2)</f>
        <v>0</v>
      </c>
      <c r="AU96" s="128">
        <f>ROUND(SUM(AU97:AU99),5)</f>
        <v>0</v>
      </c>
      <c r="AV96" s="127">
        <f>ROUND(AZ96*L29,2)</f>
        <v>0</v>
      </c>
      <c r="AW96" s="127">
        <f>ROUND(BA96*L30,2)</f>
        <v>0</v>
      </c>
      <c r="AX96" s="127">
        <f>ROUND(BB96*L29,2)</f>
        <v>0</v>
      </c>
      <c r="AY96" s="127">
        <f>ROUND(BC96*L30,2)</f>
        <v>0</v>
      </c>
      <c r="AZ96" s="127">
        <f>ROUND(SUM(AZ97:AZ99),2)</f>
        <v>0</v>
      </c>
      <c r="BA96" s="127">
        <f>ROUND(SUM(BA97:BA99),2)</f>
        <v>0</v>
      </c>
      <c r="BB96" s="127">
        <f>ROUND(SUM(BB97:BB99),2)</f>
        <v>0</v>
      </c>
      <c r="BC96" s="127">
        <f>ROUND(SUM(BC97:BC99),2)</f>
        <v>0</v>
      </c>
      <c r="BD96" s="129">
        <f>ROUND(SUM(BD97:BD99),2)</f>
        <v>0</v>
      </c>
      <c r="BE96" s="7"/>
      <c r="BS96" s="130" t="s">
        <v>75</v>
      </c>
      <c r="BT96" s="130" t="s">
        <v>84</v>
      </c>
      <c r="BU96" s="130" t="s">
        <v>77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76</v>
      </c>
    </row>
    <row r="97" s="4" customFormat="1" ht="23.25" customHeight="1">
      <c r="A97" s="118" t="s">
        <v>80</v>
      </c>
      <c r="B97" s="69"/>
      <c r="C97" s="132"/>
      <c r="D97" s="132"/>
      <c r="E97" s="133" t="s">
        <v>90</v>
      </c>
      <c r="F97" s="133"/>
      <c r="G97" s="133"/>
      <c r="H97" s="133"/>
      <c r="I97" s="133"/>
      <c r="J97" s="132"/>
      <c r="K97" s="133" t="s">
        <v>91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'Ka_demontáž_potr - Demont...'!J32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92</v>
      </c>
      <c r="AR97" s="71"/>
      <c r="AS97" s="136">
        <v>0</v>
      </c>
      <c r="AT97" s="137">
        <f>ROUND(SUM(AV97:AW97),2)</f>
        <v>0</v>
      </c>
      <c r="AU97" s="138">
        <f>'Ka_demontáž_potr - Demont...'!P126</f>
        <v>0</v>
      </c>
      <c r="AV97" s="137">
        <f>'Ka_demontáž_potr - Demont...'!J35</f>
        <v>0</v>
      </c>
      <c r="AW97" s="137">
        <f>'Ka_demontáž_potr - Demont...'!J36</f>
        <v>0</v>
      </c>
      <c r="AX97" s="137">
        <f>'Ka_demontáž_potr - Demont...'!J37</f>
        <v>0</v>
      </c>
      <c r="AY97" s="137">
        <f>'Ka_demontáž_potr - Demont...'!J38</f>
        <v>0</v>
      </c>
      <c r="AZ97" s="137">
        <f>'Ka_demontáž_potr - Demont...'!F35</f>
        <v>0</v>
      </c>
      <c r="BA97" s="137">
        <f>'Ka_demontáž_potr - Demont...'!F36</f>
        <v>0</v>
      </c>
      <c r="BB97" s="137">
        <f>'Ka_demontáž_potr - Demont...'!F37</f>
        <v>0</v>
      </c>
      <c r="BC97" s="137">
        <f>'Ka_demontáž_potr - Demont...'!F38</f>
        <v>0</v>
      </c>
      <c r="BD97" s="139">
        <f>'Ka_demontáž_potr - Demont...'!F39</f>
        <v>0</v>
      </c>
      <c r="BE97" s="4"/>
      <c r="BT97" s="140" t="s">
        <v>86</v>
      </c>
      <c r="BV97" s="140" t="s">
        <v>78</v>
      </c>
      <c r="BW97" s="140" t="s">
        <v>93</v>
      </c>
      <c r="BX97" s="140" t="s">
        <v>89</v>
      </c>
      <c r="CL97" s="140" t="s">
        <v>1</v>
      </c>
    </row>
    <row r="98" s="4" customFormat="1" ht="23.25" customHeight="1">
      <c r="A98" s="118" t="s">
        <v>80</v>
      </c>
      <c r="B98" s="69"/>
      <c r="C98" s="132"/>
      <c r="D98" s="132"/>
      <c r="E98" s="133" t="s">
        <v>94</v>
      </c>
      <c r="F98" s="133"/>
      <c r="G98" s="133"/>
      <c r="H98" s="133"/>
      <c r="I98" s="133"/>
      <c r="J98" s="132"/>
      <c r="K98" s="133" t="s">
        <v>95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'Ka_demontáž_PS - Demontáž...'!J32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92</v>
      </c>
      <c r="AR98" s="71"/>
      <c r="AS98" s="136">
        <v>0</v>
      </c>
      <c r="AT98" s="137">
        <f>ROUND(SUM(AV98:AW98),2)</f>
        <v>0</v>
      </c>
      <c r="AU98" s="138">
        <f>'Ka_demontáž_PS - Demontáž...'!P127</f>
        <v>0</v>
      </c>
      <c r="AV98" s="137">
        <f>'Ka_demontáž_PS - Demontáž...'!J35</f>
        <v>0</v>
      </c>
      <c r="AW98" s="137">
        <f>'Ka_demontáž_PS - Demontáž...'!J36</f>
        <v>0</v>
      </c>
      <c r="AX98" s="137">
        <f>'Ka_demontáž_PS - Demontáž...'!J37</f>
        <v>0</v>
      </c>
      <c r="AY98" s="137">
        <f>'Ka_demontáž_PS - Demontáž...'!J38</f>
        <v>0</v>
      </c>
      <c r="AZ98" s="137">
        <f>'Ka_demontáž_PS - Demontáž...'!F35</f>
        <v>0</v>
      </c>
      <c r="BA98" s="137">
        <f>'Ka_demontáž_PS - Demontáž...'!F36</f>
        <v>0</v>
      </c>
      <c r="BB98" s="137">
        <f>'Ka_demontáž_PS - Demontáž...'!F37</f>
        <v>0</v>
      </c>
      <c r="BC98" s="137">
        <f>'Ka_demontáž_PS - Demontáž...'!F38</f>
        <v>0</v>
      </c>
      <c r="BD98" s="139">
        <f>'Ka_demontáž_PS - Demontáž...'!F39</f>
        <v>0</v>
      </c>
      <c r="BE98" s="4"/>
      <c r="BT98" s="140" t="s">
        <v>86</v>
      </c>
      <c r="BV98" s="140" t="s">
        <v>78</v>
      </c>
      <c r="BW98" s="140" t="s">
        <v>96</v>
      </c>
      <c r="BX98" s="140" t="s">
        <v>89</v>
      </c>
      <c r="CL98" s="140" t="s">
        <v>1</v>
      </c>
    </row>
    <row r="99" s="4" customFormat="1" ht="23.25" customHeight="1">
      <c r="A99" s="118" t="s">
        <v>80</v>
      </c>
      <c r="B99" s="69"/>
      <c r="C99" s="132"/>
      <c r="D99" s="132"/>
      <c r="E99" s="133" t="s">
        <v>97</v>
      </c>
      <c r="F99" s="133"/>
      <c r="G99" s="133"/>
      <c r="H99" s="133"/>
      <c r="I99" s="133"/>
      <c r="J99" s="132"/>
      <c r="K99" s="133" t="s">
        <v>98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'Ka_montáž - Montáž '!J32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92</v>
      </c>
      <c r="AR99" s="71"/>
      <c r="AS99" s="136">
        <v>0</v>
      </c>
      <c r="AT99" s="137">
        <f>ROUND(SUM(AV99:AW99),2)</f>
        <v>0</v>
      </c>
      <c r="AU99" s="138">
        <f>'Ka_montáž - Montáž '!P128</f>
        <v>0</v>
      </c>
      <c r="AV99" s="137">
        <f>'Ka_montáž - Montáž '!J35</f>
        <v>0</v>
      </c>
      <c r="AW99" s="137">
        <f>'Ka_montáž - Montáž '!J36</f>
        <v>0</v>
      </c>
      <c r="AX99" s="137">
        <f>'Ka_montáž - Montáž '!J37</f>
        <v>0</v>
      </c>
      <c r="AY99" s="137">
        <f>'Ka_montáž - Montáž '!J38</f>
        <v>0</v>
      </c>
      <c r="AZ99" s="137">
        <f>'Ka_montáž - Montáž '!F35</f>
        <v>0</v>
      </c>
      <c r="BA99" s="137">
        <f>'Ka_montáž - Montáž '!F36</f>
        <v>0</v>
      </c>
      <c r="BB99" s="137">
        <f>'Ka_montáž - Montáž '!F37</f>
        <v>0</v>
      </c>
      <c r="BC99" s="137">
        <f>'Ka_montáž - Montáž '!F38</f>
        <v>0</v>
      </c>
      <c r="BD99" s="139">
        <f>'Ka_montáž - Montáž '!F39</f>
        <v>0</v>
      </c>
      <c r="BE99" s="4"/>
      <c r="BT99" s="140" t="s">
        <v>86</v>
      </c>
      <c r="BV99" s="140" t="s">
        <v>78</v>
      </c>
      <c r="BW99" s="140" t="s">
        <v>99</v>
      </c>
      <c r="BX99" s="140" t="s">
        <v>89</v>
      </c>
      <c r="CL99" s="140" t="s">
        <v>1</v>
      </c>
    </row>
    <row r="100" s="7" customFormat="1" ht="16.5" customHeight="1">
      <c r="A100" s="118" t="s">
        <v>80</v>
      </c>
      <c r="B100" s="119"/>
      <c r="C100" s="120"/>
      <c r="D100" s="121" t="s">
        <v>100</v>
      </c>
      <c r="E100" s="121"/>
      <c r="F100" s="121"/>
      <c r="G100" s="121"/>
      <c r="H100" s="121"/>
      <c r="I100" s="122"/>
      <c r="J100" s="121" t="s">
        <v>101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'003 - Ostatní a vedlejší 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83</v>
      </c>
      <c r="AR100" s="125"/>
      <c r="AS100" s="141">
        <v>0</v>
      </c>
      <c r="AT100" s="142">
        <f>ROUND(SUM(AV100:AW100),2)</f>
        <v>0</v>
      </c>
      <c r="AU100" s="143">
        <f>'003 - Ostatní a vedlejší ...'!P119</f>
        <v>0</v>
      </c>
      <c r="AV100" s="142">
        <f>'003 - Ostatní a vedlejší ...'!J33</f>
        <v>0</v>
      </c>
      <c r="AW100" s="142">
        <f>'003 - Ostatní a vedlejší ...'!J34</f>
        <v>0</v>
      </c>
      <c r="AX100" s="142">
        <f>'003 - Ostatní a vedlejší ...'!J35</f>
        <v>0</v>
      </c>
      <c r="AY100" s="142">
        <f>'003 - Ostatní a vedlejší ...'!J36</f>
        <v>0</v>
      </c>
      <c r="AZ100" s="142">
        <f>'003 - Ostatní a vedlejší ...'!F33</f>
        <v>0</v>
      </c>
      <c r="BA100" s="142">
        <f>'003 - Ostatní a vedlejší ...'!F34</f>
        <v>0</v>
      </c>
      <c r="BB100" s="142">
        <f>'003 - Ostatní a vedlejší ...'!F35</f>
        <v>0</v>
      </c>
      <c r="BC100" s="142">
        <f>'003 - Ostatní a vedlejší ...'!F36</f>
        <v>0</v>
      </c>
      <c r="BD100" s="144">
        <f>'003 - Ostatní a vedlejší ...'!F37</f>
        <v>0</v>
      </c>
      <c r="BE100" s="7"/>
      <c r="BT100" s="130" t="s">
        <v>84</v>
      </c>
      <c r="BV100" s="130" t="s">
        <v>78</v>
      </c>
      <c r="BW100" s="130" t="s">
        <v>102</v>
      </c>
      <c r="BX100" s="130" t="s">
        <v>5</v>
      </c>
      <c r="CL100" s="130" t="s">
        <v>1</v>
      </c>
      <c r="CM100" s="130" t="s">
        <v>86</v>
      </c>
    </row>
    <row r="101" s="2" customFormat="1" ht="30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sheetProtection sheet="1" formatColumns="0" formatRows="0" objects="1" scenarios="1" spinCount="100000" saltValue="16UQ0jJb3xxNJybchO8IFwYwGyiOOuHCSjk2rixKB3GuCLTjkfzNoTCkCWJ5tc23vWmeImlQUl7mqrZCbZvwyg==" hashValue="VudqOlT4qFdb0oqkrRQvb6UXgT9QHK+8xEHuXeK6PrSOoSqRKVNqVv5/H1gmT+ZXiTy9NhkiJJ11PGzCIeDU3w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001 - Stavební část'!C2" display="/"/>
    <hyperlink ref="A97" location="'Ka_demontáž_potr - Demont...'!C2" display="/"/>
    <hyperlink ref="A98" location="'Ka_demontáž_PS - Demontáž...'!C2" display="/"/>
    <hyperlink ref="A99" location="'Ka_montáž - Montáž '!C2" display="/"/>
    <hyperlink ref="A100" location="'003 - Ostatní a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103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Přeložka teplovodního kanálu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104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105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21</v>
      </c>
      <c r="G12" s="37"/>
      <c r="H12" s="37"/>
      <c r="I12" s="155" t="s">
        <v>22</v>
      </c>
      <c r="J12" s="156" t="str">
        <f>'Rekapitulace stavby'!AN8</f>
        <v>14. 2. 2020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55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55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33</v>
      </c>
      <c r="E23" s="37"/>
      <c r="F23" s="37"/>
      <c r="G23" s="37"/>
      <c r="H23" s="37"/>
      <c r="I23" s="155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34</v>
      </c>
      <c r="F24" s="37"/>
      <c r="G24" s="37"/>
      <c r="H24" s="37"/>
      <c r="I24" s="155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35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36</v>
      </c>
      <c r="E30" s="37"/>
      <c r="F30" s="37"/>
      <c r="G30" s="37"/>
      <c r="H30" s="37"/>
      <c r="I30" s="153"/>
      <c r="J30" s="165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38</v>
      </c>
      <c r="G32" s="37"/>
      <c r="H32" s="37"/>
      <c r="I32" s="167" t="s">
        <v>37</v>
      </c>
      <c r="J32" s="166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40</v>
      </c>
      <c r="E33" s="151" t="s">
        <v>41</v>
      </c>
      <c r="F33" s="169">
        <f>ROUND((SUM(BE120:BE144)),  2)</f>
        <v>0</v>
      </c>
      <c r="G33" s="37"/>
      <c r="H33" s="37"/>
      <c r="I33" s="170">
        <v>0.20999999999999999</v>
      </c>
      <c r="J33" s="169">
        <f>ROUND(((SUM(BE120:BE144))*I33),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42</v>
      </c>
      <c r="F34" s="169">
        <f>ROUND((SUM(BF120:BF144)),  2)</f>
        <v>0</v>
      </c>
      <c r="G34" s="37"/>
      <c r="H34" s="37"/>
      <c r="I34" s="170">
        <v>0.14999999999999999</v>
      </c>
      <c r="J34" s="169">
        <f>ROUND(((SUM(BF120:BF144))*I34),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43</v>
      </c>
      <c r="F35" s="169">
        <f>ROUND((SUM(BG120:BG144)),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44</v>
      </c>
      <c r="F36" s="169">
        <f>ROUND((SUM(BH120:BH144)),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45</v>
      </c>
      <c r="F37" s="169">
        <f>ROUND((SUM(BI120:BI144)),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46</v>
      </c>
      <c r="E39" s="173"/>
      <c r="F39" s="173"/>
      <c r="G39" s="174" t="s">
        <v>47</v>
      </c>
      <c r="H39" s="175" t="s">
        <v>48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Přeložka teplovodního kanálu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001 - Stavební část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155" t="s">
        <v>22</v>
      </c>
      <c r="J89" s="78" t="str">
        <f>IF(J12="","",J12)</f>
        <v>14. 2. 2020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155" t="s">
        <v>30</v>
      </c>
      <c r="J91" s="35" t="str">
        <f>E21</f>
        <v>ATRIS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33</v>
      </c>
      <c r="J92" s="35" t="str">
        <f>E24</f>
        <v>Barbora Kyšková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107</v>
      </c>
      <c r="D94" s="197"/>
      <c r="E94" s="197"/>
      <c r="F94" s="197"/>
      <c r="G94" s="197"/>
      <c r="H94" s="197"/>
      <c r="I94" s="198"/>
      <c r="J94" s="199" t="s">
        <v>108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109</v>
      </c>
      <c r="D96" s="39"/>
      <c r="E96" s="39"/>
      <c r="F96" s="39"/>
      <c r="G96" s="39"/>
      <c r="H96" s="39"/>
      <c r="I96" s="153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201"/>
      <c r="C97" s="202"/>
      <c r="D97" s="203" t="s">
        <v>111</v>
      </c>
      <c r="E97" s="204"/>
      <c r="F97" s="204"/>
      <c r="G97" s="204"/>
      <c r="H97" s="204"/>
      <c r="I97" s="205"/>
      <c r="J97" s="206">
        <f>J121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112</v>
      </c>
      <c r="E98" s="210"/>
      <c r="F98" s="210"/>
      <c r="G98" s="210"/>
      <c r="H98" s="210"/>
      <c r="I98" s="211"/>
      <c r="J98" s="212">
        <f>J122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113</v>
      </c>
      <c r="E99" s="210"/>
      <c r="F99" s="210"/>
      <c r="G99" s="210"/>
      <c r="H99" s="210"/>
      <c r="I99" s="211"/>
      <c r="J99" s="212">
        <f>J136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114</v>
      </c>
      <c r="E100" s="210"/>
      <c r="F100" s="210"/>
      <c r="G100" s="210"/>
      <c r="H100" s="210"/>
      <c r="I100" s="211"/>
      <c r="J100" s="212">
        <f>J143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153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191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194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115</v>
      </c>
      <c r="D107" s="39"/>
      <c r="E107" s="39"/>
      <c r="F107" s="39"/>
      <c r="G107" s="39"/>
      <c r="H107" s="39"/>
      <c r="I107" s="15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15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95" t="str">
        <f>E7</f>
        <v>Přeložka teplovodního kanálu</v>
      </c>
      <c r="F110" s="31"/>
      <c r="G110" s="31"/>
      <c r="H110" s="31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104</v>
      </c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001 - Stavební část</v>
      </c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155" t="s">
        <v>22</v>
      </c>
      <c r="J114" s="78" t="str">
        <f>IF(J12="","",J12)</f>
        <v>14. 2. 2020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Statutární město Karviná</v>
      </c>
      <c r="G116" s="39"/>
      <c r="H116" s="39"/>
      <c r="I116" s="155" t="s">
        <v>30</v>
      </c>
      <c r="J116" s="35" t="str">
        <f>E21</f>
        <v>ATRIS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155" t="s">
        <v>33</v>
      </c>
      <c r="J117" s="35" t="str">
        <f>E24</f>
        <v>Barbora Kyšková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214"/>
      <c r="B119" s="215"/>
      <c r="C119" s="216" t="s">
        <v>116</v>
      </c>
      <c r="D119" s="217" t="s">
        <v>61</v>
      </c>
      <c r="E119" s="217" t="s">
        <v>57</v>
      </c>
      <c r="F119" s="217" t="s">
        <v>58</v>
      </c>
      <c r="G119" s="217" t="s">
        <v>117</v>
      </c>
      <c r="H119" s="217" t="s">
        <v>118</v>
      </c>
      <c r="I119" s="218" t="s">
        <v>119</v>
      </c>
      <c r="J119" s="219" t="s">
        <v>108</v>
      </c>
      <c r="K119" s="220" t="s">
        <v>120</v>
      </c>
      <c r="L119" s="221"/>
      <c r="M119" s="99" t="s">
        <v>1</v>
      </c>
      <c r="N119" s="100" t="s">
        <v>40</v>
      </c>
      <c r="O119" s="100" t="s">
        <v>121</v>
      </c>
      <c r="P119" s="100" t="s">
        <v>122</v>
      </c>
      <c r="Q119" s="100" t="s">
        <v>123</v>
      </c>
      <c r="R119" s="100" t="s">
        <v>124</v>
      </c>
      <c r="S119" s="100" t="s">
        <v>125</v>
      </c>
      <c r="T119" s="101" t="s">
        <v>126</v>
      </c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</row>
    <row r="120" s="2" customFormat="1" ht="22.8" customHeight="1">
      <c r="A120" s="37"/>
      <c r="B120" s="38"/>
      <c r="C120" s="106" t="s">
        <v>127</v>
      </c>
      <c r="D120" s="39"/>
      <c r="E120" s="39"/>
      <c r="F120" s="39"/>
      <c r="G120" s="39"/>
      <c r="H120" s="39"/>
      <c r="I120" s="153"/>
      <c r="J120" s="222">
        <f>BK120</f>
        <v>0</v>
      </c>
      <c r="K120" s="39"/>
      <c r="L120" s="43"/>
      <c r="M120" s="102"/>
      <c r="N120" s="223"/>
      <c r="O120" s="103"/>
      <c r="P120" s="224">
        <f>P121</f>
        <v>0</v>
      </c>
      <c r="Q120" s="103"/>
      <c r="R120" s="224">
        <f>R121</f>
        <v>18.597750000000001</v>
      </c>
      <c r="S120" s="103"/>
      <c r="T120" s="225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110</v>
      </c>
      <c r="BK120" s="226">
        <f>BK121</f>
        <v>0</v>
      </c>
    </row>
    <row r="121" s="12" customFormat="1" ht="25.92" customHeight="1">
      <c r="A121" s="12"/>
      <c r="B121" s="227"/>
      <c r="C121" s="228"/>
      <c r="D121" s="229" t="s">
        <v>75</v>
      </c>
      <c r="E121" s="230" t="s">
        <v>128</v>
      </c>
      <c r="F121" s="230" t="s">
        <v>129</v>
      </c>
      <c r="G121" s="228"/>
      <c r="H121" s="228"/>
      <c r="I121" s="231"/>
      <c r="J121" s="232">
        <f>BK121</f>
        <v>0</v>
      </c>
      <c r="K121" s="228"/>
      <c r="L121" s="233"/>
      <c r="M121" s="234"/>
      <c r="N121" s="235"/>
      <c r="O121" s="235"/>
      <c r="P121" s="236">
        <f>P122+P136+P143</f>
        <v>0</v>
      </c>
      <c r="Q121" s="235"/>
      <c r="R121" s="236">
        <f>R122+R136+R143</f>
        <v>18.597750000000001</v>
      </c>
      <c r="S121" s="235"/>
      <c r="T121" s="237">
        <f>T122+T136+T143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8" t="s">
        <v>84</v>
      </c>
      <c r="AT121" s="239" t="s">
        <v>75</v>
      </c>
      <c r="AU121" s="239" t="s">
        <v>76</v>
      </c>
      <c r="AY121" s="238" t="s">
        <v>130</v>
      </c>
      <c r="BK121" s="240">
        <f>BK122+BK136+BK143</f>
        <v>0</v>
      </c>
    </row>
    <row r="122" s="12" customFormat="1" ht="22.8" customHeight="1">
      <c r="A122" s="12"/>
      <c r="B122" s="227"/>
      <c r="C122" s="228"/>
      <c r="D122" s="229" t="s">
        <v>75</v>
      </c>
      <c r="E122" s="241" t="s">
        <v>84</v>
      </c>
      <c r="F122" s="241" t="s">
        <v>131</v>
      </c>
      <c r="G122" s="228"/>
      <c r="H122" s="228"/>
      <c r="I122" s="231"/>
      <c r="J122" s="242">
        <f>BK122</f>
        <v>0</v>
      </c>
      <c r="K122" s="228"/>
      <c r="L122" s="233"/>
      <c r="M122" s="234"/>
      <c r="N122" s="235"/>
      <c r="O122" s="235"/>
      <c r="P122" s="236">
        <f>SUM(P123:P135)</f>
        <v>0</v>
      </c>
      <c r="Q122" s="235"/>
      <c r="R122" s="236">
        <f>SUM(R123:R135)</f>
        <v>18.597750000000001</v>
      </c>
      <c r="S122" s="235"/>
      <c r="T122" s="237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8" t="s">
        <v>84</v>
      </c>
      <c r="AT122" s="239" t="s">
        <v>75</v>
      </c>
      <c r="AU122" s="239" t="s">
        <v>84</v>
      </c>
      <c r="AY122" s="238" t="s">
        <v>130</v>
      </c>
      <c r="BK122" s="240">
        <f>SUM(BK123:BK135)</f>
        <v>0</v>
      </c>
    </row>
    <row r="123" s="2" customFormat="1" ht="21.75" customHeight="1">
      <c r="A123" s="37"/>
      <c r="B123" s="38"/>
      <c r="C123" s="243" t="s">
        <v>84</v>
      </c>
      <c r="D123" s="243" t="s">
        <v>132</v>
      </c>
      <c r="E123" s="244" t="s">
        <v>133</v>
      </c>
      <c r="F123" s="245" t="s">
        <v>134</v>
      </c>
      <c r="G123" s="246" t="s">
        <v>135</v>
      </c>
      <c r="H123" s="247">
        <v>144.5</v>
      </c>
      <c r="I123" s="248"/>
      <c r="J123" s="249">
        <f>ROUND(I123*H123,2)</f>
        <v>0</v>
      </c>
      <c r="K123" s="250"/>
      <c r="L123" s="43"/>
      <c r="M123" s="251" t="s">
        <v>1</v>
      </c>
      <c r="N123" s="252" t="s">
        <v>41</v>
      </c>
      <c r="O123" s="90"/>
      <c r="P123" s="253">
        <f>O123*H123</f>
        <v>0</v>
      </c>
      <c r="Q123" s="253">
        <v>0</v>
      </c>
      <c r="R123" s="253">
        <f>Q123*H123</f>
        <v>0</v>
      </c>
      <c r="S123" s="253">
        <v>0</v>
      </c>
      <c r="T123" s="25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55" t="s">
        <v>136</v>
      </c>
      <c r="AT123" s="255" t="s">
        <v>132</v>
      </c>
      <c r="AU123" s="255" t="s">
        <v>86</v>
      </c>
      <c r="AY123" s="16" t="s">
        <v>130</v>
      </c>
      <c r="BE123" s="256">
        <f>IF(N123="základní",J123,0)</f>
        <v>0</v>
      </c>
      <c r="BF123" s="256">
        <f>IF(N123="snížená",J123,0)</f>
        <v>0</v>
      </c>
      <c r="BG123" s="256">
        <f>IF(N123="zákl. přenesená",J123,0)</f>
        <v>0</v>
      </c>
      <c r="BH123" s="256">
        <f>IF(N123="sníž. přenesená",J123,0)</f>
        <v>0</v>
      </c>
      <c r="BI123" s="256">
        <f>IF(N123="nulová",J123,0)</f>
        <v>0</v>
      </c>
      <c r="BJ123" s="16" t="s">
        <v>84</v>
      </c>
      <c r="BK123" s="256">
        <f>ROUND(I123*H123,2)</f>
        <v>0</v>
      </c>
      <c r="BL123" s="16" t="s">
        <v>136</v>
      </c>
      <c r="BM123" s="255" t="s">
        <v>137</v>
      </c>
    </row>
    <row r="124" s="13" customFormat="1">
      <c r="A124" s="13"/>
      <c r="B124" s="257"/>
      <c r="C124" s="258"/>
      <c r="D124" s="259" t="s">
        <v>138</v>
      </c>
      <c r="E124" s="260" t="s">
        <v>1</v>
      </c>
      <c r="F124" s="261" t="s">
        <v>139</v>
      </c>
      <c r="G124" s="258"/>
      <c r="H124" s="262">
        <v>52</v>
      </c>
      <c r="I124" s="263"/>
      <c r="J124" s="258"/>
      <c r="K124" s="258"/>
      <c r="L124" s="264"/>
      <c r="M124" s="265"/>
      <c r="N124" s="266"/>
      <c r="O124" s="266"/>
      <c r="P124" s="266"/>
      <c r="Q124" s="266"/>
      <c r="R124" s="266"/>
      <c r="S124" s="266"/>
      <c r="T124" s="26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8" t="s">
        <v>138</v>
      </c>
      <c r="AU124" s="268" t="s">
        <v>86</v>
      </c>
      <c r="AV124" s="13" t="s">
        <v>86</v>
      </c>
      <c r="AW124" s="13" t="s">
        <v>32</v>
      </c>
      <c r="AX124" s="13" t="s">
        <v>76</v>
      </c>
      <c r="AY124" s="268" t="s">
        <v>130</v>
      </c>
    </row>
    <row r="125" s="13" customFormat="1">
      <c r="A125" s="13"/>
      <c r="B125" s="257"/>
      <c r="C125" s="258"/>
      <c r="D125" s="259" t="s">
        <v>138</v>
      </c>
      <c r="E125" s="260" t="s">
        <v>1</v>
      </c>
      <c r="F125" s="261" t="s">
        <v>140</v>
      </c>
      <c r="G125" s="258"/>
      <c r="H125" s="262">
        <v>92.5</v>
      </c>
      <c r="I125" s="263"/>
      <c r="J125" s="258"/>
      <c r="K125" s="258"/>
      <c r="L125" s="264"/>
      <c r="M125" s="265"/>
      <c r="N125" s="266"/>
      <c r="O125" s="266"/>
      <c r="P125" s="266"/>
      <c r="Q125" s="266"/>
      <c r="R125" s="266"/>
      <c r="S125" s="266"/>
      <c r="T125" s="26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8" t="s">
        <v>138</v>
      </c>
      <c r="AU125" s="268" t="s">
        <v>86</v>
      </c>
      <c r="AV125" s="13" t="s">
        <v>86</v>
      </c>
      <c r="AW125" s="13" t="s">
        <v>32</v>
      </c>
      <c r="AX125" s="13" t="s">
        <v>76</v>
      </c>
      <c r="AY125" s="268" t="s">
        <v>130</v>
      </c>
    </row>
    <row r="126" s="14" customFormat="1">
      <c r="A126" s="14"/>
      <c r="B126" s="269"/>
      <c r="C126" s="270"/>
      <c r="D126" s="259" t="s">
        <v>138</v>
      </c>
      <c r="E126" s="271" t="s">
        <v>1</v>
      </c>
      <c r="F126" s="272" t="s">
        <v>141</v>
      </c>
      <c r="G126" s="270"/>
      <c r="H126" s="273">
        <v>144.5</v>
      </c>
      <c r="I126" s="274"/>
      <c r="J126" s="270"/>
      <c r="K126" s="270"/>
      <c r="L126" s="275"/>
      <c r="M126" s="276"/>
      <c r="N126" s="277"/>
      <c r="O126" s="277"/>
      <c r="P126" s="277"/>
      <c r="Q126" s="277"/>
      <c r="R126" s="277"/>
      <c r="S126" s="277"/>
      <c r="T126" s="27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9" t="s">
        <v>138</v>
      </c>
      <c r="AU126" s="279" t="s">
        <v>86</v>
      </c>
      <c r="AV126" s="14" t="s">
        <v>136</v>
      </c>
      <c r="AW126" s="14" t="s">
        <v>32</v>
      </c>
      <c r="AX126" s="14" t="s">
        <v>84</v>
      </c>
      <c r="AY126" s="279" t="s">
        <v>130</v>
      </c>
    </row>
    <row r="127" s="2" customFormat="1" ht="16.5" customHeight="1">
      <c r="A127" s="37"/>
      <c r="B127" s="38"/>
      <c r="C127" s="243" t="s">
        <v>86</v>
      </c>
      <c r="D127" s="243" t="s">
        <v>132</v>
      </c>
      <c r="E127" s="244" t="s">
        <v>142</v>
      </c>
      <c r="F127" s="245" t="s">
        <v>143</v>
      </c>
      <c r="G127" s="246" t="s">
        <v>144</v>
      </c>
      <c r="H127" s="247">
        <v>115</v>
      </c>
      <c r="I127" s="248"/>
      <c r="J127" s="249">
        <f>ROUND(I127*H127,2)</f>
        <v>0</v>
      </c>
      <c r="K127" s="250"/>
      <c r="L127" s="43"/>
      <c r="M127" s="251" t="s">
        <v>1</v>
      </c>
      <c r="N127" s="252" t="s">
        <v>41</v>
      </c>
      <c r="O127" s="90"/>
      <c r="P127" s="253">
        <f>O127*H127</f>
        <v>0</v>
      </c>
      <c r="Q127" s="253">
        <v>0.00084999999999999995</v>
      </c>
      <c r="R127" s="253">
        <f>Q127*H127</f>
        <v>0.09774999999999999</v>
      </c>
      <c r="S127" s="253">
        <v>0</v>
      </c>
      <c r="T127" s="25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55" t="s">
        <v>136</v>
      </c>
      <c r="AT127" s="255" t="s">
        <v>132</v>
      </c>
      <c r="AU127" s="255" t="s">
        <v>86</v>
      </c>
      <c r="AY127" s="16" t="s">
        <v>130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6" t="s">
        <v>84</v>
      </c>
      <c r="BK127" s="256">
        <f>ROUND(I127*H127,2)</f>
        <v>0</v>
      </c>
      <c r="BL127" s="16" t="s">
        <v>136</v>
      </c>
      <c r="BM127" s="255" t="s">
        <v>145</v>
      </c>
    </row>
    <row r="128" s="13" customFormat="1">
      <c r="A128" s="13"/>
      <c r="B128" s="257"/>
      <c r="C128" s="258"/>
      <c r="D128" s="259" t="s">
        <v>138</v>
      </c>
      <c r="E128" s="260" t="s">
        <v>1</v>
      </c>
      <c r="F128" s="261" t="s">
        <v>146</v>
      </c>
      <c r="G128" s="258"/>
      <c r="H128" s="262">
        <v>115</v>
      </c>
      <c r="I128" s="263"/>
      <c r="J128" s="258"/>
      <c r="K128" s="258"/>
      <c r="L128" s="264"/>
      <c r="M128" s="265"/>
      <c r="N128" s="266"/>
      <c r="O128" s="266"/>
      <c r="P128" s="266"/>
      <c r="Q128" s="266"/>
      <c r="R128" s="266"/>
      <c r="S128" s="266"/>
      <c r="T128" s="26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8" t="s">
        <v>138</v>
      </c>
      <c r="AU128" s="268" t="s">
        <v>86</v>
      </c>
      <c r="AV128" s="13" t="s">
        <v>86</v>
      </c>
      <c r="AW128" s="13" t="s">
        <v>32</v>
      </c>
      <c r="AX128" s="13" t="s">
        <v>84</v>
      </c>
      <c r="AY128" s="268" t="s">
        <v>130</v>
      </c>
    </row>
    <row r="129" s="2" customFormat="1" ht="21.75" customHeight="1">
      <c r="A129" s="37"/>
      <c r="B129" s="38"/>
      <c r="C129" s="243" t="s">
        <v>147</v>
      </c>
      <c r="D129" s="243" t="s">
        <v>132</v>
      </c>
      <c r="E129" s="244" t="s">
        <v>148</v>
      </c>
      <c r="F129" s="245" t="s">
        <v>149</v>
      </c>
      <c r="G129" s="246" t="s">
        <v>144</v>
      </c>
      <c r="H129" s="247">
        <v>115</v>
      </c>
      <c r="I129" s="248"/>
      <c r="J129" s="249">
        <f>ROUND(I129*H129,2)</f>
        <v>0</v>
      </c>
      <c r="K129" s="250"/>
      <c r="L129" s="43"/>
      <c r="M129" s="251" t="s">
        <v>1</v>
      </c>
      <c r="N129" s="252" t="s">
        <v>41</v>
      </c>
      <c r="O129" s="90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55" t="s">
        <v>136</v>
      </c>
      <c r="AT129" s="255" t="s">
        <v>132</v>
      </c>
      <c r="AU129" s="255" t="s">
        <v>86</v>
      </c>
      <c r="AY129" s="16" t="s">
        <v>130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6" t="s">
        <v>84</v>
      </c>
      <c r="BK129" s="256">
        <f>ROUND(I129*H129,2)</f>
        <v>0</v>
      </c>
      <c r="BL129" s="16" t="s">
        <v>136</v>
      </c>
      <c r="BM129" s="255" t="s">
        <v>150</v>
      </c>
    </row>
    <row r="130" s="2" customFormat="1" ht="21.75" customHeight="1">
      <c r="A130" s="37"/>
      <c r="B130" s="38"/>
      <c r="C130" s="243" t="s">
        <v>136</v>
      </c>
      <c r="D130" s="243" t="s">
        <v>132</v>
      </c>
      <c r="E130" s="244" t="s">
        <v>151</v>
      </c>
      <c r="F130" s="245" t="s">
        <v>152</v>
      </c>
      <c r="G130" s="246" t="s">
        <v>135</v>
      </c>
      <c r="H130" s="247">
        <v>102</v>
      </c>
      <c r="I130" s="248"/>
      <c r="J130" s="249">
        <f>ROUND(I130*H130,2)</f>
        <v>0</v>
      </c>
      <c r="K130" s="250"/>
      <c r="L130" s="43"/>
      <c r="M130" s="251" t="s">
        <v>1</v>
      </c>
      <c r="N130" s="252" t="s">
        <v>41</v>
      </c>
      <c r="O130" s="90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5" t="s">
        <v>136</v>
      </c>
      <c r="AT130" s="255" t="s">
        <v>132</v>
      </c>
      <c r="AU130" s="255" t="s">
        <v>86</v>
      </c>
      <c r="AY130" s="16" t="s">
        <v>130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6" t="s">
        <v>84</v>
      </c>
      <c r="BK130" s="256">
        <f>ROUND(I130*H130,2)</f>
        <v>0</v>
      </c>
      <c r="BL130" s="16" t="s">
        <v>136</v>
      </c>
      <c r="BM130" s="255" t="s">
        <v>153</v>
      </c>
    </row>
    <row r="131" s="13" customFormat="1">
      <c r="A131" s="13"/>
      <c r="B131" s="257"/>
      <c r="C131" s="258"/>
      <c r="D131" s="259" t="s">
        <v>138</v>
      </c>
      <c r="E131" s="260" t="s">
        <v>1</v>
      </c>
      <c r="F131" s="261" t="s">
        <v>154</v>
      </c>
      <c r="G131" s="258"/>
      <c r="H131" s="262">
        <v>52</v>
      </c>
      <c r="I131" s="263"/>
      <c r="J131" s="258"/>
      <c r="K131" s="258"/>
      <c r="L131" s="264"/>
      <c r="M131" s="265"/>
      <c r="N131" s="266"/>
      <c r="O131" s="266"/>
      <c r="P131" s="266"/>
      <c r="Q131" s="266"/>
      <c r="R131" s="266"/>
      <c r="S131" s="266"/>
      <c r="T131" s="26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8" t="s">
        <v>138</v>
      </c>
      <c r="AU131" s="268" t="s">
        <v>86</v>
      </c>
      <c r="AV131" s="13" t="s">
        <v>86</v>
      </c>
      <c r="AW131" s="13" t="s">
        <v>32</v>
      </c>
      <c r="AX131" s="13" t="s">
        <v>76</v>
      </c>
      <c r="AY131" s="268" t="s">
        <v>130</v>
      </c>
    </row>
    <row r="132" s="13" customFormat="1">
      <c r="A132" s="13"/>
      <c r="B132" s="257"/>
      <c r="C132" s="258"/>
      <c r="D132" s="259" t="s">
        <v>138</v>
      </c>
      <c r="E132" s="260" t="s">
        <v>1</v>
      </c>
      <c r="F132" s="261" t="s">
        <v>155</v>
      </c>
      <c r="G132" s="258"/>
      <c r="H132" s="262">
        <v>50</v>
      </c>
      <c r="I132" s="263"/>
      <c r="J132" s="258"/>
      <c r="K132" s="258"/>
      <c r="L132" s="264"/>
      <c r="M132" s="265"/>
      <c r="N132" s="266"/>
      <c r="O132" s="266"/>
      <c r="P132" s="266"/>
      <c r="Q132" s="266"/>
      <c r="R132" s="266"/>
      <c r="S132" s="266"/>
      <c r="T132" s="26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8" t="s">
        <v>138</v>
      </c>
      <c r="AU132" s="268" t="s">
        <v>86</v>
      </c>
      <c r="AV132" s="13" t="s">
        <v>86</v>
      </c>
      <c r="AW132" s="13" t="s">
        <v>32</v>
      </c>
      <c r="AX132" s="13" t="s">
        <v>76</v>
      </c>
      <c r="AY132" s="268" t="s">
        <v>130</v>
      </c>
    </row>
    <row r="133" s="14" customFormat="1">
      <c r="A133" s="14"/>
      <c r="B133" s="269"/>
      <c r="C133" s="270"/>
      <c r="D133" s="259" t="s">
        <v>138</v>
      </c>
      <c r="E133" s="271" t="s">
        <v>1</v>
      </c>
      <c r="F133" s="272" t="s">
        <v>141</v>
      </c>
      <c r="G133" s="270"/>
      <c r="H133" s="273">
        <v>102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9" t="s">
        <v>138</v>
      </c>
      <c r="AU133" s="279" t="s">
        <v>86</v>
      </c>
      <c r="AV133" s="14" t="s">
        <v>136</v>
      </c>
      <c r="AW133" s="14" t="s">
        <v>32</v>
      </c>
      <c r="AX133" s="14" t="s">
        <v>84</v>
      </c>
      <c r="AY133" s="279" t="s">
        <v>130</v>
      </c>
    </row>
    <row r="134" s="2" customFormat="1" ht="16.5" customHeight="1">
      <c r="A134" s="37"/>
      <c r="B134" s="38"/>
      <c r="C134" s="280" t="s">
        <v>156</v>
      </c>
      <c r="D134" s="280" t="s">
        <v>157</v>
      </c>
      <c r="E134" s="281" t="s">
        <v>158</v>
      </c>
      <c r="F134" s="282" t="s">
        <v>159</v>
      </c>
      <c r="G134" s="283" t="s">
        <v>160</v>
      </c>
      <c r="H134" s="284">
        <v>18.5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41</v>
      </c>
      <c r="O134" s="90"/>
      <c r="P134" s="253">
        <f>O134*H134</f>
        <v>0</v>
      </c>
      <c r="Q134" s="253">
        <v>1</v>
      </c>
      <c r="R134" s="253">
        <f>Q134*H134</f>
        <v>18.5</v>
      </c>
      <c r="S134" s="253">
        <v>0</v>
      </c>
      <c r="T134" s="25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161</v>
      </c>
      <c r="AT134" s="255" t="s">
        <v>157</v>
      </c>
      <c r="AU134" s="255" t="s">
        <v>86</v>
      </c>
      <c r="AY134" s="16" t="s">
        <v>130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84</v>
      </c>
      <c r="BK134" s="256">
        <f>ROUND(I134*H134,2)</f>
        <v>0</v>
      </c>
      <c r="BL134" s="16" t="s">
        <v>136</v>
      </c>
      <c r="BM134" s="255" t="s">
        <v>162</v>
      </c>
    </row>
    <row r="135" s="13" customFormat="1">
      <c r="A135" s="13"/>
      <c r="B135" s="257"/>
      <c r="C135" s="258"/>
      <c r="D135" s="259" t="s">
        <v>138</v>
      </c>
      <c r="E135" s="260" t="s">
        <v>1</v>
      </c>
      <c r="F135" s="261" t="s">
        <v>163</v>
      </c>
      <c r="G135" s="258"/>
      <c r="H135" s="262">
        <v>18.5</v>
      </c>
      <c r="I135" s="263"/>
      <c r="J135" s="258"/>
      <c r="K135" s="258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138</v>
      </c>
      <c r="AU135" s="268" t="s">
        <v>86</v>
      </c>
      <c r="AV135" s="13" t="s">
        <v>86</v>
      </c>
      <c r="AW135" s="13" t="s">
        <v>32</v>
      </c>
      <c r="AX135" s="13" t="s">
        <v>84</v>
      </c>
      <c r="AY135" s="268" t="s">
        <v>130</v>
      </c>
    </row>
    <row r="136" s="12" customFormat="1" ht="22.8" customHeight="1">
      <c r="A136" s="12"/>
      <c r="B136" s="227"/>
      <c r="C136" s="228"/>
      <c r="D136" s="229" t="s">
        <v>75</v>
      </c>
      <c r="E136" s="241" t="s">
        <v>164</v>
      </c>
      <c r="F136" s="241" t="s">
        <v>165</v>
      </c>
      <c r="G136" s="228"/>
      <c r="H136" s="228"/>
      <c r="I136" s="231"/>
      <c r="J136" s="242">
        <f>BK136</f>
        <v>0</v>
      </c>
      <c r="K136" s="228"/>
      <c r="L136" s="233"/>
      <c r="M136" s="234"/>
      <c r="N136" s="235"/>
      <c r="O136" s="235"/>
      <c r="P136" s="236">
        <f>SUM(P137:P142)</f>
        <v>0</v>
      </c>
      <c r="Q136" s="235"/>
      <c r="R136" s="236">
        <f>SUM(R137:R142)</f>
        <v>0</v>
      </c>
      <c r="S136" s="235"/>
      <c r="T136" s="237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84</v>
      </c>
      <c r="AT136" s="239" t="s">
        <v>75</v>
      </c>
      <c r="AU136" s="239" t="s">
        <v>84</v>
      </c>
      <c r="AY136" s="238" t="s">
        <v>130</v>
      </c>
      <c r="BK136" s="240">
        <f>SUM(BK137:BK142)</f>
        <v>0</v>
      </c>
    </row>
    <row r="137" s="2" customFormat="1" ht="16.5" customHeight="1">
      <c r="A137" s="37"/>
      <c r="B137" s="38"/>
      <c r="C137" s="243" t="s">
        <v>166</v>
      </c>
      <c r="D137" s="243" t="s">
        <v>132</v>
      </c>
      <c r="E137" s="244" t="s">
        <v>167</v>
      </c>
      <c r="F137" s="245" t="s">
        <v>168</v>
      </c>
      <c r="G137" s="246" t="s">
        <v>169</v>
      </c>
      <c r="H137" s="247">
        <v>10</v>
      </c>
      <c r="I137" s="248"/>
      <c r="J137" s="249">
        <f>ROUND(I137*H137,2)</f>
        <v>0</v>
      </c>
      <c r="K137" s="250"/>
      <c r="L137" s="43"/>
      <c r="M137" s="251" t="s">
        <v>1</v>
      </c>
      <c r="N137" s="252" t="s">
        <v>41</v>
      </c>
      <c r="O137" s="90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136</v>
      </c>
      <c r="AT137" s="255" t="s">
        <v>132</v>
      </c>
      <c r="AU137" s="255" t="s">
        <v>86</v>
      </c>
      <c r="AY137" s="16" t="s">
        <v>130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6" t="s">
        <v>84</v>
      </c>
      <c r="BK137" s="256">
        <f>ROUND(I137*H137,2)</f>
        <v>0</v>
      </c>
      <c r="BL137" s="16" t="s">
        <v>136</v>
      </c>
      <c r="BM137" s="255" t="s">
        <v>170</v>
      </c>
    </row>
    <row r="138" s="2" customFormat="1">
      <c r="A138" s="37"/>
      <c r="B138" s="38"/>
      <c r="C138" s="39"/>
      <c r="D138" s="259" t="s">
        <v>171</v>
      </c>
      <c r="E138" s="39"/>
      <c r="F138" s="291" t="s">
        <v>172</v>
      </c>
      <c r="G138" s="39"/>
      <c r="H138" s="39"/>
      <c r="I138" s="153"/>
      <c r="J138" s="39"/>
      <c r="K138" s="39"/>
      <c r="L138" s="43"/>
      <c r="M138" s="292"/>
      <c r="N138" s="293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171</v>
      </c>
      <c r="AU138" s="16" t="s">
        <v>86</v>
      </c>
    </row>
    <row r="139" s="13" customFormat="1">
      <c r="A139" s="13"/>
      <c r="B139" s="257"/>
      <c r="C139" s="258"/>
      <c r="D139" s="259" t="s">
        <v>138</v>
      </c>
      <c r="E139" s="260" t="s">
        <v>1</v>
      </c>
      <c r="F139" s="261" t="s">
        <v>173</v>
      </c>
      <c r="G139" s="258"/>
      <c r="H139" s="262">
        <v>10</v>
      </c>
      <c r="I139" s="263"/>
      <c r="J139" s="258"/>
      <c r="K139" s="258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138</v>
      </c>
      <c r="AU139" s="268" t="s">
        <v>86</v>
      </c>
      <c r="AV139" s="13" t="s">
        <v>86</v>
      </c>
      <c r="AW139" s="13" t="s">
        <v>32</v>
      </c>
      <c r="AX139" s="13" t="s">
        <v>84</v>
      </c>
      <c r="AY139" s="268" t="s">
        <v>130</v>
      </c>
    </row>
    <row r="140" s="2" customFormat="1" ht="16.5" customHeight="1">
      <c r="A140" s="37"/>
      <c r="B140" s="38"/>
      <c r="C140" s="243" t="s">
        <v>174</v>
      </c>
      <c r="D140" s="243" t="s">
        <v>132</v>
      </c>
      <c r="E140" s="244" t="s">
        <v>175</v>
      </c>
      <c r="F140" s="245" t="s">
        <v>176</v>
      </c>
      <c r="G140" s="246" t="s">
        <v>169</v>
      </c>
      <c r="H140" s="247">
        <v>13</v>
      </c>
      <c r="I140" s="248"/>
      <c r="J140" s="249">
        <f>ROUND(I140*H140,2)</f>
        <v>0</v>
      </c>
      <c r="K140" s="250"/>
      <c r="L140" s="43"/>
      <c r="M140" s="251" t="s">
        <v>1</v>
      </c>
      <c r="N140" s="252" t="s">
        <v>41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136</v>
      </c>
      <c r="AT140" s="255" t="s">
        <v>132</v>
      </c>
      <c r="AU140" s="255" t="s">
        <v>86</v>
      </c>
      <c r="AY140" s="16" t="s">
        <v>130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6" t="s">
        <v>84</v>
      </c>
      <c r="BK140" s="256">
        <f>ROUND(I140*H140,2)</f>
        <v>0</v>
      </c>
      <c r="BL140" s="16" t="s">
        <v>136</v>
      </c>
      <c r="BM140" s="255" t="s">
        <v>177</v>
      </c>
    </row>
    <row r="141" s="2" customFormat="1">
      <c r="A141" s="37"/>
      <c r="B141" s="38"/>
      <c r="C141" s="39"/>
      <c r="D141" s="259" t="s">
        <v>171</v>
      </c>
      <c r="E141" s="39"/>
      <c r="F141" s="291" t="s">
        <v>178</v>
      </c>
      <c r="G141" s="39"/>
      <c r="H141" s="39"/>
      <c r="I141" s="153"/>
      <c r="J141" s="39"/>
      <c r="K141" s="39"/>
      <c r="L141" s="43"/>
      <c r="M141" s="292"/>
      <c r="N141" s="293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171</v>
      </c>
      <c r="AU141" s="16" t="s">
        <v>86</v>
      </c>
    </row>
    <row r="142" s="13" customFormat="1">
      <c r="A142" s="13"/>
      <c r="B142" s="257"/>
      <c r="C142" s="258"/>
      <c r="D142" s="259" t="s">
        <v>138</v>
      </c>
      <c r="E142" s="260" t="s">
        <v>1</v>
      </c>
      <c r="F142" s="261" t="s">
        <v>179</v>
      </c>
      <c r="G142" s="258"/>
      <c r="H142" s="262">
        <v>13</v>
      </c>
      <c r="I142" s="263"/>
      <c r="J142" s="258"/>
      <c r="K142" s="258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138</v>
      </c>
      <c r="AU142" s="268" t="s">
        <v>86</v>
      </c>
      <c r="AV142" s="13" t="s">
        <v>86</v>
      </c>
      <c r="AW142" s="13" t="s">
        <v>32</v>
      </c>
      <c r="AX142" s="13" t="s">
        <v>84</v>
      </c>
      <c r="AY142" s="268" t="s">
        <v>130</v>
      </c>
    </row>
    <row r="143" s="12" customFormat="1" ht="22.8" customHeight="1">
      <c r="A143" s="12"/>
      <c r="B143" s="227"/>
      <c r="C143" s="228"/>
      <c r="D143" s="229" t="s">
        <v>75</v>
      </c>
      <c r="E143" s="241" t="s">
        <v>180</v>
      </c>
      <c r="F143" s="241" t="s">
        <v>181</v>
      </c>
      <c r="G143" s="228"/>
      <c r="H143" s="228"/>
      <c r="I143" s="231"/>
      <c r="J143" s="242">
        <f>BK143</f>
        <v>0</v>
      </c>
      <c r="K143" s="228"/>
      <c r="L143" s="233"/>
      <c r="M143" s="234"/>
      <c r="N143" s="235"/>
      <c r="O143" s="235"/>
      <c r="P143" s="236">
        <f>P144</f>
        <v>0</v>
      </c>
      <c r="Q143" s="235"/>
      <c r="R143" s="236">
        <f>R144</f>
        <v>0</v>
      </c>
      <c r="S143" s="235"/>
      <c r="T143" s="237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8" t="s">
        <v>84</v>
      </c>
      <c r="AT143" s="239" t="s">
        <v>75</v>
      </c>
      <c r="AU143" s="239" t="s">
        <v>84</v>
      </c>
      <c r="AY143" s="238" t="s">
        <v>130</v>
      </c>
      <c r="BK143" s="240">
        <f>BK144</f>
        <v>0</v>
      </c>
    </row>
    <row r="144" s="2" customFormat="1" ht="16.5" customHeight="1">
      <c r="A144" s="37"/>
      <c r="B144" s="38"/>
      <c r="C144" s="243" t="s">
        <v>161</v>
      </c>
      <c r="D144" s="243" t="s">
        <v>132</v>
      </c>
      <c r="E144" s="244" t="s">
        <v>182</v>
      </c>
      <c r="F144" s="245" t="s">
        <v>183</v>
      </c>
      <c r="G144" s="246" t="s">
        <v>160</v>
      </c>
      <c r="H144" s="247">
        <v>18.597999999999999</v>
      </c>
      <c r="I144" s="248"/>
      <c r="J144" s="249">
        <f>ROUND(I144*H144,2)</f>
        <v>0</v>
      </c>
      <c r="K144" s="250"/>
      <c r="L144" s="43"/>
      <c r="M144" s="294" t="s">
        <v>1</v>
      </c>
      <c r="N144" s="295" t="s">
        <v>41</v>
      </c>
      <c r="O144" s="296"/>
      <c r="P144" s="297">
        <f>O144*H144</f>
        <v>0</v>
      </c>
      <c r="Q144" s="297">
        <v>0</v>
      </c>
      <c r="R144" s="297">
        <f>Q144*H144</f>
        <v>0</v>
      </c>
      <c r="S144" s="297">
        <v>0</v>
      </c>
      <c r="T144" s="29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136</v>
      </c>
      <c r="AT144" s="255" t="s">
        <v>132</v>
      </c>
      <c r="AU144" s="255" t="s">
        <v>86</v>
      </c>
      <c r="AY144" s="16" t="s">
        <v>130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6" t="s">
        <v>84</v>
      </c>
      <c r="BK144" s="256">
        <f>ROUND(I144*H144,2)</f>
        <v>0</v>
      </c>
      <c r="BL144" s="16" t="s">
        <v>136</v>
      </c>
      <c r="BM144" s="255" t="s">
        <v>184</v>
      </c>
    </row>
    <row r="145" s="2" customFormat="1" ht="6.96" customHeight="1">
      <c r="A145" s="37"/>
      <c r="B145" s="65"/>
      <c r="C145" s="66"/>
      <c r="D145" s="66"/>
      <c r="E145" s="66"/>
      <c r="F145" s="66"/>
      <c r="G145" s="66"/>
      <c r="H145" s="66"/>
      <c r="I145" s="191"/>
      <c r="J145" s="66"/>
      <c r="K145" s="66"/>
      <c r="L145" s="43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</sheetData>
  <sheetProtection sheet="1" autoFilter="0" formatColumns="0" formatRows="0" objects="1" scenarios="1" spinCount="100000" saltValue="1ePP2Ow06hGoW1M0YlaW4r6yIyLHwxpMb0W3/8gEqYKwEZXLNCN7w4AN8vKoP+sV0WGPtLGFRzXkdpKhK1WXpg==" hashValue="p0Ln/mMT+b2eLkhy0V5J/eFHAogv/3RPHdEu3i8V5lsz3fvBjWjTrUB7UNq6GNP1ESMWL1yDqIZOPRELk9O8zw==" algorithmName="SHA-512" password="CC35"/>
  <autoFilter ref="C119:K14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103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Přeložka teplovodního kanálu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104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185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186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187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188</v>
      </c>
      <c r="G14" s="37"/>
      <c r="H14" s="37"/>
      <c r="I14" s="155" t="s">
        <v>22</v>
      </c>
      <c r="J14" s="156" t="str">
        <f>'Rekapitulace stavby'!AN8</f>
        <v>14. 2. 2020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21</v>
      </c>
      <c r="F17" s="37"/>
      <c r="G17" s="37"/>
      <c r="H17" s="37"/>
      <c r="I17" s="155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28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30</v>
      </c>
      <c r="E22" s="37"/>
      <c r="F22" s="37"/>
      <c r="G22" s="37"/>
      <c r="H22" s="37"/>
      <c r="I22" s="155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21</v>
      </c>
      <c r="F23" s="37"/>
      <c r="G23" s="37"/>
      <c r="H23" s="37"/>
      <c r="I23" s="155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33</v>
      </c>
      <c r="E25" s="37"/>
      <c r="F25" s="37"/>
      <c r="G25" s="37"/>
      <c r="H25" s="37"/>
      <c r="I25" s="155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21</v>
      </c>
      <c r="F26" s="37"/>
      <c r="G26" s="37"/>
      <c r="H26" s="37"/>
      <c r="I26" s="155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35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36</v>
      </c>
      <c r="E32" s="37"/>
      <c r="F32" s="37"/>
      <c r="G32" s="37"/>
      <c r="H32" s="37"/>
      <c r="I32" s="153"/>
      <c r="J32" s="165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38</v>
      </c>
      <c r="G34" s="37"/>
      <c r="H34" s="37"/>
      <c r="I34" s="167" t="s">
        <v>37</v>
      </c>
      <c r="J34" s="166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40</v>
      </c>
      <c r="E35" s="151" t="s">
        <v>41</v>
      </c>
      <c r="F35" s="169">
        <f>ROUND((SUM(BE126:BE148)),  2)</f>
        <v>0</v>
      </c>
      <c r="G35" s="37"/>
      <c r="H35" s="37"/>
      <c r="I35" s="170">
        <v>0.20999999999999999</v>
      </c>
      <c r="J35" s="169">
        <f>ROUND(((SUM(BE126:BE148))*I35),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42</v>
      </c>
      <c r="F36" s="169">
        <f>ROUND((SUM(BF126:BF148)),  2)</f>
        <v>0</v>
      </c>
      <c r="G36" s="37"/>
      <c r="H36" s="37"/>
      <c r="I36" s="170">
        <v>0.14999999999999999</v>
      </c>
      <c r="J36" s="169">
        <f>ROUND(((SUM(BF126:BF148))*I36),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43</v>
      </c>
      <c r="F37" s="169">
        <f>ROUND((SUM(BG126:BG148)),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44</v>
      </c>
      <c r="F38" s="169">
        <f>ROUND((SUM(BH126:BH148)),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45</v>
      </c>
      <c r="F39" s="169">
        <f>ROUND((SUM(BI126:BI148)),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46</v>
      </c>
      <c r="E41" s="173"/>
      <c r="F41" s="173"/>
      <c r="G41" s="174" t="s">
        <v>47</v>
      </c>
      <c r="H41" s="175" t="s">
        <v>48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Přeložka teplovodního kanálu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104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185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186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 xml:space="preserve">Ka_demontáž_potr - Demontáž potrubí 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Karviná-Mizerov</v>
      </c>
      <c r="G91" s="39"/>
      <c r="H91" s="39"/>
      <c r="I91" s="155" t="s">
        <v>22</v>
      </c>
      <c r="J91" s="78" t="str">
        <f>IF(J14="","",J14)</f>
        <v>14. 2. 2020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155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107</v>
      </c>
      <c r="D96" s="197"/>
      <c r="E96" s="197"/>
      <c r="F96" s="197"/>
      <c r="G96" s="197"/>
      <c r="H96" s="197"/>
      <c r="I96" s="198"/>
      <c r="J96" s="199" t="s">
        <v>108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109</v>
      </c>
      <c r="D98" s="39"/>
      <c r="E98" s="39"/>
      <c r="F98" s="39"/>
      <c r="G98" s="39"/>
      <c r="H98" s="39"/>
      <c r="I98" s="153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110</v>
      </c>
    </row>
    <row r="99" s="9" customFormat="1" ht="24.96" customHeight="1">
      <c r="A99" s="9"/>
      <c r="B99" s="201"/>
      <c r="C99" s="202"/>
      <c r="D99" s="203" t="s">
        <v>189</v>
      </c>
      <c r="E99" s="204"/>
      <c r="F99" s="204"/>
      <c r="G99" s="204"/>
      <c r="H99" s="204"/>
      <c r="I99" s="205"/>
      <c r="J99" s="206">
        <f>J127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190</v>
      </c>
      <c r="E100" s="210"/>
      <c r="F100" s="210"/>
      <c r="G100" s="210"/>
      <c r="H100" s="210"/>
      <c r="I100" s="211"/>
      <c r="J100" s="212">
        <f>J128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191</v>
      </c>
      <c r="E101" s="210"/>
      <c r="F101" s="210"/>
      <c r="G101" s="210"/>
      <c r="H101" s="210"/>
      <c r="I101" s="211"/>
      <c r="J101" s="212">
        <f>J131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192</v>
      </c>
      <c r="E102" s="210"/>
      <c r="F102" s="210"/>
      <c r="G102" s="210"/>
      <c r="H102" s="210"/>
      <c r="I102" s="211"/>
      <c r="J102" s="212">
        <f>J137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193</v>
      </c>
      <c r="E103" s="210"/>
      <c r="F103" s="210"/>
      <c r="G103" s="210"/>
      <c r="H103" s="210"/>
      <c r="I103" s="211"/>
      <c r="J103" s="212">
        <f>J141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1"/>
      <c r="C104" s="202"/>
      <c r="D104" s="203" t="s">
        <v>194</v>
      </c>
      <c r="E104" s="204"/>
      <c r="F104" s="204"/>
      <c r="G104" s="204"/>
      <c r="H104" s="204"/>
      <c r="I104" s="205"/>
      <c r="J104" s="206">
        <f>J143</f>
        <v>0</v>
      </c>
      <c r="K104" s="202"/>
      <c r="L104" s="20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1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4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115</v>
      </c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5" t="str">
        <f>E7</f>
        <v>Přeložka teplovodního kanálu</v>
      </c>
      <c r="F114" s="31"/>
      <c r="G114" s="31"/>
      <c r="H114" s="31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104</v>
      </c>
      <c r="D115" s="21"/>
      <c r="E115" s="21"/>
      <c r="F115" s="21"/>
      <c r="G115" s="21"/>
      <c r="H115" s="21"/>
      <c r="I115" s="145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95" t="s">
        <v>185</v>
      </c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186</v>
      </c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 xml:space="preserve">Ka_demontáž_potr - Demontáž potrubí </v>
      </c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>Karviná-Mizerov</v>
      </c>
      <c r="G120" s="39"/>
      <c r="H120" s="39"/>
      <c r="I120" s="155" t="s">
        <v>22</v>
      </c>
      <c r="J120" s="78" t="str">
        <f>IF(J14="","",J14)</f>
        <v>14. 2. 2020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E17</f>
        <v xml:space="preserve"> </v>
      </c>
      <c r="G122" s="39"/>
      <c r="H122" s="39"/>
      <c r="I122" s="155" t="s">
        <v>30</v>
      </c>
      <c r="J122" s="35" t="str">
        <f>E23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IF(E20="","",E20)</f>
        <v>Vyplň údaj</v>
      </c>
      <c r="G123" s="39"/>
      <c r="H123" s="39"/>
      <c r="I123" s="155" t="s">
        <v>33</v>
      </c>
      <c r="J123" s="35" t="str">
        <f>E26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214"/>
      <c r="B125" s="215"/>
      <c r="C125" s="216" t="s">
        <v>116</v>
      </c>
      <c r="D125" s="217" t="s">
        <v>61</v>
      </c>
      <c r="E125" s="217" t="s">
        <v>57</v>
      </c>
      <c r="F125" s="217" t="s">
        <v>58</v>
      </c>
      <c r="G125" s="217" t="s">
        <v>117</v>
      </c>
      <c r="H125" s="217" t="s">
        <v>118</v>
      </c>
      <c r="I125" s="218" t="s">
        <v>119</v>
      </c>
      <c r="J125" s="219" t="s">
        <v>108</v>
      </c>
      <c r="K125" s="220" t="s">
        <v>120</v>
      </c>
      <c r="L125" s="221"/>
      <c r="M125" s="99" t="s">
        <v>1</v>
      </c>
      <c r="N125" s="100" t="s">
        <v>40</v>
      </c>
      <c r="O125" s="100" t="s">
        <v>121</v>
      </c>
      <c r="P125" s="100" t="s">
        <v>122</v>
      </c>
      <c r="Q125" s="100" t="s">
        <v>123</v>
      </c>
      <c r="R125" s="100" t="s">
        <v>124</v>
      </c>
      <c r="S125" s="100" t="s">
        <v>125</v>
      </c>
      <c r="T125" s="101" t="s">
        <v>126</v>
      </c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</row>
    <row r="126" s="2" customFormat="1" ht="22.8" customHeight="1">
      <c r="A126" s="37"/>
      <c r="B126" s="38"/>
      <c r="C126" s="106" t="s">
        <v>127</v>
      </c>
      <c r="D126" s="39"/>
      <c r="E126" s="39"/>
      <c r="F126" s="39"/>
      <c r="G126" s="39"/>
      <c r="H126" s="39"/>
      <c r="I126" s="153"/>
      <c r="J126" s="222">
        <f>BK126</f>
        <v>0</v>
      </c>
      <c r="K126" s="39"/>
      <c r="L126" s="43"/>
      <c r="M126" s="102"/>
      <c r="N126" s="223"/>
      <c r="O126" s="103"/>
      <c r="P126" s="224">
        <f>P127+P143</f>
        <v>0</v>
      </c>
      <c r="Q126" s="103"/>
      <c r="R126" s="224">
        <f>R127+R143</f>
        <v>0.00696</v>
      </c>
      <c r="S126" s="103"/>
      <c r="T126" s="225">
        <f>T127+T143</f>
        <v>1.3022800000000001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110</v>
      </c>
      <c r="BK126" s="226">
        <f>BK127+BK143</f>
        <v>0</v>
      </c>
    </row>
    <row r="127" s="12" customFormat="1" ht="25.92" customHeight="1">
      <c r="A127" s="12"/>
      <c r="B127" s="227"/>
      <c r="C127" s="228"/>
      <c r="D127" s="229" t="s">
        <v>75</v>
      </c>
      <c r="E127" s="230" t="s">
        <v>195</v>
      </c>
      <c r="F127" s="230" t="s">
        <v>196</v>
      </c>
      <c r="G127" s="228"/>
      <c r="H127" s="228"/>
      <c r="I127" s="231"/>
      <c r="J127" s="232">
        <f>BK127</f>
        <v>0</v>
      </c>
      <c r="K127" s="228"/>
      <c r="L127" s="233"/>
      <c r="M127" s="234"/>
      <c r="N127" s="235"/>
      <c r="O127" s="235"/>
      <c r="P127" s="236">
        <f>P128+P131+P137+P141</f>
        <v>0</v>
      </c>
      <c r="Q127" s="235"/>
      <c r="R127" s="236">
        <f>R128+R131+R137+R141</f>
        <v>0.00696</v>
      </c>
      <c r="S127" s="235"/>
      <c r="T127" s="237">
        <f>T128+T131+T137+T141</f>
        <v>1.3022800000000001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8" t="s">
        <v>86</v>
      </c>
      <c r="AT127" s="239" t="s">
        <v>75</v>
      </c>
      <c r="AU127" s="239" t="s">
        <v>76</v>
      </c>
      <c r="AY127" s="238" t="s">
        <v>130</v>
      </c>
      <c r="BK127" s="240">
        <f>BK128+BK131+BK137+BK141</f>
        <v>0</v>
      </c>
    </row>
    <row r="128" s="12" customFormat="1" ht="22.8" customHeight="1">
      <c r="A128" s="12"/>
      <c r="B128" s="227"/>
      <c r="C128" s="228"/>
      <c r="D128" s="229" t="s">
        <v>75</v>
      </c>
      <c r="E128" s="241" t="s">
        <v>197</v>
      </c>
      <c r="F128" s="241" t="s">
        <v>198</v>
      </c>
      <c r="G128" s="228"/>
      <c r="H128" s="228"/>
      <c r="I128" s="231"/>
      <c r="J128" s="242">
        <f>BK128</f>
        <v>0</v>
      </c>
      <c r="K128" s="228"/>
      <c r="L128" s="233"/>
      <c r="M128" s="234"/>
      <c r="N128" s="235"/>
      <c r="O128" s="235"/>
      <c r="P128" s="236">
        <f>SUM(P129:P130)</f>
        <v>0</v>
      </c>
      <c r="Q128" s="235"/>
      <c r="R128" s="236">
        <f>SUM(R129:R130)</f>
        <v>0</v>
      </c>
      <c r="S128" s="235"/>
      <c r="T128" s="237">
        <f>SUM(T129:T130)</f>
        <v>0.060040000000000003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86</v>
      </c>
      <c r="AT128" s="239" t="s">
        <v>75</v>
      </c>
      <c r="AU128" s="239" t="s">
        <v>84</v>
      </c>
      <c r="AY128" s="238" t="s">
        <v>130</v>
      </c>
      <c r="BK128" s="240">
        <f>SUM(BK129:BK130)</f>
        <v>0</v>
      </c>
    </row>
    <row r="129" s="2" customFormat="1" ht="16.5" customHeight="1">
      <c r="A129" s="37"/>
      <c r="B129" s="38"/>
      <c r="C129" s="243" t="s">
        <v>166</v>
      </c>
      <c r="D129" s="243" t="s">
        <v>132</v>
      </c>
      <c r="E129" s="244" t="s">
        <v>199</v>
      </c>
      <c r="F129" s="245" t="s">
        <v>200</v>
      </c>
      <c r="G129" s="246" t="s">
        <v>169</v>
      </c>
      <c r="H129" s="247">
        <v>76</v>
      </c>
      <c r="I129" s="248"/>
      <c r="J129" s="249">
        <f>ROUND(I129*H129,2)</f>
        <v>0</v>
      </c>
      <c r="K129" s="250"/>
      <c r="L129" s="43"/>
      <c r="M129" s="251" t="s">
        <v>1</v>
      </c>
      <c r="N129" s="252" t="s">
        <v>41</v>
      </c>
      <c r="O129" s="90"/>
      <c r="P129" s="253">
        <f>O129*H129</f>
        <v>0</v>
      </c>
      <c r="Q129" s="253">
        <v>0</v>
      </c>
      <c r="R129" s="253">
        <f>Q129*H129</f>
        <v>0</v>
      </c>
      <c r="S129" s="253">
        <v>0.00079000000000000001</v>
      </c>
      <c r="T129" s="254">
        <f>S129*H129</f>
        <v>0.060040000000000003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55" t="s">
        <v>201</v>
      </c>
      <c r="AT129" s="255" t="s">
        <v>132</v>
      </c>
      <c r="AU129" s="255" t="s">
        <v>86</v>
      </c>
      <c r="AY129" s="16" t="s">
        <v>130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6" t="s">
        <v>84</v>
      </c>
      <c r="BK129" s="256">
        <f>ROUND(I129*H129,2)</f>
        <v>0</v>
      </c>
      <c r="BL129" s="16" t="s">
        <v>201</v>
      </c>
      <c r="BM129" s="255" t="s">
        <v>202</v>
      </c>
    </row>
    <row r="130" s="2" customFormat="1" ht="21.75" customHeight="1">
      <c r="A130" s="37"/>
      <c r="B130" s="38"/>
      <c r="C130" s="243" t="s">
        <v>174</v>
      </c>
      <c r="D130" s="243" t="s">
        <v>132</v>
      </c>
      <c r="E130" s="244" t="s">
        <v>203</v>
      </c>
      <c r="F130" s="245" t="s">
        <v>204</v>
      </c>
      <c r="G130" s="246" t="s">
        <v>160</v>
      </c>
      <c r="H130" s="247">
        <v>0.059999999999999998</v>
      </c>
      <c r="I130" s="248"/>
      <c r="J130" s="249">
        <f>ROUND(I130*H130,2)</f>
        <v>0</v>
      </c>
      <c r="K130" s="250"/>
      <c r="L130" s="43"/>
      <c r="M130" s="251" t="s">
        <v>1</v>
      </c>
      <c r="N130" s="252" t="s">
        <v>41</v>
      </c>
      <c r="O130" s="90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5" t="s">
        <v>201</v>
      </c>
      <c r="AT130" s="255" t="s">
        <v>132</v>
      </c>
      <c r="AU130" s="255" t="s">
        <v>86</v>
      </c>
      <c r="AY130" s="16" t="s">
        <v>130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6" t="s">
        <v>84</v>
      </c>
      <c r="BK130" s="256">
        <f>ROUND(I130*H130,2)</f>
        <v>0</v>
      </c>
      <c r="BL130" s="16" t="s">
        <v>201</v>
      </c>
      <c r="BM130" s="255" t="s">
        <v>205</v>
      </c>
    </row>
    <row r="131" s="12" customFormat="1" ht="22.8" customHeight="1">
      <c r="A131" s="12"/>
      <c r="B131" s="227"/>
      <c r="C131" s="228"/>
      <c r="D131" s="229" t="s">
        <v>75</v>
      </c>
      <c r="E131" s="241" t="s">
        <v>206</v>
      </c>
      <c r="F131" s="241" t="s">
        <v>207</v>
      </c>
      <c r="G131" s="228"/>
      <c r="H131" s="228"/>
      <c r="I131" s="231"/>
      <c r="J131" s="242">
        <f>BK131</f>
        <v>0</v>
      </c>
      <c r="K131" s="228"/>
      <c r="L131" s="233"/>
      <c r="M131" s="234"/>
      <c r="N131" s="235"/>
      <c r="O131" s="235"/>
      <c r="P131" s="236">
        <f>SUM(P132:P136)</f>
        <v>0</v>
      </c>
      <c r="Q131" s="235"/>
      <c r="R131" s="236">
        <f>SUM(R132:R136)</f>
        <v>0.0067200000000000003</v>
      </c>
      <c r="S131" s="235"/>
      <c r="T131" s="237">
        <f>SUM(T132:T136)</f>
        <v>0.97423999999999999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8" t="s">
        <v>86</v>
      </c>
      <c r="AT131" s="239" t="s">
        <v>75</v>
      </c>
      <c r="AU131" s="239" t="s">
        <v>84</v>
      </c>
      <c r="AY131" s="238" t="s">
        <v>130</v>
      </c>
      <c r="BK131" s="240">
        <f>SUM(BK132:BK136)</f>
        <v>0</v>
      </c>
    </row>
    <row r="132" s="2" customFormat="1" ht="16.5" customHeight="1">
      <c r="A132" s="37"/>
      <c r="B132" s="38"/>
      <c r="C132" s="243" t="s">
        <v>84</v>
      </c>
      <c r="D132" s="243" t="s">
        <v>132</v>
      </c>
      <c r="E132" s="244" t="s">
        <v>208</v>
      </c>
      <c r="F132" s="245" t="s">
        <v>209</v>
      </c>
      <c r="G132" s="246" t="s">
        <v>169</v>
      </c>
      <c r="H132" s="247">
        <v>8</v>
      </c>
      <c r="I132" s="248"/>
      <c r="J132" s="249">
        <f>ROUND(I132*H132,2)</f>
        <v>0</v>
      </c>
      <c r="K132" s="250"/>
      <c r="L132" s="43"/>
      <c r="M132" s="251" t="s">
        <v>1</v>
      </c>
      <c r="N132" s="252" t="s">
        <v>41</v>
      </c>
      <c r="O132" s="90"/>
      <c r="P132" s="253">
        <f>O132*H132</f>
        <v>0</v>
      </c>
      <c r="Q132" s="253">
        <v>4.0000000000000003E-05</v>
      </c>
      <c r="R132" s="253">
        <f>Q132*H132</f>
        <v>0.00032000000000000003</v>
      </c>
      <c r="S132" s="253">
        <v>0.0025400000000000002</v>
      </c>
      <c r="T132" s="254">
        <f>S132*H132</f>
        <v>0.020320000000000001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5" t="s">
        <v>201</v>
      </c>
      <c r="AT132" s="255" t="s">
        <v>132</v>
      </c>
      <c r="AU132" s="255" t="s">
        <v>86</v>
      </c>
      <c r="AY132" s="16" t="s">
        <v>130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6" t="s">
        <v>84</v>
      </c>
      <c r="BK132" s="256">
        <f>ROUND(I132*H132,2)</f>
        <v>0</v>
      </c>
      <c r="BL132" s="16" t="s">
        <v>201</v>
      </c>
      <c r="BM132" s="255" t="s">
        <v>210</v>
      </c>
    </row>
    <row r="133" s="2" customFormat="1" ht="16.5" customHeight="1">
      <c r="A133" s="37"/>
      <c r="B133" s="38"/>
      <c r="C133" s="243" t="s">
        <v>86</v>
      </c>
      <c r="D133" s="243" t="s">
        <v>132</v>
      </c>
      <c r="E133" s="244" t="s">
        <v>211</v>
      </c>
      <c r="F133" s="245" t="s">
        <v>212</v>
      </c>
      <c r="G133" s="246" t="s">
        <v>169</v>
      </c>
      <c r="H133" s="247">
        <v>32</v>
      </c>
      <c r="I133" s="248"/>
      <c r="J133" s="249">
        <f>ROUND(I133*H133,2)</f>
        <v>0</v>
      </c>
      <c r="K133" s="250"/>
      <c r="L133" s="43"/>
      <c r="M133" s="251" t="s">
        <v>1</v>
      </c>
      <c r="N133" s="252" t="s">
        <v>41</v>
      </c>
      <c r="O133" s="90"/>
      <c r="P133" s="253">
        <f>O133*H133</f>
        <v>0</v>
      </c>
      <c r="Q133" s="253">
        <v>6.0000000000000002E-05</v>
      </c>
      <c r="R133" s="253">
        <f>Q133*H133</f>
        <v>0.0019200000000000001</v>
      </c>
      <c r="S133" s="253">
        <v>0.0084100000000000008</v>
      </c>
      <c r="T133" s="254">
        <f>S133*H133</f>
        <v>0.26912000000000003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5" t="s">
        <v>201</v>
      </c>
      <c r="AT133" s="255" t="s">
        <v>132</v>
      </c>
      <c r="AU133" s="255" t="s">
        <v>86</v>
      </c>
      <c r="AY133" s="16" t="s">
        <v>130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6" t="s">
        <v>84</v>
      </c>
      <c r="BK133" s="256">
        <f>ROUND(I133*H133,2)</f>
        <v>0</v>
      </c>
      <c r="BL133" s="16" t="s">
        <v>201</v>
      </c>
      <c r="BM133" s="255" t="s">
        <v>213</v>
      </c>
    </row>
    <row r="134" s="2" customFormat="1" ht="16.5" customHeight="1">
      <c r="A134" s="37"/>
      <c r="B134" s="38"/>
      <c r="C134" s="243" t="s">
        <v>147</v>
      </c>
      <c r="D134" s="243" t="s">
        <v>132</v>
      </c>
      <c r="E134" s="244" t="s">
        <v>214</v>
      </c>
      <c r="F134" s="245" t="s">
        <v>215</v>
      </c>
      <c r="G134" s="246" t="s">
        <v>169</v>
      </c>
      <c r="H134" s="247">
        <v>36</v>
      </c>
      <c r="I134" s="248"/>
      <c r="J134" s="249">
        <f>ROUND(I134*H134,2)</f>
        <v>0</v>
      </c>
      <c r="K134" s="250"/>
      <c r="L134" s="43"/>
      <c r="M134" s="251" t="s">
        <v>1</v>
      </c>
      <c r="N134" s="252" t="s">
        <v>41</v>
      </c>
      <c r="O134" s="90"/>
      <c r="P134" s="253">
        <f>O134*H134</f>
        <v>0</v>
      </c>
      <c r="Q134" s="253">
        <v>0.00010000000000000001</v>
      </c>
      <c r="R134" s="253">
        <f>Q134*H134</f>
        <v>0.0036000000000000003</v>
      </c>
      <c r="S134" s="253">
        <v>0.01384</v>
      </c>
      <c r="T134" s="254">
        <f>S134*H134</f>
        <v>0.49824000000000002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201</v>
      </c>
      <c r="AT134" s="255" t="s">
        <v>132</v>
      </c>
      <c r="AU134" s="255" t="s">
        <v>86</v>
      </c>
      <c r="AY134" s="16" t="s">
        <v>130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84</v>
      </c>
      <c r="BK134" s="256">
        <f>ROUND(I134*H134,2)</f>
        <v>0</v>
      </c>
      <c r="BL134" s="16" t="s">
        <v>201</v>
      </c>
      <c r="BM134" s="255" t="s">
        <v>216</v>
      </c>
    </row>
    <row r="135" s="2" customFormat="1" ht="21.75" customHeight="1">
      <c r="A135" s="37"/>
      <c r="B135" s="38"/>
      <c r="C135" s="243" t="s">
        <v>136</v>
      </c>
      <c r="D135" s="243" t="s">
        <v>132</v>
      </c>
      <c r="E135" s="244" t="s">
        <v>217</v>
      </c>
      <c r="F135" s="245" t="s">
        <v>218</v>
      </c>
      <c r="G135" s="246" t="s">
        <v>219</v>
      </c>
      <c r="H135" s="247">
        <v>22</v>
      </c>
      <c r="I135" s="248"/>
      <c r="J135" s="249">
        <f>ROUND(I135*H135,2)</f>
        <v>0</v>
      </c>
      <c r="K135" s="250"/>
      <c r="L135" s="43"/>
      <c r="M135" s="251" t="s">
        <v>1</v>
      </c>
      <c r="N135" s="252" t="s">
        <v>41</v>
      </c>
      <c r="O135" s="90"/>
      <c r="P135" s="253">
        <f>O135*H135</f>
        <v>0</v>
      </c>
      <c r="Q135" s="253">
        <v>4.0000000000000003E-05</v>
      </c>
      <c r="R135" s="253">
        <f>Q135*H135</f>
        <v>0.00088000000000000003</v>
      </c>
      <c r="S135" s="253">
        <v>0.0084799999999999997</v>
      </c>
      <c r="T135" s="254">
        <f>S135*H135</f>
        <v>0.18656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5" t="s">
        <v>201</v>
      </c>
      <c r="AT135" s="255" t="s">
        <v>132</v>
      </c>
      <c r="AU135" s="255" t="s">
        <v>86</v>
      </c>
      <c r="AY135" s="16" t="s">
        <v>130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6" t="s">
        <v>84</v>
      </c>
      <c r="BK135" s="256">
        <f>ROUND(I135*H135,2)</f>
        <v>0</v>
      </c>
      <c r="BL135" s="16" t="s">
        <v>201</v>
      </c>
      <c r="BM135" s="255" t="s">
        <v>220</v>
      </c>
    </row>
    <row r="136" s="2" customFormat="1" ht="21.75" customHeight="1">
      <c r="A136" s="37"/>
      <c r="B136" s="38"/>
      <c r="C136" s="243" t="s">
        <v>156</v>
      </c>
      <c r="D136" s="243" t="s">
        <v>132</v>
      </c>
      <c r="E136" s="244" t="s">
        <v>221</v>
      </c>
      <c r="F136" s="245" t="s">
        <v>222</v>
      </c>
      <c r="G136" s="246" t="s">
        <v>160</v>
      </c>
      <c r="H136" s="247">
        <v>0.97399999999999998</v>
      </c>
      <c r="I136" s="248"/>
      <c r="J136" s="249">
        <f>ROUND(I136*H136,2)</f>
        <v>0</v>
      </c>
      <c r="K136" s="250"/>
      <c r="L136" s="43"/>
      <c r="M136" s="251" t="s">
        <v>1</v>
      </c>
      <c r="N136" s="252" t="s">
        <v>41</v>
      </c>
      <c r="O136" s="90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5" t="s">
        <v>201</v>
      </c>
      <c r="AT136" s="255" t="s">
        <v>132</v>
      </c>
      <c r="AU136" s="255" t="s">
        <v>86</v>
      </c>
      <c r="AY136" s="16" t="s">
        <v>130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6" t="s">
        <v>84</v>
      </c>
      <c r="BK136" s="256">
        <f>ROUND(I136*H136,2)</f>
        <v>0</v>
      </c>
      <c r="BL136" s="16" t="s">
        <v>201</v>
      </c>
      <c r="BM136" s="255" t="s">
        <v>223</v>
      </c>
    </row>
    <row r="137" s="12" customFormat="1" ht="22.8" customHeight="1">
      <c r="A137" s="12"/>
      <c r="B137" s="227"/>
      <c r="C137" s="228"/>
      <c r="D137" s="229" t="s">
        <v>75</v>
      </c>
      <c r="E137" s="241" t="s">
        <v>224</v>
      </c>
      <c r="F137" s="241" t="s">
        <v>225</v>
      </c>
      <c r="G137" s="228"/>
      <c r="H137" s="228"/>
      <c r="I137" s="231"/>
      <c r="J137" s="242">
        <f>BK137</f>
        <v>0</v>
      </c>
      <c r="K137" s="228"/>
      <c r="L137" s="233"/>
      <c r="M137" s="234"/>
      <c r="N137" s="235"/>
      <c r="O137" s="235"/>
      <c r="P137" s="236">
        <f>SUM(P138:P140)</f>
        <v>0</v>
      </c>
      <c r="Q137" s="235"/>
      <c r="R137" s="236">
        <f>SUM(R138:R140)</f>
        <v>0.00024000000000000003</v>
      </c>
      <c r="S137" s="235"/>
      <c r="T137" s="237">
        <f>SUM(T138:T140)</f>
        <v>0.26800000000000002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86</v>
      </c>
      <c r="AT137" s="239" t="s">
        <v>75</v>
      </c>
      <c r="AU137" s="239" t="s">
        <v>84</v>
      </c>
      <c r="AY137" s="238" t="s">
        <v>130</v>
      </c>
      <c r="BK137" s="240">
        <f>SUM(BK138:BK140)</f>
        <v>0</v>
      </c>
    </row>
    <row r="138" s="2" customFormat="1" ht="16.5" customHeight="1">
      <c r="A138" s="37"/>
      <c r="B138" s="38"/>
      <c r="C138" s="243" t="s">
        <v>161</v>
      </c>
      <c r="D138" s="243" t="s">
        <v>132</v>
      </c>
      <c r="E138" s="244" t="s">
        <v>226</v>
      </c>
      <c r="F138" s="245" t="s">
        <v>227</v>
      </c>
      <c r="G138" s="246" t="s">
        <v>219</v>
      </c>
      <c r="H138" s="247">
        <v>8</v>
      </c>
      <c r="I138" s="248"/>
      <c r="J138" s="249">
        <f>ROUND(I138*H138,2)</f>
        <v>0</v>
      </c>
      <c r="K138" s="250"/>
      <c r="L138" s="43"/>
      <c r="M138" s="251" t="s">
        <v>1</v>
      </c>
      <c r="N138" s="252" t="s">
        <v>41</v>
      </c>
      <c r="O138" s="90"/>
      <c r="P138" s="253">
        <f>O138*H138</f>
        <v>0</v>
      </c>
      <c r="Q138" s="253">
        <v>2.0000000000000002E-05</v>
      </c>
      <c r="R138" s="253">
        <f>Q138*H138</f>
        <v>0.00016000000000000001</v>
      </c>
      <c r="S138" s="253">
        <v>0.014</v>
      </c>
      <c r="T138" s="254">
        <f>S138*H138</f>
        <v>0.112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5" t="s">
        <v>201</v>
      </c>
      <c r="AT138" s="255" t="s">
        <v>132</v>
      </c>
      <c r="AU138" s="255" t="s">
        <v>86</v>
      </c>
      <c r="AY138" s="16" t="s">
        <v>130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6" t="s">
        <v>84</v>
      </c>
      <c r="BK138" s="256">
        <f>ROUND(I138*H138,2)</f>
        <v>0</v>
      </c>
      <c r="BL138" s="16" t="s">
        <v>201</v>
      </c>
      <c r="BM138" s="255" t="s">
        <v>228</v>
      </c>
    </row>
    <row r="139" s="2" customFormat="1" ht="16.5" customHeight="1">
      <c r="A139" s="37"/>
      <c r="B139" s="38"/>
      <c r="C139" s="243" t="s">
        <v>164</v>
      </c>
      <c r="D139" s="243" t="s">
        <v>132</v>
      </c>
      <c r="E139" s="244" t="s">
        <v>229</v>
      </c>
      <c r="F139" s="245" t="s">
        <v>230</v>
      </c>
      <c r="G139" s="246" t="s">
        <v>219</v>
      </c>
      <c r="H139" s="247">
        <v>4</v>
      </c>
      <c r="I139" s="248"/>
      <c r="J139" s="249">
        <f>ROUND(I139*H139,2)</f>
        <v>0</v>
      </c>
      <c r="K139" s="250"/>
      <c r="L139" s="43"/>
      <c r="M139" s="251" t="s">
        <v>1</v>
      </c>
      <c r="N139" s="252" t="s">
        <v>41</v>
      </c>
      <c r="O139" s="90"/>
      <c r="P139" s="253">
        <f>O139*H139</f>
        <v>0</v>
      </c>
      <c r="Q139" s="253">
        <v>2.0000000000000002E-05</v>
      </c>
      <c r="R139" s="253">
        <f>Q139*H139</f>
        <v>8.0000000000000007E-05</v>
      </c>
      <c r="S139" s="253">
        <v>0.039</v>
      </c>
      <c r="T139" s="254">
        <f>S139*H139</f>
        <v>0.156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201</v>
      </c>
      <c r="AT139" s="255" t="s">
        <v>132</v>
      </c>
      <c r="AU139" s="255" t="s">
        <v>86</v>
      </c>
      <c r="AY139" s="16" t="s">
        <v>130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6" t="s">
        <v>84</v>
      </c>
      <c r="BK139" s="256">
        <f>ROUND(I139*H139,2)</f>
        <v>0</v>
      </c>
      <c r="BL139" s="16" t="s">
        <v>201</v>
      </c>
      <c r="BM139" s="255" t="s">
        <v>231</v>
      </c>
    </row>
    <row r="140" s="2" customFormat="1" ht="21.75" customHeight="1">
      <c r="A140" s="37"/>
      <c r="B140" s="38"/>
      <c r="C140" s="243" t="s">
        <v>232</v>
      </c>
      <c r="D140" s="243" t="s">
        <v>132</v>
      </c>
      <c r="E140" s="244" t="s">
        <v>233</v>
      </c>
      <c r="F140" s="245" t="s">
        <v>234</v>
      </c>
      <c r="G140" s="246" t="s">
        <v>160</v>
      </c>
      <c r="H140" s="247">
        <v>0.26800000000000002</v>
      </c>
      <c r="I140" s="248"/>
      <c r="J140" s="249">
        <f>ROUND(I140*H140,2)</f>
        <v>0</v>
      </c>
      <c r="K140" s="250"/>
      <c r="L140" s="43"/>
      <c r="M140" s="251" t="s">
        <v>1</v>
      </c>
      <c r="N140" s="252" t="s">
        <v>41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201</v>
      </c>
      <c r="AT140" s="255" t="s">
        <v>132</v>
      </c>
      <c r="AU140" s="255" t="s">
        <v>86</v>
      </c>
      <c r="AY140" s="16" t="s">
        <v>130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6" t="s">
        <v>84</v>
      </c>
      <c r="BK140" s="256">
        <f>ROUND(I140*H140,2)</f>
        <v>0</v>
      </c>
      <c r="BL140" s="16" t="s">
        <v>201</v>
      </c>
      <c r="BM140" s="255" t="s">
        <v>235</v>
      </c>
    </row>
    <row r="141" s="12" customFormat="1" ht="22.8" customHeight="1">
      <c r="A141" s="12"/>
      <c r="B141" s="227"/>
      <c r="C141" s="228"/>
      <c r="D141" s="229" t="s">
        <v>75</v>
      </c>
      <c r="E141" s="241" t="s">
        <v>236</v>
      </c>
      <c r="F141" s="241" t="s">
        <v>237</v>
      </c>
      <c r="G141" s="228"/>
      <c r="H141" s="228"/>
      <c r="I141" s="231"/>
      <c r="J141" s="242">
        <f>BK141</f>
        <v>0</v>
      </c>
      <c r="K141" s="228"/>
      <c r="L141" s="233"/>
      <c r="M141" s="234"/>
      <c r="N141" s="235"/>
      <c r="O141" s="235"/>
      <c r="P141" s="236">
        <f>P142</f>
        <v>0</v>
      </c>
      <c r="Q141" s="235"/>
      <c r="R141" s="236">
        <f>R142</f>
        <v>0</v>
      </c>
      <c r="S141" s="235"/>
      <c r="T141" s="237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8" t="s">
        <v>86</v>
      </c>
      <c r="AT141" s="239" t="s">
        <v>75</v>
      </c>
      <c r="AU141" s="239" t="s">
        <v>84</v>
      </c>
      <c r="AY141" s="238" t="s">
        <v>130</v>
      </c>
      <c r="BK141" s="240">
        <f>BK142</f>
        <v>0</v>
      </c>
    </row>
    <row r="142" s="2" customFormat="1" ht="16.5" customHeight="1">
      <c r="A142" s="37"/>
      <c r="B142" s="38"/>
      <c r="C142" s="243" t="s">
        <v>238</v>
      </c>
      <c r="D142" s="243" t="s">
        <v>132</v>
      </c>
      <c r="E142" s="244" t="s">
        <v>239</v>
      </c>
      <c r="F142" s="245" t="s">
        <v>240</v>
      </c>
      <c r="G142" s="246" t="s">
        <v>144</v>
      </c>
      <c r="H142" s="247">
        <v>200</v>
      </c>
      <c r="I142" s="248"/>
      <c r="J142" s="249">
        <f>ROUND(I142*H142,2)</f>
        <v>0</v>
      </c>
      <c r="K142" s="250"/>
      <c r="L142" s="43"/>
      <c r="M142" s="251" t="s">
        <v>1</v>
      </c>
      <c r="N142" s="252" t="s">
        <v>41</v>
      </c>
      <c r="O142" s="90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201</v>
      </c>
      <c r="AT142" s="255" t="s">
        <v>132</v>
      </c>
      <c r="AU142" s="255" t="s">
        <v>86</v>
      </c>
      <c r="AY142" s="16" t="s">
        <v>130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6" t="s">
        <v>84</v>
      </c>
      <c r="BK142" s="256">
        <f>ROUND(I142*H142,2)</f>
        <v>0</v>
      </c>
      <c r="BL142" s="16" t="s">
        <v>201</v>
      </c>
      <c r="BM142" s="255" t="s">
        <v>241</v>
      </c>
    </row>
    <row r="143" s="12" customFormat="1" ht="25.92" customHeight="1">
      <c r="A143" s="12"/>
      <c r="B143" s="227"/>
      <c r="C143" s="228"/>
      <c r="D143" s="229" t="s">
        <v>75</v>
      </c>
      <c r="E143" s="230" t="s">
        <v>242</v>
      </c>
      <c r="F143" s="230" t="s">
        <v>243</v>
      </c>
      <c r="G143" s="228"/>
      <c r="H143" s="228"/>
      <c r="I143" s="231"/>
      <c r="J143" s="232">
        <f>BK143</f>
        <v>0</v>
      </c>
      <c r="K143" s="228"/>
      <c r="L143" s="233"/>
      <c r="M143" s="234"/>
      <c r="N143" s="235"/>
      <c r="O143" s="235"/>
      <c r="P143" s="236">
        <f>SUM(P144:P148)</f>
        <v>0</v>
      </c>
      <c r="Q143" s="235"/>
      <c r="R143" s="236">
        <f>SUM(R144:R148)</f>
        <v>0</v>
      </c>
      <c r="S143" s="235"/>
      <c r="T143" s="237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8" t="s">
        <v>136</v>
      </c>
      <c r="AT143" s="239" t="s">
        <v>75</v>
      </c>
      <c r="AU143" s="239" t="s">
        <v>76</v>
      </c>
      <c r="AY143" s="238" t="s">
        <v>130</v>
      </c>
      <c r="BK143" s="240">
        <f>SUM(BK144:BK148)</f>
        <v>0</v>
      </c>
    </row>
    <row r="144" s="2" customFormat="1" ht="16.5" customHeight="1">
      <c r="A144" s="37"/>
      <c r="B144" s="38"/>
      <c r="C144" s="243" t="s">
        <v>244</v>
      </c>
      <c r="D144" s="243" t="s">
        <v>132</v>
      </c>
      <c r="E144" s="244" t="s">
        <v>245</v>
      </c>
      <c r="F144" s="245" t="s">
        <v>246</v>
      </c>
      <c r="G144" s="246" t="s">
        <v>247</v>
      </c>
      <c r="H144" s="247">
        <v>24</v>
      </c>
      <c r="I144" s="248"/>
      <c r="J144" s="249">
        <f>ROUND(I144*H144,2)</f>
        <v>0</v>
      </c>
      <c r="K144" s="250"/>
      <c r="L144" s="43"/>
      <c r="M144" s="251" t="s">
        <v>1</v>
      </c>
      <c r="N144" s="252" t="s">
        <v>41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248</v>
      </c>
      <c r="AT144" s="255" t="s">
        <v>132</v>
      </c>
      <c r="AU144" s="255" t="s">
        <v>84</v>
      </c>
      <c r="AY144" s="16" t="s">
        <v>130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6" t="s">
        <v>84</v>
      </c>
      <c r="BK144" s="256">
        <f>ROUND(I144*H144,2)</f>
        <v>0</v>
      </c>
      <c r="BL144" s="16" t="s">
        <v>248</v>
      </c>
      <c r="BM144" s="255" t="s">
        <v>249</v>
      </c>
    </row>
    <row r="145" s="2" customFormat="1" ht="21.75" customHeight="1">
      <c r="A145" s="37"/>
      <c r="B145" s="38"/>
      <c r="C145" s="243" t="s">
        <v>250</v>
      </c>
      <c r="D145" s="243" t="s">
        <v>132</v>
      </c>
      <c r="E145" s="244" t="s">
        <v>251</v>
      </c>
      <c r="F145" s="245" t="s">
        <v>252</v>
      </c>
      <c r="G145" s="246" t="s">
        <v>160</v>
      </c>
      <c r="H145" s="247">
        <v>1.3020000000000001</v>
      </c>
      <c r="I145" s="248"/>
      <c r="J145" s="249">
        <f>ROUND(I145*H145,2)</f>
        <v>0</v>
      </c>
      <c r="K145" s="250"/>
      <c r="L145" s="43"/>
      <c r="M145" s="251" t="s">
        <v>1</v>
      </c>
      <c r="N145" s="252" t="s">
        <v>41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248</v>
      </c>
      <c r="AT145" s="255" t="s">
        <v>132</v>
      </c>
      <c r="AU145" s="255" t="s">
        <v>84</v>
      </c>
      <c r="AY145" s="16" t="s">
        <v>130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6" t="s">
        <v>84</v>
      </c>
      <c r="BK145" s="256">
        <f>ROUND(I145*H145,2)</f>
        <v>0</v>
      </c>
      <c r="BL145" s="16" t="s">
        <v>248</v>
      </c>
      <c r="BM145" s="255" t="s">
        <v>253</v>
      </c>
    </row>
    <row r="146" s="2" customFormat="1" ht="16.5" customHeight="1">
      <c r="A146" s="37"/>
      <c r="B146" s="38"/>
      <c r="C146" s="243" t="s">
        <v>254</v>
      </c>
      <c r="D146" s="243" t="s">
        <v>132</v>
      </c>
      <c r="E146" s="244" t="s">
        <v>255</v>
      </c>
      <c r="F146" s="245" t="s">
        <v>256</v>
      </c>
      <c r="G146" s="246" t="s">
        <v>160</v>
      </c>
      <c r="H146" s="247">
        <v>1.3020000000000001</v>
      </c>
      <c r="I146" s="248"/>
      <c r="J146" s="249">
        <f>ROUND(I146*H146,2)</f>
        <v>0</v>
      </c>
      <c r="K146" s="250"/>
      <c r="L146" s="43"/>
      <c r="M146" s="251" t="s">
        <v>1</v>
      </c>
      <c r="N146" s="252" t="s">
        <v>41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248</v>
      </c>
      <c r="AT146" s="255" t="s">
        <v>132</v>
      </c>
      <c r="AU146" s="255" t="s">
        <v>84</v>
      </c>
      <c r="AY146" s="16" t="s">
        <v>130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6" t="s">
        <v>84</v>
      </c>
      <c r="BK146" s="256">
        <f>ROUND(I146*H146,2)</f>
        <v>0</v>
      </c>
      <c r="BL146" s="16" t="s">
        <v>248</v>
      </c>
      <c r="BM146" s="255" t="s">
        <v>257</v>
      </c>
    </row>
    <row r="147" s="2" customFormat="1" ht="16.5" customHeight="1">
      <c r="A147" s="37"/>
      <c r="B147" s="38"/>
      <c r="C147" s="243" t="s">
        <v>8</v>
      </c>
      <c r="D147" s="243" t="s">
        <v>132</v>
      </c>
      <c r="E147" s="244" t="s">
        <v>258</v>
      </c>
      <c r="F147" s="245" t="s">
        <v>259</v>
      </c>
      <c r="G147" s="246" t="s">
        <v>160</v>
      </c>
      <c r="H147" s="247">
        <v>0.059999999999999998</v>
      </c>
      <c r="I147" s="248"/>
      <c r="J147" s="249">
        <f>ROUND(I147*H147,2)</f>
        <v>0</v>
      </c>
      <c r="K147" s="250"/>
      <c r="L147" s="43"/>
      <c r="M147" s="251" t="s">
        <v>1</v>
      </c>
      <c r="N147" s="252" t="s">
        <v>41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248</v>
      </c>
      <c r="AT147" s="255" t="s">
        <v>132</v>
      </c>
      <c r="AU147" s="255" t="s">
        <v>84</v>
      </c>
      <c r="AY147" s="16" t="s">
        <v>130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6" t="s">
        <v>84</v>
      </c>
      <c r="BK147" s="256">
        <f>ROUND(I147*H147,2)</f>
        <v>0</v>
      </c>
      <c r="BL147" s="16" t="s">
        <v>248</v>
      </c>
      <c r="BM147" s="255" t="s">
        <v>260</v>
      </c>
    </row>
    <row r="148" s="2" customFormat="1" ht="16.5" customHeight="1">
      <c r="A148" s="37"/>
      <c r="B148" s="38"/>
      <c r="C148" s="243" t="s">
        <v>201</v>
      </c>
      <c r="D148" s="243" t="s">
        <v>132</v>
      </c>
      <c r="E148" s="244" t="s">
        <v>261</v>
      </c>
      <c r="F148" s="245" t="s">
        <v>262</v>
      </c>
      <c r="G148" s="246" t="s">
        <v>160</v>
      </c>
      <c r="H148" s="247">
        <v>1.3020000000000001</v>
      </c>
      <c r="I148" s="248"/>
      <c r="J148" s="249">
        <f>ROUND(I148*H148,2)</f>
        <v>0</v>
      </c>
      <c r="K148" s="250"/>
      <c r="L148" s="43"/>
      <c r="M148" s="294" t="s">
        <v>1</v>
      </c>
      <c r="N148" s="295" t="s">
        <v>41</v>
      </c>
      <c r="O148" s="296"/>
      <c r="P148" s="297">
        <f>O148*H148</f>
        <v>0</v>
      </c>
      <c r="Q148" s="297">
        <v>0</v>
      </c>
      <c r="R148" s="297">
        <f>Q148*H148</f>
        <v>0</v>
      </c>
      <c r="S148" s="297">
        <v>0</v>
      </c>
      <c r="T148" s="298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248</v>
      </c>
      <c r="AT148" s="255" t="s">
        <v>132</v>
      </c>
      <c r="AU148" s="255" t="s">
        <v>84</v>
      </c>
      <c r="AY148" s="16" t="s">
        <v>130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6" t="s">
        <v>84</v>
      </c>
      <c r="BK148" s="256">
        <f>ROUND(I148*H148,2)</f>
        <v>0</v>
      </c>
      <c r="BL148" s="16" t="s">
        <v>248</v>
      </c>
      <c r="BM148" s="255" t="s">
        <v>263</v>
      </c>
    </row>
    <row r="149" s="2" customFormat="1" ht="6.96" customHeight="1">
      <c r="A149" s="37"/>
      <c r="B149" s="65"/>
      <c r="C149" s="66"/>
      <c r="D149" s="66"/>
      <c r="E149" s="66"/>
      <c r="F149" s="66"/>
      <c r="G149" s="66"/>
      <c r="H149" s="66"/>
      <c r="I149" s="191"/>
      <c r="J149" s="66"/>
      <c r="K149" s="66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9VjCznPfLj0uyk4sExs+8R02jmeVZGdmd0iDioXm4Q9c4AiSCU/iCInd+cATTnGUAlu1s/bkZo66N+X0WJfniw==" hashValue="J1BkVud3U9jBE/nAoRYLx1ZyaNh+usXj36AmSnSXD5qTVxiXAvPVTA2P9cvsRRE9mc7/aqdguTqY3m/t7EYB+A==" algorithmName="SHA-512" password="CC35"/>
  <autoFilter ref="C125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103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Přeložka teplovodního kanálu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104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185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186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264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188</v>
      </c>
      <c r="G14" s="37"/>
      <c r="H14" s="37"/>
      <c r="I14" s="155" t="s">
        <v>22</v>
      </c>
      <c r="J14" s="156" t="str">
        <f>'Rekapitulace stavby'!AN8</f>
        <v>14. 2. 2020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21</v>
      </c>
      <c r="F17" s="37"/>
      <c r="G17" s="37"/>
      <c r="H17" s="37"/>
      <c r="I17" s="155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28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30</v>
      </c>
      <c r="E22" s="37"/>
      <c r="F22" s="37"/>
      <c r="G22" s="37"/>
      <c r="H22" s="37"/>
      <c r="I22" s="155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21</v>
      </c>
      <c r="F23" s="37"/>
      <c r="G23" s="37"/>
      <c r="H23" s="37"/>
      <c r="I23" s="155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33</v>
      </c>
      <c r="E25" s="37"/>
      <c r="F25" s="37"/>
      <c r="G25" s="37"/>
      <c r="H25" s="37"/>
      <c r="I25" s="155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21</v>
      </c>
      <c r="F26" s="37"/>
      <c r="G26" s="37"/>
      <c r="H26" s="37"/>
      <c r="I26" s="155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35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36</v>
      </c>
      <c r="E32" s="37"/>
      <c r="F32" s="37"/>
      <c r="G32" s="37"/>
      <c r="H32" s="37"/>
      <c r="I32" s="153"/>
      <c r="J32" s="165">
        <f>ROUND(J127,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38</v>
      </c>
      <c r="G34" s="37"/>
      <c r="H34" s="37"/>
      <c r="I34" s="167" t="s">
        <v>37</v>
      </c>
      <c r="J34" s="166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40</v>
      </c>
      <c r="E35" s="151" t="s">
        <v>41</v>
      </c>
      <c r="F35" s="169">
        <f>ROUND((SUM(BE127:BE151)),  2)</f>
        <v>0</v>
      </c>
      <c r="G35" s="37"/>
      <c r="H35" s="37"/>
      <c r="I35" s="170">
        <v>0.20999999999999999</v>
      </c>
      <c r="J35" s="169">
        <f>ROUND(((SUM(BE127:BE151))*I35),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42</v>
      </c>
      <c r="F36" s="169">
        <f>ROUND((SUM(BF127:BF151)),  2)</f>
        <v>0</v>
      </c>
      <c r="G36" s="37"/>
      <c r="H36" s="37"/>
      <c r="I36" s="170">
        <v>0.14999999999999999</v>
      </c>
      <c r="J36" s="169">
        <f>ROUND(((SUM(BF127:BF151))*I36),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43</v>
      </c>
      <c r="F37" s="169">
        <f>ROUND((SUM(BG127:BG151)),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44</v>
      </c>
      <c r="F38" s="169">
        <f>ROUND((SUM(BH127:BH151)),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45</v>
      </c>
      <c r="F39" s="169">
        <f>ROUND((SUM(BI127:BI151)),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46</v>
      </c>
      <c r="E41" s="173"/>
      <c r="F41" s="173"/>
      <c r="G41" s="174" t="s">
        <v>47</v>
      </c>
      <c r="H41" s="175" t="s">
        <v>48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Přeložka teplovodního kanálu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104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185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186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Ka_demontáž_PS - Demontáž zařízení PS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Karviná-Mizerov</v>
      </c>
      <c r="G91" s="39"/>
      <c r="H91" s="39"/>
      <c r="I91" s="155" t="s">
        <v>22</v>
      </c>
      <c r="J91" s="78" t="str">
        <f>IF(J14="","",J14)</f>
        <v>14. 2. 2020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155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107</v>
      </c>
      <c r="D96" s="197"/>
      <c r="E96" s="197"/>
      <c r="F96" s="197"/>
      <c r="G96" s="197"/>
      <c r="H96" s="197"/>
      <c r="I96" s="198"/>
      <c r="J96" s="199" t="s">
        <v>108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109</v>
      </c>
      <c r="D98" s="39"/>
      <c r="E98" s="39"/>
      <c r="F98" s="39"/>
      <c r="G98" s="39"/>
      <c r="H98" s="39"/>
      <c r="I98" s="153"/>
      <c r="J98" s="109">
        <f>J127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110</v>
      </c>
    </row>
    <row r="99" s="9" customFormat="1" ht="24.96" customHeight="1">
      <c r="A99" s="9"/>
      <c r="B99" s="201"/>
      <c r="C99" s="202"/>
      <c r="D99" s="203" t="s">
        <v>189</v>
      </c>
      <c r="E99" s="204"/>
      <c r="F99" s="204"/>
      <c r="G99" s="204"/>
      <c r="H99" s="204"/>
      <c r="I99" s="205"/>
      <c r="J99" s="206">
        <f>J128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190</v>
      </c>
      <c r="E100" s="210"/>
      <c r="F100" s="210"/>
      <c r="G100" s="210"/>
      <c r="H100" s="210"/>
      <c r="I100" s="211"/>
      <c r="J100" s="212">
        <f>J129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265</v>
      </c>
      <c r="E101" s="210"/>
      <c r="F101" s="210"/>
      <c r="G101" s="210"/>
      <c r="H101" s="210"/>
      <c r="I101" s="211"/>
      <c r="J101" s="212">
        <f>J132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191</v>
      </c>
      <c r="E102" s="210"/>
      <c r="F102" s="210"/>
      <c r="G102" s="210"/>
      <c r="H102" s="210"/>
      <c r="I102" s="211"/>
      <c r="J102" s="212">
        <f>J135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192</v>
      </c>
      <c r="E103" s="210"/>
      <c r="F103" s="210"/>
      <c r="G103" s="210"/>
      <c r="H103" s="210"/>
      <c r="I103" s="211"/>
      <c r="J103" s="212">
        <f>J141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8"/>
      <c r="C104" s="132"/>
      <c r="D104" s="209" t="s">
        <v>193</v>
      </c>
      <c r="E104" s="210"/>
      <c r="F104" s="210"/>
      <c r="G104" s="210"/>
      <c r="H104" s="210"/>
      <c r="I104" s="211"/>
      <c r="J104" s="212">
        <f>J146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194</v>
      </c>
      <c r="E105" s="204"/>
      <c r="F105" s="204"/>
      <c r="G105" s="204"/>
      <c r="H105" s="204"/>
      <c r="I105" s="205"/>
      <c r="J105" s="206">
        <f>J148</f>
        <v>0</v>
      </c>
      <c r="K105" s="202"/>
      <c r="L105" s="20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15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191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194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115</v>
      </c>
      <c r="D112" s="39"/>
      <c r="E112" s="39"/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95" t="str">
        <f>E7</f>
        <v>Přeložka teplovodního kanálu</v>
      </c>
      <c r="F115" s="31"/>
      <c r="G115" s="31"/>
      <c r="H115" s="31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" customFormat="1" ht="12" customHeight="1">
      <c r="B116" s="20"/>
      <c r="C116" s="31" t="s">
        <v>104</v>
      </c>
      <c r="D116" s="21"/>
      <c r="E116" s="21"/>
      <c r="F116" s="21"/>
      <c r="G116" s="21"/>
      <c r="H116" s="21"/>
      <c r="I116" s="145"/>
      <c r="J116" s="21"/>
      <c r="K116" s="21"/>
      <c r="L116" s="19"/>
    </row>
    <row r="117" s="2" customFormat="1" ht="16.5" customHeight="1">
      <c r="A117" s="37"/>
      <c r="B117" s="38"/>
      <c r="C117" s="39"/>
      <c r="D117" s="39"/>
      <c r="E117" s="195" t="s">
        <v>185</v>
      </c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186</v>
      </c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E11</f>
        <v>Ka_demontáž_PS - Demontáž zařízení PS</v>
      </c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F14</f>
        <v>Karviná-Mizerov</v>
      </c>
      <c r="G121" s="39"/>
      <c r="H121" s="39"/>
      <c r="I121" s="155" t="s">
        <v>22</v>
      </c>
      <c r="J121" s="78" t="str">
        <f>IF(J14="","",J14)</f>
        <v>14. 2. 2020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E17</f>
        <v xml:space="preserve"> </v>
      </c>
      <c r="G123" s="39"/>
      <c r="H123" s="39"/>
      <c r="I123" s="155" t="s">
        <v>30</v>
      </c>
      <c r="J123" s="35" t="str">
        <f>E23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IF(E20="","",E20)</f>
        <v>Vyplň údaj</v>
      </c>
      <c r="G124" s="39"/>
      <c r="H124" s="39"/>
      <c r="I124" s="155" t="s">
        <v>33</v>
      </c>
      <c r="J124" s="35" t="str">
        <f>E26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153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214"/>
      <c r="B126" s="215"/>
      <c r="C126" s="216" t="s">
        <v>116</v>
      </c>
      <c r="D126" s="217" t="s">
        <v>61</v>
      </c>
      <c r="E126" s="217" t="s">
        <v>57</v>
      </c>
      <c r="F126" s="217" t="s">
        <v>58</v>
      </c>
      <c r="G126" s="217" t="s">
        <v>117</v>
      </c>
      <c r="H126" s="217" t="s">
        <v>118</v>
      </c>
      <c r="I126" s="218" t="s">
        <v>119</v>
      </c>
      <c r="J126" s="219" t="s">
        <v>108</v>
      </c>
      <c r="K126" s="220" t="s">
        <v>120</v>
      </c>
      <c r="L126" s="221"/>
      <c r="M126" s="99" t="s">
        <v>1</v>
      </c>
      <c r="N126" s="100" t="s">
        <v>40</v>
      </c>
      <c r="O126" s="100" t="s">
        <v>121</v>
      </c>
      <c r="P126" s="100" t="s">
        <v>122</v>
      </c>
      <c r="Q126" s="100" t="s">
        <v>123</v>
      </c>
      <c r="R126" s="100" t="s">
        <v>124</v>
      </c>
      <c r="S126" s="100" t="s">
        <v>125</v>
      </c>
      <c r="T126" s="101" t="s">
        <v>126</v>
      </c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</row>
    <row r="127" s="2" customFormat="1" ht="22.8" customHeight="1">
      <c r="A127" s="37"/>
      <c r="B127" s="38"/>
      <c r="C127" s="106" t="s">
        <v>127</v>
      </c>
      <c r="D127" s="39"/>
      <c r="E127" s="39"/>
      <c r="F127" s="39"/>
      <c r="G127" s="39"/>
      <c r="H127" s="39"/>
      <c r="I127" s="153"/>
      <c r="J127" s="222">
        <f>BK127</f>
        <v>0</v>
      </c>
      <c r="K127" s="39"/>
      <c r="L127" s="43"/>
      <c r="M127" s="102"/>
      <c r="N127" s="223"/>
      <c r="O127" s="103"/>
      <c r="P127" s="224">
        <f>P128+P148</f>
        <v>0</v>
      </c>
      <c r="Q127" s="103"/>
      <c r="R127" s="224">
        <f>R128+R148</f>
        <v>0.010740000000000001</v>
      </c>
      <c r="S127" s="103"/>
      <c r="T127" s="225">
        <f>T128+T148</f>
        <v>1.91906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75</v>
      </c>
      <c r="AU127" s="16" t="s">
        <v>110</v>
      </c>
      <c r="BK127" s="226">
        <f>BK128+BK148</f>
        <v>0</v>
      </c>
    </row>
    <row r="128" s="12" customFormat="1" ht="25.92" customHeight="1">
      <c r="A128" s="12"/>
      <c r="B128" s="227"/>
      <c r="C128" s="228"/>
      <c r="D128" s="229" t="s">
        <v>75</v>
      </c>
      <c r="E128" s="230" t="s">
        <v>195</v>
      </c>
      <c r="F128" s="230" t="s">
        <v>196</v>
      </c>
      <c r="G128" s="228"/>
      <c r="H128" s="228"/>
      <c r="I128" s="231"/>
      <c r="J128" s="232">
        <f>BK128</f>
        <v>0</v>
      </c>
      <c r="K128" s="228"/>
      <c r="L128" s="233"/>
      <c r="M128" s="234"/>
      <c r="N128" s="235"/>
      <c r="O128" s="235"/>
      <c r="P128" s="236">
        <f>P129+P132+P135+P141+P146</f>
        <v>0</v>
      </c>
      <c r="Q128" s="235"/>
      <c r="R128" s="236">
        <f>R129+R132+R135+R141+R146</f>
        <v>0.010740000000000001</v>
      </c>
      <c r="S128" s="235"/>
      <c r="T128" s="237">
        <f>T129+T132+T135+T141+T146</f>
        <v>1.91906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86</v>
      </c>
      <c r="AT128" s="239" t="s">
        <v>75</v>
      </c>
      <c r="AU128" s="239" t="s">
        <v>76</v>
      </c>
      <c r="AY128" s="238" t="s">
        <v>130</v>
      </c>
      <c r="BK128" s="240">
        <f>BK129+BK132+BK135+BK141+BK146</f>
        <v>0</v>
      </c>
    </row>
    <row r="129" s="12" customFormat="1" ht="22.8" customHeight="1">
      <c r="A129" s="12"/>
      <c r="B129" s="227"/>
      <c r="C129" s="228"/>
      <c r="D129" s="229" t="s">
        <v>75</v>
      </c>
      <c r="E129" s="241" t="s">
        <v>197</v>
      </c>
      <c r="F129" s="241" t="s">
        <v>198</v>
      </c>
      <c r="G129" s="228"/>
      <c r="H129" s="228"/>
      <c r="I129" s="231"/>
      <c r="J129" s="242">
        <f>BK129</f>
        <v>0</v>
      </c>
      <c r="K129" s="228"/>
      <c r="L129" s="233"/>
      <c r="M129" s="234"/>
      <c r="N129" s="235"/>
      <c r="O129" s="235"/>
      <c r="P129" s="236">
        <f>SUM(P130:P131)</f>
        <v>0</v>
      </c>
      <c r="Q129" s="235"/>
      <c r="R129" s="236">
        <f>SUM(R130:R131)</f>
        <v>0</v>
      </c>
      <c r="S129" s="235"/>
      <c r="T129" s="237">
        <f>SUM(T130:T131)</f>
        <v>0.13114000000000001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86</v>
      </c>
      <c r="AT129" s="239" t="s">
        <v>75</v>
      </c>
      <c r="AU129" s="239" t="s">
        <v>84</v>
      </c>
      <c r="AY129" s="238" t="s">
        <v>130</v>
      </c>
      <c r="BK129" s="240">
        <f>SUM(BK130:BK131)</f>
        <v>0</v>
      </c>
    </row>
    <row r="130" s="2" customFormat="1" ht="16.5" customHeight="1">
      <c r="A130" s="37"/>
      <c r="B130" s="38"/>
      <c r="C130" s="243" t="s">
        <v>84</v>
      </c>
      <c r="D130" s="243" t="s">
        <v>132</v>
      </c>
      <c r="E130" s="244" t="s">
        <v>199</v>
      </c>
      <c r="F130" s="245" t="s">
        <v>200</v>
      </c>
      <c r="G130" s="246" t="s">
        <v>169</v>
      </c>
      <c r="H130" s="247">
        <v>166</v>
      </c>
      <c r="I130" s="248"/>
      <c r="J130" s="249">
        <f>ROUND(I130*H130,2)</f>
        <v>0</v>
      </c>
      <c r="K130" s="250"/>
      <c r="L130" s="43"/>
      <c r="M130" s="251" t="s">
        <v>1</v>
      </c>
      <c r="N130" s="252" t="s">
        <v>41</v>
      </c>
      <c r="O130" s="90"/>
      <c r="P130" s="253">
        <f>O130*H130</f>
        <v>0</v>
      </c>
      <c r="Q130" s="253">
        <v>0</v>
      </c>
      <c r="R130" s="253">
        <f>Q130*H130</f>
        <v>0</v>
      </c>
      <c r="S130" s="253">
        <v>0.00079000000000000001</v>
      </c>
      <c r="T130" s="254">
        <f>S130*H130</f>
        <v>0.13114000000000001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5" t="s">
        <v>201</v>
      </c>
      <c r="AT130" s="255" t="s">
        <v>132</v>
      </c>
      <c r="AU130" s="255" t="s">
        <v>86</v>
      </c>
      <c r="AY130" s="16" t="s">
        <v>130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6" t="s">
        <v>84</v>
      </c>
      <c r="BK130" s="256">
        <f>ROUND(I130*H130,2)</f>
        <v>0</v>
      </c>
      <c r="BL130" s="16" t="s">
        <v>201</v>
      </c>
      <c r="BM130" s="255" t="s">
        <v>266</v>
      </c>
    </row>
    <row r="131" s="2" customFormat="1" ht="21.75" customHeight="1">
      <c r="A131" s="37"/>
      <c r="B131" s="38"/>
      <c r="C131" s="243" t="s">
        <v>86</v>
      </c>
      <c r="D131" s="243" t="s">
        <v>132</v>
      </c>
      <c r="E131" s="244" t="s">
        <v>203</v>
      </c>
      <c r="F131" s="245" t="s">
        <v>204</v>
      </c>
      <c r="G131" s="246" t="s">
        <v>160</v>
      </c>
      <c r="H131" s="247">
        <v>0.13100000000000001</v>
      </c>
      <c r="I131" s="248"/>
      <c r="J131" s="249">
        <f>ROUND(I131*H131,2)</f>
        <v>0</v>
      </c>
      <c r="K131" s="250"/>
      <c r="L131" s="43"/>
      <c r="M131" s="251" t="s">
        <v>1</v>
      </c>
      <c r="N131" s="252" t="s">
        <v>41</v>
      </c>
      <c r="O131" s="90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5" t="s">
        <v>201</v>
      </c>
      <c r="AT131" s="255" t="s">
        <v>132</v>
      </c>
      <c r="AU131" s="255" t="s">
        <v>86</v>
      </c>
      <c r="AY131" s="16" t="s">
        <v>130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6" t="s">
        <v>84</v>
      </c>
      <c r="BK131" s="256">
        <f>ROUND(I131*H131,2)</f>
        <v>0</v>
      </c>
      <c r="BL131" s="16" t="s">
        <v>201</v>
      </c>
      <c r="BM131" s="255" t="s">
        <v>267</v>
      </c>
    </row>
    <row r="132" s="12" customFormat="1" ht="22.8" customHeight="1">
      <c r="A132" s="12"/>
      <c r="B132" s="227"/>
      <c r="C132" s="228"/>
      <c r="D132" s="229" t="s">
        <v>75</v>
      </c>
      <c r="E132" s="241" t="s">
        <v>268</v>
      </c>
      <c r="F132" s="241" t="s">
        <v>269</v>
      </c>
      <c r="G132" s="228"/>
      <c r="H132" s="228"/>
      <c r="I132" s="231"/>
      <c r="J132" s="242">
        <f>BK132</f>
        <v>0</v>
      </c>
      <c r="K132" s="228"/>
      <c r="L132" s="233"/>
      <c r="M132" s="234"/>
      <c r="N132" s="235"/>
      <c r="O132" s="235"/>
      <c r="P132" s="236">
        <f>SUM(P133:P134)</f>
        <v>0</v>
      </c>
      <c r="Q132" s="235"/>
      <c r="R132" s="236">
        <f>SUM(R133:R134)</f>
        <v>0</v>
      </c>
      <c r="S132" s="235"/>
      <c r="T132" s="237">
        <f>SUM(T133:T134)</f>
        <v>0.0096000000000000009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86</v>
      </c>
      <c r="AT132" s="239" t="s">
        <v>75</v>
      </c>
      <c r="AU132" s="239" t="s">
        <v>84</v>
      </c>
      <c r="AY132" s="238" t="s">
        <v>130</v>
      </c>
      <c r="BK132" s="240">
        <f>SUM(BK133:BK134)</f>
        <v>0</v>
      </c>
    </row>
    <row r="133" s="2" customFormat="1" ht="16.5" customHeight="1">
      <c r="A133" s="37"/>
      <c r="B133" s="38"/>
      <c r="C133" s="243" t="s">
        <v>201</v>
      </c>
      <c r="D133" s="243" t="s">
        <v>132</v>
      </c>
      <c r="E133" s="244" t="s">
        <v>270</v>
      </c>
      <c r="F133" s="245" t="s">
        <v>271</v>
      </c>
      <c r="G133" s="246" t="s">
        <v>169</v>
      </c>
      <c r="H133" s="247">
        <v>30</v>
      </c>
      <c r="I133" s="248"/>
      <c r="J133" s="249">
        <f>ROUND(I133*H133,2)</f>
        <v>0</v>
      </c>
      <c r="K133" s="250"/>
      <c r="L133" s="43"/>
      <c r="M133" s="251" t="s">
        <v>1</v>
      </c>
      <c r="N133" s="252" t="s">
        <v>41</v>
      </c>
      <c r="O133" s="90"/>
      <c r="P133" s="253">
        <f>O133*H133</f>
        <v>0</v>
      </c>
      <c r="Q133" s="253">
        <v>0</v>
      </c>
      <c r="R133" s="253">
        <f>Q133*H133</f>
        <v>0</v>
      </c>
      <c r="S133" s="253">
        <v>0.00032000000000000003</v>
      </c>
      <c r="T133" s="254">
        <f>S133*H133</f>
        <v>0.0096000000000000009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5" t="s">
        <v>201</v>
      </c>
      <c r="AT133" s="255" t="s">
        <v>132</v>
      </c>
      <c r="AU133" s="255" t="s">
        <v>86</v>
      </c>
      <c r="AY133" s="16" t="s">
        <v>130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6" t="s">
        <v>84</v>
      </c>
      <c r="BK133" s="256">
        <f>ROUND(I133*H133,2)</f>
        <v>0</v>
      </c>
      <c r="BL133" s="16" t="s">
        <v>201</v>
      </c>
      <c r="BM133" s="255" t="s">
        <v>272</v>
      </c>
    </row>
    <row r="134" s="2" customFormat="1" ht="21.75" customHeight="1">
      <c r="A134" s="37"/>
      <c r="B134" s="38"/>
      <c r="C134" s="243" t="s">
        <v>273</v>
      </c>
      <c r="D134" s="243" t="s">
        <v>132</v>
      </c>
      <c r="E134" s="244" t="s">
        <v>274</v>
      </c>
      <c r="F134" s="245" t="s">
        <v>275</v>
      </c>
      <c r="G134" s="246" t="s">
        <v>160</v>
      </c>
      <c r="H134" s="247">
        <v>0.01</v>
      </c>
      <c r="I134" s="248"/>
      <c r="J134" s="249">
        <f>ROUND(I134*H134,2)</f>
        <v>0</v>
      </c>
      <c r="K134" s="250"/>
      <c r="L134" s="43"/>
      <c r="M134" s="251" t="s">
        <v>1</v>
      </c>
      <c r="N134" s="252" t="s">
        <v>41</v>
      </c>
      <c r="O134" s="90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201</v>
      </c>
      <c r="AT134" s="255" t="s">
        <v>132</v>
      </c>
      <c r="AU134" s="255" t="s">
        <v>86</v>
      </c>
      <c r="AY134" s="16" t="s">
        <v>130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84</v>
      </c>
      <c r="BK134" s="256">
        <f>ROUND(I134*H134,2)</f>
        <v>0</v>
      </c>
      <c r="BL134" s="16" t="s">
        <v>201</v>
      </c>
      <c r="BM134" s="255" t="s">
        <v>276</v>
      </c>
    </row>
    <row r="135" s="12" customFormat="1" ht="22.8" customHeight="1">
      <c r="A135" s="12"/>
      <c r="B135" s="227"/>
      <c r="C135" s="228"/>
      <c r="D135" s="229" t="s">
        <v>75</v>
      </c>
      <c r="E135" s="241" t="s">
        <v>206</v>
      </c>
      <c r="F135" s="241" t="s">
        <v>207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SUM(P136:P140)</f>
        <v>0</v>
      </c>
      <c r="Q135" s="235"/>
      <c r="R135" s="236">
        <f>SUM(R136:R140)</f>
        <v>0.010260000000000002</v>
      </c>
      <c r="S135" s="235"/>
      <c r="T135" s="237">
        <f>SUM(T136:T140)</f>
        <v>1.3974199999999999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86</v>
      </c>
      <c r="AT135" s="239" t="s">
        <v>75</v>
      </c>
      <c r="AU135" s="239" t="s">
        <v>84</v>
      </c>
      <c r="AY135" s="238" t="s">
        <v>130</v>
      </c>
      <c r="BK135" s="240">
        <f>SUM(BK136:BK140)</f>
        <v>0</v>
      </c>
    </row>
    <row r="136" s="2" customFormat="1" ht="16.5" customHeight="1">
      <c r="A136" s="37"/>
      <c r="B136" s="38"/>
      <c r="C136" s="243" t="s">
        <v>254</v>
      </c>
      <c r="D136" s="243" t="s">
        <v>132</v>
      </c>
      <c r="E136" s="244" t="s">
        <v>277</v>
      </c>
      <c r="F136" s="245" t="s">
        <v>278</v>
      </c>
      <c r="G136" s="246" t="s">
        <v>169</v>
      </c>
      <c r="H136" s="247">
        <v>5</v>
      </c>
      <c r="I136" s="248"/>
      <c r="J136" s="249">
        <f>ROUND(I136*H136,2)</f>
        <v>0</v>
      </c>
      <c r="K136" s="250"/>
      <c r="L136" s="43"/>
      <c r="M136" s="251" t="s">
        <v>1</v>
      </c>
      <c r="N136" s="252" t="s">
        <v>41</v>
      </c>
      <c r="O136" s="90"/>
      <c r="P136" s="253">
        <f>O136*H136</f>
        <v>0</v>
      </c>
      <c r="Q136" s="253">
        <v>2.0000000000000002E-05</v>
      </c>
      <c r="R136" s="253">
        <f>Q136*H136</f>
        <v>0.00010000000000000001</v>
      </c>
      <c r="S136" s="253">
        <v>0.0032000000000000002</v>
      </c>
      <c r="T136" s="254">
        <f>S136*H136</f>
        <v>0.016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5" t="s">
        <v>201</v>
      </c>
      <c r="AT136" s="255" t="s">
        <v>132</v>
      </c>
      <c r="AU136" s="255" t="s">
        <v>86</v>
      </c>
      <c r="AY136" s="16" t="s">
        <v>130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6" t="s">
        <v>84</v>
      </c>
      <c r="BK136" s="256">
        <f>ROUND(I136*H136,2)</f>
        <v>0</v>
      </c>
      <c r="BL136" s="16" t="s">
        <v>201</v>
      </c>
      <c r="BM136" s="255" t="s">
        <v>279</v>
      </c>
    </row>
    <row r="137" s="2" customFormat="1" ht="16.5" customHeight="1">
      <c r="A137" s="37"/>
      <c r="B137" s="38"/>
      <c r="C137" s="243" t="s">
        <v>244</v>
      </c>
      <c r="D137" s="243" t="s">
        <v>132</v>
      </c>
      <c r="E137" s="244" t="s">
        <v>280</v>
      </c>
      <c r="F137" s="245" t="s">
        <v>281</v>
      </c>
      <c r="G137" s="246" t="s">
        <v>169</v>
      </c>
      <c r="H137" s="247">
        <v>14</v>
      </c>
      <c r="I137" s="248"/>
      <c r="J137" s="249">
        <f>ROUND(I137*H137,2)</f>
        <v>0</v>
      </c>
      <c r="K137" s="250"/>
      <c r="L137" s="43"/>
      <c r="M137" s="251" t="s">
        <v>1</v>
      </c>
      <c r="N137" s="252" t="s">
        <v>41</v>
      </c>
      <c r="O137" s="90"/>
      <c r="P137" s="253">
        <f>O137*H137</f>
        <v>0</v>
      </c>
      <c r="Q137" s="253">
        <v>5.0000000000000002E-05</v>
      </c>
      <c r="R137" s="253">
        <f>Q137*H137</f>
        <v>0.00069999999999999999</v>
      </c>
      <c r="S137" s="253">
        <v>0.0047299999999999998</v>
      </c>
      <c r="T137" s="254">
        <f>S137*H137</f>
        <v>0.066220000000000001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201</v>
      </c>
      <c r="AT137" s="255" t="s">
        <v>132</v>
      </c>
      <c r="AU137" s="255" t="s">
        <v>86</v>
      </c>
      <c r="AY137" s="16" t="s">
        <v>130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6" t="s">
        <v>84</v>
      </c>
      <c r="BK137" s="256">
        <f>ROUND(I137*H137,2)</f>
        <v>0</v>
      </c>
      <c r="BL137" s="16" t="s">
        <v>201</v>
      </c>
      <c r="BM137" s="255" t="s">
        <v>282</v>
      </c>
    </row>
    <row r="138" s="2" customFormat="1" ht="16.5" customHeight="1">
      <c r="A138" s="37"/>
      <c r="B138" s="38"/>
      <c r="C138" s="243" t="s">
        <v>136</v>
      </c>
      <c r="D138" s="243" t="s">
        <v>132</v>
      </c>
      <c r="E138" s="244" t="s">
        <v>211</v>
      </c>
      <c r="F138" s="245" t="s">
        <v>212</v>
      </c>
      <c r="G138" s="246" t="s">
        <v>169</v>
      </c>
      <c r="H138" s="247">
        <v>56</v>
      </c>
      <c r="I138" s="248"/>
      <c r="J138" s="249">
        <f>ROUND(I138*H138,2)</f>
        <v>0</v>
      </c>
      <c r="K138" s="250"/>
      <c r="L138" s="43"/>
      <c r="M138" s="251" t="s">
        <v>1</v>
      </c>
      <c r="N138" s="252" t="s">
        <v>41</v>
      </c>
      <c r="O138" s="90"/>
      <c r="P138" s="253">
        <f>O138*H138</f>
        <v>0</v>
      </c>
      <c r="Q138" s="253">
        <v>6.0000000000000002E-05</v>
      </c>
      <c r="R138" s="253">
        <f>Q138*H138</f>
        <v>0.0033600000000000001</v>
      </c>
      <c r="S138" s="253">
        <v>0.0084100000000000008</v>
      </c>
      <c r="T138" s="254">
        <f>S138*H138</f>
        <v>0.47096000000000005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5" t="s">
        <v>201</v>
      </c>
      <c r="AT138" s="255" t="s">
        <v>132</v>
      </c>
      <c r="AU138" s="255" t="s">
        <v>86</v>
      </c>
      <c r="AY138" s="16" t="s">
        <v>130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6" t="s">
        <v>84</v>
      </c>
      <c r="BK138" s="256">
        <f>ROUND(I138*H138,2)</f>
        <v>0</v>
      </c>
      <c r="BL138" s="16" t="s">
        <v>201</v>
      </c>
      <c r="BM138" s="255" t="s">
        <v>283</v>
      </c>
    </row>
    <row r="139" s="2" customFormat="1" ht="16.5" customHeight="1">
      <c r="A139" s="37"/>
      <c r="B139" s="38"/>
      <c r="C139" s="243" t="s">
        <v>156</v>
      </c>
      <c r="D139" s="243" t="s">
        <v>132</v>
      </c>
      <c r="E139" s="244" t="s">
        <v>214</v>
      </c>
      <c r="F139" s="245" t="s">
        <v>215</v>
      </c>
      <c r="G139" s="246" t="s">
        <v>169</v>
      </c>
      <c r="H139" s="247">
        <v>61</v>
      </c>
      <c r="I139" s="248"/>
      <c r="J139" s="249">
        <f>ROUND(I139*H139,2)</f>
        <v>0</v>
      </c>
      <c r="K139" s="250"/>
      <c r="L139" s="43"/>
      <c r="M139" s="251" t="s">
        <v>1</v>
      </c>
      <c r="N139" s="252" t="s">
        <v>41</v>
      </c>
      <c r="O139" s="90"/>
      <c r="P139" s="253">
        <f>O139*H139</f>
        <v>0</v>
      </c>
      <c r="Q139" s="253">
        <v>0.00010000000000000001</v>
      </c>
      <c r="R139" s="253">
        <f>Q139*H139</f>
        <v>0.0061000000000000004</v>
      </c>
      <c r="S139" s="253">
        <v>0.01384</v>
      </c>
      <c r="T139" s="254">
        <f>S139*H139</f>
        <v>0.84423999999999999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201</v>
      </c>
      <c r="AT139" s="255" t="s">
        <v>132</v>
      </c>
      <c r="AU139" s="255" t="s">
        <v>86</v>
      </c>
      <c r="AY139" s="16" t="s">
        <v>130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6" t="s">
        <v>84</v>
      </c>
      <c r="BK139" s="256">
        <f>ROUND(I139*H139,2)</f>
        <v>0</v>
      </c>
      <c r="BL139" s="16" t="s">
        <v>201</v>
      </c>
      <c r="BM139" s="255" t="s">
        <v>284</v>
      </c>
    </row>
    <row r="140" s="2" customFormat="1" ht="21.75" customHeight="1">
      <c r="A140" s="37"/>
      <c r="B140" s="38"/>
      <c r="C140" s="243" t="s">
        <v>174</v>
      </c>
      <c r="D140" s="243" t="s">
        <v>132</v>
      </c>
      <c r="E140" s="244" t="s">
        <v>221</v>
      </c>
      <c r="F140" s="245" t="s">
        <v>222</v>
      </c>
      <c r="G140" s="246" t="s">
        <v>160</v>
      </c>
      <c r="H140" s="247">
        <v>1.397</v>
      </c>
      <c r="I140" s="248"/>
      <c r="J140" s="249">
        <f>ROUND(I140*H140,2)</f>
        <v>0</v>
      </c>
      <c r="K140" s="250"/>
      <c r="L140" s="43"/>
      <c r="M140" s="251" t="s">
        <v>1</v>
      </c>
      <c r="N140" s="252" t="s">
        <v>41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201</v>
      </c>
      <c r="AT140" s="255" t="s">
        <v>132</v>
      </c>
      <c r="AU140" s="255" t="s">
        <v>86</v>
      </c>
      <c r="AY140" s="16" t="s">
        <v>130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6" t="s">
        <v>84</v>
      </c>
      <c r="BK140" s="256">
        <f>ROUND(I140*H140,2)</f>
        <v>0</v>
      </c>
      <c r="BL140" s="16" t="s">
        <v>201</v>
      </c>
      <c r="BM140" s="255" t="s">
        <v>285</v>
      </c>
    </row>
    <row r="141" s="12" customFormat="1" ht="22.8" customHeight="1">
      <c r="A141" s="12"/>
      <c r="B141" s="227"/>
      <c r="C141" s="228"/>
      <c r="D141" s="229" t="s">
        <v>75</v>
      </c>
      <c r="E141" s="241" t="s">
        <v>224</v>
      </c>
      <c r="F141" s="241" t="s">
        <v>225</v>
      </c>
      <c r="G141" s="228"/>
      <c r="H141" s="228"/>
      <c r="I141" s="231"/>
      <c r="J141" s="242">
        <f>BK141</f>
        <v>0</v>
      </c>
      <c r="K141" s="228"/>
      <c r="L141" s="233"/>
      <c r="M141" s="234"/>
      <c r="N141" s="235"/>
      <c r="O141" s="235"/>
      <c r="P141" s="236">
        <f>SUM(P142:P145)</f>
        <v>0</v>
      </c>
      <c r="Q141" s="235"/>
      <c r="R141" s="236">
        <f>SUM(R142:R145)</f>
        <v>0.00048000000000000001</v>
      </c>
      <c r="S141" s="235"/>
      <c r="T141" s="237">
        <f>SUM(T142:T145)</f>
        <v>0.38090000000000002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8" t="s">
        <v>86</v>
      </c>
      <c r="AT141" s="239" t="s">
        <v>75</v>
      </c>
      <c r="AU141" s="239" t="s">
        <v>84</v>
      </c>
      <c r="AY141" s="238" t="s">
        <v>130</v>
      </c>
      <c r="BK141" s="240">
        <f>SUM(BK142:BK145)</f>
        <v>0</v>
      </c>
    </row>
    <row r="142" s="2" customFormat="1" ht="16.5" customHeight="1">
      <c r="A142" s="37"/>
      <c r="B142" s="38"/>
      <c r="C142" s="243" t="s">
        <v>161</v>
      </c>
      <c r="D142" s="243" t="s">
        <v>132</v>
      </c>
      <c r="E142" s="244" t="s">
        <v>226</v>
      </c>
      <c r="F142" s="245" t="s">
        <v>227</v>
      </c>
      <c r="G142" s="246" t="s">
        <v>219</v>
      </c>
      <c r="H142" s="247">
        <v>16</v>
      </c>
      <c r="I142" s="248"/>
      <c r="J142" s="249">
        <f>ROUND(I142*H142,2)</f>
        <v>0</v>
      </c>
      <c r="K142" s="250"/>
      <c r="L142" s="43"/>
      <c r="M142" s="251" t="s">
        <v>1</v>
      </c>
      <c r="N142" s="252" t="s">
        <v>41</v>
      </c>
      <c r="O142" s="90"/>
      <c r="P142" s="253">
        <f>O142*H142</f>
        <v>0</v>
      </c>
      <c r="Q142" s="253">
        <v>2.0000000000000002E-05</v>
      </c>
      <c r="R142" s="253">
        <f>Q142*H142</f>
        <v>0.00032000000000000003</v>
      </c>
      <c r="S142" s="253">
        <v>0.014</v>
      </c>
      <c r="T142" s="254">
        <f>S142*H142</f>
        <v>0.22400000000000001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201</v>
      </c>
      <c r="AT142" s="255" t="s">
        <v>132</v>
      </c>
      <c r="AU142" s="255" t="s">
        <v>86</v>
      </c>
      <c r="AY142" s="16" t="s">
        <v>130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6" t="s">
        <v>84</v>
      </c>
      <c r="BK142" s="256">
        <f>ROUND(I142*H142,2)</f>
        <v>0</v>
      </c>
      <c r="BL142" s="16" t="s">
        <v>201</v>
      </c>
      <c r="BM142" s="255" t="s">
        <v>286</v>
      </c>
    </row>
    <row r="143" s="2" customFormat="1" ht="16.5" customHeight="1">
      <c r="A143" s="37"/>
      <c r="B143" s="38"/>
      <c r="C143" s="243" t="s">
        <v>164</v>
      </c>
      <c r="D143" s="243" t="s">
        <v>132</v>
      </c>
      <c r="E143" s="244" t="s">
        <v>229</v>
      </c>
      <c r="F143" s="245" t="s">
        <v>230</v>
      </c>
      <c r="G143" s="246" t="s">
        <v>219</v>
      </c>
      <c r="H143" s="247">
        <v>4</v>
      </c>
      <c r="I143" s="248"/>
      <c r="J143" s="249">
        <f>ROUND(I143*H143,2)</f>
        <v>0</v>
      </c>
      <c r="K143" s="250"/>
      <c r="L143" s="43"/>
      <c r="M143" s="251" t="s">
        <v>1</v>
      </c>
      <c r="N143" s="252" t="s">
        <v>41</v>
      </c>
      <c r="O143" s="90"/>
      <c r="P143" s="253">
        <f>O143*H143</f>
        <v>0</v>
      </c>
      <c r="Q143" s="253">
        <v>2.0000000000000002E-05</v>
      </c>
      <c r="R143" s="253">
        <f>Q143*H143</f>
        <v>8.0000000000000007E-05</v>
      </c>
      <c r="S143" s="253">
        <v>0.039</v>
      </c>
      <c r="T143" s="254">
        <f>S143*H143</f>
        <v>0.156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201</v>
      </c>
      <c r="AT143" s="255" t="s">
        <v>132</v>
      </c>
      <c r="AU143" s="255" t="s">
        <v>86</v>
      </c>
      <c r="AY143" s="16" t="s">
        <v>130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6" t="s">
        <v>84</v>
      </c>
      <c r="BK143" s="256">
        <f>ROUND(I143*H143,2)</f>
        <v>0</v>
      </c>
      <c r="BL143" s="16" t="s">
        <v>201</v>
      </c>
      <c r="BM143" s="255" t="s">
        <v>287</v>
      </c>
    </row>
    <row r="144" s="2" customFormat="1" ht="16.5" customHeight="1">
      <c r="A144" s="37"/>
      <c r="B144" s="38"/>
      <c r="C144" s="243" t="s">
        <v>8</v>
      </c>
      <c r="D144" s="243" t="s">
        <v>132</v>
      </c>
      <c r="E144" s="244" t="s">
        <v>288</v>
      </c>
      <c r="F144" s="245" t="s">
        <v>289</v>
      </c>
      <c r="G144" s="246" t="s">
        <v>219</v>
      </c>
      <c r="H144" s="247">
        <v>2</v>
      </c>
      <c r="I144" s="248"/>
      <c r="J144" s="249">
        <f>ROUND(I144*H144,2)</f>
        <v>0</v>
      </c>
      <c r="K144" s="250"/>
      <c r="L144" s="43"/>
      <c r="M144" s="251" t="s">
        <v>1</v>
      </c>
      <c r="N144" s="252" t="s">
        <v>41</v>
      </c>
      <c r="O144" s="90"/>
      <c r="P144" s="253">
        <f>O144*H144</f>
        <v>0</v>
      </c>
      <c r="Q144" s="253">
        <v>4.0000000000000003E-05</v>
      </c>
      <c r="R144" s="253">
        <f>Q144*H144</f>
        <v>8.0000000000000007E-05</v>
      </c>
      <c r="S144" s="253">
        <v>0.00044999999999999999</v>
      </c>
      <c r="T144" s="254">
        <f>S144*H144</f>
        <v>0.00089999999999999998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201</v>
      </c>
      <c r="AT144" s="255" t="s">
        <v>132</v>
      </c>
      <c r="AU144" s="255" t="s">
        <v>86</v>
      </c>
      <c r="AY144" s="16" t="s">
        <v>130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6" t="s">
        <v>84</v>
      </c>
      <c r="BK144" s="256">
        <f>ROUND(I144*H144,2)</f>
        <v>0</v>
      </c>
      <c r="BL144" s="16" t="s">
        <v>201</v>
      </c>
      <c r="BM144" s="255" t="s">
        <v>290</v>
      </c>
    </row>
    <row r="145" s="2" customFormat="1" ht="21.75" customHeight="1">
      <c r="A145" s="37"/>
      <c r="B145" s="38"/>
      <c r="C145" s="243" t="s">
        <v>232</v>
      </c>
      <c r="D145" s="243" t="s">
        <v>132</v>
      </c>
      <c r="E145" s="244" t="s">
        <v>233</v>
      </c>
      <c r="F145" s="245" t="s">
        <v>234</v>
      </c>
      <c r="G145" s="246" t="s">
        <v>160</v>
      </c>
      <c r="H145" s="247">
        <v>0.38100000000000001</v>
      </c>
      <c r="I145" s="248"/>
      <c r="J145" s="249">
        <f>ROUND(I145*H145,2)</f>
        <v>0</v>
      </c>
      <c r="K145" s="250"/>
      <c r="L145" s="43"/>
      <c r="M145" s="251" t="s">
        <v>1</v>
      </c>
      <c r="N145" s="252" t="s">
        <v>41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201</v>
      </c>
      <c r="AT145" s="255" t="s">
        <v>132</v>
      </c>
      <c r="AU145" s="255" t="s">
        <v>86</v>
      </c>
      <c r="AY145" s="16" t="s">
        <v>130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6" t="s">
        <v>84</v>
      </c>
      <c r="BK145" s="256">
        <f>ROUND(I145*H145,2)</f>
        <v>0</v>
      </c>
      <c r="BL145" s="16" t="s">
        <v>201</v>
      </c>
      <c r="BM145" s="255" t="s">
        <v>291</v>
      </c>
    </row>
    <row r="146" s="12" customFormat="1" ht="22.8" customHeight="1">
      <c r="A146" s="12"/>
      <c r="B146" s="227"/>
      <c r="C146" s="228"/>
      <c r="D146" s="229" t="s">
        <v>75</v>
      </c>
      <c r="E146" s="241" t="s">
        <v>236</v>
      </c>
      <c r="F146" s="241" t="s">
        <v>237</v>
      </c>
      <c r="G146" s="228"/>
      <c r="H146" s="228"/>
      <c r="I146" s="231"/>
      <c r="J146" s="242">
        <f>BK146</f>
        <v>0</v>
      </c>
      <c r="K146" s="228"/>
      <c r="L146" s="233"/>
      <c r="M146" s="234"/>
      <c r="N146" s="235"/>
      <c r="O146" s="235"/>
      <c r="P146" s="236">
        <f>P147</f>
        <v>0</v>
      </c>
      <c r="Q146" s="235"/>
      <c r="R146" s="236">
        <f>R147</f>
        <v>0</v>
      </c>
      <c r="S146" s="235"/>
      <c r="T146" s="237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8" t="s">
        <v>86</v>
      </c>
      <c r="AT146" s="239" t="s">
        <v>75</v>
      </c>
      <c r="AU146" s="239" t="s">
        <v>84</v>
      </c>
      <c r="AY146" s="238" t="s">
        <v>130</v>
      </c>
      <c r="BK146" s="240">
        <f>BK147</f>
        <v>0</v>
      </c>
    </row>
    <row r="147" s="2" customFormat="1" ht="16.5" customHeight="1">
      <c r="A147" s="37"/>
      <c r="B147" s="38"/>
      <c r="C147" s="243" t="s">
        <v>238</v>
      </c>
      <c r="D147" s="243" t="s">
        <v>132</v>
      </c>
      <c r="E147" s="244" t="s">
        <v>239</v>
      </c>
      <c r="F147" s="245" t="s">
        <v>240</v>
      </c>
      <c r="G147" s="246" t="s">
        <v>144</v>
      </c>
      <c r="H147" s="247">
        <v>200</v>
      </c>
      <c r="I147" s="248"/>
      <c r="J147" s="249">
        <f>ROUND(I147*H147,2)</f>
        <v>0</v>
      </c>
      <c r="K147" s="250"/>
      <c r="L147" s="43"/>
      <c r="M147" s="251" t="s">
        <v>1</v>
      </c>
      <c r="N147" s="252" t="s">
        <v>41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201</v>
      </c>
      <c r="AT147" s="255" t="s">
        <v>132</v>
      </c>
      <c r="AU147" s="255" t="s">
        <v>86</v>
      </c>
      <c r="AY147" s="16" t="s">
        <v>130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6" t="s">
        <v>84</v>
      </c>
      <c r="BK147" s="256">
        <f>ROUND(I147*H147,2)</f>
        <v>0</v>
      </c>
      <c r="BL147" s="16" t="s">
        <v>201</v>
      </c>
      <c r="BM147" s="255" t="s">
        <v>292</v>
      </c>
    </row>
    <row r="148" s="12" customFormat="1" ht="25.92" customHeight="1">
      <c r="A148" s="12"/>
      <c r="B148" s="227"/>
      <c r="C148" s="228"/>
      <c r="D148" s="229" t="s">
        <v>75</v>
      </c>
      <c r="E148" s="230" t="s">
        <v>242</v>
      </c>
      <c r="F148" s="230" t="s">
        <v>243</v>
      </c>
      <c r="G148" s="228"/>
      <c r="H148" s="228"/>
      <c r="I148" s="231"/>
      <c r="J148" s="232">
        <f>BK148</f>
        <v>0</v>
      </c>
      <c r="K148" s="228"/>
      <c r="L148" s="233"/>
      <c r="M148" s="234"/>
      <c r="N148" s="235"/>
      <c r="O148" s="235"/>
      <c r="P148" s="236">
        <f>SUM(P149:P151)</f>
        <v>0</v>
      </c>
      <c r="Q148" s="235"/>
      <c r="R148" s="236">
        <f>SUM(R149:R151)</f>
        <v>0</v>
      </c>
      <c r="S148" s="235"/>
      <c r="T148" s="237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8" t="s">
        <v>136</v>
      </c>
      <c r="AT148" s="239" t="s">
        <v>75</v>
      </c>
      <c r="AU148" s="239" t="s">
        <v>76</v>
      </c>
      <c r="AY148" s="238" t="s">
        <v>130</v>
      </c>
      <c r="BK148" s="240">
        <f>SUM(BK149:BK151)</f>
        <v>0</v>
      </c>
    </row>
    <row r="149" s="2" customFormat="1" ht="16.5" customHeight="1">
      <c r="A149" s="37"/>
      <c r="B149" s="38"/>
      <c r="C149" s="243" t="s">
        <v>250</v>
      </c>
      <c r="D149" s="243" t="s">
        <v>132</v>
      </c>
      <c r="E149" s="244" t="s">
        <v>245</v>
      </c>
      <c r="F149" s="245" t="s">
        <v>246</v>
      </c>
      <c r="G149" s="246" t="s">
        <v>247</v>
      </c>
      <c r="H149" s="247">
        <v>30</v>
      </c>
      <c r="I149" s="248"/>
      <c r="J149" s="249">
        <f>ROUND(I149*H149,2)</f>
        <v>0</v>
      </c>
      <c r="K149" s="250"/>
      <c r="L149" s="43"/>
      <c r="M149" s="251" t="s">
        <v>1</v>
      </c>
      <c r="N149" s="252" t="s">
        <v>41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248</v>
      </c>
      <c r="AT149" s="255" t="s">
        <v>132</v>
      </c>
      <c r="AU149" s="255" t="s">
        <v>84</v>
      </c>
      <c r="AY149" s="16" t="s">
        <v>130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6" t="s">
        <v>84</v>
      </c>
      <c r="BK149" s="256">
        <f>ROUND(I149*H149,2)</f>
        <v>0</v>
      </c>
      <c r="BL149" s="16" t="s">
        <v>248</v>
      </c>
      <c r="BM149" s="255" t="s">
        <v>293</v>
      </c>
    </row>
    <row r="150" s="2" customFormat="1" ht="16.5" customHeight="1">
      <c r="A150" s="37"/>
      <c r="B150" s="38"/>
      <c r="C150" s="243" t="s">
        <v>294</v>
      </c>
      <c r="D150" s="243" t="s">
        <v>132</v>
      </c>
      <c r="E150" s="244" t="s">
        <v>295</v>
      </c>
      <c r="F150" s="245" t="s">
        <v>296</v>
      </c>
      <c r="G150" s="246" t="s">
        <v>247</v>
      </c>
      <c r="H150" s="247">
        <v>24</v>
      </c>
      <c r="I150" s="248"/>
      <c r="J150" s="249">
        <f>ROUND(I150*H150,2)</f>
        <v>0</v>
      </c>
      <c r="K150" s="250"/>
      <c r="L150" s="43"/>
      <c r="M150" s="251" t="s">
        <v>1</v>
      </c>
      <c r="N150" s="252" t="s">
        <v>41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248</v>
      </c>
      <c r="AT150" s="255" t="s">
        <v>132</v>
      </c>
      <c r="AU150" s="255" t="s">
        <v>84</v>
      </c>
      <c r="AY150" s="16" t="s">
        <v>130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6" t="s">
        <v>84</v>
      </c>
      <c r="BK150" s="256">
        <f>ROUND(I150*H150,2)</f>
        <v>0</v>
      </c>
      <c r="BL150" s="16" t="s">
        <v>248</v>
      </c>
      <c r="BM150" s="255" t="s">
        <v>297</v>
      </c>
    </row>
    <row r="151" s="2" customFormat="1" ht="16.5" customHeight="1">
      <c r="A151" s="37"/>
      <c r="B151" s="38"/>
      <c r="C151" s="243" t="s">
        <v>298</v>
      </c>
      <c r="D151" s="243" t="s">
        <v>132</v>
      </c>
      <c r="E151" s="244" t="s">
        <v>299</v>
      </c>
      <c r="F151" s="245" t="s">
        <v>300</v>
      </c>
      <c r="G151" s="246" t="s">
        <v>301</v>
      </c>
      <c r="H151" s="247">
        <v>1</v>
      </c>
      <c r="I151" s="248"/>
      <c r="J151" s="249">
        <f>ROUND(I151*H151,2)</f>
        <v>0</v>
      </c>
      <c r="K151" s="250"/>
      <c r="L151" s="43"/>
      <c r="M151" s="294" t="s">
        <v>1</v>
      </c>
      <c r="N151" s="295" t="s">
        <v>41</v>
      </c>
      <c r="O151" s="296"/>
      <c r="P151" s="297">
        <f>O151*H151</f>
        <v>0</v>
      </c>
      <c r="Q151" s="297">
        <v>0</v>
      </c>
      <c r="R151" s="297">
        <f>Q151*H151</f>
        <v>0</v>
      </c>
      <c r="S151" s="297">
        <v>0</v>
      </c>
      <c r="T151" s="29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248</v>
      </c>
      <c r="AT151" s="255" t="s">
        <v>132</v>
      </c>
      <c r="AU151" s="255" t="s">
        <v>84</v>
      </c>
      <c r="AY151" s="16" t="s">
        <v>130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6" t="s">
        <v>84</v>
      </c>
      <c r="BK151" s="256">
        <f>ROUND(I151*H151,2)</f>
        <v>0</v>
      </c>
      <c r="BL151" s="16" t="s">
        <v>248</v>
      </c>
      <c r="BM151" s="255" t="s">
        <v>302</v>
      </c>
    </row>
    <row r="152" s="2" customFormat="1" ht="6.96" customHeight="1">
      <c r="A152" s="37"/>
      <c r="B152" s="65"/>
      <c r="C152" s="66"/>
      <c r="D152" s="66"/>
      <c r="E152" s="66"/>
      <c r="F152" s="66"/>
      <c r="G152" s="66"/>
      <c r="H152" s="66"/>
      <c r="I152" s="191"/>
      <c r="J152" s="66"/>
      <c r="K152" s="66"/>
      <c r="L152" s="43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sheet="1" autoFilter="0" formatColumns="0" formatRows="0" objects="1" scenarios="1" spinCount="100000" saltValue="qx9jwr8BV+49LBAUNXUGhYRdLeKX12C+KCeHZe0mlBYYrzAuxBhR9ykwN14xsC5N3jxvpHgWppkzZbIsE7Avcw==" hashValue="3a7EBvN8IfCAHv6Zo8jBxsiK5vM3/ytQ7S8ZVboHfFQbnh+0+DSd8fkWkVV1bUG0TIRPb7oFnZP5AYqwhDy9AA==" algorithmName="SHA-512" password="CC35"/>
  <autoFilter ref="C126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103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Přeložka teplovodního kanálu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104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185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186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303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188</v>
      </c>
      <c r="G14" s="37"/>
      <c r="H14" s="37"/>
      <c r="I14" s="155" t="s">
        <v>22</v>
      </c>
      <c r="J14" s="156" t="str">
        <f>'Rekapitulace stavby'!AN8</f>
        <v>14. 2. 2020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21</v>
      </c>
      <c r="F17" s="37"/>
      <c r="G17" s="37"/>
      <c r="H17" s="37"/>
      <c r="I17" s="155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28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30</v>
      </c>
      <c r="E22" s="37"/>
      <c r="F22" s="37"/>
      <c r="G22" s="37"/>
      <c r="H22" s="37"/>
      <c r="I22" s="155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21</v>
      </c>
      <c r="F23" s="37"/>
      <c r="G23" s="37"/>
      <c r="H23" s="37"/>
      <c r="I23" s="155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33</v>
      </c>
      <c r="E25" s="37"/>
      <c r="F25" s="37"/>
      <c r="G25" s="37"/>
      <c r="H25" s="37"/>
      <c r="I25" s="155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21</v>
      </c>
      <c r="F26" s="37"/>
      <c r="G26" s="37"/>
      <c r="H26" s="37"/>
      <c r="I26" s="155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35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36</v>
      </c>
      <c r="E32" s="37"/>
      <c r="F32" s="37"/>
      <c r="G32" s="37"/>
      <c r="H32" s="37"/>
      <c r="I32" s="153"/>
      <c r="J32" s="165">
        <f>ROUND(J128,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38</v>
      </c>
      <c r="G34" s="37"/>
      <c r="H34" s="37"/>
      <c r="I34" s="167" t="s">
        <v>37</v>
      </c>
      <c r="J34" s="166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40</v>
      </c>
      <c r="E35" s="151" t="s">
        <v>41</v>
      </c>
      <c r="F35" s="169">
        <f>ROUND((SUM(BE128:BE182)),  2)</f>
        <v>0</v>
      </c>
      <c r="G35" s="37"/>
      <c r="H35" s="37"/>
      <c r="I35" s="170">
        <v>0.20999999999999999</v>
      </c>
      <c r="J35" s="169">
        <f>ROUND(((SUM(BE128:BE182))*I35),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42</v>
      </c>
      <c r="F36" s="169">
        <f>ROUND((SUM(BF128:BF182)),  2)</f>
        <v>0</v>
      </c>
      <c r="G36" s="37"/>
      <c r="H36" s="37"/>
      <c r="I36" s="170">
        <v>0.14999999999999999</v>
      </c>
      <c r="J36" s="169">
        <f>ROUND(((SUM(BF128:BF182))*I36),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43</v>
      </c>
      <c r="F37" s="169">
        <f>ROUND((SUM(BG128:BG182)),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44</v>
      </c>
      <c r="F38" s="169">
        <f>ROUND((SUM(BH128:BH182)),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45</v>
      </c>
      <c r="F39" s="169">
        <f>ROUND((SUM(BI128:BI182)),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46</v>
      </c>
      <c r="E41" s="173"/>
      <c r="F41" s="173"/>
      <c r="G41" s="174" t="s">
        <v>47</v>
      </c>
      <c r="H41" s="175" t="s">
        <v>48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Přeložka teplovodního kanálu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104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185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186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 xml:space="preserve">Ka_montáž - Montáž 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Karviná-Mizerov</v>
      </c>
      <c r="G91" s="39"/>
      <c r="H91" s="39"/>
      <c r="I91" s="155" t="s">
        <v>22</v>
      </c>
      <c r="J91" s="78" t="str">
        <f>IF(J14="","",J14)</f>
        <v>14. 2. 2020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155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107</v>
      </c>
      <c r="D96" s="197"/>
      <c r="E96" s="197"/>
      <c r="F96" s="197"/>
      <c r="G96" s="197"/>
      <c r="H96" s="197"/>
      <c r="I96" s="198"/>
      <c r="J96" s="199" t="s">
        <v>108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109</v>
      </c>
      <c r="D98" s="39"/>
      <c r="E98" s="39"/>
      <c r="F98" s="39"/>
      <c r="G98" s="39"/>
      <c r="H98" s="39"/>
      <c r="I98" s="153"/>
      <c r="J98" s="109">
        <f>J128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110</v>
      </c>
    </row>
    <row r="99" s="9" customFormat="1" ht="24.96" customHeight="1">
      <c r="A99" s="9"/>
      <c r="B99" s="201"/>
      <c r="C99" s="202"/>
      <c r="D99" s="203" t="s">
        <v>189</v>
      </c>
      <c r="E99" s="204"/>
      <c r="F99" s="204"/>
      <c r="G99" s="204"/>
      <c r="H99" s="204"/>
      <c r="I99" s="205"/>
      <c r="J99" s="206">
        <f>J129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190</v>
      </c>
      <c r="E100" s="210"/>
      <c r="F100" s="210"/>
      <c r="G100" s="210"/>
      <c r="H100" s="210"/>
      <c r="I100" s="211"/>
      <c r="J100" s="212">
        <f>J130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191</v>
      </c>
      <c r="E101" s="210"/>
      <c r="F101" s="210"/>
      <c r="G101" s="210"/>
      <c r="H101" s="210"/>
      <c r="I101" s="211"/>
      <c r="J101" s="212">
        <f>J138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192</v>
      </c>
      <c r="E102" s="210"/>
      <c r="F102" s="210"/>
      <c r="G102" s="210"/>
      <c r="H102" s="210"/>
      <c r="I102" s="211"/>
      <c r="J102" s="212">
        <f>J153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193</v>
      </c>
      <c r="E103" s="210"/>
      <c r="F103" s="210"/>
      <c r="G103" s="210"/>
      <c r="H103" s="210"/>
      <c r="I103" s="211"/>
      <c r="J103" s="212">
        <f>J163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8"/>
      <c r="C104" s="132"/>
      <c r="D104" s="209" t="s">
        <v>304</v>
      </c>
      <c r="E104" s="210"/>
      <c r="F104" s="210"/>
      <c r="G104" s="210"/>
      <c r="H104" s="210"/>
      <c r="I104" s="211"/>
      <c r="J104" s="212">
        <f>J165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8"/>
      <c r="C105" s="132"/>
      <c r="D105" s="209" t="s">
        <v>305</v>
      </c>
      <c r="E105" s="210"/>
      <c r="F105" s="210"/>
      <c r="G105" s="210"/>
      <c r="H105" s="210"/>
      <c r="I105" s="211"/>
      <c r="J105" s="212">
        <f>J173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1"/>
      <c r="C106" s="202"/>
      <c r="D106" s="203" t="s">
        <v>194</v>
      </c>
      <c r="E106" s="204"/>
      <c r="F106" s="204"/>
      <c r="G106" s="204"/>
      <c r="H106" s="204"/>
      <c r="I106" s="205"/>
      <c r="J106" s="206">
        <f>J180</f>
        <v>0</v>
      </c>
      <c r="K106" s="202"/>
      <c r="L106" s="20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15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191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194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115</v>
      </c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95" t="str">
        <f>E7</f>
        <v>Přeložka teplovodního kanálu</v>
      </c>
      <c r="F116" s="31"/>
      <c r="G116" s="31"/>
      <c r="H116" s="31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" customFormat="1" ht="12" customHeight="1">
      <c r="B117" s="20"/>
      <c r="C117" s="31" t="s">
        <v>104</v>
      </c>
      <c r="D117" s="21"/>
      <c r="E117" s="21"/>
      <c r="F117" s="21"/>
      <c r="G117" s="21"/>
      <c r="H117" s="21"/>
      <c r="I117" s="145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5" t="s">
        <v>185</v>
      </c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186</v>
      </c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E11</f>
        <v xml:space="preserve">Ka_montáž - Montáž </v>
      </c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F14</f>
        <v>Karviná-Mizerov</v>
      </c>
      <c r="G122" s="39"/>
      <c r="H122" s="39"/>
      <c r="I122" s="155" t="s">
        <v>22</v>
      </c>
      <c r="J122" s="78" t="str">
        <f>IF(J14="","",J14)</f>
        <v>14. 2. 2020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E17</f>
        <v xml:space="preserve"> </v>
      </c>
      <c r="G124" s="39"/>
      <c r="H124" s="39"/>
      <c r="I124" s="155" t="s">
        <v>30</v>
      </c>
      <c r="J124" s="35" t="str">
        <f>E23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IF(E20="","",E20)</f>
        <v>Vyplň údaj</v>
      </c>
      <c r="G125" s="39"/>
      <c r="H125" s="39"/>
      <c r="I125" s="155" t="s">
        <v>33</v>
      </c>
      <c r="J125" s="35" t="str">
        <f>E26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4"/>
      <c r="B127" s="215"/>
      <c r="C127" s="216" t="s">
        <v>116</v>
      </c>
      <c r="D127" s="217" t="s">
        <v>61</v>
      </c>
      <c r="E127" s="217" t="s">
        <v>57</v>
      </c>
      <c r="F127" s="217" t="s">
        <v>58</v>
      </c>
      <c r="G127" s="217" t="s">
        <v>117</v>
      </c>
      <c r="H127" s="217" t="s">
        <v>118</v>
      </c>
      <c r="I127" s="218" t="s">
        <v>119</v>
      </c>
      <c r="J127" s="219" t="s">
        <v>108</v>
      </c>
      <c r="K127" s="220" t="s">
        <v>120</v>
      </c>
      <c r="L127" s="221"/>
      <c r="M127" s="99" t="s">
        <v>1</v>
      </c>
      <c r="N127" s="100" t="s">
        <v>40</v>
      </c>
      <c r="O127" s="100" t="s">
        <v>121</v>
      </c>
      <c r="P127" s="100" t="s">
        <v>122</v>
      </c>
      <c r="Q127" s="100" t="s">
        <v>123</v>
      </c>
      <c r="R127" s="100" t="s">
        <v>124</v>
      </c>
      <c r="S127" s="100" t="s">
        <v>125</v>
      </c>
      <c r="T127" s="101" t="s">
        <v>126</v>
      </c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</row>
    <row r="128" s="2" customFormat="1" ht="22.8" customHeight="1">
      <c r="A128" s="37"/>
      <c r="B128" s="38"/>
      <c r="C128" s="106" t="s">
        <v>127</v>
      </c>
      <c r="D128" s="39"/>
      <c r="E128" s="39"/>
      <c r="F128" s="39"/>
      <c r="G128" s="39"/>
      <c r="H128" s="39"/>
      <c r="I128" s="153"/>
      <c r="J128" s="222">
        <f>BK128</f>
        <v>0</v>
      </c>
      <c r="K128" s="39"/>
      <c r="L128" s="43"/>
      <c r="M128" s="102"/>
      <c r="N128" s="223"/>
      <c r="O128" s="103"/>
      <c r="P128" s="224">
        <f>P129+P180</f>
        <v>0</v>
      </c>
      <c r="Q128" s="103"/>
      <c r="R128" s="224">
        <f>R129+R180</f>
        <v>0.47801500000000008</v>
      </c>
      <c r="S128" s="103"/>
      <c r="T128" s="225">
        <f>T129+T180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110</v>
      </c>
      <c r="BK128" s="226">
        <f>BK129+BK180</f>
        <v>0</v>
      </c>
    </row>
    <row r="129" s="12" customFormat="1" ht="25.92" customHeight="1">
      <c r="A129" s="12"/>
      <c r="B129" s="227"/>
      <c r="C129" s="228"/>
      <c r="D129" s="229" t="s">
        <v>75</v>
      </c>
      <c r="E129" s="230" t="s">
        <v>195</v>
      </c>
      <c r="F129" s="230" t="s">
        <v>196</v>
      </c>
      <c r="G129" s="228"/>
      <c r="H129" s="228"/>
      <c r="I129" s="231"/>
      <c r="J129" s="232">
        <f>BK129</f>
        <v>0</v>
      </c>
      <c r="K129" s="228"/>
      <c r="L129" s="233"/>
      <c r="M129" s="234"/>
      <c r="N129" s="235"/>
      <c r="O129" s="235"/>
      <c r="P129" s="236">
        <f>P130+P138+P153+P163+P165+P173</f>
        <v>0</v>
      </c>
      <c r="Q129" s="235"/>
      <c r="R129" s="236">
        <f>R130+R138+R153+R163+R165+R173</f>
        <v>0.47801500000000008</v>
      </c>
      <c r="S129" s="235"/>
      <c r="T129" s="237">
        <f>T130+T138+T153+T163+T165+T173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86</v>
      </c>
      <c r="AT129" s="239" t="s">
        <v>75</v>
      </c>
      <c r="AU129" s="239" t="s">
        <v>76</v>
      </c>
      <c r="AY129" s="238" t="s">
        <v>130</v>
      </c>
      <c r="BK129" s="240">
        <f>BK130+BK138+BK153+BK163+BK165+BK173</f>
        <v>0</v>
      </c>
    </row>
    <row r="130" s="12" customFormat="1" ht="22.8" customHeight="1">
      <c r="A130" s="12"/>
      <c r="B130" s="227"/>
      <c r="C130" s="228"/>
      <c r="D130" s="229" t="s">
        <v>75</v>
      </c>
      <c r="E130" s="241" t="s">
        <v>197</v>
      </c>
      <c r="F130" s="241" t="s">
        <v>198</v>
      </c>
      <c r="G130" s="228"/>
      <c r="H130" s="228"/>
      <c r="I130" s="231"/>
      <c r="J130" s="242">
        <f>BK130</f>
        <v>0</v>
      </c>
      <c r="K130" s="228"/>
      <c r="L130" s="233"/>
      <c r="M130" s="234"/>
      <c r="N130" s="235"/>
      <c r="O130" s="235"/>
      <c r="P130" s="236">
        <f>SUM(P131:P137)</f>
        <v>0</v>
      </c>
      <c r="Q130" s="235"/>
      <c r="R130" s="236">
        <f>SUM(R131:R137)</f>
        <v>0.081589999999999996</v>
      </c>
      <c r="S130" s="235"/>
      <c r="T130" s="237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8" t="s">
        <v>86</v>
      </c>
      <c r="AT130" s="239" t="s">
        <v>75</v>
      </c>
      <c r="AU130" s="239" t="s">
        <v>84</v>
      </c>
      <c r="AY130" s="238" t="s">
        <v>130</v>
      </c>
      <c r="BK130" s="240">
        <f>SUM(BK131:BK137)</f>
        <v>0</v>
      </c>
    </row>
    <row r="131" s="2" customFormat="1" ht="16.5" customHeight="1">
      <c r="A131" s="37"/>
      <c r="B131" s="38"/>
      <c r="C131" s="280" t="s">
        <v>84</v>
      </c>
      <c r="D131" s="280" t="s">
        <v>157</v>
      </c>
      <c r="E131" s="281" t="s">
        <v>306</v>
      </c>
      <c r="F131" s="282" t="s">
        <v>307</v>
      </c>
      <c r="G131" s="283" t="s">
        <v>169</v>
      </c>
      <c r="H131" s="284">
        <v>35</v>
      </c>
      <c r="I131" s="285"/>
      <c r="J131" s="286">
        <f>ROUND(I131*H131,2)</f>
        <v>0</v>
      </c>
      <c r="K131" s="287"/>
      <c r="L131" s="288"/>
      <c r="M131" s="289" t="s">
        <v>1</v>
      </c>
      <c r="N131" s="290" t="s">
        <v>41</v>
      </c>
      <c r="O131" s="90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5" t="s">
        <v>308</v>
      </c>
      <c r="AT131" s="255" t="s">
        <v>157</v>
      </c>
      <c r="AU131" s="255" t="s">
        <v>86</v>
      </c>
      <c r="AY131" s="16" t="s">
        <v>130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6" t="s">
        <v>84</v>
      </c>
      <c r="BK131" s="256">
        <f>ROUND(I131*H131,2)</f>
        <v>0</v>
      </c>
      <c r="BL131" s="16" t="s">
        <v>201</v>
      </c>
      <c r="BM131" s="255" t="s">
        <v>309</v>
      </c>
    </row>
    <row r="132" s="2" customFormat="1" ht="16.5" customHeight="1">
      <c r="A132" s="37"/>
      <c r="B132" s="38"/>
      <c r="C132" s="280" t="s">
        <v>86</v>
      </c>
      <c r="D132" s="280" t="s">
        <v>157</v>
      </c>
      <c r="E132" s="281" t="s">
        <v>310</v>
      </c>
      <c r="F132" s="282" t="s">
        <v>311</v>
      </c>
      <c r="G132" s="283" t="s">
        <v>144</v>
      </c>
      <c r="H132" s="284">
        <v>22</v>
      </c>
      <c r="I132" s="285"/>
      <c r="J132" s="286">
        <f>ROUND(I132*H132,2)</f>
        <v>0</v>
      </c>
      <c r="K132" s="287"/>
      <c r="L132" s="288"/>
      <c r="M132" s="289" t="s">
        <v>1</v>
      </c>
      <c r="N132" s="290" t="s">
        <v>41</v>
      </c>
      <c r="O132" s="90"/>
      <c r="P132" s="253">
        <f>O132*H132</f>
        <v>0</v>
      </c>
      <c r="Q132" s="253">
        <v>0.001</v>
      </c>
      <c r="R132" s="253">
        <f>Q132*H132</f>
        <v>0.021999999999999999</v>
      </c>
      <c r="S132" s="253">
        <v>0</v>
      </c>
      <c r="T132" s="25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5" t="s">
        <v>308</v>
      </c>
      <c r="AT132" s="255" t="s">
        <v>157</v>
      </c>
      <c r="AU132" s="255" t="s">
        <v>86</v>
      </c>
      <c r="AY132" s="16" t="s">
        <v>130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6" t="s">
        <v>84</v>
      </c>
      <c r="BK132" s="256">
        <f>ROUND(I132*H132,2)</f>
        <v>0</v>
      </c>
      <c r="BL132" s="16" t="s">
        <v>201</v>
      </c>
      <c r="BM132" s="255" t="s">
        <v>312</v>
      </c>
    </row>
    <row r="133" s="2" customFormat="1" ht="21.75" customHeight="1">
      <c r="A133" s="37"/>
      <c r="B133" s="38"/>
      <c r="C133" s="280" t="s">
        <v>250</v>
      </c>
      <c r="D133" s="280" t="s">
        <v>157</v>
      </c>
      <c r="E133" s="281" t="s">
        <v>313</v>
      </c>
      <c r="F133" s="282" t="s">
        <v>314</v>
      </c>
      <c r="G133" s="283" t="s">
        <v>169</v>
      </c>
      <c r="H133" s="284">
        <v>2</v>
      </c>
      <c r="I133" s="285"/>
      <c r="J133" s="286">
        <f>ROUND(I133*H133,2)</f>
        <v>0</v>
      </c>
      <c r="K133" s="287"/>
      <c r="L133" s="288"/>
      <c r="M133" s="289" t="s">
        <v>1</v>
      </c>
      <c r="N133" s="290" t="s">
        <v>41</v>
      </c>
      <c r="O133" s="90"/>
      <c r="P133" s="253">
        <f>O133*H133</f>
        <v>0</v>
      </c>
      <c r="Q133" s="253">
        <v>0.00092000000000000003</v>
      </c>
      <c r="R133" s="253">
        <f>Q133*H133</f>
        <v>0.0018400000000000001</v>
      </c>
      <c r="S133" s="253">
        <v>0</v>
      </c>
      <c r="T133" s="25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5" t="s">
        <v>308</v>
      </c>
      <c r="AT133" s="255" t="s">
        <v>157</v>
      </c>
      <c r="AU133" s="255" t="s">
        <v>86</v>
      </c>
      <c r="AY133" s="16" t="s">
        <v>130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6" t="s">
        <v>84</v>
      </c>
      <c r="BK133" s="256">
        <f>ROUND(I133*H133,2)</f>
        <v>0</v>
      </c>
      <c r="BL133" s="16" t="s">
        <v>201</v>
      </c>
      <c r="BM133" s="255" t="s">
        <v>315</v>
      </c>
    </row>
    <row r="134" s="13" customFormat="1">
      <c r="A134" s="13"/>
      <c r="B134" s="257"/>
      <c r="C134" s="258"/>
      <c r="D134" s="259" t="s">
        <v>138</v>
      </c>
      <c r="E134" s="260" t="s">
        <v>1</v>
      </c>
      <c r="F134" s="261" t="s">
        <v>316</v>
      </c>
      <c r="G134" s="258"/>
      <c r="H134" s="262">
        <v>2</v>
      </c>
      <c r="I134" s="263"/>
      <c r="J134" s="258"/>
      <c r="K134" s="258"/>
      <c r="L134" s="264"/>
      <c r="M134" s="265"/>
      <c r="N134" s="266"/>
      <c r="O134" s="266"/>
      <c r="P134" s="266"/>
      <c r="Q134" s="266"/>
      <c r="R134" s="266"/>
      <c r="S134" s="266"/>
      <c r="T134" s="26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8" t="s">
        <v>138</v>
      </c>
      <c r="AU134" s="268" t="s">
        <v>86</v>
      </c>
      <c r="AV134" s="13" t="s">
        <v>86</v>
      </c>
      <c r="AW134" s="13" t="s">
        <v>32</v>
      </c>
      <c r="AX134" s="13" t="s">
        <v>84</v>
      </c>
      <c r="AY134" s="268" t="s">
        <v>130</v>
      </c>
    </row>
    <row r="135" s="2" customFormat="1" ht="21.75" customHeight="1">
      <c r="A135" s="37"/>
      <c r="B135" s="38"/>
      <c r="C135" s="280" t="s">
        <v>254</v>
      </c>
      <c r="D135" s="280" t="s">
        <v>157</v>
      </c>
      <c r="E135" s="281" t="s">
        <v>317</v>
      </c>
      <c r="F135" s="282" t="s">
        <v>318</v>
      </c>
      <c r="G135" s="283" t="s">
        <v>169</v>
      </c>
      <c r="H135" s="284">
        <v>33</v>
      </c>
      <c r="I135" s="285"/>
      <c r="J135" s="286">
        <f>ROUND(I135*H135,2)</f>
        <v>0</v>
      </c>
      <c r="K135" s="287"/>
      <c r="L135" s="288"/>
      <c r="M135" s="289" t="s">
        <v>1</v>
      </c>
      <c r="N135" s="290" t="s">
        <v>41</v>
      </c>
      <c r="O135" s="90"/>
      <c r="P135" s="253">
        <f>O135*H135</f>
        <v>0</v>
      </c>
      <c r="Q135" s="253">
        <v>0.00175</v>
      </c>
      <c r="R135" s="253">
        <f>Q135*H135</f>
        <v>0.057750000000000003</v>
      </c>
      <c r="S135" s="253">
        <v>0</v>
      </c>
      <c r="T135" s="25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5" t="s">
        <v>308</v>
      </c>
      <c r="AT135" s="255" t="s">
        <v>157</v>
      </c>
      <c r="AU135" s="255" t="s">
        <v>86</v>
      </c>
      <c r="AY135" s="16" t="s">
        <v>130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6" t="s">
        <v>84</v>
      </c>
      <c r="BK135" s="256">
        <f>ROUND(I135*H135,2)</f>
        <v>0</v>
      </c>
      <c r="BL135" s="16" t="s">
        <v>201</v>
      </c>
      <c r="BM135" s="255" t="s">
        <v>319</v>
      </c>
    </row>
    <row r="136" s="13" customFormat="1">
      <c r="A136" s="13"/>
      <c r="B136" s="257"/>
      <c r="C136" s="258"/>
      <c r="D136" s="259" t="s">
        <v>138</v>
      </c>
      <c r="E136" s="260" t="s">
        <v>1</v>
      </c>
      <c r="F136" s="261" t="s">
        <v>320</v>
      </c>
      <c r="G136" s="258"/>
      <c r="H136" s="262">
        <v>33</v>
      </c>
      <c r="I136" s="263"/>
      <c r="J136" s="258"/>
      <c r="K136" s="258"/>
      <c r="L136" s="264"/>
      <c r="M136" s="265"/>
      <c r="N136" s="266"/>
      <c r="O136" s="266"/>
      <c r="P136" s="266"/>
      <c r="Q136" s="266"/>
      <c r="R136" s="266"/>
      <c r="S136" s="266"/>
      <c r="T136" s="26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8" t="s">
        <v>138</v>
      </c>
      <c r="AU136" s="268" t="s">
        <v>86</v>
      </c>
      <c r="AV136" s="13" t="s">
        <v>86</v>
      </c>
      <c r="AW136" s="13" t="s">
        <v>32</v>
      </c>
      <c r="AX136" s="13" t="s">
        <v>84</v>
      </c>
      <c r="AY136" s="268" t="s">
        <v>130</v>
      </c>
    </row>
    <row r="137" s="2" customFormat="1" ht="21.75" customHeight="1">
      <c r="A137" s="37"/>
      <c r="B137" s="38"/>
      <c r="C137" s="243" t="s">
        <v>147</v>
      </c>
      <c r="D137" s="243" t="s">
        <v>132</v>
      </c>
      <c r="E137" s="244" t="s">
        <v>203</v>
      </c>
      <c r="F137" s="245" t="s">
        <v>204</v>
      </c>
      <c r="G137" s="246" t="s">
        <v>160</v>
      </c>
      <c r="H137" s="247">
        <v>0.082000000000000003</v>
      </c>
      <c r="I137" s="248"/>
      <c r="J137" s="249">
        <f>ROUND(I137*H137,2)</f>
        <v>0</v>
      </c>
      <c r="K137" s="250"/>
      <c r="L137" s="43"/>
      <c r="M137" s="251" t="s">
        <v>1</v>
      </c>
      <c r="N137" s="252" t="s">
        <v>41</v>
      </c>
      <c r="O137" s="90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201</v>
      </c>
      <c r="AT137" s="255" t="s">
        <v>132</v>
      </c>
      <c r="AU137" s="255" t="s">
        <v>86</v>
      </c>
      <c r="AY137" s="16" t="s">
        <v>130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6" t="s">
        <v>84</v>
      </c>
      <c r="BK137" s="256">
        <f>ROUND(I137*H137,2)</f>
        <v>0</v>
      </c>
      <c r="BL137" s="16" t="s">
        <v>201</v>
      </c>
      <c r="BM137" s="255" t="s">
        <v>321</v>
      </c>
    </row>
    <row r="138" s="12" customFormat="1" ht="22.8" customHeight="1">
      <c r="A138" s="12"/>
      <c r="B138" s="227"/>
      <c r="C138" s="228"/>
      <c r="D138" s="229" t="s">
        <v>75</v>
      </c>
      <c r="E138" s="241" t="s">
        <v>206</v>
      </c>
      <c r="F138" s="241" t="s">
        <v>207</v>
      </c>
      <c r="G138" s="228"/>
      <c r="H138" s="228"/>
      <c r="I138" s="231"/>
      <c r="J138" s="242">
        <f>BK138</f>
        <v>0</v>
      </c>
      <c r="K138" s="228"/>
      <c r="L138" s="233"/>
      <c r="M138" s="234"/>
      <c r="N138" s="235"/>
      <c r="O138" s="235"/>
      <c r="P138" s="236">
        <f>SUM(P139:P152)</f>
        <v>0</v>
      </c>
      <c r="Q138" s="235"/>
      <c r="R138" s="236">
        <f>SUM(R139:R152)</f>
        <v>0.26933000000000001</v>
      </c>
      <c r="S138" s="235"/>
      <c r="T138" s="237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8" t="s">
        <v>86</v>
      </c>
      <c r="AT138" s="239" t="s">
        <v>75</v>
      </c>
      <c r="AU138" s="239" t="s">
        <v>84</v>
      </c>
      <c r="AY138" s="238" t="s">
        <v>130</v>
      </c>
      <c r="BK138" s="240">
        <f>SUM(BK139:BK152)</f>
        <v>0</v>
      </c>
    </row>
    <row r="139" s="2" customFormat="1" ht="21.75" customHeight="1">
      <c r="A139" s="37"/>
      <c r="B139" s="38"/>
      <c r="C139" s="243" t="s">
        <v>298</v>
      </c>
      <c r="D139" s="243" t="s">
        <v>132</v>
      </c>
      <c r="E139" s="244" t="s">
        <v>322</v>
      </c>
      <c r="F139" s="245" t="s">
        <v>323</v>
      </c>
      <c r="G139" s="246" t="s">
        <v>169</v>
      </c>
      <c r="H139" s="247">
        <v>2</v>
      </c>
      <c r="I139" s="248"/>
      <c r="J139" s="249">
        <f>ROUND(I139*H139,2)</f>
        <v>0</v>
      </c>
      <c r="K139" s="250"/>
      <c r="L139" s="43"/>
      <c r="M139" s="251" t="s">
        <v>1</v>
      </c>
      <c r="N139" s="252" t="s">
        <v>41</v>
      </c>
      <c r="O139" s="90"/>
      <c r="P139" s="253">
        <f>O139*H139</f>
        <v>0</v>
      </c>
      <c r="Q139" s="253">
        <v>0.0023500000000000001</v>
      </c>
      <c r="R139" s="253">
        <f>Q139*H139</f>
        <v>0.0047000000000000002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201</v>
      </c>
      <c r="AT139" s="255" t="s">
        <v>132</v>
      </c>
      <c r="AU139" s="255" t="s">
        <v>86</v>
      </c>
      <c r="AY139" s="16" t="s">
        <v>130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6" t="s">
        <v>84</v>
      </c>
      <c r="BK139" s="256">
        <f>ROUND(I139*H139,2)</f>
        <v>0</v>
      </c>
      <c r="BL139" s="16" t="s">
        <v>201</v>
      </c>
      <c r="BM139" s="255" t="s">
        <v>324</v>
      </c>
    </row>
    <row r="140" s="13" customFormat="1">
      <c r="A140" s="13"/>
      <c r="B140" s="257"/>
      <c r="C140" s="258"/>
      <c r="D140" s="259" t="s">
        <v>138</v>
      </c>
      <c r="E140" s="260" t="s">
        <v>1</v>
      </c>
      <c r="F140" s="261" t="s">
        <v>316</v>
      </c>
      <c r="G140" s="258"/>
      <c r="H140" s="262">
        <v>2</v>
      </c>
      <c r="I140" s="263"/>
      <c r="J140" s="258"/>
      <c r="K140" s="258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138</v>
      </c>
      <c r="AU140" s="268" t="s">
        <v>86</v>
      </c>
      <c r="AV140" s="13" t="s">
        <v>86</v>
      </c>
      <c r="AW140" s="13" t="s">
        <v>32</v>
      </c>
      <c r="AX140" s="13" t="s">
        <v>84</v>
      </c>
      <c r="AY140" s="268" t="s">
        <v>130</v>
      </c>
    </row>
    <row r="141" s="2" customFormat="1" ht="21.75" customHeight="1">
      <c r="A141" s="37"/>
      <c r="B141" s="38"/>
      <c r="C141" s="243" t="s">
        <v>325</v>
      </c>
      <c r="D141" s="243" t="s">
        <v>132</v>
      </c>
      <c r="E141" s="244" t="s">
        <v>326</v>
      </c>
      <c r="F141" s="245" t="s">
        <v>327</v>
      </c>
      <c r="G141" s="246" t="s">
        <v>169</v>
      </c>
      <c r="H141" s="247">
        <v>33</v>
      </c>
      <c r="I141" s="248"/>
      <c r="J141" s="249">
        <f>ROUND(I141*H141,2)</f>
        <v>0</v>
      </c>
      <c r="K141" s="250"/>
      <c r="L141" s="43"/>
      <c r="M141" s="251" t="s">
        <v>1</v>
      </c>
      <c r="N141" s="252" t="s">
        <v>41</v>
      </c>
      <c r="O141" s="90"/>
      <c r="P141" s="253">
        <f>O141*H141</f>
        <v>0</v>
      </c>
      <c r="Q141" s="253">
        <v>0.0075900000000000004</v>
      </c>
      <c r="R141" s="253">
        <f>Q141*H141</f>
        <v>0.25047000000000003</v>
      </c>
      <c r="S141" s="253">
        <v>0</v>
      </c>
      <c r="T141" s="25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5" t="s">
        <v>201</v>
      </c>
      <c r="AT141" s="255" t="s">
        <v>132</v>
      </c>
      <c r="AU141" s="255" t="s">
        <v>86</v>
      </c>
      <c r="AY141" s="16" t="s">
        <v>130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6" t="s">
        <v>84</v>
      </c>
      <c r="BK141" s="256">
        <f>ROUND(I141*H141,2)</f>
        <v>0</v>
      </c>
      <c r="BL141" s="16" t="s">
        <v>201</v>
      </c>
      <c r="BM141" s="255" t="s">
        <v>328</v>
      </c>
    </row>
    <row r="142" s="13" customFormat="1">
      <c r="A142" s="13"/>
      <c r="B142" s="257"/>
      <c r="C142" s="258"/>
      <c r="D142" s="259" t="s">
        <v>138</v>
      </c>
      <c r="E142" s="260" t="s">
        <v>1</v>
      </c>
      <c r="F142" s="261" t="s">
        <v>329</v>
      </c>
      <c r="G142" s="258"/>
      <c r="H142" s="262">
        <v>33</v>
      </c>
      <c r="I142" s="263"/>
      <c r="J142" s="258"/>
      <c r="K142" s="258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138</v>
      </c>
      <c r="AU142" s="268" t="s">
        <v>86</v>
      </c>
      <c r="AV142" s="13" t="s">
        <v>86</v>
      </c>
      <c r="AW142" s="13" t="s">
        <v>32</v>
      </c>
      <c r="AX142" s="13" t="s">
        <v>84</v>
      </c>
      <c r="AY142" s="268" t="s">
        <v>130</v>
      </c>
    </row>
    <row r="143" s="2" customFormat="1" ht="16.5" customHeight="1">
      <c r="A143" s="37"/>
      <c r="B143" s="38"/>
      <c r="C143" s="243" t="s">
        <v>7</v>
      </c>
      <c r="D143" s="243" t="s">
        <v>132</v>
      </c>
      <c r="E143" s="244" t="s">
        <v>330</v>
      </c>
      <c r="F143" s="245" t="s">
        <v>331</v>
      </c>
      <c r="G143" s="246" t="s">
        <v>219</v>
      </c>
      <c r="H143" s="247">
        <v>2</v>
      </c>
      <c r="I143" s="248"/>
      <c r="J143" s="249">
        <f>ROUND(I143*H143,2)</f>
        <v>0</v>
      </c>
      <c r="K143" s="250"/>
      <c r="L143" s="43"/>
      <c r="M143" s="251" t="s">
        <v>1</v>
      </c>
      <c r="N143" s="252" t="s">
        <v>41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201</v>
      </c>
      <c r="AT143" s="255" t="s">
        <v>132</v>
      </c>
      <c r="AU143" s="255" t="s">
        <v>86</v>
      </c>
      <c r="AY143" s="16" t="s">
        <v>130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6" t="s">
        <v>84</v>
      </c>
      <c r="BK143" s="256">
        <f>ROUND(I143*H143,2)</f>
        <v>0</v>
      </c>
      <c r="BL143" s="16" t="s">
        <v>201</v>
      </c>
      <c r="BM143" s="255" t="s">
        <v>332</v>
      </c>
    </row>
    <row r="144" s="2" customFormat="1" ht="16.5" customHeight="1">
      <c r="A144" s="37"/>
      <c r="B144" s="38"/>
      <c r="C144" s="243" t="s">
        <v>333</v>
      </c>
      <c r="D144" s="243" t="s">
        <v>132</v>
      </c>
      <c r="E144" s="244" t="s">
        <v>334</v>
      </c>
      <c r="F144" s="245" t="s">
        <v>335</v>
      </c>
      <c r="G144" s="246" t="s">
        <v>219</v>
      </c>
      <c r="H144" s="247">
        <v>2</v>
      </c>
      <c r="I144" s="248"/>
      <c r="J144" s="249">
        <f>ROUND(I144*H144,2)</f>
        <v>0</v>
      </c>
      <c r="K144" s="250"/>
      <c r="L144" s="43"/>
      <c r="M144" s="251" t="s">
        <v>1</v>
      </c>
      <c r="N144" s="252" t="s">
        <v>41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201</v>
      </c>
      <c r="AT144" s="255" t="s">
        <v>132</v>
      </c>
      <c r="AU144" s="255" t="s">
        <v>86</v>
      </c>
      <c r="AY144" s="16" t="s">
        <v>130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6" t="s">
        <v>84</v>
      </c>
      <c r="BK144" s="256">
        <f>ROUND(I144*H144,2)</f>
        <v>0</v>
      </c>
      <c r="BL144" s="16" t="s">
        <v>201</v>
      </c>
      <c r="BM144" s="255" t="s">
        <v>336</v>
      </c>
    </row>
    <row r="145" s="2" customFormat="1" ht="21.75" customHeight="1">
      <c r="A145" s="37"/>
      <c r="B145" s="38"/>
      <c r="C145" s="243" t="s">
        <v>337</v>
      </c>
      <c r="D145" s="243" t="s">
        <v>132</v>
      </c>
      <c r="E145" s="244" t="s">
        <v>338</v>
      </c>
      <c r="F145" s="245" t="s">
        <v>339</v>
      </c>
      <c r="G145" s="246" t="s">
        <v>219</v>
      </c>
      <c r="H145" s="247">
        <v>2</v>
      </c>
      <c r="I145" s="248"/>
      <c r="J145" s="249">
        <f>ROUND(I145*H145,2)</f>
        <v>0</v>
      </c>
      <c r="K145" s="250"/>
      <c r="L145" s="43"/>
      <c r="M145" s="251" t="s">
        <v>1</v>
      </c>
      <c r="N145" s="252" t="s">
        <v>41</v>
      </c>
      <c r="O145" s="90"/>
      <c r="P145" s="253">
        <f>O145*H145</f>
        <v>0</v>
      </c>
      <c r="Q145" s="253">
        <v>0.0046299999999999996</v>
      </c>
      <c r="R145" s="253">
        <f>Q145*H145</f>
        <v>0.0092599999999999991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201</v>
      </c>
      <c r="AT145" s="255" t="s">
        <v>132</v>
      </c>
      <c r="AU145" s="255" t="s">
        <v>86</v>
      </c>
      <c r="AY145" s="16" t="s">
        <v>130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6" t="s">
        <v>84</v>
      </c>
      <c r="BK145" s="256">
        <f>ROUND(I145*H145,2)</f>
        <v>0</v>
      </c>
      <c r="BL145" s="16" t="s">
        <v>201</v>
      </c>
      <c r="BM145" s="255" t="s">
        <v>340</v>
      </c>
    </row>
    <row r="146" s="2" customFormat="1" ht="16.5" customHeight="1">
      <c r="A146" s="37"/>
      <c r="B146" s="38"/>
      <c r="C146" s="243" t="s">
        <v>341</v>
      </c>
      <c r="D146" s="243" t="s">
        <v>132</v>
      </c>
      <c r="E146" s="244" t="s">
        <v>342</v>
      </c>
      <c r="F146" s="245" t="s">
        <v>343</v>
      </c>
      <c r="G146" s="246" t="s">
        <v>169</v>
      </c>
      <c r="H146" s="247">
        <v>2</v>
      </c>
      <c r="I146" s="248"/>
      <c r="J146" s="249">
        <f>ROUND(I146*H146,2)</f>
        <v>0</v>
      </c>
      <c r="K146" s="250"/>
      <c r="L146" s="43"/>
      <c r="M146" s="251" t="s">
        <v>1</v>
      </c>
      <c r="N146" s="252" t="s">
        <v>41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201</v>
      </c>
      <c r="AT146" s="255" t="s">
        <v>132</v>
      </c>
      <c r="AU146" s="255" t="s">
        <v>86</v>
      </c>
      <c r="AY146" s="16" t="s">
        <v>130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6" t="s">
        <v>84</v>
      </c>
      <c r="BK146" s="256">
        <f>ROUND(I146*H146,2)</f>
        <v>0</v>
      </c>
      <c r="BL146" s="16" t="s">
        <v>201</v>
      </c>
      <c r="BM146" s="255" t="s">
        <v>344</v>
      </c>
    </row>
    <row r="147" s="2" customFormat="1" ht="21.75" customHeight="1">
      <c r="A147" s="37"/>
      <c r="B147" s="38"/>
      <c r="C147" s="243" t="s">
        <v>345</v>
      </c>
      <c r="D147" s="243" t="s">
        <v>132</v>
      </c>
      <c r="E147" s="244" t="s">
        <v>346</v>
      </c>
      <c r="F147" s="245" t="s">
        <v>347</v>
      </c>
      <c r="G147" s="246" t="s">
        <v>169</v>
      </c>
      <c r="H147" s="247">
        <v>33</v>
      </c>
      <c r="I147" s="248"/>
      <c r="J147" s="249">
        <f>ROUND(I147*H147,2)</f>
        <v>0</v>
      </c>
      <c r="K147" s="250"/>
      <c r="L147" s="43"/>
      <c r="M147" s="251" t="s">
        <v>1</v>
      </c>
      <c r="N147" s="252" t="s">
        <v>41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201</v>
      </c>
      <c r="AT147" s="255" t="s">
        <v>132</v>
      </c>
      <c r="AU147" s="255" t="s">
        <v>86</v>
      </c>
      <c r="AY147" s="16" t="s">
        <v>130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6" t="s">
        <v>84</v>
      </c>
      <c r="BK147" s="256">
        <f>ROUND(I147*H147,2)</f>
        <v>0</v>
      </c>
      <c r="BL147" s="16" t="s">
        <v>201</v>
      </c>
      <c r="BM147" s="255" t="s">
        <v>348</v>
      </c>
    </row>
    <row r="148" s="2" customFormat="1" ht="21.75" customHeight="1">
      <c r="A148" s="37"/>
      <c r="B148" s="38"/>
      <c r="C148" s="243" t="s">
        <v>349</v>
      </c>
      <c r="D148" s="243" t="s">
        <v>132</v>
      </c>
      <c r="E148" s="244" t="s">
        <v>350</v>
      </c>
      <c r="F148" s="245" t="s">
        <v>351</v>
      </c>
      <c r="G148" s="246" t="s">
        <v>219</v>
      </c>
      <c r="H148" s="247">
        <v>2</v>
      </c>
      <c r="I148" s="248"/>
      <c r="J148" s="249">
        <f>ROUND(I148*H148,2)</f>
        <v>0</v>
      </c>
      <c r="K148" s="250"/>
      <c r="L148" s="43"/>
      <c r="M148" s="251" t="s">
        <v>1</v>
      </c>
      <c r="N148" s="252" t="s">
        <v>41</v>
      </c>
      <c r="O148" s="90"/>
      <c r="P148" s="253">
        <f>O148*H148</f>
        <v>0</v>
      </c>
      <c r="Q148" s="253">
        <v>0.00016000000000000001</v>
      </c>
      <c r="R148" s="253">
        <f>Q148*H148</f>
        <v>0.00032000000000000003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201</v>
      </c>
      <c r="AT148" s="255" t="s">
        <v>132</v>
      </c>
      <c r="AU148" s="255" t="s">
        <v>86</v>
      </c>
      <c r="AY148" s="16" t="s">
        <v>130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6" t="s">
        <v>84</v>
      </c>
      <c r="BK148" s="256">
        <f>ROUND(I148*H148,2)</f>
        <v>0</v>
      </c>
      <c r="BL148" s="16" t="s">
        <v>201</v>
      </c>
      <c r="BM148" s="255" t="s">
        <v>352</v>
      </c>
    </row>
    <row r="149" s="2" customFormat="1" ht="21.75" customHeight="1">
      <c r="A149" s="37"/>
      <c r="B149" s="38"/>
      <c r="C149" s="243" t="s">
        <v>353</v>
      </c>
      <c r="D149" s="243" t="s">
        <v>132</v>
      </c>
      <c r="E149" s="244" t="s">
        <v>354</v>
      </c>
      <c r="F149" s="245" t="s">
        <v>355</v>
      </c>
      <c r="G149" s="246" t="s">
        <v>219</v>
      </c>
      <c r="H149" s="247">
        <v>2</v>
      </c>
      <c r="I149" s="248"/>
      <c r="J149" s="249">
        <f>ROUND(I149*H149,2)</f>
        <v>0</v>
      </c>
      <c r="K149" s="250"/>
      <c r="L149" s="43"/>
      <c r="M149" s="251" t="s">
        <v>1</v>
      </c>
      <c r="N149" s="252" t="s">
        <v>41</v>
      </c>
      <c r="O149" s="90"/>
      <c r="P149" s="253">
        <f>O149*H149</f>
        <v>0</v>
      </c>
      <c r="Q149" s="253">
        <v>0.00019000000000000001</v>
      </c>
      <c r="R149" s="253">
        <f>Q149*H149</f>
        <v>0.00038000000000000002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201</v>
      </c>
      <c r="AT149" s="255" t="s">
        <v>132</v>
      </c>
      <c r="AU149" s="255" t="s">
        <v>86</v>
      </c>
      <c r="AY149" s="16" t="s">
        <v>130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6" t="s">
        <v>84</v>
      </c>
      <c r="BK149" s="256">
        <f>ROUND(I149*H149,2)</f>
        <v>0</v>
      </c>
      <c r="BL149" s="16" t="s">
        <v>201</v>
      </c>
      <c r="BM149" s="255" t="s">
        <v>356</v>
      </c>
    </row>
    <row r="150" s="2" customFormat="1" ht="21.75" customHeight="1">
      <c r="A150" s="37"/>
      <c r="B150" s="38"/>
      <c r="C150" s="280" t="s">
        <v>357</v>
      </c>
      <c r="D150" s="280" t="s">
        <v>157</v>
      </c>
      <c r="E150" s="281" t="s">
        <v>358</v>
      </c>
      <c r="F150" s="282" t="s">
        <v>359</v>
      </c>
      <c r="G150" s="283" t="s">
        <v>301</v>
      </c>
      <c r="H150" s="284">
        <v>2</v>
      </c>
      <c r="I150" s="285"/>
      <c r="J150" s="286">
        <f>ROUND(I150*H150,2)</f>
        <v>0</v>
      </c>
      <c r="K150" s="287"/>
      <c r="L150" s="288"/>
      <c r="M150" s="289" t="s">
        <v>1</v>
      </c>
      <c r="N150" s="290" t="s">
        <v>41</v>
      </c>
      <c r="O150" s="90"/>
      <c r="P150" s="253">
        <f>O150*H150</f>
        <v>0</v>
      </c>
      <c r="Q150" s="253">
        <v>0.0020999999999999999</v>
      </c>
      <c r="R150" s="253">
        <f>Q150*H150</f>
        <v>0.0041999999999999997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308</v>
      </c>
      <c r="AT150" s="255" t="s">
        <v>157</v>
      </c>
      <c r="AU150" s="255" t="s">
        <v>86</v>
      </c>
      <c r="AY150" s="16" t="s">
        <v>130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6" t="s">
        <v>84</v>
      </c>
      <c r="BK150" s="256">
        <f>ROUND(I150*H150,2)</f>
        <v>0</v>
      </c>
      <c r="BL150" s="16" t="s">
        <v>201</v>
      </c>
      <c r="BM150" s="255" t="s">
        <v>360</v>
      </c>
    </row>
    <row r="151" s="13" customFormat="1">
      <c r="A151" s="13"/>
      <c r="B151" s="257"/>
      <c r="C151" s="258"/>
      <c r="D151" s="259" t="s">
        <v>138</v>
      </c>
      <c r="E151" s="260" t="s">
        <v>1</v>
      </c>
      <c r="F151" s="261" t="s">
        <v>361</v>
      </c>
      <c r="G151" s="258"/>
      <c r="H151" s="262">
        <v>2</v>
      </c>
      <c r="I151" s="263"/>
      <c r="J151" s="258"/>
      <c r="K151" s="258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138</v>
      </c>
      <c r="AU151" s="268" t="s">
        <v>86</v>
      </c>
      <c r="AV151" s="13" t="s">
        <v>86</v>
      </c>
      <c r="AW151" s="13" t="s">
        <v>32</v>
      </c>
      <c r="AX151" s="13" t="s">
        <v>84</v>
      </c>
      <c r="AY151" s="268" t="s">
        <v>130</v>
      </c>
    </row>
    <row r="152" s="2" customFormat="1" ht="21.75" customHeight="1">
      <c r="A152" s="37"/>
      <c r="B152" s="38"/>
      <c r="C152" s="243" t="s">
        <v>362</v>
      </c>
      <c r="D152" s="243" t="s">
        <v>132</v>
      </c>
      <c r="E152" s="244" t="s">
        <v>363</v>
      </c>
      <c r="F152" s="245" t="s">
        <v>364</v>
      </c>
      <c r="G152" s="246" t="s">
        <v>160</v>
      </c>
      <c r="H152" s="247">
        <v>0.26900000000000002</v>
      </c>
      <c r="I152" s="248"/>
      <c r="J152" s="249">
        <f>ROUND(I152*H152,2)</f>
        <v>0</v>
      </c>
      <c r="K152" s="250"/>
      <c r="L152" s="43"/>
      <c r="M152" s="251" t="s">
        <v>1</v>
      </c>
      <c r="N152" s="252" t="s">
        <v>41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201</v>
      </c>
      <c r="AT152" s="255" t="s">
        <v>132</v>
      </c>
      <c r="AU152" s="255" t="s">
        <v>86</v>
      </c>
      <c r="AY152" s="16" t="s">
        <v>130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6" t="s">
        <v>84</v>
      </c>
      <c r="BK152" s="256">
        <f>ROUND(I152*H152,2)</f>
        <v>0</v>
      </c>
      <c r="BL152" s="16" t="s">
        <v>201</v>
      </c>
      <c r="BM152" s="255" t="s">
        <v>365</v>
      </c>
    </row>
    <row r="153" s="12" customFormat="1" ht="22.8" customHeight="1">
      <c r="A153" s="12"/>
      <c r="B153" s="227"/>
      <c r="C153" s="228"/>
      <c r="D153" s="229" t="s">
        <v>75</v>
      </c>
      <c r="E153" s="241" t="s">
        <v>224</v>
      </c>
      <c r="F153" s="241" t="s">
        <v>225</v>
      </c>
      <c r="G153" s="228"/>
      <c r="H153" s="228"/>
      <c r="I153" s="231"/>
      <c r="J153" s="242">
        <f>BK153</f>
        <v>0</v>
      </c>
      <c r="K153" s="228"/>
      <c r="L153" s="233"/>
      <c r="M153" s="234"/>
      <c r="N153" s="235"/>
      <c r="O153" s="235"/>
      <c r="P153" s="236">
        <f>SUM(P154:P162)</f>
        <v>0</v>
      </c>
      <c r="Q153" s="235"/>
      <c r="R153" s="236">
        <f>SUM(R154:R162)</f>
        <v>0.067420000000000008</v>
      </c>
      <c r="S153" s="235"/>
      <c r="T153" s="237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8" t="s">
        <v>86</v>
      </c>
      <c r="AT153" s="239" t="s">
        <v>75</v>
      </c>
      <c r="AU153" s="239" t="s">
        <v>84</v>
      </c>
      <c r="AY153" s="238" t="s">
        <v>130</v>
      </c>
      <c r="BK153" s="240">
        <f>SUM(BK154:BK162)</f>
        <v>0</v>
      </c>
    </row>
    <row r="154" s="2" customFormat="1" ht="16.5" customHeight="1">
      <c r="A154" s="37"/>
      <c r="B154" s="38"/>
      <c r="C154" s="243" t="s">
        <v>136</v>
      </c>
      <c r="D154" s="243" t="s">
        <v>132</v>
      </c>
      <c r="E154" s="244" t="s">
        <v>366</v>
      </c>
      <c r="F154" s="245" t="s">
        <v>367</v>
      </c>
      <c r="G154" s="246" t="s">
        <v>368</v>
      </c>
      <c r="H154" s="247">
        <v>4</v>
      </c>
      <c r="I154" s="248"/>
      <c r="J154" s="249">
        <f>ROUND(I154*H154,2)</f>
        <v>0</v>
      </c>
      <c r="K154" s="250"/>
      <c r="L154" s="43"/>
      <c r="M154" s="251" t="s">
        <v>1</v>
      </c>
      <c r="N154" s="252" t="s">
        <v>41</v>
      </c>
      <c r="O154" s="90"/>
      <c r="P154" s="253">
        <f>O154*H154</f>
        <v>0</v>
      </c>
      <c r="Q154" s="253">
        <v>0.0035999999999999999</v>
      </c>
      <c r="R154" s="253">
        <f>Q154*H154</f>
        <v>0.0144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201</v>
      </c>
      <c r="AT154" s="255" t="s">
        <v>132</v>
      </c>
      <c r="AU154" s="255" t="s">
        <v>86</v>
      </c>
      <c r="AY154" s="16" t="s">
        <v>130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6" t="s">
        <v>84</v>
      </c>
      <c r="BK154" s="256">
        <f>ROUND(I154*H154,2)</f>
        <v>0</v>
      </c>
      <c r="BL154" s="16" t="s">
        <v>201</v>
      </c>
      <c r="BM154" s="255" t="s">
        <v>369</v>
      </c>
    </row>
    <row r="155" s="2" customFormat="1" ht="16.5" customHeight="1">
      <c r="A155" s="37"/>
      <c r="B155" s="38"/>
      <c r="C155" s="280" t="s">
        <v>8</v>
      </c>
      <c r="D155" s="280" t="s">
        <v>157</v>
      </c>
      <c r="E155" s="281" t="s">
        <v>370</v>
      </c>
      <c r="F155" s="282" t="s">
        <v>371</v>
      </c>
      <c r="G155" s="283" t="s">
        <v>301</v>
      </c>
      <c r="H155" s="284">
        <v>4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41</v>
      </c>
      <c r="O155" s="90"/>
      <c r="P155" s="253">
        <f>O155*H155</f>
        <v>0</v>
      </c>
      <c r="Q155" s="253">
        <v>0.0050000000000000001</v>
      </c>
      <c r="R155" s="253">
        <f>Q155*H155</f>
        <v>0.02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308</v>
      </c>
      <c r="AT155" s="255" t="s">
        <v>157</v>
      </c>
      <c r="AU155" s="255" t="s">
        <v>86</v>
      </c>
      <c r="AY155" s="16" t="s">
        <v>130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6" t="s">
        <v>84</v>
      </c>
      <c r="BK155" s="256">
        <f>ROUND(I155*H155,2)</f>
        <v>0</v>
      </c>
      <c r="BL155" s="16" t="s">
        <v>201</v>
      </c>
      <c r="BM155" s="255" t="s">
        <v>372</v>
      </c>
    </row>
    <row r="156" s="13" customFormat="1">
      <c r="A156" s="13"/>
      <c r="B156" s="257"/>
      <c r="C156" s="258"/>
      <c r="D156" s="259" t="s">
        <v>138</v>
      </c>
      <c r="E156" s="260" t="s">
        <v>1</v>
      </c>
      <c r="F156" s="261" t="s">
        <v>373</v>
      </c>
      <c r="G156" s="258"/>
      <c r="H156" s="262">
        <v>4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138</v>
      </c>
      <c r="AU156" s="268" t="s">
        <v>86</v>
      </c>
      <c r="AV156" s="13" t="s">
        <v>86</v>
      </c>
      <c r="AW156" s="13" t="s">
        <v>32</v>
      </c>
      <c r="AX156" s="13" t="s">
        <v>84</v>
      </c>
      <c r="AY156" s="268" t="s">
        <v>130</v>
      </c>
    </row>
    <row r="157" s="2" customFormat="1" ht="16.5" customHeight="1">
      <c r="A157" s="37"/>
      <c r="B157" s="38"/>
      <c r="C157" s="243" t="s">
        <v>201</v>
      </c>
      <c r="D157" s="243" t="s">
        <v>132</v>
      </c>
      <c r="E157" s="244" t="s">
        <v>374</v>
      </c>
      <c r="F157" s="245" t="s">
        <v>375</v>
      </c>
      <c r="G157" s="246" t="s">
        <v>368</v>
      </c>
      <c r="H157" s="247">
        <v>2</v>
      </c>
      <c r="I157" s="248"/>
      <c r="J157" s="249">
        <f>ROUND(I157*H157,2)</f>
        <v>0</v>
      </c>
      <c r="K157" s="250"/>
      <c r="L157" s="43"/>
      <c r="M157" s="251" t="s">
        <v>1</v>
      </c>
      <c r="N157" s="252" t="s">
        <v>41</v>
      </c>
      <c r="O157" s="90"/>
      <c r="P157" s="253">
        <f>O157*H157</f>
        <v>0</v>
      </c>
      <c r="Q157" s="253">
        <v>0.013509999999999999</v>
      </c>
      <c r="R157" s="253">
        <f>Q157*H157</f>
        <v>0.027019999999999999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201</v>
      </c>
      <c r="AT157" s="255" t="s">
        <v>132</v>
      </c>
      <c r="AU157" s="255" t="s">
        <v>86</v>
      </c>
      <c r="AY157" s="16" t="s">
        <v>130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6" t="s">
        <v>84</v>
      </c>
      <c r="BK157" s="256">
        <f>ROUND(I157*H157,2)</f>
        <v>0</v>
      </c>
      <c r="BL157" s="16" t="s">
        <v>201</v>
      </c>
      <c r="BM157" s="255" t="s">
        <v>376</v>
      </c>
    </row>
    <row r="158" s="2" customFormat="1" ht="16.5" customHeight="1">
      <c r="A158" s="37"/>
      <c r="B158" s="38"/>
      <c r="C158" s="280" t="s">
        <v>273</v>
      </c>
      <c r="D158" s="280" t="s">
        <v>157</v>
      </c>
      <c r="E158" s="281" t="s">
        <v>377</v>
      </c>
      <c r="F158" s="282" t="s">
        <v>378</v>
      </c>
      <c r="G158" s="283" t="s">
        <v>301</v>
      </c>
      <c r="H158" s="284">
        <v>1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41</v>
      </c>
      <c r="O158" s="90"/>
      <c r="P158" s="253">
        <f>O158*H158</f>
        <v>0</v>
      </c>
      <c r="Q158" s="253">
        <v>0.0060000000000000001</v>
      </c>
      <c r="R158" s="253">
        <f>Q158*H158</f>
        <v>0.0060000000000000001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308</v>
      </c>
      <c r="AT158" s="255" t="s">
        <v>157</v>
      </c>
      <c r="AU158" s="255" t="s">
        <v>86</v>
      </c>
      <c r="AY158" s="16" t="s">
        <v>130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6" t="s">
        <v>84</v>
      </c>
      <c r="BK158" s="256">
        <f>ROUND(I158*H158,2)</f>
        <v>0</v>
      </c>
      <c r="BL158" s="16" t="s">
        <v>201</v>
      </c>
      <c r="BM158" s="255" t="s">
        <v>379</v>
      </c>
    </row>
    <row r="159" s="13" customFormat="1">
      <c r="A159" s="13"/>
      <c r="B159" s="257"/>
      <c r="C159" s="258"/>
      <c r="D159" s="259" t="s">
        <v>138</v>
      </c>
      <c r="E159" s="260" t="s">
        <v>1</v>
      </c>
      <c r="F159" s="261" t="s">
        <v>380</v>
      </c>
      <c r="G159" s="258"/>
      <c r="H159" s="262">
        <v>1</v>
      </c>
      <c r="I159" s="263"/>
      <c r="J159" s="258"/>
      <c r="K159" s="258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138</v>
      </c>
      <c r="AU159" s="268" t="s">
        <v>86</v>
      </c>
      <c r="AV159" s="13" t="s">
        <v>86</v>
      </c>
      <c r="AW159" s="13" t="s">
        <v>32</v>
      </c>
      <c r="AX159" s="13" t="s">
        <v>84</v>
      </c>
      <c r="AY159" s="268" t="s">
        <v>130</v>
      </c>
    </row>
    <row r="160" s="2" customFormat="1" ht="21.75" customHeight="1">
      <c r="A160" s="37"/>
      <c r="B160" s="38"/>
      <c r="C160" s="280" t="s">
        <v>294</v>
      </c>
      <c r="D160" s="280" t="s">
        <v>157</v>
      </c>
      <c r="E160" s="281" t="s">
        <v>381</v>
      </c>
      <c r="F160" s="282" t="s">
        <v>382</v>
      </c>
      <c r="G160" s="283" t="s">
        <v>301</v>
      </c>
      <c r="H160" s="284">
        <v>1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41</v>
      </c>
      <c r="O160" s="90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308</v>
      </c>
      <c r="AT160" s="255" t="s">
        <v>157</v>
      </c>
      <c r="AU160" s="255" t="s">
        <v>86</v>
      </c>
      <c r="AY160" s="16" t="s">
        <v>130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6" t="s">
        <v>84</v>
      </c>
      <c r="BK160" s="256">
        <f>ROUND(I160*H160,2)</f>
        <v>0</v>
      </c>
      <c r="BL160" s="16" t="s">
        <v>201</v>
      </c>
      <c r="BM160" s="255" t="s">
        <v>383</v>
      </c>
    </row>
    <row r="161" s="13" customFormat="1">
      <c r="A161" s="13"/>
      <c r="B161" s="257"/>
      <c r="C161" s="258"/>
      <c r="D161" s="259" t="s">
        <v>138</v>
      </c>
      <c r="E161" s="260" t="s">
        <v>1</v>
      </c>
      <c r="F161" s="261" t="s">
        <v>380</v>
      </c>
      <c r="G161" s="258"/>
      <c r="H161" s="262">
        <v>1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138</v>
      </c>
      <c r="AU161" s="268" t="s">
        <v>86</v>
      </c>
      <c r="AV161" s="13" t="s">
        <v>86</v>
      </c>
      <c r="AW161" s="13" t="s">
        <v>32</v>
      </c>
      <c r="AX161" s="13" t="s">
        <v>84</v>
      </c>
      <c r="AY161" s="268" t="s">
        <v>130</v>
      </c>
    </row>
    <row r="162" s="2" customFormat="1" ht="16.5" customHeight="1">
      <c r="A162" s="37"/>
      <c r="B162" s="38"/>
      <c r="C162" s="243" t="s">
        <v>166</v>
      </c>
      <c r="D162" s="243" t="s">
        <v>132</v>
      </c>
      <c r="E162" s="244" t="s">
        <v>384</v>
      </c>
      <c r="F162" s="245" t="s">
        <v>385</v>
      </c>
      <c r="G162" s="246" t="s">
        <v>160</v>
      </c>
      <c r="H162" s="247">
        <v>0.067000000000000004</v>
      </c>
      <c r="I162" s="248"/>
      <c r="J162" s="249">
        <f>ROUND(I162*H162,2)</f>
        <v>0</v>
      </c>
      <c r="K162" s="250"/>
      <c r="L162" s="43"/>
      <c r="M162" s="251" t="s">
        <v>1</v>
      </c>
      <c r="N162" s="252" t="s">
        <v>41</v>
      </c>
      <c r="O162" s="90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201</v>
      </c>
      <c r="AT162" s="255" t="s">
        <v>132</v>
      </c>
      <c r="AU162" s="255" t="s">
        <v>86</v>
      </c>
      <c r="AY162" s="16" t="s">
        <v>130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6" t="s">
        <v>84</v>
      </c>
      <c r="BK162" s="256">
        <f>ROUND(I162*H162,2)</f>
        <v>0</v>
      </c>
      <c r="BL162" s="16" t="s">
        <v>201</v>
      </c>
      <c r="BM162" s="255" t="s">
        <v>386</v>
      </c>
    </row>
    <row r="163" s="12" customFormat="1" ht="22.8" customHeight="1">
      <c r="A163" s="12"/>
      <c r="B163" s="227"/>
      <c r="C163" s="228"/>
      <c r="D163" s="229" t="s">
        <v>75</v>
      </c>
      <c r="E163" s="241" t="s">
        <v>236</v>
      </c>
      <c r="F163" s="241" t="s">
        <v>237</v>
      </c>
      <c r="G163" s="228"/>
      <c r="H163" s="228"/>
      <c r="I163" s="231"/>
      <c r="J163" s="242">
        <f>BK163</f>
        <v>0</v>
      </c>
      <c r="K163" s="228"/>
      <c r="L163" s="233"/>
      <c r="M163" s="234"/>
      <c r="N163" s="235"/>
      <c r="O163" s="235"/>
      <c r="P163" s="236">
        <f>P164</f>
        <v>0</v>
      </c>
      <c r="Q163" s="235"/>
      <c r="R163" s="236">
        <f>R164</f>
        <v>0</v>
      </c>
      <c r="S163" s="235"/>
      <c r="T163" s="237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8" t="s">
        <v>86</v>
      </c>
      <c r="AT163" s="239" t="s">
        <v>75</v>
      </c>
      <c r="AU163" s="239" t="s">
        <v>84</v>
      </c>
      <c r="AY163" s="238" t="s">
        <v>130</v>
      </c>
      <c r="BK163" s="240">
        <f>BK164</f>
        <v>0</v>
      </c>
    </row>
    <row r="164" s="2" customFormat="1" ht="16.5" customHeight="1">
      <c r="A164" s="37"/>
      <c r="B164" s="38"/>
      <c r="C164" s="243" t="s">
        <v>174</v>
      </c>
      <c r="D164" s="243" t="s">
        <v>132</v>
      </c>
      <c r="E164" s="244" t="s">
        <v>387</v>
      </c>
      <c r="F164" s="245" t="s">
        <v>388</v>
      </c>
      <c r="G164" s="246" t="s">
        <v>144</v>
      </c>
      <c r="H164" s="247">
        <v>200</v>
      </c>
      <c r="I164" s="248"/>
      <c r="J164" s="249">
        <f>ROUND(I164*H164,2)</f>
        <v>0</v>
      </c>
      <c r="K164" s="250"/>
      <c r="L164" s="43"/>
      <c r="M164" s="251" t="s">
        <v>1</v>
      </c>
      <c r="N164" s="252" t="s">
        <v>41</v>
      </c>
      <c r="O164" s="90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201</v>
      </c>
      <c r="AT164" s="255" t="s">
        <v>132</v>
      </c>
      <c r="AU164" s="255" t="s">
        <v>86</v>
      </c>
      <c r="AY164" s="16" t="s">
        <v>130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6" t="s">
        <v>84</v>
      </c>
      <c r="BK164" s="256">
        <f>ROUND(I164*H164,2)</f>
        <v>0</v>
      </c>
      <c r="BL164" s="16" t="s">
        <v>201</v>
      </c>
      <c r="BM164" s="255" t="s">
        <v>389</v>
      </c>
    </row>
    <row r="165" s="12" customFormat="1" ht="22.8" customHeight="1">
      <c r="A165" s="12"/>
      <c r="B165" s="227"/>
      <c r="C165" s="228"/>
      <c r="D165" s="229" t="s">
        <v>75</v>
      </c>
      <c r="E165" s="241" t="s">
        <v>390</v>
      </c>
      <c r="F165" s="241" t="s">
        <v>391</v>
      </c>
      <c r="G165" s="228"/>
      <c r="H165" s="228"/>
      <c r="I165" s="231"/>
      <c r="J165" s="242">
        <f>BK165</f>
        <v>0</v>
      </c>
      <c r="K165" s="228"/>
      <c r="L165" s="233"/>
      <c r="M165" s="234"/>
      <c r="N165" s="235"/>
      <c r="O165" s="235"/>
      <c r="P165" s="236">
        <f>SUM(P166:P172)</f>
        <v>0</v>
      </c>
      <c r="Q165" s="235"/>
      <c r="R165" s="236">
        <f>SUM(R166:R172)</f>
        <v>0.056399999999999992</v>
      </c>
      <c r="S165" s="235"/>
      <c r="T165" s="237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8" t="s">
        <v>86</v>
      </c>
      <c r="AT165" s="239" t="s">
        <v>75</v>
      </c>
      <c r="AU165" s="239" t="s">
        <v>84</v>
      </c>
      <c r="AY165" s="238" t="s">
        <v>130</v>
      </c>
      <c r="BK165" s="240">
        <f>SUM(BK166:BK172)</f>
        <v>0</v>
      </c>
    </row>
    <row r="166" s="2" customFormat="1" ht="16.5" customHeight="1">
      <c r="A166" s="37"/>
      <c r="B166" s="38"/>
      <c r="C166" s="243" t="s">
        <v>392</v>
      </c>
      <c r="D166" s="243" t="s">
        <v>132</v>
      </c>
      <c r="E166" s="244" t="s">
        <v>393</v>
      </c>
      <c r="F166" s="245" t="s">
        <v>394</v>
      </c>
      <c r="G166" s="246" t="s">
        <v>395</v>
      </c>
      <c r="H166" s="247">
        <v>170</v>
      </c>
      <c r="I166" s="248"/>
      <c r="J166" s="249">
        <f>ROUND(I166*H166,2)</f>
        <v>0</v>
      </c>
      <c r="K166" s="250"/>
      <c r="L166" s="43"/>
      <c r="M166" s="251" t="s">
        <v>1</v>
      </c>
      <c r="N166" s="252" t="s">
        <v>41</v>
      </c>
      <c r="O166" s="90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201</v>
      </c>
      <c r="AT166" s="255" t="s">
        <v>132</v>
      </c>
      <c r="AU166" s="255" t="s">
        <v>86</v>
      </c>
      <c r="AY166" s="16" t="s">
        <v>130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6" t="s">
        <v>84</v>
      </c>
      <c r="BK166" s="256">
        <f>ROUND(I166*H166,2)</f>
        <v>0</v>
      </c>
      <c r="BL166" s="16" t="s">
        <v>201</v>
      </c>
      <c r="BM166" s="255" t="s">
        <v>396</v>
      </c>
    </row>
    <row r="167" s="2" customFormat="1" ht="16.5" customHeight="1">
      <c r="A167" s="37"/>
      <c r="B167" s="38"/>
      <c r="C167" s="280" t="s">
        <v>397</v>
      </c>
      <c r="D167" s="280" t="s">
        <v>157</v>
      </c>
      <c r="E167" s="281" t="s">
        <v>398</v>
      </c>
      <c r="F167" s="282" t="s">
        <v>399</v>
      </c>
      <c r="G167" s="283" t="s">
        <v>160</v>
      </c>
      <c r="H167" s="284">
        <v>0.029999999999999999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41</v>
      </c>
      <c r="O167" s="90"/>
      <c r="P167" s="253">
        <f>O167*H167</f>
        <v>0</v>
      </c>
      <c r="Q167" s="253">
        <v>1</v>
      </c>
      <c r="R167" s="253">
        <f>Q167*H167</f>
        <v>0.029999999999999999</v>
      </c>
      <c r="S167" s="253">
        <v>0</v>
      </c>
      <c r="T167" s="25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5" t="s">
        <v>308</v>
      </c>
      <c r="AT167" s="255" t="s">
        <v>157</v>
      </c>
      <c r="AU167" s="255" t="s">
        <v>86</v>
      </c>
      <c r="AY167" s="16" t="s">
        <v>130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6" t="s">
        <v>84</v>
      </c>
      <c r="BK167" s="256">
        <f>ROUND(I167*H167,2)</f>
        <v>0</v>
      </c>
      <c r="BL167" s="16" t="s">
        <v>201</v>
      </c>
      <c r="BM167" s="255" t="s">
        <v>400</v>
      </c>
    </row>
    <row r="168" s="2" customFormat="1" ht="16.5" customHeight="1">
      <c r="A168" s="37"/>
      <c r="B168" s="38"/>
      <c r="C168" s="280" t="s">
        <v>401</v>
      </c>
      <c r="D168" s="280" t="s">
        <v>157</v>
      </c>
      <c r="E168" s="281" t="s">
        <v>402</v>
      </c>
      <c r="F168" s="282" t="s">
        <v>403</v>
      </c>
      <c r="G168" s="283" t="s">
        <v>219</v>
      </c>
      <c r="H168" s="284">
        <v>8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41</v>
      </c>
      <c r="O168" s="90"/>
      <c r="P168" s="253">
        <f>O168*H168</f>
        <v>0</v>
      </c>
      <c r="Q168" s="253">
        <v>0.0015</v>
      </c>
      <c r="R168" s="253">
        <f>Q168*H168</f>
        <v>0.012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308</v>
      </c>
      <c r="AT168" s="255" t="s">
        <v>157</v>
      </c>
      <c r="AU168" s="255" t="s">
        <v>86</v>
      </c>
      <c r="AY168" s="16" t="s">
        <v>130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6" t="s">
        <v>84</v>
      </c>
      <c r="BK168" s="256">
        <f>ROUND(I168*H168,2)</f>
        <v>0</v>
      </c>
      <c r="BL168" s="16" t="s">
        <v>201</v>
      </c>
      <c r="BM168" s="255" t="s">
        <v>404</v>
      </c>
    </row>
    <row r="169" s="13" customFormat="1">
      <c r="A169" s="13"/>
      <c r="B169" s="257"/>
      <c r="C169" s="258"/>
      <c r="D169" s="259" t="s">
        <v>138</v>
      </c>
      <c r="E169" s="260" t="s">
        <v>1</v>
      </c>
      <c r="F169" s="261" t="s">
        <v>405</v>
      </c>
      <c r="G169" s="258"/>
      <c r="H169" s="262">
        <v>8</v>
      </c>
      <c r="I169" s="263"/>
      <c r="J169" s="258"/>
      <c r="K169" s="258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138</v>
      </c>
      <c r="AU169" s="268" t="s">
        <v>86</v>
      </c>
      <c r="AV169" s="13" t="s">
        <v>86</v>
      </c>
      <c r="AW169" s="13" t="s">
        <v>32</v>
      </c>
      <c r="AX169" s="13" t="s">
        <v>84</v>
      </c>
      <c r="AY169" s="268" t="s">
        <v>130</v>
      </c>
    </row>
    <row r="170" s="2" customFormat="1" ht="16.5" customHeight="1">
      <c r="A170" s="37"/>
      <c r="B170" s="38"/>
      <c r="C170" s="280" t="s">
        <v>406</v>
      </c>
      <c r="D170" s="280" t="s">
        <v>157</v>
      </c>
      <c r="E170" s="281" t="s">
        <v>407</v>
      </c>
      <c r="F170" s="282" t="s">
        <v>408</v>
      </c>
      <c r="G170" s="283" t="s">
        <v>219</v>
      </c>
      <c r="H170" s="284">
        <v>16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41</v>
      </c>
      <c r="O170" s="90"/>
      <c r="P170" s="253">
        <f>O170*H170</f>
        <v>0</v>
      </c>
      <c r="Q170" s="253">
        <v>0.00089999999999999998</v>
      </c>
      <c r="R170" s="253">
        <f>Q170*H170</f>
        <v>0.0144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308</v>
      </c>
      <c r="AT170" s="255" t="s">
        <v>157</v>
      </c>
      <c r="AU170" s="255" t="s">
        <v>86</v>
      </c>
      <c r="AY170" s="16" t="s">
        <v>130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6" t="s">
        <v>84</v>
      </c>
      <c r="BK170" s="256">
        <f>ROUND(I170*H170,2)</f>
        <v>0</v>
      </c>
      <c r="BL170" s="16" t="s">
        <v>201</v>
      </c>
      <c r="BM170" s="255" t="s">
        <v>409</v>
      </c>
    </row>
    <row r="171" s="13" customFormat="1">
      <c r="A171" s="13"/>
      <c r="B171" s="257"/>
      <c r="C171" s="258"/>
      <c r="D171" s="259" t="s">
        <v>138</v>
      </c>
      <c r="E171" s="260" t="s">
        <v>1</v>
      </c>
      <c r="F171" s="261" t="s">
        <v>410</v>
      </c>
      <c r="G171" s="258"/>
      <c r="H171" s="262">
        <v>16</v>
      </c>
      <c r="I171" s="263"/>
      <c r="J171" s="258"/>
      <c r="K171" s="258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138</v>
      </c>
      <c r="AU171" s="268" t="s">
        <v>86</v>
      </c>
      <c r="AV171" s="13" t="s">
        <v>86</v>
      </c>
      <c r="AW171" s="13" t="s">
        <v>32</v>
      </c>
      <c r="AX171" s="13" t="s">
        <v>84</v>
      </c>
      <c r="AY171" s="268" t="s">
        <v>130</v>
      </c>
    </row>
    <row r="172" s="2" customFormat="1" ht="21.75" customHeight="1">
      <c r="A172" s="37"/>
      <c r="B172" s="38"/>
      <c r="C172" s="243" t="s">
        <v>411</v>
      </c>
      <c r="D172" s="243" t="s">
        <v>132</v>
      </c>
      <c r="E172" s="244" t="s">
        <v>412</v>
      </c>
      <c r="F172" s="245" t="s">
        <v>413</v>
      </c>
      <c r="G172" s="246" t="s">
        <v>160</v>
      </c>
      <c r="H172" s="247">
        <v>0.29999999999999999</v>
      </c>
      <c r="I172" s="248"/>
      <c r="J172" s="249">
        <f>ROUND(I172*H172,2)</f>
        <v>0</v>
      </c>
      <c r="K172" s="250"/>
      <c r="L172" s="43"/>
      <c r="M172" s="251" t="s">
        <v>1</v>
      </c>
      <c r="N172" s="252" t="s">
        <v>41</v>
      </c>
      <c r="O172" s="90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201</v>
      </c>
      <c r="AT172" s="255" t="s">
        <v>132</v>
      </c>
      <c r="AU172" s="255" t="s">
        <v>86</v>
      </c>
      <c r="AY172" s="16" t="s">
        <v>130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6" t="s">
        <v>84</v>
      </c>
      <c r="BK172" s="256">
        <f>ROUND(I172*H172,2)</f>
        <v>0</v>
      </c>
      <c r="BL172" s="16" t="s">
        <v>201</v>
      </c>
      <c r="BM172" s="255" t="s">
        <v>414</v>
      </c>
    </row>
    <row r="173" s="12" customFormat="1" ht="22.8" customHeight="1">
      <c r="A173" s="12"/>
      <c r="B173" s="227"/>
      <c r="C173" s="228"/>
      <c r="D173" s="229" t="s">
        <v>75</v>
      </c>
      <c r="E173" s="241" t="s">
        <v>415</v>
      </c>
      <c r="F173" s="241" t="s">
        <v>416</v>
      </c>
      <c r="G173" s="228"/>
      <c r="H173" s="228"/>
      <c r="I173" s="231"/>
      <c r="J173" s="242">
        <f>BK173</f>
        <v>0</v>
      </c>
      <c r="K173" s="228"/>
      <c r="L173" s="233"/>
      <c r="M173" s="234"/>
      <c r="N173" s="235"/>
      <c r="O173" s="235"/>
      <c r="P173" s="236">
        <f>SUM(P174:P179)</f>
        <v>0</v>
      </c>
      <c r="Q173" s="235"/>
      <c r="R173" s="236">
        <f>SUM(R174:R179)</f>
        <v>0.0032750000000000001</v>
      </c>
      <c r="S173" s="235"/>
      <c r="T173" s="237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8" t="s">
        <v>86</v>
      </c>
      <c r="AT173" s="239" t="s">
        <v>75</v>
      </c>
      <c r="AU173" s="239" t="s">
        <v>84</v>
      </c>
      <c r="AY173" s="238" t="s">
        <v>130</v>
      </c>
      <c r="BK173" s="240">
        <f>SUM(BK174:BK179)</f>
        <v>0</v>
      </c>
    </row>
    <row r="174" s="2" customFormat="1" ht="21.75" customHeight="1">
      <c r="A174" s="37"/>
      <c r="B174" s="38"/>
      <c r="C174" s="243" t="s">
        <v>417</v>
      </c>
      <c r="D174" s="243" t="s">
        <v>132</v>
      </c>
      <c r="E174" s="244" t="s">
        <v>418</v>
      </c>
      <c r="F174" s="245" t="s">
        <v>419</v>
      </c>
      <c r="G174" s="246" t="s">
        <v>144</v>
      </c>
      <c r="H174" s="247">
        <v>0.5</v>
      </c>
      <c r="I174" s="248"/>
      <c r="J174" s="249">
        <f>ROUND(I174*H174,2)</f>
        <v>0</v>
      </c>
      <c r="K174" s="250"/>
      <c r="L174" s="43"/>
      <c r="M174" s="251" t="s">
        <v>1</v>
      </c>
      <c r="N174" s="252" t="s">
        <v>41</v>
      </c>
      <c r="O174" s="90"/>
      <c r="P174" s="253">
        <f>O174*H174</f>
        <v>0</v>
      </c>
      <c r="Q174" s="253">
        <v>0.00017000000000000001</v>
      </c>
      <c r="R174" s="253">
        <f>Q174*H174</f>
        <v>8.5000000000000006E-05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201</v>
      </c>
      <c r="AT174" s="255" t="s">
        <v>132</v>
      </c>
      <c r="AU174" s="255" t="s">
        <v>86</v>
      </c>
      <c r="AY174" s="16" t="s">
        <v>130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6" t="s">
        <v>84</v>
      </c>
      <c r="BK174" s="256">
        <f>ROUND(I174*H174,2)</f>
        <v>0</v>
      </c>
      <c r="BL174" s="16" t="s">
        <v>201</v>
      </c>
      <c r="BM174" s="255" t="s">
        <v>420</v>
      </c>
    </row>
    <row r="175" s="2" customFormat="1" ht="21.75" customHeight="1">
      <c r="A175" s="37"/>
      <c r="B175" s="38"/>
      <c r="C175" s="243" t="s">
        <v>421</v>
      </c>
      <c r="D175" s="243" t="s">
        <v>132</v>
      </c>
      <c r="E175" s="244" t="s">
        <v>422</v>
      </c>
      <c r="F175" s="245" t="s">
        <v>423</v>
      </c>
      <c r="G175" s="246" t="s">
        <v>144</v>
      </c>
      <c r="H175" s="247">
        <v>0.5</v>
      </c>
      <c r="I175" s="248"/>
      <c r="J175" s="249">
        <f>ROUND(I175*H175,2)</f>
        <v>0</v>
      </c>
      <c r="K175" s="250"/>
      <c r="L175" s="43"/>
      <c r="M175" s="251" t="s">
        <v>1</v>
      </c>
      <c r="N175" s="252" t="s">
        <v>41</v>
      </c>
      <c r="O175" s="90"/>
      <c r="P175" s="253">
        <f>O175*H175</f>
        <v>0</v>
      </c>
      <c r="Q175" s="253">
        <v>0.00012</v>
      </c>
      <c r="R175" s="253">
        <f>Q175*H175</f>
        <v>6.0000000000000002E-05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201</v>
      </c>
      <c r="AT175" s="255" t="s">
        <v>132</v>
      </c>
      <c r="AU175" s="255" t="s">
        <v>86</v>
      </c>
      <c r="AY175" s="16" t="s">
        <v>130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6" t="s">
        <v>84</v>
      </c>
      <c r="BK175" s="256">
        <f>ROUND(I175*H175,2)</f>
        <v>0</v>
      </c>
      <c r="BL175" s="16" t="s">
        <v>201</v>
      </c>
      <c r="BM175" s="255" t="s">
        <v>424</v>
      </c>
    </row>
    <row r="176" s="2" customFormat="1" ht="21.75" customHeight="1">
      <c r="A176" s="37"/>
      <c r="B176" s="38"/>
      <c r="C176" s="243" t="s">
        <v>161</v>
      </c>
      <c r="D176" s="243" t="s">
        <v>132</v>
      </c>
      <c r="E176" s="244" t="s">
        <v>425</v>
      </c>
      <c r="F176" s="245" t="s">
        <v>426</v>
      </c>
      <c r="G176" s="246" t="s">
        <v>169</v>
      </c>
      <c r="H176" s="247">
        <v>2</v>
      </c>
      <c r="I176" s="248"/>
      <c r="J176" s="249">
        <f>ROUND(I176*H176,2)</f>
        <v>0</v>
      </c>
      <c r="K176" s="250"/>
      <c r="L176" s="43"/>
      <c r="M176" s="251" t="s">
        <v>1</v>
      </c>
      <c r="N176" s="252" t="s">
        <v>41</v>
      </c>
      <c r="O176" s="90"/>
      <c r="P176" s="253">
        <f>O176*H176</f>
        <v>0</v>
      </c>
      <c r="Q176" s="253">
        <v>2.0000000000000002E-05</v>
      </c>
      <c r="R176" s="253">
        <f>Q176*H176</f>
        <v>4.0000000000000003E-05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201</v>
      </c>
      <c r="AT176" s="255" t="s">
        <v>132</v>
      </c>
      <c r="AU176" s="255" t="s">
        <v>86</v>
      </c>
      <c r="AY176" s="16" t="s">
        <v>130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6" t="s">
        <v>84</v>
      </c>
      <c r="BK176" s="256">
        <f>ROUND(I176*H176,2)</f>
        <v>0</v>
      </c>
      <c r="BL176" s="16" t="s">
        <v>201</v>
      </c>
      <c r="BM176" s="255" t="s">
        <v>427</v>
      </c>
    </row>
    <row r="177" s="2" customFormat="1" ht="21.75" customHeight="1">
      <c r="A177" s="37"/>
      <c r="B177" s="38"/>
      <c r="C177" s="243" t="s">
        <v>428</v>
      </c>
      <c r="D177" s="243" t="s">
        <v>132</v>
      </c>
      <c r="E177" s="244" t="s">
        <v>429</v>
      </c>
      <c r="F177" s="245" t="s">
        <v>430</v>
      </c>
      <c r="G177" s="246" t="s">
        <v>169</v>
      </c>
      <c r="H177" s="247">
        <v>33</v>
      </c>
      <c r="I177" s="248"/>
      <c r="J177" s="249">
        <f>ROUND(I177*H177,2)</f>
        <v>0</v>
      </c>
      <c r="K177" s="250"/>
      <c r="L177" s="43"/>
      <c r="M177" s="251" t="s">
        <v>1</v>
      </c>
      <c r="N177" s="252" t="s">
        <v>41</v>
      </c>
      <c r="O177" s="90"/>
      <c r="P177" s="253">
        <f>O177*H177</f>
        <v>0</v>
      </c>
      <c r="Q177" s="253">
        <v>5.0000000000000002E-05</v>
      </c>
      <c r="R177" s="253">
        <f>Q177*H177</f>
        <v>0.00165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201</v>
      </c>
      <c r="AT177" s="255" t="s">
        <v>132</v>
      </c>
      <c r="AU177" s="255" t="s">
        <v>86</v>
      </c>
      <c r="AY177" s="16" t="s">
        <v>130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6" t="s">
        <v>84</v>
      </c>
      <c r="BK177" s="256">
        <f>ROUND(I177*H177,2)</f>
        <v>0</v>
      </c>
      <c r="BL177" s="16" t="s">
        <v>201</v>
      </c>
      <c r="BM177" s="255" t="s">
        <v>431</v>
      </c>
    </row>
    <row r="178" s="2" customFormat="1" ht="21.75" customHeight="1">
      <c r="A178" s="37"/>
      <c r="B178" s="38"/>
      <c r="C178" s="243" t="s">
        <v>164</v>
      </c>
      <c r="D178" s="243" t="s">
        <v>132</v>
      </c>
      <c r="E178" s="244" t="s">
        <v>432</v>
      </c>
      <c r="F178" s="245" t="s">
        <v>433</v>
      </c>
      <c r="G178" s="246" t="s">
        <v>169</v>
      </c>
      <c r="H178" s="247">
        <v>2</v>
      </c>
      <c r="I178" s="248"/>
      <c r="J178" s="249">
        <f>ROUND(I178*H178,2)</f>
        <v>0</v>
      </c>
      <c r="K178" s="250"/>
      <c r="L178" s="43"/>
      <c r="M178" s="251" t="s">
        <v>1</v>
      </c>
      <c r="N178" s="252" t="s">
        <v>41</v>
      </c>
      <c r="O178" s="90"/>
      <c r="P178" s="253">
        <f>O178*H178</f>
        <v>0</v>
      </c>
      <c r="Q178" s="253">
        <v>6.0000000000000002E-05</v>
      </c>
      <c r="R178" s="253">
        <f>Q178*H178</f>
        <v>0.00012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201</v>
      </c>
      <c r="AT178" s="255" t="s">
        <v>132</v>
      </c>
      <c r="AU178" s="255" t="s">
        <v>86</v>
      </c>
      <c r="AY178" s="16" t="s">
        <v>130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6" t="s">
        <v>84</v>
      </c>
      <c r="BK178" s="256">
        <f>ROUND(I178*H178,2)</f>
        <v>0</v>
      </c>
      <c r="BL178" s="16" t="s">
        <v>201</v>
      </c>
      <c r="BM178" s="255" t="s">
        <v>434</v>
      </c>
    </row>
    <row r="179" s="2" customFormat="1" ht="21.75" customHeight="1">
      <c r="A179" s="37"/>
      <c r="B179" s="38"/>
      <c r="C179" s="243" t="s">
        <v>435</v>
      </c>
      <c r="D179" s="243" t="s">
        <v>132</v>
      </c>
      <c r="E179" s="244" t="s">
        <v>436</v>
      </c>
      <c r="F179" s="245" t="s">
        <v>437</v>
      </c>
      <c r="G179" s="246" t="s">
        <v>169</v>
      </c>
      <c r="H179" s="247">
        <v>33</v>
      </c>
      <c r="I179" s="248"/>
      <c r="J179" s="249">
        <f>ROUND(I179*H179,2)</f>
        <v>0</v>
      </c>
      <c r="K179" s="250"/>
      <c r="L179" s="43"/>
      <c r="M179" s="251" t="s">
        <v>1</v>
      </c>
      <c r="N179" s="252" t="s">
        <v>41</v>
      </c>
      <c r="O179" s="90"/>
      <c r="P179" s="253">
        <f>O179*H179</f>
        <v>0</v>
      </c>
      <c r="Q179" s="253">
        <v>4.0000000000000003E-05</v>
      </c>
      <c r="R179" s="253">
        <f>Q179*H179</f>
        <v>0.0013200000000000002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201</v>
      </c>
      <c r="AT179" s="255" t="s">
        <v>132</v>
      </c>
      <c r="AU179" s="255" t="s">
        <v>86</v>
      </c>
      <c r="AY179" s="16" t="s">
        <v>130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6" t="s">
        <v>84</v>
      </c>
      <c r="BK179" s="256">
        <f>ROUND(I179*H179,2)</f>
        <v>0</v>
      </c>
      <c r="BL179" s="16" t="s">
        <v>201</v>
      </c>
      <c r="BM179" s="255" t="s">
        <v>438</v>
      </c>
    </row>
    <row r="180" s="12" customFormat="1" ht="25.92" customHeight="1">
      <c r="A180" s="12"/>
      <c r="B180" s="227"/>
      <c r="C180" s="228"/>
      <c r="D180" s="229" t="s">
        <v>75</v>
      </c>
      <c r="E180" s="230" t="s">
        <v>242</v>
      </c>
      <c r="F180" s="230" t="s">
        <v>243</v>
      </c>
      <c r="G180" s="228"/>
      <c r="H180" s="228"/>
      <c r="I180" s="231"/>
      <c r="J180" s="232">
        <f>BK180</f>
        <v>0</v>
      </c>
      <c r="K180" s="228"/>
      <c r="L180" s="233"/>
      <c r="M180" s="234"/>
      <c r="N180" s="235"/>
      <c r="O180" s="235"/>
      <c r="P180" s="236">
        <f>SUM(P181:P182)</f>
        <v>0</v>
      </c>
      <c r="Q180" s="235"/>
      <c r="R180" s="236">
        <f>SUM(R181:R182)</f>
        <v>0</v>
      </c>
      <c r="S180" s="235"/>
      <c r="T180" s="237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8" t="s">
        <v>136</v>
      </c>
      <c r="AT180" s="239" t="s">
        <v>75</v>
      </c>
      <c r="AU180" s="239" t="s">
        <v>76</v>
      </c>
      <c r="AY180" s="238" t="s">
        <v>130</v>
      </c>
      <c r="BK180" s="240">
        <f>SUM(BK181:BK182)</f>
        <v>0</v>
      </c>
    </row>
    <row r="181" s="2" customFormat="1" ht="16.5" customHeight="1">
      <c r="A181" s="37"/>
      <c r="B181" s="38"/>
      <c r="C181" s="243" t="s">
        <v>238</v>
      </c>
      <c r="D181" s="243" t="s">
        <v>132</v>
      </c>
      <c r="E181" s="244" t="s">
        <v>439</v>
      </c>
      <c r="F181" s="245" t="s">
        <v>440</v>
      </c>
      <c r="G181" s="246" t="s">
        <v>247</v>
      </c>
      <c r="H181" s="247">
        <v>24</v>
      </c>
      <c r="I181" s="248"/>
      <c r="J181" s="249">
        <f>ROUND(I181*H181,2)</f>
        <v>0</v>
      </c>
      <c r="K181" s="250"/>
      <c r="L181" s="43"/>
      <c r="M181" s="251" t="s">
        <v>1</v>
      </c>
      <c r="N181" s="252" t="s">
        <v>41</v>
      </c>
      <c r="O181" s="90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248</v>
      </c>
      <c r="AT181" s="255" t="s">
        <v>132</v>
      </c>
      <c r="AU181" s="255" t="s">
        <v>84</v>
      </c>
      <c r="AY181" s="16" t="s">
        <v>130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6" t="s">
        <v>84</v>
      </c>
      <c r="BK181" s="256">
        <f>ROUND(I181*H181,2)</f>
        <v>0</v>
      </c>
      <c r="BL181" s="16" t="s">
        <v>248</v>
      </c>
      <c r="BM181" s="255" t="s">
        <v>441</v>
      </c>
    </row>
    <row r="182" s="2" customFormat="1" ht="16.5" customHeight="1">
      <c r="A182" s="37"/>
      <c r="B182" s="38"/>
      <c r="C182" s="243" t="s">
        <v>442</v>
      </c>
      <c r="D182" s="243" t="s">
        <v>132</v>
      </c>
      <c r="E182" s="244" t="s">
        <v>443</v>
      </c>
      <c r="F182" s="245" t="s">
        <v>444</v>
      </c>
      <c r="G182" s="246" t="s">
        <v>368</v>
      </c>
      <c r="H182" s="247">
        <v>1</v>
      </c>
      <c r="I182" s="248"/>
      <c r="J182" s="249">
        <f>ROUND(I182*H182,2)</f>
        <v>0</v>
      </c>
      <c r="K182" s="250"/>
      <c r="L182" s="43"/>
      <c r="M182" s="294" t="s">
        <v>1</v>
      </c>
      <c r="N182" s="295" t="s">
        <v>41</v>
      </c>
      <c r="O182" s="296"/>
      <c r="P182" s="297">
        <f>O182*H182</f>
        <v>0</v>
      </c>
      <c r="Q182" s="297">
        <v>0</v>
      </c>
      <c r="R182" s="297">
        <f>Q182*H182</f>
        <v>0</v>
      </c>
      <c r="S182" s="297">
        <v>0</v>
      </c>
      <c r="T182" s="298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248</v>
      </c>
      <c r="AT182" s="255" t="s">
        <v>132</v>
      </c>
      <c r="AU182" s="255" t="s">
        <v>84</v>
      </c>
      <c r="AY182" s="16" t="s">
        <v>130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6" t="s">
        <v>84</v>
      </c>
      <c r="BK182" s="256">
        <f>ROUND(I182*H182,2)</f>
        <v>0</v>
      </c>
      <c r="BL182" s="16" t="s">
        <v>248</v>
      </c>
      <c r="BM182" s="255" t="s">
        <v>445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191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D4A6YmB+6TeTEaDO1I9Dw2/Bp4Zz5681y8YyVzHqdgXLHDrz2MIoiAWh50jwznofZhsgq4vOGECwEyCtsQqsDQ==" hashValue="Kxf1h3UMiwYXdoIRZ3pXOgPRTrIxud9ZIDYymQonwGDVWRgbdp5wfNVKrbMYNQilS+OcFkaSo5xBaE5Tz5UdOA==" algorithmName="SHA-512" password="CC35"/>
  <autoFilter ref="C127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86</v>
      </c>
    </row>
    <row r="4" s="1" customFormat="1" ht="24.96" customHeight="1">
      <c r="B4" s="19"/>
      <c r="D4" s="149" t="s">
        <v>103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Přeložka teplovodního kanálu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104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446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21</v>
      </c>
      <c r="G12" s="37"/>
      <c r="H12" s="37"/>
      <c r="I12" s="155" t="s">
        <v>22</v>
      </c>
      <c r="J12" s="156" t="str">
        <f>'Rekapitulace stavby'!AN8</f>
        <v>14. 2. 2020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55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55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33</v>
      </c>
      <c r="E23" s="37"/>
      <c r="F23" s="37"/>
      <c r="G23" s="37"/>
      <c r="H23" s="37"/>
      <c r="I23" s="155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34</v>
      </c>
      <c r="F24" s="37"/>
      <c r="G24" s="37"/>
      <c r="H24" s="37"/>
      <c r="I24" s="155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35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36</v>
      </c>
      <c r="E30" s="37"/>
      <c r="F30" s="37"/>
      <c r="G30" s="37"/>
      <c r="H30" s="37"/>
      <c r="I30" s="153"/>
      <c r="J30" s="165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38</v>
      </c>
      <c r="G32" s="37"/>
      <c r="H32" s="37"/>
      <c r="I32" s="167" t="s">
        <v>37</v>
      </c>
      <c r="J32" s="166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40</v>
      </c>
      <c r="E33" s="151" t="s">
        <v>41</v>
      </c>
      <c r="F33" s="169">
        <f>ROUND((SUM(BE119:BE137)),  2)</f>
        <v>0</v>
      </c>
      <c r="G33" s="37"/>
      <c r="H33" s="37"/>
      <c r="I33" s="170">
        <v>0.20999999999999999</v>
      </c>
      <c r="J33" s="169">
        <f>ROUND(((SUM(BE119:BE137))*I33),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42</v>
      </c>
      <c r="F34" s="169">
        <f>ROUND((SUM(BF119:BF137)),  2)</f>
        <v>0</v>
      </c>
      <c r="G34" s="37"/>
      <c r="H34" s="37"/>
      <c r="I34" s="170">
        <v>0.14999999999999999</v>
      </c>
      <c r="J34" s="169">
        <f>ROUND(((SUM(BF119:BF137))*I34),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43</v>
      </c>
      <c r="F35" s="169">
        <f>ROUND((SUM(BG119:BG137)),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44</v>
      </c>
      <c r="F36" s="169">
        <f>ROUND((SUM(BH119:BH137)),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45</v>
      </c>
      <c r="F37" s="169">
        <f>ROUND((SUM(BI119:BI137)),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46</v>
      </c>
      <c r="E39" s="173"/>
      <c r="F39" s="173"/>
      <c r="G39" s="174" t="s">
        <v>47</v>
      </c>
      <c r="H39" s="175" t="s">
        <v>48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Přeložka teplovodního kanálu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003 - Ostatní a vedlejší náklady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155" t="s">
        <v>22</v>
      </c>
      <c r="J89" s="78" t="str">
        <f>IF(J12="","",J12)</f>
        <v>14. 2. 2020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155" t="s">
        <v>30</v>
      </c>
      <c r="J91" s="35" t="str">
        <f>E21</f>
        <v>ATRIS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33</v>
      </c>
      <c r="J92" s="35" t="str">
        <f>E24</f>
        <v>Barbora Kyšková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107</v>
      </c>
      <c r="D94" s="197"/>
      <c r="E94" s="197"/>
      <c r="F94" s="197"/>
      <c r="G94" s="197"/>
      <c r="H94" s="197"/>
      <c r="I94" s="198"/>
      <c r="J94" s="199" t="s">
        <v>108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109</v>
      </c>
      <c r="D96" s="39"/>
      <c r="E96" s="39"/>
      <c r="F96" s="39"/>
      <c r="G96" s="39"/>
      <c r="H96" s="39"/>
      <c r="I96" s="153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201"/>
      <c r="C97" s="202"/>
      <c r="D97" s="203" t="s">
        <v>447</v>
      </c>
      <c r="E97" s="204"/>
      <c r="F97" s="204"/>
      <c r="G97" s="204"/>
      <c r="H97" s="204"/>
      <c r="I97" s="205"/>
      <c r="J97" s="206">
        <f>J120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1"/>
      <c r="C98" s="202"/>
      <c r="D98" s="203" t="s">
        <v>448</v>
      </c>
      <c r="E98" s="204"/>
      <c r="F98" s="204"/>
      <c r="G98" s="204"/>
      <c r="H98" s="204"/>
      <c r="I98" s="205"/>
      <c r="J98" s="206">
        <f>J126</f>
        <v>0</v>
      </c>
      <c r="K98" s="202"/>
      <c r="L98" s="20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1"/>
      <c r="C99" s="202"/>
      <c r="D99" s="203" t="s">
        <v>449</v>
      </c>
      <c r="E99" s="204"/>
      <c r="F99" s="204"/>
      <c r="G99" s="204"/>
      <c r="H99" s="204"/>
      <c r="I99" s="205"/>
      <c r="J99" s="206">
        <f>J129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153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191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194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115</v>
      </c>
      <c r="D106" s="39"/>
      <c r="E106" s="39"/>
      <c r="F106" s="39"/>
      <c r="G106" s="39"/>
      <c r="H106" s="39"/>
      <c r="I106" s="15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15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15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95" t="str">
        <f>E7</f>
        <v>Přeložka teplovodního kanálu</v>
      </c>
      <c r="F109" s="31"/>
      <c r="G109" s="31"/>
      <c r="H109" s="31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104</v>
      </c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003 - Ostatní a vedlejší náklady</v>
      </c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155" t="s">
        <v>22</v>
      </c>
      <c r="J113" s="78" t="str">
        <f>IF(J12="","",J12)</f>
        <v>14. 2. 2020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Statutární město Karviná</v>
      </c>
      <c r="G115" s="39"/>
      <c r="H115" s="39"/>
      <c r="I115" s="155" t="s">
        <v>30</v>
      </c>
      <c r="J115" s="35" t="str">
        <f>E21</f>
        <v>ATRIS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155" t="s">
        <v>33</v>
      </c>
      <c r="J116" s="35" t="str">
        <f>E24</f>
        <v>Barbora Kyšková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214"/>
      <c r="B118" s="215"/>
      <c r="C118" s="216" t="s">
        <v>116</v>
      </c>
      <c r="D118" s="217" t="s">
        <v>61</v>
      </c>
      <c r="E118" s="217" t="s">
        <v>57</v>
      </c>
      <c r="F118" s="217" t="s">
        <v>58</v>
      </c>
      <c r="G118" s="217" t="s">
        <v>117</v>
      </c>
      <c r="H118" s="217" t="s">
        <v>118</v>
      </c>
      <c r="I118" s="218" t="s">
        <v>119</v>
      </c>
      <c r="J118" s="219" t="s">
        <v>108</v>
      </c>
      <c r="K118" s="220" t="s">
        <v>120</v>
      </c>
      <c r="L118" s="221"/>
      <c r="M118" s="99" t="s">
        <v>1</v>
      </c>
      <c r="N118" s="100" t="s">
        <v>40</v>
      </c>
      <c r="O118" s="100" t="s">
        <v>121</v>
      </c>
      <c r="P118" s="100" t="s">
        <v>122</v>
      </c>
      <c r="Q118" s="100" t="s">
        <v>123</v>
      </c>
      <c r="R118" s="100" t="s">
        <v>124</v>
      </c>
      <c r="S118" s="100" t="s">
        <v>125</v>
      </c>
      <c r="T118" s="101" t="s">
        <v>126</v>
      </c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</row>
    <row r="119" s="2" customFormat="1" ht="22.8" customHeight="1">
      <c r="A119" s="37"/>
      <c r="B119" s="38"/>
      <c r="C119" s="106" t="s">
        <v>127</v>
      </c>
      <c r="D119" s="39"/>
      <c r="E119" s="39"/>
      <c r="F119" s="39"/>
      <c r="G119" s="39"/>
      <c r="H119" s="39"/>
      <c r="I119" s="153"/>
      <c r="J119" s="222">
        <f>BK119</f>
        <v>0</v>
      </c>
      <c r="K119" s="39"/>
      <c r="L119" s="43"/>
      <c r="M119" s="102"/>
      <c r="N119" s="223"/>
      <c r="O119" s="103"/>
      <c r="P119" s="224">
        <f>P120+P126+P129</f>
        <v>0</v>
      </c>
      <c r="Q119" s="103"/>
      <c r="R119" s="224">
        <f>R120+R126+R129</f>
        <v>0</v>
      </c>
      <c r="S119" s="103"/>
      <c r="T119" s="225">
        <f>T120+T126+T129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110</v>
      </c>
      <c r="BK119" s="226">
        <f>BK120+BK126+BK129</f>
        <v>0</v>
      </c>
    </row>
    <row r="120" s="12" customFormat="1" ht="25.92" customHeight="1">
      <c r="A120" s="12"/>
      <c r="B120" s="227"/>
      <c r="C120" s="228"/>
      <c r="D120" s="229" t="s">
        <v>75</v>
      </c>
      <c r="E120" s="230" t="s">
        <v>450</v>
      </c>
      <c r="F120" s="230" t="s">
        <v>451</v>
      </c>
      <c r="G120" s="228"/>
      <c r="H120" s="228"/>
      <c r="I120" s="231"/>
      <c r="J120" s="232">
        <f>BK120</f>
        <v>0</v>
      </c>
      <c r="K120" s="228"/>
      <c r="L120" s="233"/>
      <c r="M120" s="234"/>
      <c r="N120" s="235"/>
      <c r="O120" s="235"/>
      <c r="P120" s="236">
        <f>SUM(P121:P125)</f>
        <v>0</v>
      </c>
      <c r="Q120" s="235"/>
      <c r="R120" s="236">
        <f>SUM(R121:R125)</f>
        <v>0</v>
      </c>
      <c r="S120" s="235"/>
      <c r="T120" s="237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8" t="s">
        <v>156</v>
      </c>
      <c r="AT120" s="239" t="s">
        <v>75</v>
      </c>
      <c r="AU120" s="239" t="s">
        <v>76</v>
      </c>
      <c r="AY120" s="238" t="s">
        <v>130</v>
      </c>
      <c r="BK120" s="240">
        <f>SUM(BK121:BK125)</f>
        <v>0</v>
      </c>
    </row>
    <row r="121" s="2" customFormat="1" ht="16.5" customHeight="1">
      <c r="A121" s="37"/>
      <c r="B121" s="38"/>
      <c r="C121" s="243" t="s">
        <v>84</v>
      </c>
      <c r="D121" s="243" t="s">
        <v>132</v>
      </c>
      <c r="E121" s="244" t="s">
        <v>452</v>
      </c>
      <c r="F121" s="245" t="s">
        <v>453</v>
      </c>
      <c r="G121" s="246" t="s">
        <v>368</v>
      </c>
      <c r="H121" s="247">
        <v>1</v>
      </c>
      <c r="I121" s="248"/>
      <c r="J121" s="249">
        <f>ROUND(I121*H121,2)</f>
        <v>0</v>
      </c>
      <c r="K121" s="250"/>
      <c r="L121" s="43"/>
      <c r="M121" s="251" t="s">
        <v>1</v>
      </c>
      <c r="N121" s="252" t="s">
        <v>41</v>
      </c>
      <c r="O121" s="90"/>
      <c r="P121" s="253">
        <f>O121*H121</f>
        <v>0</v>
      </c>
      <c r="Q121" s="253">
        <v>0</v>
      </c>
      <c r="R121" s="253">
        <f>Q121*H121</f>
        <v>0</v>
      </c>
      <c r="S121" s="253">
        <v>0</v>
      </c>
      <c r="T121" s="25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55" t="s">
        <v>454</v>
      </c>
      <c r="AT121" s="255" t="s">
        <v>132</v>
      </c>
      <c r="AU121" s="255" t="s">
        <v>84</v>
      </c>
      <c r="AY121" s="16" t="s">
        <v>130</v>
      </c>
      <c r="BE121" s="256">
        <f>IF(N121="základní",J121,0)</f>
        <v>0</v>
      </c>
      <c r="BF121" s="256">
        <f>IF(N121="snížená",J121,0)</f>
        <v>0</v>
      </c>
      <c r="BG121" s="256">
        <f>IF(N121="zákl. přenesená",J121,0)</f>
        <v>0</v>
      </c>
      <c r="BH121" s="256">
        <f>IF(N121="sníž. přenesená",J121,0)</f>
        <v>0</v>
      </c>
      <c r="BI121" s="256">
        <f>IF(N121="nulová",J121,0)</f>
        <v>0</v>
      </c>
      <c r="BJ121" s="16" t="s">
        <v>84</v>
      </c>
      <c r="BK121" s="256">
        <f>ROUND(I121*H121,2)</f>
        <v>0</v>
      </c>
      <c r="BL121" s="16" t="s">
        <v>454</v>
      </c>
      <c r="BM121" s="255" t="s">
        <v>455</v>
      </c>
    </row>
    <row r="122" s="2" customFormat="1">
      <c r="A122" s="37"/>
      <c r="B122" s="38"/>
      <c r="C122" s="39"/>
      <c r="D122" s="259" t="s">
        <v>171</v>
      </c>
      <c r="E122" s="39"/>
      <c r="F122" s="291" t="s">
        <v>456</v>
      </c>
      <c r="G122" s="39"/>
      <c r="H122" s="39"/>
      <c r="I122" s="153"/>
      <c r="J122" s="39"/>
      <c r="K122" s="39"/>
      <c r="L122" s="43"/>
      <c r="M122" s="292"/>
      <c r="N122" s="293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171</v>
      </c>
      <c r="AU122" s="16" t="s">
        <v>84</v>
      </c>
    </row>
    <row r="123" s="2" customFormat="1" ht="16.5" customHeight="1">
      <c r="A123" s="37"/>
      <c r="B123" s="38"/>
      <c r="C123" s="243" t="s">
        <v>86</v>
      </c>
      <c r="D123" s="243" t="s">
        <v>132</v>
      </c>
      <c r="E123" s="244" t="s">
        <v>457</v>
      </c>
      <c r="F123" s="245" t="s">
        <v>458</v>
      </c>
      <c r="G123" s="246" t="s">
        <v>368</v>
      </c>
      <c r="H123" s="247">
        <v>1</v>
      </c>
      <c r="I123" s="248"/>
      <c r="J123" s="249">
        <f>ROUND(I123*H123,2)</f>
        <v>0</v>
      </c>
      <c r="K123" s="250"/>
      <c r="L123" s="43"/>
      <c r="M123" s="251" t="s">
        <v>1</v>
      </c>
      <c r="N123" s="252" t="s">
        <v>41</v>
      </c>
      <c r="O123" s="90"/>
      <c r="P123" s="253">
        <f>O123*H123</f>
        <v>0</v>
      </c>
      <c r="Q123" s="253">
        <v>0</v>
      </c>
      <c r="R123" s="253">
        <f>Q123*H123</f>
        <v>0</v>
      </c>
      <c r="S123" s="253">
        <v>0</v>
      </c>
      <c r="T123" s="25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55" t="s">
        <v>454</v>
      </c>
      <c r="AT123" s="255" t="s">
        <v>132</v>
      </c>
      <c r="AU123" s="255" t="s">
        <v>84</v>
      </c>
      <c r="AY123" s="16" t="s">
        <v>130</v>
      </c>
      <c r="BE123" s="256">
        <f>IF(N123="základní",J123,0)</f>
        <v>0</v>
      </c>
      <c r="BF123" s="256">
        <f>IF(N123="snížená",J123,0)</f>
        <v>0</v>
      </c>
      <c r="BG123" s="256">
        <f>IF(N123="zákl. přenesená",J123,0)</f>
        <v>0</v>
      </c>
      <c r="BH123" s="256">
        <f>IF(N123="sníž. přenesená",J123,0)</f>
        <v>0</v>
      </c>
      <c r="BI123" s="256">
        <f>IF(N123="nulová",J123,0)</f>
        <v>0</v>
      </c>
      <c r="BJ123" s="16" t="s">
        <v>84</v>
      </c>
      <c r="BK123" s="256">
        <f>ROUND(I123*H123,2)</f>
        <v>0</v>
      </c>
      <c r="BL123" s="16" t="s">
        <v>454</v>
      </c>
      <c r="BM123" s="255" t="s">
        <v>459</v>
      </c>
    </row>
    <row r="124" s="2" customFormat="1" ht="16.5" customHeight="1">
      <c r="A124" s="37"/>
      <c r="B124" s="38"/>
      <c r="C124" s="243" t="s">
        <v>147</v>
      </c>
      <c r="D124" s="243" t="s">
        <v>132</v>
      </c>
      <c r="E124" s="244" t="s">
        <v>460</v>
      </c>
      <c r="F124" s="245" t="s">
        <v>461</v>
      </c>
      <c r="G124" s="246" t="s">
        <v>368</v>
      </c>
      <c r="H124" s="247">
        <v>1</v>
      </c>
      <c r="I124" s="248"/>
      <c r="J124" s="249">
        <f>ROUND(I124*H124,2)</f>
        <v>0</v>
      </c>
      <c r="K124" s="250"/>
      <c r="L124" s="43"/>
      <c r="M124" s="251" t="s">
        <v>1</v>
      </c>
      <c r="N124" s="252" t="s">
        <v>41</v>
      </c>
      <c r="O124" s="90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55" t="s">
        <v>136</v>
      </c>
      <c r="AT124" s="255" t="s">
        <v>132</v>
      </c>
      <c r="AU124" s="255" t="s">
        <v>84</v>
      </c>
      <c r="AY124" s="16" t="s">
        <v>130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6" t="s">
        <v>84</v>
      </c>
      <c r="BK124" s="256">
        <f>ROUND(I124*H124,2)</f>
        <v>0</v>
      </c>
      <c r="BL124" s="16" t="s">
        <v>136</v>
      </c>
      <c r="BM124" s="255" t="s">
        <v>462</v>
      </c>
    </row>
    <row r="125" s="2" customFormat="1">
      <c r="A125" s="37"/>
      <c r="B125" s="38"/>
      <c r="C125" s="39"/>
      <c r="D125" s="259" t="s">
        <v>171</v>
      </c>
      <c r="E125" s="39"/>
      <c r="F125" s="291" t="s">
        <v>463</v>
      </c>
      <c r="G125" s="39"/>
      <c r="H125" s="39"/>
      <c r="I125" s="153"/>
      <c r="J125" s="39"/>
      <c r="K125" s="39"/>
      <c r="L125" s="43"/>
      <c r="M125" s="292"/>
      <c r="N125" s="293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171</v>
      </c>
      <c r="AU125" s="16" t="s">
        <v>84</v>
      </c>
    </row>
    <row r="126" s="12" customFormat="1" ht="25.92" customHeight="1">
      <c r="A126" s="12"/>
      <c r="B126" s="227"/>
      <c r="C126" s="228"/>
      <c r="D126" s="229" t="s">
        <v>75</v>
      </c>
      <c r="E126" s="230" t="s">
        <v>464</v>
      </c>
      <c r="F126" s="230" t="s">
        <v>465</v>
      </c>
      <c r="G126" s="228"/>
      <c r="H126" s="228"/>
      <c r="I126" s="231"/>
      <c r="J126" s="232">
        <f>BK126</f>
        <v>0</v>
      </c>
      <c r="K126" s="228"/>
      <c r="L126" s="233"/>
      <c r="M126" s="234"/>
      <c r="N126" s="235"/>
      <c r="O126" s="235"/>
      <c r="P126" s="236">
        <f>SUM(P127:P128)</f>
        <v>0</v>
      </c>
      <c r="Q126" s="235"/>
      <c r="R126" s="236">
        <f>SUM(R127:R128)</f>
        <v>0</v>
      </c>
      <c r="S126" s="235"/>
      <c r="T126" s="237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8" t="s">
        <v>156</v>
      </c>
      <c r="AT126" s="239" t="s">
        <v>75</v>
      </c>
      <c r="AU126" s="239" t="s">
        <v>76</v>
      </c>
      <c r="AY126" s="238" t="s">
        <v>130</v>
      </c>
      <c r="BK126" s="240">
        <f>SUM(BK127:BK128)</f>
        <v>0</v>
      </c>
    </row>
    <row r="127" s="2" customFormat="1" ht="16.5" customHeight="1">
      <c r="A127" s="37"/>
      <c r="B127" s="38"/>
      <c r="C127" s="243" t="s">
        <v>136</v>
      </c>
      <c r="D127" s="243" t="s">
        <v>132</v>
      </c>
      <c r="E127" s="244" t="s">
        <v>466</v>
      </c>
      <c r="F127" s="245" t="s">
        <v>467</v>
      </c>
      <c r="G127" s="246" t="s">
        <v>368</v>
      </c>
      <c r="H127" s="247">
        <v>1</v>
      </c>
      <c r="I127" s="248"/>
      <c r="J127" s="249">
        <f>ROUND(I127*H127,2)</f>
        <v>0</v>
      </c>
      <c r="K127" s="250"/>
      <c r="L127" s="43"/>
      <c r="M127" s="251" t="s">
        <v>1</v>
      </c>
      <c r="N127" s="252" t="s">
        <v>41</v>
      </c>
      <c r="O127" s="90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55" t="s">
        <v>454</v>
      </c>
      <c r="AT127" s="255" t="s">
        <v>132</v>
      </c>
      <c r="AU127" s="255" t="s">
        <v>84</v>
      </c>
      <c r="AY127" s="16" t="s">
        <v>130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6" t="s">
        <v>84</v>
      </c>
      <c r="BK127" s="256">
        <f>ROUND(I127*H127,2)</f>
        <v>0</v>
      </c>
      <c r="BL127" s="16" t="s">
        <v>454</v>
      </c>
      <c r="BM127" s="255" t="s">
        <v>468</v>
      </c>
    </row>
    <row r="128" s="2" customFormat="1">
      <c r="A128" s="37"/>
      <c r="B128" s="38"/>
      <c r="C128" s="39"/>
      <c r="D128" s="259" t="s">
        <v>171</v>
      </c>
      <c r="E128" s="39"/>
      <c r="F128" s="291" t="s">
        <v>469</v>
      </c>
      <c r="G128" s="39"/>
      <c r="H128" s="39"/>
      <c r="I128" s="153"/>
      <c r="J128" s="39"/>
      <c r="K128" s="39"/>
      <c r="L128" s="43"/>
      <c r="M128" s="292"/>
      <c r="N128" s="293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171</v>
      </c>
      <c r="AU128" s="16" t="s">
        <v>84</v>
      </c>
    </row>
    <row r="129" s="12" customFormat="1" ht="25.92" customHeight="1">
      <c r="A129" s="12"/>
      <c r="B129" s="227"/>
      <c r="C129" s="228"/>
      <c r="D129" s="229" t="s">
        <v>75</v>
      </c>
      <c r="E129" s="230" t="s">
        <v>470</v>
      </c>
      <c r="F129" s="230" t="s">
        <v>471</v>
      </c>
      <c r="G129" s="228"/>
      <c r="H129" s="228"/>
      <c r="I129" s="231"/>
      <c r="J129" s="232">
        <f>BK129</f>
        <v>0</v>
      </c>
      <c r="K129" s="228"/>
      <c r="L129" s="233"/>
      <c r="M129" s="234"/>
      <c r="N129" s="235"/>
      <c r="O129" s="235"/>
      <c r="P129" s="236">
        <f>SUM(P130:P137)</f>
        <v>0</v>
      </c>
      <c r="Q129" s="235"/>
      <c r="R129" s="236">
        <f>SUM(R130:R137)</f>
        <v>0</v>
      </c>
      <c r="S129" s="235"/>
      <c r="T129" s="237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156</v>
      </c>
      <c r="AT129" s="239" t="s">
        <v>75</v>
      </c>
      <c r="AU129" s="239" t="s">
        <v>76</v>
      </c>
      <c r="AY129" s="238" t="s">
        <v>130</v>
      </c>
      <c r="BK129" s="240">
        <f>SUM(BK130:BK137)</f>
        <v>0</v>
      </c>
    </row>
    <row r="130" s="2" customFormat="1" ht="16.5" customHeight="1">
      <c r="A130" s="37"/>
      <c r="B130" s="38"/>
      <c r="C130" s="243" t="s">
        <v>156</v>
      </c>
      <c r="D130" s="243" t="s">
        <v>132</v>
      </c>
      <c r="E130" s="244" t="s">
        <v>472</v>
      </c>
      <c r="F130" s="245" t="s">
        <v>473</v>
      </c>
      <c r="G130" s="246" t="s">
        <v>368</v>
      </c>
      <c r="H130" s="247">
        <v>1</v>
      </c>
      <c r="I130" s="248"/>
      <c r="J130" s="249">
        <f>ROUND(I130*H130,2)</f>
        <v>0</v>
      </c>
      <c r="K130" s="250"/>
      <c r="L130" s="43"/>
      <c r="M130" s="251" t="s">
        <v>1</v>
      </c>
      <c r="N130" s="252" t="s">
        <v>41</v>
      </c>
      <c r="O130" s="90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5" t="s">
        <v>454</v>
      </c>
      <c r="AT130" s="255" t="s">
        <v>132</v>
      </c>
      <c r="AU130" s="255" t="s">
        <v>84</v>
      </c>
      <c r="AY130" s="16" t="s">
        <v>130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6" t="s">
        <v>84</v>
      </c>
      <c r="BK130" s="256">
        <f>ROUND(I130*H130,2)</f>
        <v>0</v>
      </c>
      <c r="BL130" s="16" t="s">
        <v>454</v>
      </c>
      <c r="BM130" s="255" t="s">
        <v>474</v>
      </c>
    </row>
    <row r="131" s="2" customFormat="1">
      <c r="A131" s="37"/>
      <c r="B131" s="38"/>
      <c r="C131" s="39"/>
      <c r="D131" s="259" t="s">
        <v>171</v>
      </c>
      <c r="E131" s="39"/>
      <c r="F131" s="291" t="s">
        <v>475</v>
      </c>
      <c r="G131" s="39"/>
      <c r="H131" s="39"/>
      <c r="I131" s="153"/>
      <c r="J131" s="39"/>
      <c r="K131" s="39"/>
      <c r="L131" s="43"/>
      <c r="M131" s="292"/>
      <c r="N131" s="293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171</v>
      </c>
      <c r="AU131" s="16" t="s">
        <v>84</v>
      </c>
    </row>
    <row r="132" s="2" customFormat="1" ht="16.5" customHeight="1">
      <c r="A132" s="37"/>
      <c r="B132" s="38"/>
      <c r="C132" s="243" t="s">
        <v>166</v>
      </c>
      <c r="D132" s="243" t="s">
        <v>132</v>
      </c>
      <c r="E132" s="244" t="s">
        <v>476</v>
      </c>
      <c r="F132" s="245" t="s">
        <v>477</v>
      </c>
      <c r="G132" s="246" t="s">
        <v>368</v>
      </c>
      <c r="H132" s="247">
        <v>1</v>
      </c>
      <c r="I132" s="248"/>
      <c r="J132" s="249">
        <f>ROUND(I132*H132,2)</f>
        <v>0</v>
      </c>
      <c r="K132" s="250"/>
      <c r="L132" s="43"/>
      <c r="M132" s="251" t="s">
        <v>1</v>
      </c>
      <c r="N132" s="252" t="s">
        <v>41</v>
      </c>
      <c r="O132" s="90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5" t="s">
        <v>454</v>
      </c>
      <c r="AT132" s="255" t="s">
        <v>132</v>
      </c>
      <c r="AU132" s="255" t="s">
        <v>84</v>
      </c>
      <c r="AY132" s="16" t="s">
        <v>130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6" t="s">
        <v>84</v>
      </c>
      <c r="BK132" s="256">
        <f>ROUND(I132*H132,2)</f>
        <v>0</v>
      </c>
      <c r="BL132" s="16" t="s">
        <v>454</v>
      </c>
      <c r="BM132" s="255" t="s">
        <v>478</v>
      </c>
    </row>
    <row r="133" s="2" customFormat="1">
      <c r="A133" s="37"/>
      <c r="B133" s="38"/>
      <c r="C133" s="39"/>
      <c r="D133" s="259" t="s">
        <v>171</v>
      </c>
      <c r="E133" s="39"/>
      <c r="F133" s="291" t="s">
        <v>475</v>
      </c>
      <c r="G133" s="39"/>
      <c r="H133" s="39"/>
      <c r="I133" s="153"/>
      <c r="J133" s="39"/>
      <c r="K133" s="39"/>
      <c r="L133" s="43"/>
      <c r="M133" s="292"/>
      <c r="N133" s="293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171</v>
      </c>
      <c r="AU133" s="16" t="s">
        <v>84</v>
      </c>
    </row>
    <row r="134" s="2" customFormat="1" ht="16.5" customHeight="1">
      <c r="A134" s="37"/>
      <c r="B134" s="38"/>
      <c r="C134" s="243" t="s">
        <v>174</v>
      </c>
      <c r="D134" s="243" t="s">
        <v>132</v>
      </c>
      <c r="E134" s="244" t="s">
        <v>479</v>
      </c>
      <c r="F134" s="245" t="s">
        <v>480</v>
      </c>
      <c r="G134" s="246" t="s">
        <v>368</v>
      </c>
      <c r="H134" s="247">
        <v>1</v>
      </c>
      <c r="I134" s="248"/>
      <c r="J134" s="249">
        <f>ROUND(I134*H134,2)</f>
        <v>0</v>
      </c>
      <c r="K134" s="250"/>
      <c r="L134" s="43"/>
      <c r="M134" s="251" t="s">
        <v>1</v>
      </c>
      <c r="N134" s="252" t="s">
        <v>41</v>
      </c>
      <c r="O134" s="90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454</v>
      </c>
      <c r="AT134" s="255" t="s">
        <v>132</v>
      </c>
      <c r="AU134" s="255" t="s">
        <v>84</v>
      </c>
      <c r="AY134" s="16" t="s">
        <v>130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84</v>
      </c>
      <c r="BK134" s="256">
        <f>ROUND(I134*H134,2)</f>
        <v>0</v>
      </c>
      <c r="BL134" s="16" t="s">
        <v>454</v>
      </c>
      <c r="BM134" s="255" t="s">
        <v>481</v>
      </c>
    </row>
    <row r="135" s="2" customFormat="1">
      <c r="A135" s="37"/>
      <c r="B135" s="38"/>
      <c r="C135" s="39"/>
      <c r="D135" s="259" t="s">
        <v>171</v>
      </c>
      <c r="E135" s="39"/>
      <c r="F135" s="291" t="s">
        <v>475</v>
      </c>
      <c r="G135" s="39"/>
      <c r="H135" s="39"/>
      <c r="I135" s="153"/>
      <c r="J135" s="39"/>
      <c r="K135" s="39"/>
      <c r="L135" s="43"/>
      <c r="M135" s="292"/>
      <c r="N135" s="293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171</v>
      </c>
      <c r="AU135" s="16" t="s">
        <v>84</v>
      </c>
    </row>
    <row r="136" s="2" customFormat="1" ht="33" customHeight="1">
      <c r="A136" s="37"/>
      <c r="B136" s="38"/>
      <c r="C136" s="243" t="s">
        <v>161</v>
      </c>
      <c r="D136" s="243" t="s">
        <v>132</v>
      </c>
      <c r="E136" s="244" t="s">
        <v>482</v>
      </c>
      <c r="F136" s="245" t="s">
        <v>483</v>
      </c>
      <c r="G136" s="246" t="s">
        <v>368</v>
      </c>
      <c r="H136" s="247">
        <v>1</v>
      </c>
      <c r="I136" s="248"/>
      <c r="J136" s="249">
        <f>ROUND(I136*H136,2)</f>
        <v>0</v>
      </c>
      <c r="K136" s="250"/>
      <c r="L136" s="43"/>
      <c r="M136" s="251" t="s">
        <v>1</v>
      </c>
      <c r="N136" s="252" t="s">
        <v>41</v>
      </c>
      <c r="O136" s="90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5" t="s">
        <v>454</v>
      </c>
      <c r="AT136" s="255" t="s">
        <v>132</v>
      </c>
      <c r="AU136" s="255" t="s">
        <v>84</v>
      </c>
      <c r="AY136" s="16" t="s">
        <v>130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6" t="s">
        <v>84</v>
      </c>
      <c r="BK136" s="256">
        <f>ROUND(I136*H136,2)</f>
        <v>0</v>
      </c>
      <c r="BL136" s="16" t="s">
        <v>454</v>
      </c>
      <c r="BM136" s="255" t="s">
        <v>484</v>
      </c>
    </row>
    <row r="137" s="2" customFormat="1">
      <c r="A137" s="37"/>
      <c r="B137" s="38"/>
      <c r="C137" s="39"/>
      <c r="D137" s="259" t="s">
        <v>171</v>
      </c>
      <c r="E137" s="39"/>
      <c r="F137" s="291" t="s">
        <v>475</v>
      </c>
      <c r="G137" s="39"/>
      <c r="H137" s="39"/>
      <c r="I137" s="153"/>
      <c r="J137" s="39"/>
      <c r="K137" s="39"/>
      <c r="L137" s="43"/>
      <c r="M137" s="299"/>
      <c r="N137" s="300"/>
      <c r="O137" s="296"/>
      <c r="P137" s="296"/>
      <c r="Q137" s="296"/>
      <c r="R137" s="296"/>
      <c r="S137" s="296"/>
      <c r="T137" s="30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171</v>
      </c>
      <c r="AU137" s="16" t="s">
        <v>84</v>
      </c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191"/>
      <c r="J138" s="66"/>
      <c r="K138" s="66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XZbC3Cv/u45GWF5eJz7HlgNUsCD3TipmP2ScUxK/+ZVbra1VIZ2vbEEWxwVEp5yyGLTv8UzyfLf6fFqy6klQVQ==" hashValue="tTISuGvv9C4zeA0Tdlt5HoIkoUT7yqqj7YxcDY6TtsZ4Q6p3BVP7KT17FzadRlFKsZ6sTHIeC3Akk761Sn54Ig==" algorithmName="SHA-512" password="CC35"/>
  <autoFilter ref="C118:K13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BARBORAKYSK08D7\barborakyskova</dc:creator>
  <cp:lastModifiedBy>BARBORAKYSK08D7\barborakyskova</cp:lastModifiedBy>
  <dcterms:created xsi:type="dcterms:W3CDTF">2020-02-18T17:06:15Z</dcterms:created>
  <dcterms:modified xsi:type="dcterms:W3CDTF">2020-02-18T17:06:20Z</dcterms:modified>
</cp:coreProperties>
</file>