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01 - Soupis prací - Komu..." sheetId="2" r:id="rId2"/>
    <sheet name="101b - Soupis prací - Opr..." sheetId="3" r:id="rId3"/>
    <sheet name="VON - Soupis prací - Vedl..." sheetId="4" r:id="rId4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'101 - Soupis prací - Komu...'!$C$141:$K$329</definedName>
    <definedName name="_xlnm.Print_Area" localSheetId="1">'101 - Soupis prací - Komu...'!$C$4:$J$41,'101 - Soupis prací - Komu...'!$C$50:$J$76,'101 - Soupis prací - Komu...'!$C$82:$J$121,'101 - Soupis prací - Komu...'!$C$127:$K$329</definedName>
    <definedName name="_xlnm.Print_Titles" localSheetId="1">'101 - Soupis prací - Komu...'!$141:$141</definedName>
    <definedName name="_xlnm._FilterDatabase" localSheetId="2" hidden="1">'101b - Soupis prací - Opr...'!$C$137:$K$299</definedName>
    <definedName name="_xlnm.Print_Area" localSheetId="2">'101b - Soupis prací - Opr...'!$C$4:$J$41,'101b - Soupis prací - Opr...'!$C$50:$J$76,'101b - Soupis prací - Opr...'!$C$82:$J$117,'101b - Soupis prací - Opr...'!$C$123:$K$299</definedName>
    <definedName name="_xlnm.Print_Titles" localSheetId="2">'101b - Soupis prací - Opr...'!$137:$137</definedName>
    <definedName name="_xlnm._FilterDatabase" localSheetId="3" hidden="1">'VON - Soupis prací - Vedl...'!$C$123:$K$153</definedName>
    <definedName name="_xlnm.Print_Area" localSheetId="3">'VON - Soupis prací - Vedl...'!$C$4:$J$41,'VON - Soupis prací - Vedl...'!$C$50:$J$76,'VON - Soupis prací - Vedl...'!$C$82:$J$103,'VON - Soupis prací - Vedl...'!$C$109:$K$153</definedName>
    <definedName name="_xlnm.Print_Titles" localSheetId="3">'VON - Soupis prací - Vedl...'!$123:$123</definedName>
  </definedNames>
  <calcPr/>
</workbook>
</file>

<file path=xl/calcChain.xml><?xml version="1.0" encoding="utf-8"?>
<calcChain xmlns="http://schemas.openxmlformats.org/spreadsheetml/2006/main">
  <c i="4" r="J39"/>
  <c r="J38"/>
  <c i="1" r="AY100"/>
  <c i="4" r="J37"/>
  <c i="1" r="AX100"/>
  <c i="4"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T137"/>
  <c r="T136"/>
  <c r="R138"/>
  <c r="R137"/>
  <c r="R136"/>
  <c r="P138"/>
  <c r="P137"/>
  <c r="P136"/>
  <c r="BK138"/>
  <c r="BK137"/>
  <c r="J137"/>
  <c r="BK136"/>
  <c r="J136"/>
  <c r="J138"/>
  <c r="BE138"/>
  <c r="J102"/>
  <c r="J101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7"/>
  <c r="F39"/>
  <c i="1" r="BD100"/>
  <c i="4" r="BH127"/>
  <c r="F38"/>
  <c i="1" r="BC100"/>
  <c i="4" r="BG127"/>
  <c r="F37"/>
  <c i="1" r="BB100"/>
  <c i="4" r="BF127"/>
  <c r="J36"/>
  <c i="1" r="AW100"/>
  <c i="4" r="F36"/>
  <c i="1" r="BA100"/>
  <c i="4" r="T127"/>
  <c r="T126"/>
  <c r="T125"/>
  <c r="T124"/>
  <c r="R127"/>
  <c r="R126"/>
  <c r="R125"/>
  <c r="R124"/>
  <c r="P127"/>
  <c r="P126"/>
  <c r="P125"/>
  <c r="P124"/>
  <c i="1" r="AU100"/>
  <c i="4" r="BK127"/>
  <c r="BK126"/>
  <c r="J126"/>
  <c r="BK125"/>
  <c r="J125"/>
  <c r="BK124"/>
  <c r="J124"/>
  <c r="J98"/>
  <c r="J32"/>
  <c i="1" r="AG100"/>
  <c i="4" r="J127"/>
  <c r="BE127"/>
  <c r="J35"/>
  <c i="1" r="AV100"/>
  <c i="4" r="F35"/>
  <c i="1" r="AZ100"/>
  <c i="4" r="J100"/>
  <c r="J99"/>
  <c r="J121"/>
  <c r="J120"/>
  <c r="F120"/>
  <c r="F118"/>
  <c r="E116"/>
  <c r="J94"/>
  <c r="J93"/>
  <c r="F93"/>
  <c r="F91"/>
  <c r="E89"/>
  <c r="J41"/>
  <c r="J20"/>
  <c r="E20"/>
  <c r="F121"/>
  <c r="F94"/>
  <c r="J19"/>
  <c r="J14"/>
  <c r="J118"/>
  <c r="J91"/>
  <c r="E7"/>
  <c r="E112"/>
  <c r="E85"/>
  <c i="3" r="J39"/>
  <c r="J38"/>
  <c i="1" r="AY98"/>
  <c i="3" r="J37"/>
  <c i="1" r="AX98"/>
  <c i="3" r="BI299"/>
  <c r="BH299"/>
  <c r="BG299"/>
  <c r="BF299"/>
  <c r="T299"/>
  <c r="T298"/>
  <c r="R299"/>
  <c r="R298"/>
  <c r="P299"/>
  <c r="P298"/>
  <c r="BK299"/>
  <c r="BK298"/>
  <c r="J298"/>
  <c r="J299"/>
  <c r="BE299"/>
  <c r="J116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8"/>
  <c r="BH288"/>
  <c r="BG288"/>
  <c r="BF288"/>
  <c r="T288"/>
  <c r="T287"/>
  <c r="R288"/>
  <c r="R287"/>
  <c r="P288"/>
  <c r="P287"/>
  <c r="BK288"/>
  <c r="BK287"/>
  <c r="J287"/>
  <c r="J288"/>
  <c r="BE288"/>
  <c r="J115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6"/>
  <c r="BH276"/>
  <c r="BG276"/>
  <c r="BF276"/>
  <c r="T276"/>
  <c r="T275"/>
  <c r="R276"/>
  <c r="R275"/>
  <c r="P276"/>
  <c r="P275"/>
  <c r="BK276"/>
  <c r="BK275"/>
  <c r="J275"/>
  <c r="J276"/>
  <c r="BE276"/>
  <c r="J114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T247"/>
  <c r="R248"/>
  <c r="R247"/>
  <c r="P248"/>
  <c r="P247"/>
  <c r="BK248"/>
  <c r="BK247"/>
  <c r="J247"/>
  <c r="J248"/>
  <c r="BE248"/>
  <c r="J113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4"/>
  <c r="BH234"/>
  <c r="BG234"/>
  <c r="BF234"/>
  <c r="T234"/>
  <c r="T233"/>
  <c r="T232"/>
  <c r="R234"/>
  <c r="R233"/>
  <c r="R232"/>
  <c r="P234"/>
  <c r="P233"/>
  <c r="P232"/>
  <c r="BK234"/>
  <c r="BK233"/>
  <c r="J233"/>
  <c r="BK232"/>
  <c r="J232"/>
  <c r="J234"/>
  <c r="BE234"/>
  <c r="J112"/>
  <c r="J111"/>
  <c r="BI230"/>
  <c r="BH230"/>
  <c r="BG230"/>
  <c r="BF230"/>
  <c r="T230"/>
  <c r="R230"/>
  <c r="P230"/>
  <c r="BK230"/>
  <c r="J230"/>
  <c r="BE230"/>
  <c r="BI228"/>
  <c r="BH228"/>
  <c r="BG228"/>
  <c r="BF228"/>
  <c r="T228"/>
  <c r="T227"/>
  <c r="R228"/>
  <c r="R227"/>
  <c r="P228"/>
  <c r="P227"/>
  <c r="BK228"/>
  <c r="BK227"/>
  <c r="J227"/>
  <c r="J228"/>
  <c r="BE228"/>
  <c r="J110"/>
  <c r="BI225"/>
  <c r="BH225"/>
  <c r="BG225"/>
  <c r="BF225"/>
  <c r="T225"/>
  <c r="T224"/>
  <c r="T223"/>
  <c r="R225"/>
  <c r="R224"/>
  <c r="R223"/>
  <c r="P225"/>
  <c r="P224"/>
  <c r="P223"/>
  <c r="BK225"/>
  <c r="BK224"/>
  <c r="J224"/>
  <c r="BK223"/>
  <c r="J223"/>
  <c r="J225"/>
  <c r="BE225"/>
  <c r="J109"/>
  <c r="J108"/>
  <c r="BI220"/>
  <c r="BH220"/>
  <c r="BG220"/>
  <c r="BF220"/>
  <c r="T220"/>
  <c r="T219"/>
  <c r="T218"/>
  <c r="R220"/>
  <c r="R219"/>
  <c r="R218"/>
  <c r="P220"/>
  <c r="P219"/>
  <c r="P218"/>
  <c r="BK220"/>
  <c r="BK219"/>
  <c r="J219"/>
  <c r="BK218"/>
  <c r="J218"/>
  <c r="J220"/>
  <c r="BE220"/>
  <c r="J107"/>
  <c r="J106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T201"/>
  <c r="R202"/>
  <c r="R201"/>
  <c r="P202"/>
  <c r="P201"/>
  <c r="BK202"/>
  <c r="BK201"/>
  <c r="J201"/>
  <c r="J202"/>
  <c r="BE202"/>
  <c r="J105"/>
  <c r="BI199"/>
  <c r="BH199"/>
  <c r="BG199"/>
  <c r="BF199"/>
  <c r="T199"/>
  <c r="R199"/>
  <c r="P199"/>
  <c r="BK199"/>
  <c r="J199"/>
  <c r="BE199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2"/>
  <c r="BH182"/>
  <c r="BG182"/>
  <c r="BF182"/>
  <c r="T182"/>
  <c r="T181"/>
  <c r="R182"/>
  <c r="R181"/>
  <c r="P182"/>
  <c r="P181"/>
  <c r="BK182"/>
  <c r="BK181"/>
  <c r="J181"/>
  <c r="J182"/>
  <c r="BE182"/>
  <c r="J104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3"/>
  <c r="BH163"/>
  <c r="BG163"/>
  <c r="BF163"/>
  <c r="T163"/>
  <c r="T162"/>
  <c r="R163"/>
  <c r="R162"/>
  <c r="P163"/>
  <c r="P162"/>
  <c r="BK163"/>
  <c r="BK162"/>
  <c r="J162"/>
  <c r="J163"/>
  <c r="BE163"/>
  <c r="J103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3"/>
  <c r="BH153"/>
  <c r="BG153"/>
  <c r="BF153"/>
  <c r="T153"/>
  <c r="T152"/>
  <c r="R153"/>
  <c r="R152"/>
  <c r="P153"/>
  <c r="P152"/>
  <c r="BK153"/>
  <c r="BK152"/>
  <c r="J152"/>
  <c r="J153"/>
  <c r="BE153"/>
  <c r="J10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F39"/>
  <c i="1" r="BD98"/>
  <c i="3" r="BH142"/>
  <c r="F38"/>
  <c i="1" r="BC98"/>
  <c i="3" r="BG142"/>
  <c r="F37"/>
  <c i="1" r="BB98"/>
  <c i="3" r="BF142"/>
  <c r="J36"/>
  <c i="1" r="AW98"/>
  <c i="3" r="F36"/>
  <c i="1" r="BA98"/>
  <c i="3" r="T142"/>
  <c r="T141"/>
  <c r="T140"/>
  <c r="T139"/>
  <c r="T138"/>
  <c r="R142"/>
  <c r="R141"/>
  <c r="R140"/>
  <c r="R139"/>
  <c r="R138"/>
  <c r="P142"/>
  <c r="P141"/>
  <c r="P140"/>
  <c r="P139"/>
  <c r="P138"/>
  <c i="1" r="AU98"/>
  <c i="3" r="BK142"/>
  <c r="BK141"/>
  <c r="J141"/>
  <c r="BK140"/>
  <c r="J140"/>
  <c r="BK139"/>
  <c r="J139"/>
  <c r="BK138"/>
  <c r="J138"/>
  <c r="J98"/>
  <c r="J32"/>
  <c i="1" r="AG98"/>
  <c i="3" r="J142"/>
  <c r="BE142"/>
  <c r="J35"/>
  <c i="1" r="AV98"/>
  <c i="3" r="F35"/>
  <c i="1" r="AZ98"/>
  <c i="3" r="J101"/>
  <c r="J100"/>
  <c r="J99"/>
  <c r="J135"/>
  <c r="J134"/>
  <c r="F134"/>
  <c r="F132"/>
  <c r="E130"/>
  <c r="J94"/>
  <c r="J93"/>
  <c r="F93"/>
  <c r="F91"/>
  <c r="E89"/>
  <c r="J41"/>
  <c r="J20"/>
  <c r="E20"/>
  <c r="F135"/>
  <c r="F94"/>
  <c r="J19"/>
  <c r="J14"/>
  <c r="J132"/>
  <c r="J91"/>
  <c r="E7"/>
  <c r="E126"/>
  <c r="E85"/>
  <c i="2" r="J39"/>
  <c r="J38"/>
  <c i="1" r="AY96"/>
  <c i="2" r="J37"/>
  <c i="1" r="AX96"/>
  <c i="2" r="BI329"/>
  <c r="BH329"/>
  <c r="BG329"/>
  <c r="BF329"/>
  <c r="T329"/>
  <c r="T328"/>
  <c r="R329"/>
  <c r="R328"/>
  <c r="P329"/>
  <c r="P328"/>
  <c r="BK329"/>
  <c r="BK328"/>
  <c r="J328"/>
  <c r="J329"/>
  <c r="BE329"/>
  <c r="J120"/>
  <c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22"/>
  <c r="BH322"/>
  <c r="BG322"/>
  <c r="BF322"/>
  <c r="T322"/>
  <c r="R322"/>
  <c r="P322"/>
  <c r="BK322"/>
  <c r="J322"/>
  <c r="BE322"/>
  <c r="BI320"/>
  <c r="BH320"/>
  <c r="BG320"/>
  <c r="BF320"/>
  <c r="T320"/>
  <c r="R320"/>
  <c r="P320"/>
  <c r="BK320"/>
  <c r="J320"/>
  <c r="BE320"/>
  <c r="BI318"/>
  <c r="BH318"/>
  <c r="BG318"/>
  <c r="BF318"/>
  <c r="T318"/>
  <c r="R318"/>
  <c r="P318"/>
  <c r="BK318"/>
  <c r="J318"/>
  <c r="BE318"/>
  <c r="BI316"/>
  <c r="BH316"/>
  <c r="BG316"/>
  <c r="BF316"/>
  <c r="T316"/>
  <c r="T315"/>
  <c r="R316"/>
  <c r="R315"/>
  <c r="P316"/>
  <c r="P315"/>
  <c r="BK316"/>
  <c r="BK315"/>
  <c r="J315"/>
  <c r="J316"/>
  <c r="BE316"/>
  <c r="J119"/>
  <c r="BI313"/>
  <c r="BH313"/>
  <c r="BG313"/>
  <c r="BF313"/>
  <c r="T313"/>
  <c r="T312"/>
  <c r="R313"/>
  <c r="R312"/>
  <c r="P313"/>
  <c r="P312"/>
  <c r="BK313"/>
  <c r="BK312"/>
  <c r="J312"/>
  <c r="J313"/>
  <c r="BE313"/>
  <c r="J118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5"/>
  <c r="BH305"/>
  <c r="BG305"/>
  <c r="BF305"/>
  <c r="T305"/>
  <c r="R305"/>
  <c r="P305"/>
  <c r="BK305"/>
  <c r="J305"/>
  <c r="BE305"/>
  <c r="BI303"/>
  <c r="BH303"/>
  <c r="BG303"/>
  <c r="BF303"/>
  <c r="T303"/>
  <c r="R303"/>
  <c r="P303"/>
  <c r="BK303"/>
  <c r="J303"/>
  <c r="BE303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7"/>
  <c r="BH287"/>
  <c r="BG287"/>
  <c r="BF287"/>
  <c r="T287"/>
  <c r="T286"/>
  <c r="R287"/>
  <c r="R286"/>
  <c r="P287"/>
  <c r="P286"/>
  <c r="BK287"/>
  <c r="BK286"/>
  <c r="J286"/>
  <c r="J287"/>
  <c r="BE287"/>
  <c r="J117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T255"/>
  <c r="R256"/>
  <c r="R255"/>
  <c r="P256"/>
  <c r="P255"/>
  <c r="BK256"/>
  <c r="BK255"/>
  <c r="J255"/>
  <c r="J256"/>
  <c r="BE256"/>
  <c r="J116"/>
  <c r="BI253"/>
  <c r="BH253"/>
  <c r="BG253"/>
  <c r="BF253"/>
  <c r="T253"/>
  <c r="R253"/>
  <c r="P253"/>
  <c r="BK253"/>
  <c r="J253"/>
  <c r="BE253"/>
  <c r="BI249"/>
  <c r="BH249"/>
  <c r="BG249"/>
  <c r="BF249"/>
  <c r="T249"/>
  <c r="T248"/>
  <c r="T247"/>
  <c r="R249"/>
  <c r="R248"/>
  <c r="R247"/>
  <c r="P249"/>
  <c r="P248"/>
  <c r="P247"/>
  <c r="BK249"/>
  <c r="BK248"/>
  <c r="J248"/>
  <c r="BK247"/>
  <c r="J247"/>
  <c r="J249"/>
  <c r="BE249"/>
  <c r="J115"/>
  <c r="J114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T238"/>
  <c r="R239"/>
  <c r="R238"/>
  <c r="P239"/>
  <c r="P238"/>
  <c r="BK239"/>
  <c r="BK238"/>
  <c r="J238"/>
  <c r="J239"/>
  <c r="BE239"/>
  <c r="J113"/>
  <c r="BI236"/>
  <c r="BH236"/>
  <c r="BG236"/>
  <c r="BF236"/>
  <c r="T236"/>
  <c r="R236"/>
  <c r="P236"/>
  <c r="BK236"/>
  <c r="J236"/>
  <c r="BE236"/>
  <c r="BI234"/>
  <c r="BH234"/>
  <c r="BG234"/>
  <c r="BF234"/>
  <c r="T234"/>
  <c r="T233"/>
  <c r="R234"/>
  <c r="R233"/>
  <c r="P234"/>
  <c r="P233"/>
  <c r="BK234"/>
  <c r="BK233"/>
  <c r="J233"/>
  <c r="J234"/>
  <c r="BE234"/>
  <c r="J112"/>
  <c r="BI231"/>
  <c r="BH231"/>
  <c r="BG231"/>
  <c r="BF231"/>
  <c r="T231"/>
  <c r="R231"/>
  <c r="P231"/>
  <c r="BK231"/>
  <c r="J231"/>
  <c r="BE231"/>
  <c r="BI229"/>
  <c r="BH229"/>
  <c r="BG229"/>
  <c r="BF229"/>
  <c r="T229"/>
  <c r="T228"/>
  <c r="T227"/>
  <c r="R229"/>
  <c r="R228"/>
  <c r="R227"/>
  <c r="P229"/>
  <c r="P228"/>
  <c r="P227"/>
  <c r="BK229"/>
  <c r="BK228"/>
  <c r="J228"/>
  <c r="BK227"/>
  <c r="J227"/>
  <c r="J229"/>
  <c r="BE229"/>
  <c r="J111"/>
  <c r="J110"/>
  <c r="BI225"/>
  <c r="BH225"/>
  <c r="BG225"/>
  <c r="BF225"/>
  <c r="T225"/>
  <c r="R225"/>
  <c r="P225"/>
  <c r="BK225"/>
  <c r="J225"/>
  <c r="BE225"/>
  <c r="BI223"/>
  <c r="BH223"/>
  <c r="BG223"/>
  <c r="BF223"/>
  <c r="T223"/>
  <c r="T222"/>
  <c r="T221"/>
  <c r="R223"/>
  <c r="R222"/>
  <c r="R221"/>
  <c r="P223"/>
  <c r="P222"/>
  <c r="P221"/>
  <c r="BK223"/>
  <c r="BK222"/>
  <c r="J222"/>
  <c r="BK221"/>
  <c r="J221"/>
  <c r="J223"/>
  <c r="BE223"/>
  <c r="J109"/>
  <c r="J108"/>
  <c r="BI218"/>
  <c r="BH218"/>
  <c r="BG218"/>
  <c r="BF218"/>
  <c r="T218"/>
  <c r="T217"/>
  <c r="R218"/>
  <c r="R217"/>
  <c r="P218"/>
  <c r="P217"/>
  <c r="BK218"/>
  <c r="BK217"/>
  <c r="J217"/>
  <c r="J218"/>
  <c r="BE218"/>
  <c r="J10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T200"/>
  <c r="R201"/>
  <c r="R200"/>
  <c r="P201"/>
  <c r="P200"/>
  <c r="BK201"/>
  <c r="BK200"/>
  <c r="J200"/>
  <c r="J201"/>
  <c r="BE201"/>
  <c r="J106"/>
  <c r="BI198"/>
  <c r="BH198"/>
  <c r="BG198"/>
  <c r="BF198"/>
  <c r="T198"/>
  <c r="R198"/>
  <c r="P198"/>
  <c r="BK198"/>
  <c r="J198"/>
  <c r="BE198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T187"/>
  <c r="R188"/>
  <c r="R187"/>
  <c r="P188"/>
  <c r="P187"/>
  <c r="BK188"/>
  <c r="BK187"/>
  <c r="J187"/>
  <c r="J188"/>
  <c r="BE188"/>
  <c r="J105"/>
  <c r="BI183"/>
  <c r="BH183"/>
  <c r="BG183"/>
  <c r="BF183"/>
  <c r="T183"/>
  <c r="T182"/>
  <c r="R183"/>
  <c r="R182"/>
  <c r="P183"/>
  <c r="P182"/>
  <c r="BK183"/>
  <c r="BK182"/>
  <c r="J182"/>
  <c r="J183"/>
  <c r="BE183"/>
  <c r="J104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T169"/>
  <c r="R170"/>
  <c r="R169"/>
  <c r="P170"/>
  <c r="P169"/>
  <c r="BK170"/>
  <c r="BK169"/>
  <c r="J169"/>
  <c r="J170"/>
  <c r="BE170"/>
  <c r="J103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T159"/>
  <c r="R160"/>
  <c r="R159"/>
  <c r="P160"/>
  <c r="P159"/>
  <c r="BK160"/>
  <c r="BK159"/>
  <c r="J159"/>
  <c r="J160"/>
  <c r="BE160"/>
  <c r="J102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F39"/>
  <c i="1" r="BD96"/>
  <c i="2" r="BH146"/>
  <c r="F38"/>
  <c i="1" r="BC96"/>
  <c i="2" r="BG146"/>
  <c r="F37"/>
  <c i="1" r="BB96"/>
  <c i="2" r="BF146"/>
  <c r="J36"/>
  <c i="1" r="AW96"/>
  <c i="2" r="F36"/>
  <c i="1" r="BA96"/>
  <c i="2" r="T146"/>
  <c r="T145"/>
  <c r="T144"/>
  <c r="T143"/>
  <c r="T142"/>
  <c r="R146"/>
  <c r="R145"/>
  <c r="R144"/>
  <c r="R143"/>
  <c r="R142"/>
  <c r="P146"/>
  <c r="P145"/>
  <c r="P144"/>
  <c r="P143"/>
  <c r="P142"/>
  <c i="1" r="AU96"/>
  <c i="2" r="BK146"/>
  <c r="BK145"/>
  <c r="J145"/>
  <c r="BK144"/>
  <c r="J144"/>
  <c r="BK143"/>
  <c r="J143"/>
  <c r="BK142"/>
  <c r="J142"/>
  <c r="J98"/>
  <c r="J32"/>
  <c i="1" r="AG96"/>
  <c i="2" r="J146"/>
  <c r="BE146"/>
  <c r="J35"/>
  <c i="1" r="AV96"/>
  <c i="2" r="F35"/>
  <c i="1" r="AZ96"/>
  <c i="2" r="J101"/>
  <c r="J100"/>
  <c r="J99"/>
  <c r="J139"/>
  <c r="J138"/>
  <c r="F138"/>
  <c r="F136"/>
  <c r="E134"/>
  <c r="J94"/>
  <c r="J93"/>
  <c r="F93"/>
  <c r="F91"/>
  <c r="E89"/>
  <c r="J41"/>
  <c r="J20"/>
  <c r="E20"/>
  <c r="F139"/>
  <c r="F94"/>
  <c r="J19"/>
  <c r="J14"/>
  <c r="J136"/>
  <c r="J91"/>
  <c r="E7"/>
  <c r="E130"/>
  <c r="E85"/>
  <c i="1" r="BD99"/>
  <c r="BC99"/>
  <c r="BB99"/>
  <c r="BA99"/>
  <c r="AZ99"/>
  <c r="AY99"/>
  <c r="AX99"/>
  <c r="AW99"/>
  <c r="AV99"/>
  <c r="AU99"/>
  <c r="AT99"/>
  <c r="AS99"/>
  <c r="AG99"/>
  <c r="BD97"/>
  <c r="BC97"/>
  <c r="BB97"/>
  <c r="BA97"/>
  <c r="AZ97"/>
  <c r="AY97"/>
  <c r="AX97"/>
  <c r="AW97"/>
  <c r="AV97"/>
  <c r="AU97"/>
  <c r="AT97"/>
  <c r="AS97"/>
  <c r="AG97"/>
  <c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0"/>
  <c r="AN100"/>
  <c r="AN99"/>
  <c r="AT98"/>
  <c r="AN98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<sst xmlns="http://schemas.openxmlformats.org/spreadsheetml/2006/main">
  <si>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</si>
  <si>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</si>
  <si>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</si>
  <si>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</si>
  <si>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</si>
  <si>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{21eaa8b9-ee60-492b-893a-4c8166903e81}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</si>
  <si>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</si>
  <si>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</si>
  <si>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</si>
  <si>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</si>
  <si>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</si>
  <si>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</si>
  <si>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</si>
  <si>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</si>
  <si>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2019-001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</si>
  <si>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</si>
  <si>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</si>
  <si>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Úpravy ulice Sv.Čecha v Karviné-Fryštátě, 1.část</t>
  </si>
  <si>
    <t>KSO:</t>
  </si>
  <si>
    <t>822 27 73</t>
  </si>
  <si>
    <t>CC-CZ:</t>
  </si>
  <si>
    <t>2112</t>
  </si>
  <si>
    <t>Místo:</t>
  </si>
  <si>
    <t>Karviná Fryštát</t>
  </si>
  <si>
    <t>Datum:</t>
  </si>
  <si>
    <t>16. 2. 2019</t>
  </si>
  <si>
    <t>Zadavatel:</t>
  </si>
  <si>
    <t>IČ:</t>
  </si>
  <si>
    <t>002977534</t>
  </si>
  <si>
    <t>SMK-odbor majetkový</t>
  </si>
  <si>
    <t>DIČ:</t>
  </si>
  <si>
    <t>CZ002977534</t>
  </si>
  <si>
    <t>Uchazeč:</t>
  </si>
  <si>
    <t>Vyplň údaj</t>
  </si>
  <si>
    <t>Projektant:</t>
  </si>
  <si>
    <t>47680091</t>
  </si>
  <si>
    <t>Ateliér ESO spolsr.o.,K.H.Máchy5203/33</t>
  </si>
  <si>
    <t>CZ47680091</t>
  </si>
  <si>
    <t>True</t>
  </si>
  <si>
    <t>Zpracovatel:</t>
  </si>
  <si>
    <t>Ing. Miloslav Vrána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</si>
  <si>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</si>
  <si>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</si>
  <si>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</si>
  <si>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</si>
  <si>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</si>
  <si>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</si>
  <si>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</si>
  <si>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</si>
  <si>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</si>
  <si>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</si>
  <si>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</si>
  <si>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</si>
  <si>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</si>
  <si>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</si>
  <si>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</si>
  <si>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</si>
  <si>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</si>
  <si>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</si>
  <si>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</si>
  <si>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</si>
  <si>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</si>
  <si>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</si>
  <si>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</si>
  <si>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</si>
  <si>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</si>
  <si>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</si>
  <si>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</si>
  <si>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</si>
  <si>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</si>
  <si>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</si>
  <si>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</si>
  <si>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</si>
  <si>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</si>
  <si>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</si>
  <si>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</si>
  <si>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</si>
  <si>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</si>
  <si>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</si>
  <si>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</si>
  <si>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</si>
  <si>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</si>
  <si>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</si>
  <si>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</si>
  <si>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</si>
  <si>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</si>
  <si>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101a</t>
  </si>
  <si>
    <t>Komunikace</t>
  </si>
  <si>
    <t>STA</t>
  </si>
  <si>
    <t>1</t>
  </si>
  <si>
    <t>{88aa6d22-f93d-4b3b-a47a-eaad649708ae}</t>
  </si>
  <si>
    <t>2</t>
  </si>
  <si>
    <t>/</t>
  </si>
  <si>
    <t>101</t>
  </si>
  <si>
    <t>Soupis prací - Komunikace</t>
  </si>
  <si>
    <t>Soupis</t>
  </si>
  <si>
    <t>{40841388-f7ca-4940-80ba-bd1e4955f9c5}</t>
  </si>
  <si>
    <t>101b</t>
  </si>
  <si>
    <t>Oprava stávajících sjezdů</t>
  </si>
  <si>
    <t>{39f4a1b7-dc99-4088-aa79-e4d237ddb4c0}</t>
  </si>
  <si>
    <t>Soupis prací - Oprava stávajících sjezdů</t>
  </si>
  <si>
    <t>{c284a90f-07d4-4a67-90b1-8abdd87d4bfc}</t>
  </si>
  <si>
    <t>VON</t>
  </si>
  <si>
    <t>Vedlejší a ostatní náklady</t>
  </si>
  <si>
    <t>{03be111f-8e2a-491c-ae6f-1cf24288593c}</t>
  </si>
  <si>
    <t>Soupis prací - Vedlejší a ostatní náklady</t>
  </si>
  <si>
    <t>{81c1fb0c-5b3d-4770-b4e4-a568b02c08d3}</t>
  </si>
  <si>
    <t>KRYCÍ LIST SOUPISU PRACÍ</t>
  </si>
  <si>
    <t>Objekt:</t>
  </si>
  <si>
    <t>101a - Komunikace</t>
  </si>
  <si>
    <t>Soupis:</t>
  </si>
  <si>
    <t>101 - Soupis prací - Komunikace</t>
  </si>
  <si>
    <t>Ing. Miloslav v Karviné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</si>
  <si>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</si>
  <si>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</si>
  <si>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</si>
  <si>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</si>
  <si>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</si>
  <si>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</si>
  <si>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</si>
  <si>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</si>
  <si>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</si>
  <si>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</si>
  <si>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</si>
  <si>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</si>
  <si>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</si>
  <si>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27 - Zakládání - základy</t>
  </si>
  <si>
    <t xml:space="preserve">    4 - Vodorovné konstrukce</t>
  </si>
  <si>
    <t xml:space="preserve">      45 - Vodorovné podkladní a vedlejší konstrukce inž. staveb</t>
  </si>
  <si>
    <t xml:space="preserve">    5 - Komunikace</t>
  </si>
  <si>
    <t xml:space="preserve">      56 - Podkladní vrstvy komunikací, letišť a ploch</t>
  </si>
  <si>
    <t xml:space="preserve">      59 - Kryty pozemních komunikací, letišť a ploch dlážděných (předlažby)</t>
  </si>
  <si>
    <t xml:space="preserve">    57 - Kryty pozemních komunikací letišť a ploch z kameniva nebo živičné</t>
  </si>
  <si>
    <t xml:space="preserve">    8 - Trubní vedení</t>
  </si>
  <si>
    <t xml:space="preserve">      87 - Potrubí z trub plastických a skleněných</t>
  </si>
  <si>
    <t xml:space="preserve">    89 - Trubní vedení - ostatní konstrukce</t>
  </si>
  <si>
    <t xml:space="preserve">    91 - Doplňující konstrukce a práce pozemních komunikací, letišť a ploch</t>
  </si>
  <si>
    <t xml:space="preserve">    96 - Bourání konstrukcí</t>
  </si>
  <si>
    <t xml:space="preserve">    97 - Prorážení otvorů a ostatní bourací práce</t>
  </si>
  <si>
    <t xml:space="preserve">    99 -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</si>
  <si>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</si>
  <si>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</si>
  <si>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</si>
  <si>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</si>
  <si>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</si>
  <si>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</si>
  <si>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</si>
  <si>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</si>
  <si>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</si>
  <si>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</si>
  <si>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</si>
  <si>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</si>
  <si>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</si>
  <si>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</si>
  <si>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</si>
  <si>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</si>
  <si>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</si>
  <si>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</si>
  <si>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</si>
  <si>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</si>
  <si>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113106123</t>
  </si>
  <si>
    <t>Rozebrání dlažeb ze zámkových dlaždic komunikací pro pěší ručně</t>
  </si>
  <si>
    <t>m2</t>
  </si>
  <si>
    <t>CS ÚRS 2019 01</t>
  </si>
  <si>
    <t>4</t>
  </si>
  <si>
    <t>3</t>
  </si>
  <si>
    <t>-363964837</t>
  </si>
  <si>
    <t>VV</t>
  </si>
  <si>
    <t>Rozebrání dlažby pro předláždění</t>
  </si>
  <si>
    <t>257,20</t>
  </si>
  <si>
    <t>113106292</t>
  </si>
  <si>
    <t>Rozebrání vozovek ze silničních dílců spáry zalité cementovou maltou strojně pl přes 50 do 200m2</t>
  </si>
  <si>
    <t>-148908040</t>
  </si>
  <si>
    <t>vybourání stávající betonové přídlažby</t>
  </si>
  <si>
    <t>513,53*0,25</t>
  </si>
  <si>
    <t>113107222</t>
  </si>
  <si>
    <t>Odstranění podkladu pl přes 200 m2 z kameniva drceného tl 200 mm</t>
  </si>
  <si>
    <t>-699738681</t>
  </si>
  <si>
    <t>113154364</t>
  </si>
  <si>
    <t>Frézování živičného krytu tl 100 mm pruh š 2 m pl do 10000 m2 s překážkami v trase</t>
  </si>
  <si>
    <t>141139316</t>
  </si>
  <si>
    <t>3856</t>
  </si>
  <si>
    <t>5</t>
  </si>
  <si>
    <t>113202111</t>
  </si>
  <si>
    <t>Vytrhání obrub krajníků obrubníků stojatých</t>
  </si>
  <si>
    <t>m</t>
  </si>
  <si>
    <t>1956173368</t>
  </si>
  <si>
    <t>vybourání obrubníku</t>
  </si>
  <si>
    <t>603,3</t>
  </si>
  <si>
    <t>12</t>
  </si>
  <si>
    <t>Zemní práce - odkopávky a prokopávky</t>
  </si>
  <si>
    <t>6</t>
  </si>
  <si>
    <t>122101401</t>
  </si>
  <si>
    <t>Vykopávky v zemníku na suchu v hornině tř. 1 a 2 objem do 100 m3</t>
  </si>
  <si>
    <t>m3</t>
  </si>
  <si>
    <t>-1292883880</t>
  </si>
  <si>
    <t>1159*0,1</t>
  </si>
  <si>
    <t>7</t>
  </si>
  <si>
    <t>122202201</t>
  </si>
  <si>
    <t>Odkopávky a prokopávky nezapažené pro silnice objemu do 100 m3 v hornině tř. 3</t>
  </si>
  <si>
    <t>-316177843</t>
  </si>
  <si>
    <t>37*2,6*0,5</t>
  </si>
  <si>
    <t>8</t>
  </si>
  <si>
    <t>122202209</t>
  </si>
  <si>
    <t>Příplatek k odkopávkám a prokopávkám pro silnice v hornině tř. 3 za lepivost</t>
  </si>
  <si>
    <t>-1998948453</t>
  </si>
  <si>
    <t>48,1*0,5</t>
  </si>
  <si>
    <t>9</t>
  </si>
  <si>
    <t>M</t>
  </si>
  <si>
    <t>10371500</t>
  </si>
  <si>
    <t>substrát pro trávníky VL</t>
  </si>
  <si>
    <t>-439980739</t>
  </si>
  <si>
    <t>nákup ornice</t>
  </si>
  <si>
    <t>115,9</t>
  </si>
  <si>
    <t>13</t>
  </si>
  <si>
    <t>Zemní práce - hloubené vykopávky</t>
  </si>
  <si>
    <t>10</t>
  </si>
  <si>
    <t>131201101</t>
  </si>
  <si>
    <t>Hloubení jam nezapažených v hornině tř. 3 objemu do 100 m3</t>
  </si>
  <si>
    <t>1977818680</t>
  </si>
  <si>
    <t>2*2*2*8</t>
  </si>
  <si>
    <t>131201109</t>
  </si>
  <si>
    <t>Příplatek za lepivost u hloubení jam nezapažených v hornině tř. 3</t>
  </si>
  <si>
    <t>71202143</t>
  </si>
  <si>
    <t>64*0,5</t>
  </si>
  <si>
    <t>132201102</t>
  </si>
  <si>
    <t>Hloubení rýh š do 600 mm v hornině tř. 3 objemu přes 100 m3</t>
  </si>
  <si>
    <t>380392256</t>
  </si>
  <si>
    <t>1052,06*0,3*0,4+1136,76*0,25*0,4</t>
  </si>
  <si>
    <t>132201109</t>
  </si>
  <si>
    <t>Příplatek za lepivost k hloubení rýh š do 600 mm v hornině tř. 3</t>
  </si>
  <si>
    <t>1540669899</t>
  </si>
  <si>
    <t>239,923*0,5</t>
  </si>
  <si>
    <t>14</t>
  </si>
  <si>
    <t>132301201</t>
  </si>
  <si>
    <t>Hloubení rýh š do 2000 mm v hornině tř. 4 objemu do 100 m3</t>
  </si>
  <si>
    <t>1437153375</t>
  </si>
  <si>
    <t>53*1,1*1,5</t>
  </si>
  <si>
    <t>132201209</t>
  </si>
  <si>
    <t>Příplatek za lepivost k hloubení rýh š do 2000 mm v hornině tř. 3</t>
  </si>
  <si>
    <t>1525709517</t>
  </si>
  <si>
    <t>87,45*0,5</t>
  </si>
  <si>
    <t>16</t>
  </si>
  <si>
    <t>Zemní práce - přemístění výkopku</t>
  </si>
  <si>
    <t>162701105</t>
  </si>
  <si>
    <t>Vodorovné přemístění do 10000 m výkopku z horniny tř. 1 až 4</t>
  </si>
  <si>
    <t>1551434302</t>
  </si>
  <si>
    <t>48,1+64+239,923+87,45</t>
  </si>
  <si>
    <t>Součet</t>
  </si>
  <si>
    <t>17</t>
  </si>
  <si>
    <t>Zemní práce - konstrukce ze zemin</t>
  </si>
  <si>
    <t>171201201</t>
  </si>
  <si>
    <t>Uložení sypaniny na skládky</t>
  </si>
  <si>
    <t>-1583683308</t>
  </si>
  <si>
    <t>555,373</t>
  </si>
  <si>
    <t>18</t>
  </si>
  <si>
    <t>171201211</t>
  </si>
  <si>
    <t>Poplatek za uložení odpadu ze sypaniny na skládce (skládkovné)</t>
  </si>
  <si>
    <t>t</t>
  </si>
  <si>
    <t>-1192557005</t>
  </si>
  <si>
    <t>(555,373-115)*1,8</t>
  </si>
  <si>
    <t>19</t>
  </si>
  <si>
    <t>174101101</t>
  </si>
  <si>
    <t>Zásyp jam, šachet rýh nebo kolem objektů sypaninou se zhutněním</t>
  </si>
  <si>
    <t>2091597258</t>
  </si>
  <si>
    <t>64</t>
  </si>
  <si>
    <t>3,14*0,3*0,3*1,9*8*-1</t>
  </si>
  <si>
    <t>87,42</t>
  </si>
  <si>
    <t>(0,15+0,44)*53*-1</t>
  </si>
  <si>
    <t>20</t>
  </si>
  <si>
    <t>58333674</t>
  </si>
  <si>
    <t>kamenivo těžené hrubé frakce 16/32</t>
  </si>
  <si>
    <t>2072881534</t>
  </si>
  <si>
    <t>115,853*1,8</t>
  </si>
  <si>
    <t>Zemní práce - povrchové úpravy terénu</t>
  </si>
  <si>
    <t>181301101</t>
  </si>
  <si>
    <t>Rozprostření ornice tl vrstvy do 100 mm pl do 500 m2 v rovině nebo ve svahu do 1:5</t>
  </si>
  <si>
    <t>178055163</t>
  </si>
  <si>
    <t>1159</t>
  </si>
  <si>
    <t>22</t>
  </si>
  <si>
    <t>181411131</t>
  </si>
  <si>
    <t>Založení parkového trávníku výsevem plochy do 1000 m2 v rovině a ve svahu do 1:5</t>
  </si>
  <si>
    <t>401639215</t>
  </si>
  <si>
    <t>23</t>
  </si>
  <si>
    <t>005724200</t>
  </si>
  <si>
    <t>osivo směs travní parková okrasná</t>
  </si>
  <si>
    <t>kg</t>
  </si>
  <si>
    <t>-114800446</t>
  </si>
  <si>
    <t>1159*0,03</t>
  </si>
  <si>
    <t>24</t>
  </si>
  <si>
    <t>181951101</t>
  </si>
  <si>
    <t>Úprava pláně v hornině tř. 1 až 4 bez zhutnění</t>
  </si>
  <si>
    <t>-609067045</t>
  </si>
  <si>
    <t>25</t>
  </si>
  <si>
    <t>181951102</t>
  </si>
  <si>
    <t>Úprava pláně v hornině tř. 1 až 4 se zhutněním</t>
  </si>
  <si>
    <t>-79440679</t>
  </si>
  <si>
    <t>620</t>
  </si>
  <si>
    <t>26</t>
  </si>
  <si>
    <t>183402121</t>
  </si>
  <si>
    <t>Rozrušení půdy souvislé plochy do 500 m2 hloubky do 150 mm v rovině a svahu do 1:5</t>
  </si>
  <si>
    <t>1213598054</t>
  </si>
  <si>
    <t>27</t>
  </si>
  <si>
    <t>183403111</t>
  </si>
  <si>
    <t>Obdělání půdy nakopáním na hloubku do 0,1 m v rovině a svahu do 1:5</t>
  </si>
  <si>
    <t>1744591662</t>
  </si>
  <si>
    <t>28</t>
  </si>
  <si>
    <t>183403153</t>
  </si>
  <si>
    <t>Obdělání půdy hrabáním v rovině a svahu do 1:5</t>
  </si>
  <si>
    <t>633619747</t>
  </si>
  <si>
    <t>Zakládání - základy</t>
  </si>
  <si>
    <t>29</t>
  </si>
  <si>
    <t>274316R00</t>
  </si>
  <si>
    <t>Uložení stávajících síti do chráničky, včetně dodávky chráničky, zemních prací a obetonování</t>
  </si>
  <si>
    <t>1434895712</t>
  </si>
  <si>
    <t>rezerva</t>
  </si>
  <si>
    <t>52</t>
  </si>
  <si>
    <t>Vodorovné konstrukce</t>
  </si>
  <si>
    <t>45</t>
  </si>
  <si>
    <t>Vodorovné podkladní a vedlejší konstrukce inž. staveb</t>
  </si>
  <si>
    <t>30</t>
  </si>
  <si>
    <t>451573111</t>
  </si>
  <si>
    <t>Lože pod potrubí otevřený výkop ze štěrkopísku</t>
  </si>
  <si>
    <t>-1580960699</t>
  </si>
  <si>
    <t>(0,15+0,44)*53</t>
  </si>
  <si>
    <t>31</t>
  </si>
  <si>
    <t>637121115</t>
  </si>
  <si>
    <t>Okapový chodník z kačírku tl 300 mm s udusáním</t>
  </si>
  <si>
    <t>-1715466838</t>
  </si>
  <si>
    <t>117</t>
  </si>
  <si>
    <t>56</t>
  </si>
  <si>
    <t>Podkladní vrstvy komunikací, letišť a ploch</t>
  </si>
  <si>
    <t>32</t>
  </si>
  <si>
    <t>565131111</t>
  </si>
  <si>
    <t>Vyrovnání povrchu dosavadních podkladů obalovaným kamenivem ACP (OK) tl 50 mm</t>
  </si>
  <si>
    <t>1946969695</t>
  </si>
  <si>
    <t>2950</t>
  </si>
  <si>
    <t>33</t>
  </si>
  <si>
    <t>564851111</t>
  </si>
  <si>
    <t>Podklad ze štěrkodrtě ŠD tl 150 mm</t>
  </si>
  <si>
    <t>1412380227</t>
  </si>
  <si>
    <t>257,20*2</t>
  </si>
  <si>
    <t>59</t>
  </si>
  <si>
    <t>Kryty pozemních komunikací, letišť a ploch dlážděných (předlažby)</t>
  </si>
  <si>
    <t>34</t>
  </si>
  <si>
    <t>596211222</t>
  </si>
  <si>
    <t>Kladení zámkové dlažby komunikací pro pěší tl 80 mm skupiny B pl do 300 m2</t>
  </si>
  <si>
    <t>1380838823</t>
  </si>
  <si>
    <t>35</t>
  </si>
  <si>
    <t>59245297</t>
  </si>
  <si>
    <t xml:space="preserve">dlažba zámková profilová  kraj 20x14x8 cm přírodní</t>
  </si>
  <si>
    <t>1614040897</t>
  </si>
  <si>
    <t>231*1,01</t>
  </si>
  <si>
    <t>57</t>
  </si>
  <si>
    <t>Kryty pozemních komunikací letišť a ploch z kameniva nebo živičné</t>
  </si>
  <si>
    <t>36</t>
  </si>
  <si>
    <t>573231107</t>
  </si>
  <si>
    <t>Postřik živičný spojovací ze silniční emulze v množství 0,40 kg/m2</t>
  </si>
  <si>
    <t>1576426596</t>
  </si>
  <si>
    <t>3636</t>
  </si>
  <si>
    <t>37</t>
  </si>
  <si>
    <t>573231109</t>
  </si>
  <si>
    <t>Postřik živičný spojovací ze silniční emulze v množství 0,60 kg/m2</t>
  </si>
  <si>
    <t>-1365685042</t>
  </si>
  <si>
    <t>38</t>
  </si>
  <si>
    <t>577144121</t>
  </si>
  <si>
    <t>Asfaltový beton vrstva obrusná ACO 11 (ABS) tř. I tl 50 mm š přes 3 m z nemodifikovaného asfaltu</t>
  </si>
  <si>
    <t>-497631428</t>
  </si>
  <si>
    <t>39</t>
  </si>
  <si>
    <t>577165122</t>
  </si>
  <si>
    <t>Asfaltový beton vrstva ložní ACL 16 (ABH) tl 70 mm š přes 3 m z nemodifikovaného asfaltu</t>
  </si>
  <si>
    <t>CS ÚRS 2018 01</t>
  </si>
  <si>
    <t>-1414678817</t>
  </si>
  <si>
    <t>Trubní vedení</t>
  </si>
  <si>
    <t>87</t>
  </si>
  <si>
    <t>Potrubí z trub plastických a skleněných</t>
  </si>
  <si>
    <t>40</t>
  </si>
  <si>
    <t>871311101</t>
  </si>
  <si>
    <t>Montáž potrubí z PVC SDR 11 těsněných gumovým kroužkem otevřený výkop D 160 x 6,2 mm</t>
  </si>
  <si>
    <t>-2038304156</t>
  </si>
  <si>
    <t>7*6</t>
  </si>
  <si>
    <t>41</t>
  </si>
  <si>
    <t>28611197</t>
  </si>
  <si>
    <t>trubka kanalizační PPKGEM 160x4,9x2000 mm SN10</t>
  </si>
  <si>
    <t>2052699608</t>
  </si>
  <si>
    <t>(53/2+1)*1,02</t>
  </si>
  <si>
    <t>89</t>
  </si>
  <si>
    <t>Trubní vedení - ostatní konstrukce</t>
  </si>
  <si>
    <t>42</t>
  </si>
  <si>
    <t>895941311</t>
  </si>
  <si>
    <t xml:space="preserve">Zřízení vpusti kanalizační uliční z betonových dílců </t>
  </si>
  <si>
    <t>kus</t>
  </si>
  <si>
    <t>-2070484114</t>
  </si>
  <si>
    <t>43</t>
  </si>
  <si>
    <t>592238200</t>
  </si>
  <si>
    <t xml:space="preserve">vpusť betonová uliční  500/290 K 29x50x5 cm</t>
  </si>
  <si>
    <t>811885967</t>
  </si>
  <si>
    <t>44</t>
  </si>
  <si>
    <t>592238210</t>
  </si>
  <si>
    <t>vpusť betonová uliční 660/180 18x66x10 cm</t>
  </si>
  <si>
    <t>700915077</t>
  </si>
  <si>
    <t>592238230</t>
  </si>
  <si>
    <t>vpusť betonová uliční 500/626 D 62,6 x 49,5 x 5 cm</t>
  </si>
  <si>
    <t>-1710111103</t>
  </si>
  <si>
    <t>46</t>
  </si>
  <si>
    <t>592238240</t>
  </si>
  <si>
    <t>vpusť betonová uliční 500/590/150 V 59x50x5 cm</t>
  </si>
  <si>
    <t>142560226</t>
  </si>
  <si>
    <t>47</t>
  </si>
  <si>
    <t>899204111</t>
  </si>
  <si>
    <t>Osazení mříží litinových včetně rámů a košů na bahno hmotnosti nad 150 kg</t>
  </si>
  <si>
    <t>-848103031</t>
  </si>
  <si>
    <t>48</t>
  </si>
  <si>
    <t>552423R01</t>
  </si>
  <si>
    <t>Koš na bláto a kaly</t>
  </si>
  <si>
    <t>ks</t>
  </si>
  <si>
    <t>1319750055</t>
  </si>
  <si>
    <t>49</t>
  </si>
  <si>
    <t>552423R00</t>
  </si>
  <si>
    <t>Mříž pro vozovku s nálevkou</t>
  </si>
  <si>
    <t>-1638450597</t>
  </si>
  <si>
    <t>50</t>
  </si>
  <si>
    <t>899231111</t>
  </si>
  <si>
    <t>Výšková úprava uličního vstupu nebo vpusti do 200 mm zvýšením mříže</t>
  </si>
  <si>
    <t>1719219301</t>
  </si>
  <si>
    <t>51</t>
  </si>
  <si>
    <t>899232111</t>
  </si>
  <si>
    <t>Výšková úprava uličního vstupu nebo vpusti do 200 mm snížením mříže</t>
  </si>
  <si>
    <t>-1884028655</t>
  </si>
  <si>
    <t>899331111</t>
  </si>
  <si>
    <t>Výšková úprava uličního vstupu nebo vpusti do 200 mm zvýšením poklopu</t>
  </si>
  <si>
    <t>-1086240443</t>
  </si>
  <si>
    <t>53</t>
  </si>
  <si>
    <t>899332111</t>
  </si>
  <si>
    <t>Výšková úprava uličního vstupu nebo vpusti do 200 mm snížením poklopu</t>
  </si>
  <si>
    <t>1720489214</t>
  </si>
  <si>
    <t>54</t>
  </si>
  <si>
    <t>899431111</t>
  </si>
  <si>
    <t>Výšková úprava uličního vstupu nebo vpusti do 200 mm zvýšením krycího hrnce, šoupěte nebo hydrantu</t>
  </si>
  <si>
    <t>-1751301287</t>
  </si>
  <si>
    <t>55</t>
  </si>
  <si>
    <t>899432111</t>
  </si>
  <si>
    <t>Výšková úprava uličního vstupu nebo vpusti do 200 mm snížením krycího hrnce, šoupěte nebo hydrantu</t>
  </si>
  <si>
    <t>-1592754746</t>
  </si>
  <si>
    <t>899911R00</t>
  </si>
  <si>
    <t>Navrtávka a montáž průchodky, včetně dodávky</t>
  </si>
  <si>
    <t>1313998416</t>
  </si>
  <si>
    <t>91</t>
  </si>
  <si>
    <t>Doplňující konstrukce a práce pozemních komunikací, letišť a ploch</t>
  </si>
  <si>
    <t>915111112</t>
  </si>
  <si>
    <t>Vodorovné dopravní značení šířky 125 mm retroreflexní bílou barvou dělící čáry souvislé</t>
  </si>
  <si>
    <t>537121434</t>
  </si>
  <si>
    <t>58</t>
  </si>
  <si>
    <t>404453500</t>
  </si>
  <si>
    <t xml:space="preserve">barva na VDZ Limboroute K 835 HS bílá  bal. sud 250 kg</t>
  </si>
  <si>
    <t>-466312108</t>
  </si>
  <si>
    <t>56*0,125</t>
  </si>
  <si>
    <t>915611111</t>
  </si>
  <si>
    <t>Předznačení vodorovného liniového značení</t>
  </si>
  <si>
    <t>736153993</t>
  </si>
  <si>
    <t>60</t>
  </si>
  <si>
    <t>915491211</t>
  </si>
  <si>
    <t>Osazení vodícího proužku z betonových desek do betonového lože tl do 100 mm š proužku 250 mm</t>
  </si>
  <si>
    <t>-505007534</t>
  </si>
  <si>
    <t>513,53*2+25</t>
  </si>
  <si>
    <t>61</t>
  </si>
  <si>
    <t>LSV.100357</t>
  </si>
  <si>
    <t>Přídlažba 500x80x250 mm, šedá</t>
  </si>
  <si>
    <t>-1316246407</t>
  </si>
  <si>
    <t>1052,06*2*1,01</t>
  </si>
  <si>
    <t>62</t>
  </si>
  <si>
    <t>916131213</t>
  </si>
  <si>
    <t>Osazení silničního obrubníku betonového stojatého s boční opěrou do lože z betonu prostého</t>
  </si>
  <si>
    <t>-1303486166</t>
  </si>
  <si>
    <t>Obrubník 10/25</t>
  </si>
  <si>
    <t>513,53+37*2</t>
  </si>
  <si>
    <t>209+4,8+3,28+19,21+0,8+3,2+0,5+0,5+3,2+0,8+29,5+1+0,9+5+1,5+13+33+3,5+6+14*2,5</t>
  </si>
  <si>
    <t>513,53-337,99</t>
  </si>
  <si>
    <t>63</t>
  </si>
  <si>
    <t>59217017</t>
  </si>
  <si>
    <t>obrubník betonový chodníkový 100x10x25 cm</t>
  </si>
  <si>
    <t>1081756901</t>
  </si>
  <si>
    <t>1136,76*1,01</t>
  </si>
  <si>
    <t>916781111</t>
  </si>
  <si>
    <t>Zpomalovací plastový práh pro přejezdovou rychlost 30 km/h</t>
  </si>
  <si>
    <t>1826817505</t>
  </si>
  <si>
    <t>montáž a demontáž</t>
  </si>
  <si>
    <t>2*6</t>
  </si>
  <si>
    <t>65</t>
  </si>
  <si>
    <t>919121122</t>
  </si>
  <si>
    <t>Těsnění spár zálivkou za studena pro komůrky š 15 mm hl 30 mm s těsnicím profilem</t>
  </si>
  <si>
    <t>1015107346</t>
  </si>
  <si>
    <t>50,10</t>
  </si>
  <si>
    <t>66</t>
  </si>
  <si>
    <t>919735111</t>
  </si>
  <si>
    <t>Řezání stávajícího živičného krytu hl do 50 mm</t>
  </si>
  <si>
    <t>-857887191</t>
  </si>
  <si>
    <t>50,1</t>
  </si>
  <si>
    <t>96</t>
  </si>
  <si>
    <t>Bourání konstrukcí</t>
  </si>
  <si>
    <t>67</t>
  </si>
  <si>
    <t>966008R00</t>
  </si>
  <si>
    <t>Vybourání stávající uliční vpusti</t>
  </si>
  <si>
    <t>-1007384823</t>
  </si>
  <si>
    <t>97</t>
  </si>
  <si>
    <t>Prorážení otvorů a ostatní bourací práce</t>
  </si>
  <si>
    <t>68</t>
  </si>
  <si>
    <t>997211511</t>
  </si>
  <si>
    <t>Vodorovná doprava suti po suchu na vzdálenost do 1 km</t>
  </si>
  <si>
    <t>-1900582920</t>
  </si>
  <si>
    <t>1306,835</t>
  </si>
  <si>
    <t>69</t>
  </si>
  <si>
    <t>997312519</t>
  </si>
  <si>
    <t>Příplatek ZKD 1 km vodorovné dopravy suti a vybouraných hmot pro LTM</t>
  </si>
  <si>
    <t>-1157759350</t>
  </si>
  <si>
    <t>1306,835*9</t>
  </si>
  <si>
    <t>70</t>
  </si>
  <si>
    <t>997211611</t>
  </si>
  <si>
    <t>Nakládání suti na dopravní prostředky pro vodorovnou dopravu</t>
  </si>
  <si>
    <t>1517598513</t>
  </si>
  <si>
    <t>71</t>
  </si>
  <si>
    <t>997221815</t>
  </si>
  <si>
    <t>Poplatek za uložení betonového odpadu na skládce (skládkovné)</t>
  </si>
  <si>
    <t>-1997592195</t>
  </si>
  <si>
    <t>66,872+54,563+123,677</t>
  </si>
  <si>
    <t>72</t>
  </si>
  <si>
    <t>997221845</t>
  </si>
  <si>
    <t>Poplatek za uložení odpadu z asfaltových povrchů na skládce (skládkovné)</t>
  </si>
  <si>
    <t>1227576720</t>
  </si>
  <si>
    <t>987,136</t>
  </si>
  <si>
    <t>73</t>
  </si>
  <si>
    <t>997221855</t>
  </si>
  <si>
    <t>Poplatek za uložení odpadu z kameniva na skládce (skládkovné)</t>
  </si>
  <si>
    <t>1861573198</t>
  </si>
  <si>
    <t>74,588</t>
  </si>
  <si>
    <t>99</t>
  </si>
  <si>
    <t>Přesun hmot</t>
  </si>
  <si>
    <t>74</t>
  </si>
  <si>
    <t>998225111</t>
  </si>
  <si>
    <t>Přesun hmot pro pozemní komunikace s krytem z kamene, monolitickým betonovým nebo živičným</t>
  </si>
  <si>
    <t>-349855940</t>
  </si>
  <si>
    <t>101b - Oprava stávajících sjezdů</t>
  </si>
  <si>
    <t>101b - Soupis prací - Oprava stávajících sjezdů</t>
  </si>
  <si>
    <t xml:space="preserve">      97 - Prorážení otvorů a ostatní bourací práce</t>
  </si>
  <si>
    <t xml:space="preserve">        99 - Přesun hmot</t>
  </si>
  <si>
    <t>113106187</t>
  </si>
  <si>
    <t>Rozebrání dlažeb vozovek ze zámkové dlažby s ložem z kameniva strojně pl do 50 m2</t>
  </si>
  <si>
    <t>-26711050</t>
  </si>
  <si>
    <t>12,2+19,4+4+2</t>
  </si>
  <si>
    <t>113107163</t>
  </si>
  <si>
    <t>Odstranění podkladu z kameniva drceného tl 300 mm strojně pl přes 50 do 200 m2</t>
  </si>
  <si>
    <t>1547534865</t>
  </si>
  <si>
    <t>57+37,6+73</t>
  </si>
  <si>
    <t>113107172</t>
  </si>
  <si>
    <t>Odstranění podkladu z betonu prostého tl 300 mm strojně pl přes 50 do 200 m2</t>
  </si>
  <si>
    <t>1339483015</t>
  </si>
  <si>
    <t>113107181</t>
  </si>
  <si>
    <t>Odstranění podkladu živičného tl 50 mm strojně pl přes 50 do 200 m2</t>
  </si>
  <si>
    <t>-1092788785</t>
  </si>
  <si>
    <t>655385952</t>
  </si>
  <si>
    <t>-809568875</t>
  </si>
  <si>
    <t>potřeba ornice</t>
  </si>
  <si>
    <t>152,3*0,1</t>
  </si>
  <si>
    <t>122202202</t>
  </si>
  <si>
    <t>Odkopávky a prokopávky nezapažené pro silnice objemu do 1000 m3 v hornině tř. 3</t>
  </si>
  <si>
    <t>-1324717086</t>
  </si>
  <si>
    <t>231,0*0,5</t>
  </si>
  <si>
    <t>-289426785</t>
  </si>
  <si>
    <t>115,5*0,5</t>
  </si>
  <si>
    <t>-525206128</t>
  </si>
  <si>
    <t>15,23</t>
  </si>
  <si>
    <t>1012901840</t>
  </si>
  <si>
    <t>vpusti</t>
  </si>
  <si>
    <t>2*2*2*1</t>
  </si>
  <si>
    <t>791281666</t>
  </si>
  <si>
    <t>8*0,5</t>
  </si>
  <si>
    <t>132201101</t>
  </si>
  <si>
    <t>Hloubení rýh š do 600 mm v hornině tř. 3 objemu do 100 m3</t>
  </si>
  <si>
    <t>-702198013</t>
  </si>
  <si>
    <t>výkop pro obrubníky</t>
  </si>
  <si>
    <t>152,3*0,25*0,25</t>
  </si>
  <si>
    <t>liniové odvodnění</t>
  </si>
  <si>
    <t>(6,5+7+6+6,5)*0,35*0,25</t>
  </si>
  <si>
    <t>1760293103</t>
  </si>
  <si>
    <t>11,8*0,5</t>
  </si>
  <si>
    <t>-1243804268</t>
  </si>
  <si>
    <t>kanalizační přípojky</t>
  </si>
  <si>
    <t>(9+2+2+2,5)*1,1*1,2</t>
  </si>
  <si>
    <t>132301209</t>
  </si>
  <si>
    <t>Příplatek za lepivost k hloubení rýh š do 2000 mm v hornině tř. 4</t>
  </si>
  <si>
    <t>-264303496</t>
  </si>
  <si>
    <t>20,46*0,5</t>
  </si>
  <si>
    <t>Vodorovné přemístění do 10000 m výkopku/sypaniny z horniny tř. 1 až 4</t>
  </si>
  <si>
    <t>-1289157558</t>
  </si>
  <si>
    <t>ornice</t>
  </si>
  <si>
    <t>115,5+8+11,79+20,46</t>
  </si>
  <si>
    <t>171201101</t>
  </si>
  <si>
    <t>Uložení sypaniny do násypů nezhutněných</t>
  </si>
  <si>
    <t>1383207945</t>
  </si>
  <si>
    <t>1,2</t>
  </si>
  <si>
    <t>-852167825</t>
  </si>
  <si>
    <t>170,98-1,2</t>
  </si>
  <si>
    <t>-105631792</t>
  </si>
  <si>
    <t>(169,78-15,23)*1,8</t>
  </si>
  <si>
    <t>-1321416705</t>
  </si>
  <si>
    <t>3,14*0,25*0,25*1,9*-1</t>
  </si>
  <si>
    <t>20,46</t>
  </si>
  <si>
    <t>-7,75</t>
  </si>
  <si>
    <t>583336740</t>
  </si>
  <si>
    <t>kamenivo těžené hrubé (Bratčice) frakce 16-32</t>
  </si>
  <si>
    <t>1622749885</t>
  </si>
  <si>
    <t>20,337*1,8</t>
  </si>
  <si>
    <t>-33949651</t>
  </si>
  <si>
    <t>152,3*1</t>
  </si>
  <si>
    <t>930378139</t>
  </si>
  <si>
    <t>152,3</t>
  </si>
  <si>
    <t>989643021</t>
  </si>
  <si>
    <t>152,3*0,03</t>
  </si>
  <si>
    <t>180253931</t>
  </si>
  <si>
    <t>1202829390</t>
  </si>
  <si>
    <t>231</t>
  </si>
  <si>
    <t>183402131</t>
  </si>
  <si>
    <t>Rozrušení půdy souvislé plochy přes 500 m2 hloubky do 150 mm v rovině a svahu do 1:5</t>
  </si>
  <si>
    <t>-402470952</t>
  </si>
  <si>
    <t>-1281275824</t>
  </si>
  <si>
    <t>62199186</t>
  </si>
  <si>
    <t>451572111</t>
  </si>
  <si>
    <t>Lože pod potrubí otevřený výkop z kameniva drobného těženého</t>
  </si>
  <si>
    <t>-699813120</t>
  </si>
  <si>
    <t>přípojky</t>
  </si>
  <si>
    <t>1*0,5*(9+2+2+2,5)</t>
  </si>
  <si>
    <t>1107192728</t>
  </si>
  <si>
    <t>231*2</t>
  </si>
  <si>
    <t>353539867</t>
  </si>
  <si>
    <t>5*2,26+32,6+15,5+50,3+4,9+8,5+10,3+15,8+15,8+54+12</t>
  </si>
  <si>
    <t>-1478385902</t>
  </si>
  <si>
    <t>370042246</t>
  </si>
  <si>
    <t>kanalizační přípojky od uličních vpustí</t>
  </si>
  <si>
    <t>9+2+2+2,5</t>
  </si>
  <si>
    <t>-1400847403</t>
  </si>
  <si>
    <t>(9/2)+1*1,02</t>
  </si>
  <si>
    <t>28611170</t>
  </si>
  <si>
    <t>trubka kanalizační PP DN 100x1000 mm SN 10</t>
  </si>
  <si>
    <t>982203428</t>
  </si>
  <si>
    <t>(2+2+2,5)*1,01</t>
  </si>
  <si>
    <t>877321110</t>
  </si>
  <si>
    <t>Montáž elektrokolen 45° na potrubí z PE trub d 160</t>
  </si>
  <si>
    <t>1063067662</t>
  </si>
  <si>
    <t>286171820</t>
  </si>
  <si>
    <t>koleno kanalizační PP Master 45 ° DN 150</t>
  </si>
  <si>
    <t>-1423913951</t>
  </si>
  <si>
    <t>28617180</t>
  </si>
  <si>
    <t>koleno kanalizační PP SN 16 45 ° DN 100</t>
  </si>
  <si>
    <t>722463324</t>
  </si>
  <si>
    <t>817314111</t>
  </si>
  <si>
    <t>Montáž betonových útesů s hrdlem DN 150</t>
  </si>
  <si>
    <t>134470341</t>
  </si>
  <si>
    <t>1+1+1+1</t>
  </si>
  <si>
    <t>895941111</t>
  </si>
  <si>
    <t>Zřízení vpusti kanalizační uliční z betonových dílců typ UV-50 normální</t>
  </si>
  <si>
    <t>-2098062568</t>
  </si>
  <si>
    <t>vpusť betonová uliční TBV-Q 500/590/200 V /skruž/ 59x50x5 cm</t>
  </si>
  <si>
    <t>60531094</t>
  </si>
  <si>
    <t>1*1,01</t>
  </si>
  <si>
    <t>vpusť betonová uliční TBV-Q 660/180 /prstenec/ 18x66x10 cm</t>
  </si>
  <si>
    <t>-1984841901</t>
  </si>
  <si>
    <t>vpusť betonová uliční TBV-Q 500/290 K /skruž/ 29x50x5 cm</t>
  </si>
  <si>
    <t>131190820</t>
  </si>
  <si>
    <t>592238220</t>
  </si>
  <si>
    <t>vpusť betonová uliční TBV-Q 500/626 VD /dno/ 62,6 x 49,5 x 5 cm</t>
  </si>
  <si>
    <t>512563117</t>
  </si>
  <si>
    <t>592238640</t>
  </si>
  <si>
    <t>prstenec betonový pro uliční vpusť vyrovnávací TBV-Q 390/60/10a, 39x6x13 cm</t>
  </si>
  <si>
    <t>-717146300</t>
  </si>
  <si>
    <t>899211113</t>
  </si>
  <si>
    <t>Osazení mříží s rámem hmotnosti nad 100 do 150 kg</t>
  </si>
  <si>
    <t>-1514491586</t>
  </si>
  <si>
    <t>-794613028</t>
  </si>
  <si>
    <t>440514636</t>
  </si>
  <si>
    <t>445749519</t>
  </si>
  <si>
    <t>1411845846</t>
  </si>
  <si>
    <t>103187437</t>
  </si>
  <si>
    <t>Vybourání stávající uliční vpusti, včetně zásypu kamenivem</t>
  </si>
  <si>
    <t>-1696476629</t>
  </si>
  <si>
    <t>916231213</t>
  </si>
  <si>
    <t>Osazení chodníkového obrubníku betonového stojatého s boční opěrou do lože z betonu prostého</t>
  </si>
  <si>
    <t>-1887140085</t>
  </si>
  <si>
    <t xml:space="preserve">Obrubník  zahradní</t>
  </si>
  <si>
    <t>2,3+2,3+5+2,5+14,5+2,5+3,1+3,2+5+2,5+4,5+5+5+3,5+3,5+3,5+2,5+2+5+2+2+5,4+2+3+2+6+2,5+3+3+3+7+5+5+3+3+5+5+5+3</t>
  </si>
  <si>
    <t>1917380257</t>
  </si>
  <si>
    <t>152,3*1,01</t>
  </si>
  <si>
    <t>618273946</t>
  </si>
  <si>
    <t>38,5</t>
  </si>
  <si>
    <t>935113111</t>
  </si>
  <si>
    <t>Osazení odvodňovacího polymerbetonového žlabu s krycím roštem šířky do 200 mm</t>
  </si>
  <si>
    <t>-382724673</t>
  </si>
  <si>
    <t>6,5+7+6+6,5</t>
  </si>
  <si>
    <t>592270R01</t>
  </si>
  <si>
    <t>Liniové odvodnění dle nabídky výrobce</t>
  </si>
  <si>
    <t>soubor</t>
  </si>
  <si>
    <t>1723747265</t>
  </si>
  <si>
    <t>997221561</t>
  </si>
  <si>
    <t>Vodorovná doprava suti z kusových materiálů do 1 km</t>
  </si>
  <si>
    <t>1430950940</t>
  </si>
  <si>
    <t>997221569</t>
  </si>
  <si>
    <t>Příplatek ZKD 1 km u vodorovné dopravy suti z kusových materiálů</t>
  </si>
  <si>
    <t>-1555791599</t>
  </si>
  <si>
    <t>129,737*9</t>
  </si>
  <si>
    <t>997221611</t>
  </si>
  <si>
    <t>-186934446</t>
  </si>
  <si>
    <t>1851492760</t>
  </si>
  <si>
    <t>3,69+35,625+11,092</t>
  </si>
  <si>
    <t>-108056441</t>
  </si>
  <si>
    <t>5,586</t>
  </si>
  <si>
    <t>-897211576</t>
  </si>
  <si>
    <t>73,744</t>
  </si>
  <si>
    <t>-544191867</t>
  </si>
  <si>
    <t>VON - Vedlejší a ostatní náklady</t>
  </si>
  <si>
    <t>VON - Soupis prací - Vedlejší a ostatní náklady</t>
  </si>
  <si>
    <t>OST - Ostatní</t>
  </si>
  <si>
    <t xml:space="preserve">    O01 - Ostatní</t>
  </si>
  <si>
    <t>VRN - Vedlejší rozpočtové náklady</t>
  </si>
  <si>
    <t xml:space="preserve">    0 - Vedlejší rozpočtové náklady</t>
  </si>
  <si>
    <t>OST</t>
  </si>
  <si>
    <t>Ostatní</t>
  </si>
  <si>
    <t>O01</t>
  </si>
  <si>
    <t>011503001</t>
  </si>
  <si>
    <t>Vytýčení stávající inženýrské sítě</t>
  </si>
  <si>
    <t>826071811</t>
  </si>
  <si>
    <t>"Vytýčení stávajících sítí</t>
  </si>
  <si>
    <t xml:space="preserve">"včetně kopaných sond a jejich zásypu a úpravy terénu </t>
  </si>
  <si>
    <t>"(předpoklad 36 sond o velikosti 0,6*2*2 m)</t>
  </si>
  <si>
    <t>042503001</t>
  </si>
  <si>
    <t>Dočasné dopravní opatření-návrh a projednání</t>
  </si>
  <si>
    <t>1940252700</t>
  </si>
  <si>
    <t>042503002</t>
  </si>
  <si>
    <t>Dočasné dopravní opatření - realizace</t>
  </si>
  <si>
    <t>111595365</t>
  </si>
  <si>
    <t>VRN</t>
  </si>
  <si>
    <t>Vedlejší rozpočtové náklady</t>
  </si>
  <si>
    <t>012203000.2</t>
  </si>
  <si>
    <t>Geodetické práce při provádění stavby - vytýčení stavby</t>
  </si>
  <si>
    <t>CS ÚRS 2013 01</t>
  </si>
  <si>
    <t>1024</t>
  </si>
  <si>
    <t>1706091832</t>
  </si>
  <si>
    <t xml:space="preserve">"Geodetické vytýčení stavby </t>
  </si>
  <si>
    <t>012303000.2</t>
  </si>
  <si>
    <t>Geodetické práce po výstavbě - zaměření skutečného provedení</t>
  </si>
  <si>
    <t>12048866</t>
  </si>
  <si>
    <t>"ve třech vyhotoveních</t>
  </si>
  <si>
    <t>012303001</t>
  </si>
  <si>
    <t xml:space="preserve">Geometrický plán </t>
  </si>
  <si>
    <t>-1862396765</t>
  </si>
  <si>
    <t>"Geometrický plán v šesti vyhotoveních pro vklad věcného břemene do katastru nemovitostí</t>
  </si>
  <si>
    <t>013254000</t>
  </si>
  <si>
    <t>Dokumentace skutečného provedení stavby</t>
  </si>
  <si>
    <t>1709908552</t>
  </si>
  <si>
    <t>"Ve třech vyhotoveních</t>
  </si>
  <si>
    <t>031203001</t>
  </si>
  <si>
    <t>Zařízení staveniště</t>
  </si>
  <si>
    <t>1110398356</t>
  </si>
  <si>
    <t>031203002</t>
  </si>
  <si>
    <t>Provozní vlivy</t>
  </si>
  <si>
    <t>64831471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</si>
</sst>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2" fillId="0" borderId="3" xfId="0" applyFont="1" applyBorder="1" applyAlignment="1" applyProtection="1"/>
    <xf numFmtId="0" fontId="12" fillId="0" borderId="0" xfId="0" applyFont="1" applyAlignment="1" applyProtection="1"/>
    <xf numFmtId="0" fontId="12" fillId="0" borderId="0" xfId="0" applyFont="1" applyAlignment="1" applyProtection="1">
      <alignment horizontal="left"/>
    </xf>
    <xf numFmtId="0" fontId="12" fillId="0" borderId="0" xfId="0" applyFont="1" applyAlignment="1" applyProtection="1">
      <protection locked="0"/>
    </xf>
    <xf numFmtId="4" fontId="12" fillId="0" borderId="0" xfId="0" applyNumberFormat="1" applyFont="1" applyAlignment="1" applyProtection="1"/>
    <xf numFmtId="0" fontId="12" fillId="0" borderId="3" xfId="0" applyFont="1" applyBorder="1" applyAlignment="1"/>
    <xf numFmtId="0" fontId="12" fillId="0" borderId="14" xfId="0" applyFont="1" applyBorder="1" applyAlignment="1" applyProtection="1"/>
    <xf numFmtId="0" fontId="12" fillId="0" borderId="0" xfId="0" applyFont="1" applyBorder="1" applyAlignment="1" applyProtection="1"/>
    <xf numFmtId="166" fontId="12" fillId="0" borderId="0" xfId="0" applyNumberFormat="1" applyFont="1" applyBorder="1" applyAlignment="1" applyProtection="1"/>
    <xf numFmtId="166" fontId="12" fillId="0" borderId="15" xfId="0" applyNumberFormat="1" applyFont="1" applyBorder="1" applyAlignment="1" applyProtection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30</v>
      </c>
      <c r="AL11" s="22"/>
      <c r="AM11" s="22"/>
      <c r="AN11" s="27" t="s">
        <v>31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33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33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30</v>
      </c>
      <c r="AL14" s="22"/>
      <c r="AM14" s="22"/>
      <c r="AN14" s="34" t="s">
        <v>33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35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30</v>
      </c>
      <c r="AL17" s="22"/>
      <c r="AM17" s="22"/>
      <c r="AN17" s="27" t="s">
        <v>37</v>
      </c>
      <c r="AO17" s="22"/>
      <c r="AP17" s="22"/>
      <c r="AQ17" s="22"/>
      <c r="AR17" s="20"/>
      <c r="BE17" s="31"/>
      <c r="BS17" s="17" t="s">
        <v>38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30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38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46</v>
      </c>
      <c r="E29" s="46"/>
      <c r="F29" s="32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2" customFormat="1" ht="14.4" customHeight="1">
      <c r="B30" s="45"/>
      <c r="C30" s="46"/>
      <c r="D30" s="46"/>
      <c r="E30" s="46"/>
      <c r="F30" s="32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2" customFormat="1" ht="14.4" customHeight="1">
      <c r="B31" s="45"/>
      <c r="C31" s="46"/>
      <c r="D31" s="46"/>
      <c r="E31" s="46"/>
      <c r="F31" s="32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2" customFormat="1" ht="14.4" customHeight="1">
      <c r="B32" s="45"/>
      <c r="C32" s="46"/>
      <c r="D32" s="46"/>
      <c r="E32" s="46"/>
      <c r="F32" s="32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2" customFormat="1" ht="14.4" customHeight="1">
      <c r="B33" s="45"/>
      <c r="C33" s="46"/>
      <c r="D33" s="46"/>
      <c r="E33" s="46"/>
      <c r="F33" s="32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1"/>
    </row>
    <row r="35" s="1" customFormat="1" ht="25.92" customHeight="1"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14.4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</row>
    <row r="38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1" customFormat="1" ht="14.4" customHeight="1">
      <c r="B49" s="38"/>
      <c r="C49" s="39"/>
      <c r="D49" s="58" t="s">
        <v>55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56</v>
      </c>
      <c r="AI49" s="59"/>
      <c r="AJ49" s="59"/>
      <c r="AK49" s="59"/>
      <c r="AL49" s="59"/>
      <c r="AM49" s="59"/>
      <c r="AN49" s="59"/>
      <c r="AO49" s="59"/>
      <c r="AP49" s="39"/>
      <c r="AQ49" s="39"/>
      <c r="AR49" s="4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1" customFormat="1">
      <c r="B60" s="38"/>
      <c r="C60" s="39"/>
      <c r="D60" s="60" t="s">
        <v>57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0" t="s">
        <v>58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0" t="s">
        <v>57</v>
      </c>
      <c r="AI60" s="41"/>
      <c r="AJ60" s="41"/>
      <c r="AK60" s="41"/>
      <c r="AL60" s="41"/>
      <c r="AM60" s="60" t="s">
        <v>58</v>
      </c>
      <c r="AN60" s="41"/>
      <c r="AO60" s="41"/>
      <c r="AP60" s="39"/>
      <c r="AQ60" s="39"/>
      <c r="AR60" s="43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1" customFormat="1">
      <c r="B64" s="38"/>
      <c r="C64" s="39"/>
      <c r="D64" s="58" t="s">
        <v>59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8" t="s">
        <v>60</v>
      </c>
      <c r="AI64" s="59"/>
      <c r="AJ64" s="59"/>
      <c r="AK64" s="59"/>
      <c r="AL64" s="59"/>
      <c r="AM64" s="59"/>
      <c r="AN64" s="59"/>
      <c r="AO64" s="59"/>
      <c r="AP64" s="39"/>
      <c r="AQ64" s="39"/>
      <c r="AR64" s="43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1" customFormat="1">
      <c r="B75" s="38"/>
      <c r="C75" s="39"/>
      <c r="D75" s="60" t="s">
        <v>57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0" t="s">
        <v>58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0" t="s">
        <v>57</v>
      </c>
      <c r="AI75" s="41"/>
      <c r="AJ75" s="41"/>
      <c r="AK75" s="41"/>
      <c r="AL75" s="41"/>
      <c r="AM75" s="60" t="s">
        <v>58</v>
      </c>
      <c r="AN75" s="41"/>
      <c r="AO75" s="41"/>
      <c r="AP75" s="39"/>
      <c r="AQ75" s="39"/>
      <c r="AR75" s="43"/>
    </row>
    <row r="76" s="1" customFormat="1"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</row>
    <row r="77" s="1" customFormat="1" ht="6.96" customHeight="1"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43"/>
    </row>
    <row r="81" s="1" customFormat="1" ht="6.96" customHeight="1"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43"/>
    </row>
    <row r="82" s="1" customFormat="1" ht="24.96" customHeight="1">
      <c r="B82" s="38"/>
      <c r="C82" s="23" t="s">
        <v>61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</row>
    <row r="84" s="3" customFormat="1" ht="12" customHeight="1">
      <c r="B84" s="65"/>
      <c r="C84" s="32" t="s">
        <v>13</v>
      </c>
      <c r="D84" s="66"/>
      <c r="E84" s="66"/>
      <c r="F84" s="66"/>
      <c r="G84" s="66"/>
      <c r="H84" s="66"/>
      <c r="I84" s="66"/>
      <c r="J84" s="66"/>
      <c r="K84" s="66"/>
      <c r="L84" s="66" t="str">
        <f>K5</f>
        <v>2019-001</v>
      </c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7"/>
    </row>
    <row r="85" s="4" customFormat="1" ht="36.96" customHeight="1">
      <c r="B85" s="68"/>
      <c r="C85" s="69" t="s">
        <v>16</v>
      </c>
      <c r="D85" s="70"/>
      <c r="E85" s="70"/>
      <c r="F85" s="70"/>
      <c r="G85" s="70"/>
      <c r="H85" s="70"/>
      <c r="I85" s="70"/>
      <c r="J85" s="70"/>
      <c r="K85" s="70"/>
      <c r="L85" s="71" t="str">
        <f>K6</f>
        <v>Úpravy ulice Sv.Čecha v Karviné-Fryštátě, 1.část</v>
      </c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2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</row>
    <row r="87" s="1" customFormat="1" ht="12" customHeight="1">
      <c r="B87" s="38"/>
      <c r="C87" s="32" t="s">
        <v>22</v>
      </c>
      <c r="D87" s="39"/>
      <c r="E87" s="39"/>
      <c r="F87" s="39"/>
      <c r="G87" s="39"/>
      <c r="H87" s="39"/>
      <c r="I87" s="39"/>
      <c r="J87" s="39"/>
      <c r="K87" s="39"/>
      <c r="L87" s="73" t="str">
        <f>IF(K8="","",K8)</f>
        <v>Karviná Fryštát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2" t="s">
        <v>24</v>
      </c>
      <c r="AJ87" s="39"/>
      <c r="AK87" s="39"/>
      <c r="AL87" s="39"/>
      <c r="AM87" s="74" t="str">
        <f>IF(AN8= "","",AN8)</f>
        <v>16. 2. 2019</v>
      </c>
      <c r="AN87" s="74"/>
      <c r="AO87" s="39"/>
      <c r="AP87" s="39"/>
      <c r="AQ87" s="39"/>
      <c r="AR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</row>
    <row r="89" s="1" customFormat="1" ht="43.05" customHeight="1">
      <c r="B89" s="38"/>
      <c r="C89" s="32" t="s">
        <v>26</v>
      </c>
      <c r="D89" s="39"/>
      <c r="E89" s="39"/>
      <c r="F89" s="39"/>
      <c r="G89" s="39"/>
      <c r="H89" s="39"/>
      <c r="I89" s="39"/>
      <c r="J89" s="39"/>
      <c r="K89" s="39"/>
      <c r="L89" s="66" t="str">
        <f>IF(E11= "","",E11)</f>
        <v>SMK-odbor majetkový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2" t="s">
        <v>34</v>
      </c>
      <c r="AJ89" s="39"/>
      <c r="AK89" s="39"/>
      <c r="AL89" s="39"/>
      <c r="AM89" s="75" t="str">
        <f>IF(E17="","",E17)</f>
        <v>Ateliér ESO spolsr.o.,K.H.Máchy5203/33</v>
      </c>
      <c r="AN89" s="66"/>
      <c r="AO89" s="66"/>
      <c r="AP89" s="66"/>
      <c r="AQ89" s="39"/>
      <c r="AR89" s="43"/>
      <c r="AS89" s="76" t="s">
        <v>62</v>
      </c>
      <c r="AT89" s="77"/>
      <c r="AU89" s="78"/>
      <c r="AV89" s="78"/>
      <c r="AW89" s="78"/>
      <c r="AX89" s="78"/>
      <c r="AY89" s="78"/>
      <c r="AZ89" s="78"/>
      <c r="BA89" s="78"/>
      <c r="BB89" s="78"/>
      <c r="BC89" s="78"/>
      <c r="BD89" s="79"/>
    </row>
    <row r="90" s="1" customFormat="1" ht="15.15" customHeight="1">
      <c r="B90" s="38"/>
      <c r="C90" s="32" t="s">
        <v>32</v>
      </c>
      <c r="D90" s="39"/>
      <c r="E90" s="39"/>
      <c r="F90" s="39"/>
      <c r="G90" s="39"/>
      <c r="H90" s="39"/>
      <c r="I90" s="39"/>
      <c r="J90" s="39"/>
      <c r="K90" s="39"/>
      <c r="L90" s="66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2" t="s">
        <v>39</v>
      </c>
      <c r="AJ90" s="39"/>
      <c r="AK90" s="39"/>
      <c r="AL90" s="39"/>
      <c r="AM90" s="75" t="str">
        <f>IF(E20="","",E20)</f>
        <v>Ing. Miloslav Vrána</v>
      </c>
      <c r="AN90" s="66"/>
      <c r="AO90" s="66"/>
      <c r="AP90" s="66"/>
      <c r="AQ90" s="39"/>
      <c r="AR90" s="43"/>
      <c r="AS90" s="80"/>
      <c r="AT90" s="81"/>
      <c r="AU90" s="82"/>
      <c r="AV90" s="82"/>
      <c r="AW90" s="82"/>
      <c r="AX90" s="82"/>
      <c r="AY90" s="82"/>
      <c r="AZ90" s="82"/>
      <c r="BA90" s="82"/>
      <c r="BB90" s="82"/>
      <c r="BC90" s="82"/>
      <c r="BD90" s="83"/>
    </row>
    <row r="91" s="1" customFormat="1" ht="10.8" customHeight="1"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4"/>
      <c r="AT91" s="85"/>
      <c r="AU91" s="86"/>
      <c r="AV91" s="86"/>
      <c r="AW91" s="86"/>
      <c r="AX91" s="86"/>
      <c r="AY91" s="86"/>
      <c r="AZ91" s="86"/>
      <c r="BA91" s="86"/>
      <c r="BB91" s="86"/>
      <c r="BC91" s="86"/>
      <c r="BD91" s="87"/>
    </row>
    <row r="92" s="1" customFormat="1" ht="29.28" customHeight="1">
      <c r="B92" s="38"/>
      <c r="C92" s="88" t="s">
        <v>63</v>
      </c>
      <c r="D92" s="89"/>
      <c r="E92" s="89"/>
      <c r="F92" s="89"/>
      <c r="G92" s="89"/>
      <c r="H92" s="90"/>
      <c r="I92" s="91" t="s">
        <v>64</v>
      </c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92" t="s">
        <v>65</v>
      </c>
      <c r="AH92" s="89"/>
      <c r="AI92" s="89"/>
      <c r="AJ92" s="89"/>
      <c r="AK92" s="89"/>
      <c r="AL92" s="89"/>
      <c r="AM92" s="89"/>
      <c r="AN92" s="91" t="s">
        <v>66</v>
      </c>
      <c r="AO92" s="89"/>
      <c r="AP92" s="93"/>
      <c r="AQ92" s="94" t="s">
        <v>67</v>
      </c>
      <c r="AR92" s="43"/>
      <c r="AS92" s="95" t="s">
        <v>68</v>
      </c>
      <c r="AT92" s="96" t="s">
        <v>69</v>
      </c>
      <c r="AU92" s="96" t="s">
        <v>70</v>
      </c>
      <c r="AV92" s="96" t="s">
        <v>71</v>
      </c>
      <c r="AW92" s="96" t="s">
        <v>72</v>
      </c>
      <c r="AX92" s="96" t="s">
        <v>73</v>
      </c>
      <c r="AY92" s="96" t="s">
        <v>74</v>
      </c>
      <c r="AZ92" s="96" t="s">
        <v>75</v>
      </c>
      <c r="BA92" s="96" t="s">
        <v>76</v>
      </c>
      <c r="BB92" s="96" t="s">
        <v>77</v>
      </c>
      <c r="BC92" s="96" t="s">
        <v>78</v>
      </c>
      <c r="BD92" s="97" t="s">
        <v>79</v>
      </c>
    </row>
    <row r="93" s="1" customFormat="1" ht="10.8" customHeight="1"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98"/>
      <c r="AT93" s="99"/>
      <c r="AU93" s="99"/>
      <c r="AV93" s="99"/>
      <c r="AW93" s="99"/>
      <c r="AX93" s="99"/>
      <c r="AY93" s="99"/>
      <c r="AZ93" s="99"/>
      <c r="BA93" s="99"/>
      <c r="BB93" s="99"/>
      <c r="BC93" s="99"/>
      <c r="BD93" s="100"/>
    </row>
    <row r="94" s="5" customFormat="1" ht="32.4" customHeight="1">
      <c r="B94" s="101"/>
      <c r="C94" s="102" t="s">
        <v>80</v>
      </c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4">
        <f>ROUND(AG95+AG97+AG99,2)</f>
        <v>0</v>
      </c>
      <c r="AH94" s="104"/>
      <c r="AI94" s="104"/>
      <c r="AJ94" s="104"/>
      <c r="AK94" s="104"/>
      <c r="AL94" s="104"/>
      <c r="AM94" s="104"/>
      <c r="AN94" s="105">
        <f>SUM(AG94,AT94)</f>
        <v>0</v>
      </c>
      <c r="AO94" s="105"/>
      <c r="AP94" s="105"/>
      <c r="AQ94" s="106" t="s">
        <v>1</v>
      </c>
      <c r="AR94" s="107"/>
      <c r="AS94" s="108">
        <f>ROUND(AS95+AS97+AS99,2)</f>
        <v>0</v>
      </c>
      <c r="AT94" s="109">
        <f>ROUND(SUM(AV94:AW94),2)</f>
        <v>0</v>
      </c>
      <c r="AU94" s="110">
        <f>ROUND(AU95+AU97+AU99,5)</f>
        <v>0</v>
      </c>
      <c r="AV94" s="109">
        <f>ROUND(AZ94*L29,2)</f>
        <v>0</v>
      </c>
      <c r="AW94" s="109">
        <f>ROUND(BA94*L30,2)</f>
        <v>0</v>
      </c>
      <c r="AX94" s="109">
        <f>ROUND(BB94*L29,2)</f>
        <v>0</v>
      </c>
      <c r="AY94" s="109">
        <f>ROUND(BC94*L30,2)</f>
        <v>0</v>
      </c>
      <c r="AZ94" s="109">
        <f>ROUND(AZ95+AZ97+AZ99,2)</f>
        <v>0</v>
      </c>
      <c r="BA94" s="109">
        <f>ROUND(BA95+BA97+BA99,2)</f>
        <v>0</v>
      </c>
      <c r="BB94" s="109">
        <f>ROUND(BB95+BB97+BB99,2)</f>
        <v>0</v>
      </c>
      <c r="BC94" s="109">
        <f>ROUND(BC95+BC97+BC99,2)</f>
        <v>0</v>
      </c>
      <c r="BD94" s="111">
        <f>ROUND(BD95+BD97+BD99,2)</f>
        <v>0</v>
      </c>
      <c r="BS94" s="112" t="s">
        <v>81</v>
      </c>
      <c r="BT94" s="112" t="s">
        <v>82</v>
      </c>
      <c r="BU94" s="113" t="s">
        <v>83</v>
      </c>
      <c r="BV94" s="112" t="s">
        <v>84</v>
      </c>
      <c r="BW94" s="112" t="s">
        <v>5</v>
      </c>
      <c r="BX94" s="112" t="s">
        <v>85</v>
      </c>
      <c r="CL94" s="112" t="s">
        <v>19</v>
      </c>
    </row>
    <row r="95" s="6" customFormat="1" ht="16.5" customHeight="1">
      <c r="B95" s="114"/>
      <c r="C95" s="115"/>
      <c r="D95" s="116" t="s">
        <v>86</v>
      </c>
      <c r="E95" s="116"/>
      <c r="F95" s="116"/>
      <c r="G95" s="116"/>
      <c r="H95" s="116"/>
      <c r="I95" s="117"/>
      <c r="J95" s="116" t="s">
        <v>87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ROUND(AG96,2)</f>
        <v>0</v>
      </c>
      <c r="AH95" s="117"/>
      <c r="AI95" s="117"/>
      <c r="AJ95" s="117"/>
      <c r="AK95" s="117"/>
      <c r="AL95" s="117"/>
      <c r="AM95" s="117"/>
      <c r="AN95" s="119">
        <f>SUM(AG95,AT95)</f>
        <v>0</v>
      </c>
      <c r="AO95" s="117"/>
      <c r="AP95" s="117"/>
      <c r="AQ95" s="120" t="s">
        <v>88</v>
      </c>
      <c r="AR95" s="121"/>
      <c r="AS95" s="122">
        <f>ROUND(AS96,2)</f>
        <v>0</v>
      </c>
      <c r="AT95" s="123">
        <f>ROUND(SUM(AV95:AW95),2)</f>
        <v>0</v>
      </c>
      <c r="AU95" s="124">
        <f>ROUND(AU96,5)</f>
        <v>0</v>
      </c>
      <c r="AV95" s="123">
        <f>ROUND(AZ95*L29,2)</f>
        <v>0</v>
      </c>
      <c r="AW95" s="123">
        <f>ROUND(BA95*L30,2)</f>
        <v>0</v>
      </c>
      <c r="AX95" s="123">
        <f>ROUND(BB95*L29,2)</f>
        <v>0</v>
      </c>
      <c r="AY95" s="123">
        <f>ROUND(BC95*L30,2)</f>
        <v>0</v>
      </c>
      <c r="AZ95" s="123">
        <f>ROUND(AZ96,2)</f>
        <v>0</v>
      </c>
      <c r="BA95" s="123">
        <f>ROUND(BA96,2)</f>
        <v>0</v>
      </c>
      <c r="BB95" s="123">
        <f>ROUND(BB96,2)</f>
        <v>0</v>
      </c>
      <c r="BC95" s="123">
        <f>ROUND(BC96,2)</f>
        <v>0</v>
      </c>
      <c r="BD95" s="125">
        <f>ROUND(BD96,2)</f>
        <v>0</v>
      </c>
      <c r="BS95" s="126" t="s">
        <v>81</v>
      </c>
      <c r="BT95" s="126" t="s">
        <v>89</v>
      </c>
      <c r="BU95" s="126" t="s">
        <v>83</v>
      </c>
      <c r="BV95" s="126" t="s">
        <v>84</v>
      </c>
      <c r="BW95" s="126" t="s">
        <v>90</v>
      </c>
      <c r="BX95" s="126" t="s">
        <v>5</v>
      </c>
      <c r="CL95" s="126" t="s">
        <v>19</v>
      </c>
      <c r="CM95" s="126" t="s">
        <v>91</v>
      </c>
    </row>
    <row r="96" s="3" customFormat="1" ht="16.5" customHeight="1">
      <c r="A96" s="127" t="s">
        <v>92</v>
      </c>
      <c r="B96" s="65"/>
      <c r="C96" s="128"/>
      <c r="D96" s="128"/>
      <c r="E96" s="129" t="s">
        <v>93</v>
      </c>
      <c r="F96" s="129"/>
      <c r="G96" s="129"/>
      <c r="H96" s="129"/>
      <c r="I96" s="129"/>
      <c r="J96" s="128"/>
      <c r="K96" s="129" t="s">
        <v>94</v>
      </c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30">
        <f>'101 - Soupis prací - Komu...'!J32</f>
        <v>0</v>
      </c>
      <c r="AH96" s="128"/>
      <c r="AI96" s="128"/>
      <c r="AJ96" s="128"/>
      <c r="AK96" s="128"/>
      <c r="AL96" s="128"/>
      <c r="AM96" s="128"/>
      <c r="AN96" s="130">
        <f>SUM(AG96,AT96)</f>
        <v>0</v>
      </c>
      <c r="AO96" s="128"/>
      <c r="AP96" s="128"/>
      <c r="AQ96" s="131" t="s">
        <v>95</v>
      </c>
      <c r="AR96" s="67"/>
      <c r="AS96" s="132">
        <v>0</v>
      </c>
      <c r="AT96" s="133">
        <f>ROUND(SUM(AV96:AW96),2)</f>
        <v>0</v>
      </c>
      <c r="AU96" s="134">
        <f>'101 - Soupis prací - Komu...'!P142</f>
        <v>0</v>
      </c>
      <c r="AV96" s="133">
        <f>'101 - Soupis prací - Komu...'!J35</f>
        <v>0</v>
      </c>
      <c r="AW96" s="133">
        <f>'101 - Soupis prací - Komu...'!J36</f>
        <v>0</v>
      </c>
      <c r="AX96" s="133">
        <f>'101 - Soupis prací - Komu...'!J37</f>
        <v>0</v>
      </c>
      <c r="AY96" s="133">
        <f>'101 - Soupis prací - Komu...'!J38</f>
        <v>0</v>
      </c>
      <c r="AZ96" s="133">
        <f>'101 - Soupis prací - Komu...'!F35</f>
        <v>0</v>
      </c>
      <c r="BA96" s="133">
        <f>'101 - Soupis prací - Komu...'!F36</f>
        <v>0</v>
      </c>
      <c r="BB96" s="133">
        <f>'101 - Soupis prací - Komu...'!F37</f>
        <v>0</v>
      </c>
      <c r="BC96" s="133">
        <f>'101 - Soupis prací - Komu...'!F38</f>
        <v>0</v>
      </c>
      <c r="BD96" s="135">
        <f>'101 - Soupis prací - Komu...'!F39</f>
        <v>0</v>
      </c>
      <c r="BT96" s="136" t="s">
        <v>91</v>
      </c>
      <c r="BV96" s="136" t="s">
        <v>84</v>
      </c>
      <c r="BW96" s="136" t="s">
        <v>96</v>
      </c>
      <c r="BX96" s="136" t="s">
        <v>90</v>
      </c>
      <c r="CL96" s="136" t="s">
        <v>19</v>
      </c>
    </row>
    <row r="97" s="6" customFormat="1" ht="16.5" customHeight="1">
      <c r="B97" s="114"/>
      <c r="C97" s="115"/>
      <c r="D97" s="116" t="s">
        <v>97</v>
      </c>
      <c r="E97" s="116"/>
      <c r="F97" s="116"/>
      <c r="G97" s="116"/>
      <c r="H97" s="116"/>
      <c r="I97" s="117"/>
      <c r="J97" s="116" t="s">
        <v>98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ROUND(AG98,2)</f>
        <v>0</v>
      </c>
      <c r="AH97" s="117"/>
      <c r="AI97" s="117"/>
      <c r="AJ97" s="117"/>
      <c r="AK97" s="117"/>
      <c r="AL97" s="117"/>
      <c r="AM97" s="117"/>
      <c r="AN97" s="119">
        <f>SUM(AG97,AT97)</f>
        <v>0</v>
      </c>
      <c r="AO97" s="117"/>
      <c r="AP97" s="117"/>
      <c r="AQ97" s="120" t="s">
        <v>88</v>
      </c>
      <c r="AR97" s="121"/>
      <c r="AS97" s="122">
        <f>ROUND(AS98,2)</f>
        <v>0</v>
      </c>
      <c r="AT97" s="123">
        <f>ROUND(SUM(AV97:AW97),2)</f>
        <v>0</v>
      </c>
      <c r="AU97" s="124">
        <f>ROUND(AU98,5)</f>
        <v>0</v>
      </c>
      <c r="AV97" s="123">
        <f>ROUND(AZ97*L29,2)</f>
        <v>0</v>
      </c>
      <c r="AW97" s="123">
        <f>ROUND(BA97*L30,2)</f>
        <v>0</v>
      </c>
      <c r="AX97" s="123">
        <f>ROUND(BB97*L29,2)</f>
        <v>0</v>
      </c>
      <c r="AY97" s="123">
        <f>ROUND(BC97*L30,2)</f>
        <v>0</v>
      </c>
      <c r="AZ97" s="123">
        <f>ROUND(AZ98,2)</f>
        <v>0</v>
      </c>
      <c r="BA97" s="123">
        <f>ROUND(BA98,2)</f>
        <v>0</v>
      </c>
      <c r="BB97" s="123">
        <f>ROUND(BB98,2)</f>
        <v>0</v>
      </c>
      <c r="BC97" s="123">
        <f>ROUND(BC98,2)</f>
        <v>0</v>
      </c>
      <c r="BD97" s="125">
        <f>ROUND(BD98,2)</f>
        <v>0</v>
      </c>
      <c r="BS97" s="126" t="s">
        <v>81</v>
      </c>
      <c r="BT97" s="126" t="s">
        <v>89</v>
      </c>
      <c r="BU97" s="126" t="s">
        <v>83</v>
      </c>
      <c r="BV97" s="126" t="s">
        <v>84</v>
      </c>
      <c r="BW97" s="126" t="s">
        <v>99</v>
      </c>
      <c r="BX97" s="126" t="s">
        <v>5</v>
      </c>
      <c r="CL97" s="126" t="s">
        <v>19</v>
      </c>
      <c r="CM97" s="126" t="s">
        <v>91</v>
      </c>
    </row>
    <row r="98" s="3" customFormat="1" ht="16.5" customHeight="1">
      <c r="A98" s="127" t="s">
        <v>92</v>
      </c>
      <c r="B98" s="65"/>
      <c r="C98" s="128"/>
      <c r="D98" s="128"/>
      <c r="E98" s="129" t="s">
        <v>97</v>
      </c>
      <c r="F98" s="129"/>
      <c r="G98" s="129"/>
      <c r="H98" s="129"/>
      <c r="I98" s="129"/>
      <c r="J98" s="128"/>
      <c r="K98" s="129" t="s">
        <v>100</v>
      </c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30">
        <f>'101b - Soupis prací - Opr...'!J32</f>
        <v>0</v>
      </c>
      <c r="AH98" s="128"/>
      <c r="AI98" s="128"/>
      <c r="AJ98" s="128"/>
      <c r="AK98" s="128"/>
      <c r="AL98" s="128"/>
      <c r="AM98" s="128"/>
      <c r="AN98" s="130">
        <f>SUM(AG98,AT98)</f>
        <v>0</v>
      </c>
      <c r="AO98" s="128"/>
      <c r="AP98" s="128"/>
      <c r="AQ98" s="131" t="s">
        <v>95</v>
      </c>
      <c r="AR98" s="67"/>
      <c r="AS98" s="132">
        <v>0</v>
      </c>
      <c r="AT98" s="133">
        <f>ROUND(SUM(AV98:AW98),2)</f>
        <v>0</v>
      </c>
      <c r="AU98" s="134">
        <f>'101b - Soupis prací - Opr...'!P138</f>
        <v>0</v>
      </c>
      <c r="AV98" s="133">
        <f>'101b - Soupis prací - Opr...'!J35</f>
        <v>0</v>
      </c>
      <c r="AW98" s="133">
        <f>'101b - Soupis prací - Opr...'!J36</f>
        <v>0</v>
      </c>
      <c r="AX98" s="133">
        <f>'101b - Soupis prací - Opr...'!J37</f>
        <v>0</v>
      </c>
      <c r="AY98" s="133">
        <f>'101b - Soupis prací - Opr...'!J38</f>
        <v>0</v>
      </c>
      <c r="AZ98" s="133">
        <f>'101b - Soupis prací - Opr...'!F35</f>
        <v>0</v>
      </c>
      <c r="BA98" s="133">
        <f>'101b - Soupis prací - Opr...'!F36</f>
        <v>0</v>
      </c>
      <c r="BB98" s="133">
        <f>'101b - Soupis prací - Opr...'!F37</f>
        <v>0</v>
      </c>
      <c r="BC98" s="133">
        <f>'101b - Soupis prací - Opr...'!F38</f>
        <v>0</v>
      </c>
      <c r="BD98" s="135">
        <f>'101b - Soupis prací - Opr...'!F39</f>
        <v>0</v>
      </c>
      <c r="BT98" s="136" t="s">
        <v>91</v>
      </c>
      <c r="BV98" s="136" t="s">
        <v>84</v>
      </c>
      <c r="BW98" s="136" t="s">
        <v>101</v>
      </c>
      <c r="BX98" s="136" t="s">
        <v>99</v>
      </c>
      <c r="CL98" s="136" t="s">
        <v>19</v>
      </c>
    </row>
    <row r="99" s="6" customFormat="1" ht="16.5" customHeight="1">
      <c r="B99" s="114"/>
      <c r="C99" s="115"/>
      <c r="D99" s="116" t="s">
        <v>102</v>
      </c>
      <c r="E99" s="116"/>
      <c r="F99" s="116"/>
      <c r="G99" s="116"/>
      <c r="H99" s="116"/>
      <c r="I99" s="117"/>
      <c r="J99" s="116" t="s">
        <v>103</v>
      </c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8">
        <f>ROUND(AG100,2)</f>
        <v>0</v>
      </c>
      <c r="AH99" s="117"/>
      <c r="AI99" s="117"/>
      <c r="AJ99" s="117"/>
      <c r="AK99" s="117"/>
      <c r="AL99" s="117"/>
      <c r="AM99" s="117"/>
      <c r="AN99" s="119">
        <f>SUM(AG99,AT99)</f>
        <v>0</v>
      </c>
      <c r="AO99" s="117"/>
      <c r="AP99" s="117"/>
      <c r="AQ99" s="120" t="s">
        <v>88</v>
      </c>
      <c r="AR99" s="121"/>
      <c r="AS99" s="122">
        <f>ROUND(AS100,2)</f>
        <v>0</v>
      </c>
      <c r="AT99" s="123">
        <f>ROUND(SUM(AV99:AW99),2)</f>
        <v>0</v>
      </c>
      <c r="AU99" s="124">
        <f>ROUND(AU100,5)</f>
        <v>0</v>
      </c>
      <c r="AV99" s="123">
        <f>ROUND(AZ99*L29,2)</f>
        <v>0</v>
      </c>
      <c r="AW99" s="123">
        <f>ROUND(BA99*L30,2)</f>
        <v>0</v>
      </c>
      <c r="AX99" s="123">
        <f>ROUND(BB99*L29,2)</f>
        <v>0</v>
      </c>
      <c r="AY99" s="123">
        <f>ROUND(BC99*L30,2)</f>
        <v>0</v>
      </c>
      <c r="AZ99" s="123">
        <f>ROUND(AZ100,2)</f>
        <v>0</v>
      </c>
      <c r="BA99" s="123">
        <f>ROUND(BA100,2)</f>
        <v>0</v>
      </c>
      <c r="BB99" s="123">
        <f>ROUND(BB100,2)</f>
        <v>0</v>
      </c>
      <c r="BC99" s="123">
        <f>ROUND(BC100,2)</f>
        <v>0</v>
      </c>
      <c r="BD99" s="125">
        <f>ROUND(BD100,2)</f>
        <v>0</v>
      </c>
      <c r="BS99" s="126" t="s">
        <v>81</v>
      </c>
      <c r="BT99" s="126" t="s">
        <v>89</v>
      </c>
      <c r="BU99" s="126" t="s">
        <v>83</v>
      </c>
      <c r="BV99" s="126" t="s">
        <v>84</v>
      </c>
      <c r="BW99" s="126" t="s">
        <v>104</v>
      </c>
      <c r="BX99" s="126" t="s">
        <v>5</v>
      </c>
      <c r="CL99" s="126" t="s">
        <v>19</v>
      </c>
      <c r="CM99" s="126" t="s">
        <v>91</v>
      </c>
    </row>
    <row r="100" s="3" customFormat="1" ht="16.5" customHeight="1">
      <c r="A100" s="127" t="s">
        <v>92</v>
      </c>
      <c r="B100" s="65"/>
      <c r="C100" s="128"/>
      <c r="D100" s="128"/>
      <c r="E100" s="129" t="s">
        <v>102</v>
      </c>
      <c r="F100" s="129"/>
      <c r="G100" s="129"/>
      <c r="H100" s="129"/>
      <c r="I100" s="129"/>
      <c r="J100" s="128"/>
      <c r="K100" s="129" t="s">
        <v>105</v>
      </c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30">
        <f>'VON - Soupis prací - Vedl...'!J32</f>
        <v>0</v>
      </c>
      <c r="AH100" s="128"/>
      <c r="AI100" s="128"/>
      <c r="AJ100" s="128"/>
      <c r="AK100" s="128"/>
      <c r="AL100" s="128"/>
      <c r="AM100" s="128"/>
      <c r="AN100" s="130">
        <f>SUM(AG100,AT100)</f>
        <v>0</v>
      </c>
      <c r="AO100" s="128"/>
      <c r="AP100" s="128"/>
      <c r="AQ100" s="131" t="s">
        <v>95</v>
      </c>
      <c r="AR100" s="67"/>
      <c r="AS100" s="137">
        <v>0</v>
      </c>
      <c r="AT100" s="138">
        <f>ROUND(SUM(AV100:AW100),2)</f>
        <v>0</v>
      </c>
      <c r="AU100" s="139">
        <f>'VON - Soupis prací - Vedl...'!P124</f>
        <v>0</v>
      </c>
      <c r="AV100" s="138">
        <f>'VON - Soupis prací - Vedl...'!J35</f>
        <v>0</v>
      </c>
      <c r="AW100" s="138">
        <f>'VON - Soupis prací - Vedl...'!J36</f>
        <v>0</v>
      </c>
      <c r="AX100" s="138">
        <f>'VON - Soupis prací - Vedl...'!J37</f>
        <v>0</v>
      </c>
      <c r="AY100" s="138">
        <f>'VON - Soupis prací - Vedl...'!J38</f>
        <v>0</v>
      </c>
      <c r="AZ100" s="138">
        <f>'VON - Soupis prací - Vedl...'!F35</f>
        <v>0</v>
      </c>
      <c r="BA100" s="138">
        <f>'VON - Soupis prací - Vedl...'!F36</f>
        <v>0</v>
      </c>
      <c r="BB100" s="138">
        <f>'VON - Soupis prací - Vedl...'!F37</f>
        <v>0</v>
      </c>
      <c r="BC100" s="138">
        <f>'VON - Soupis prací - Vedl...'!F38</f>
        <v>0</v>
      </c>
      <c r="BD100" s="140">
        <f>'VON - Soupis prací - Vedl...'!F39</f>
        <v>0</v>
      </c>
      <c r="BT100" s="136" t="s">
        <v>91</v>
      </c>
      <c r="BV100" s="136" t="s">
        <v>84</v>
      </c>
      <c r="BW100" s="136" t="s">
        <v>106</v>
      </c>
      <c r="BX100" s="136" t="s">
        <v>104</v>
      </c>
      <c r="CL100" s="136" t="s">
        <v>19</v>
      </c>
    </row>
    <row r="101" s="1" customFormat="1" ht="30" customHeight="1"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39"/>
      <c r="AR101" s="43"/>
    </row>
    <row r="102" s="1" customFormat="1" ht="6.96" customHeight="1"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43"/>
    </row>
  </sheetData>
  <sheetProtection sheet="1" formatColumns="0" formatRows="0" objects="1" scenarios="1" spinCount="100000" saltValue="/tVsIIq5DkgnBQEanQpez6LoYH5MU5UtHwJ39BDDa4OawDK3kderhcb+ZS4bnt0GtH5f5d+t2B8wD+SL2yzQng==" hashValue="kjioEgml4IMzbQrAJAHUsR6XwuNYcC768aZuWsw/sknKmZGkravTtinMJ3BSalzUCOv0EOIIlKexCGh3/ssC0A==" algorithmName="SHA-512" password="CC35"/>
  <mergeCells count="6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N100:AP100"/>
    <mergeCell ref="AG100:AM100"/>
    <mergeCell ref="AG94:AM94"/>
    <mergeCell ref="AN94:AP94"/>
    <mergeCell ref="C92:G92"/>
    <mergeCell ref="I92:AF92"/>
    <mergeCell ref="D95:H95"/>
    <mergeCell ref="J95:AF95"/>
    <mergeCell ref="E96:I96"/>
    <mergeCell ref="K96:AF96"/>
    <mergeCell ref="D97:H97"/>
    <mergeCell ref="J97:AF97"/>
    <mergeCell ref="E98:I98"/>
    <mergeCell ref="K98:AF98"/>
    <mergeCell ref="D99:H99"/>
    <mergeCell ref="J99:AF99"/>
    <mergeCell ref="E100:I100"/>
    <mergeCell ref="K100:AF100"/>
  </mergeCells>
  <hyperlinks>
    <hyperlink ref="A96" location="'101 - Soupis prací - Komu...'!C2" display="/"/>
    <hyperlink ref="A98" location="'101b - Soupis prací - Opr...'!C2" display="/"/>
    <hyperlink ref="A100" location="'VON - Soupis prací - Vedl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4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96</v>
      </c>
    </row>
    <row r="3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0"/>
      <c r="AT3" s="17" t="s">
        <v>91</v>
      </c>
    </row>
    <row r="4" ht="24.96" customHeight="1">
      <c r="B4" s="20"/>
      <c r="D4" s="145" t="s">
        <v>107</v>
      </c>
      <c r="L4" s="20"/>
      <c r="M4" s="14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7" t="s">
        <v>16</v>
      </c>
      <c r="L6" s="20"/>
    </row>
    <row r="7" ht="16.5" customHeight="1">
      <c r="B7" s="20"/>
      <c r="E7" s="148" t="str">
        <f>'Rekapitulace stavby'!K6</f>
        <v>Úpravy ulice Sv.Čecha v Karviné-Fryštátě, 1.část</v>
      </c>
      <c r="F7" s="147"/>
      <c r="G7" s="147"/>
      <c r="H7" s="147"/>
      <c r="L7" s="20"/>
    </row>
    <row r="8" ht="12" customHeight="1">
      <c r="B8" s="20"/>
      <c r="D8" s="147" t="s">
        <v>108</v>
      </c>
      <c r="L8" s="20"/>
    </row>
    <row r="9" s="1" customFormat="1" ht="16.5" customHeight="1">
      <c r="B9" s="43"/>
      <c r="E9" s="148" t="s">
        <v>109</v>
      </c>
      <c r="F9" s="1"/>
      <c r="G9" s="1"/>
      <c r="H9" s="1"/>
      <c r="I9" s="149"/>
      <c r="L9" s="43"/>
    </row>
    <row r="10" s="1" customFormat="1" ht="12" customHeight="1">
      <c r="B10" s="43"/>
      <c r="D10" s="147" t="s">
        <v>110</v>
      </c>
      <c r="I10" s="149"/>
      <c r="L10" s="43"/>
    </row>
    <row r="11" s="1" customFormat="1" ht="36.96" customHeight="1">
      <c r="B11" s="43"/>
      <c r="E11" s="150" t="s">
        <v>111</v>
      </c>
      <c r="F11" s="1"/>
      <c r="G11" s="1"/>
      <c r="H11" s="1"/>
      <c r="I11" s="149"/>
      <c r="L11" s="43"/>
    </row>
    <row r="12" s="1" customFormat="1">
      <c r="B12" s="43"/>
      <c r="I12" s="149"/>
      <c r="L12" s="43"/>
    </row>
    <row r="13" s="1" customFormat="1" ht="12" customHeight="1">
      <c r="B13" s="43"/>
      <c r="D13" s="147" t="s">
        <v>18</v>
      </c>
      <c r="F13" s="136" t="s">
        <v>19</v>
      </c>
      <c r="I13" s="151" t="s">
        <v>20</v>
      </c>
      <c r="J13" s="136" t="s">
        <v>1</v>
      </c>
      <c r="L13" s="43"/>
    </row>
    <row r="14" s="1" customFormat="1" ht="12" customHeight="1">
      <c r="B14" s="43"/>
      <c r="D14" s="147" t="s">
        <v>22</v>
      </c>
      <c r="F14" s="136" t="s">
        <v>23</v>
      </c>
      <c r="I14" s="151" t="s">
        <v>24</v>
      </c>
      <c r="J14" s="152" t="str">
        <f>'Rekapitulace stavby'!AN8</f>
        <v>16. 2. 2019</v>
      </c>
      <c r="L14" s="43"/>
    </row>
    <row r="15" s="1" customFormat="1" ht="10.8" customHeight="1">
      <c r="B15" s="43"/>
      <c r="I15" s="149"/>
      <c r="L15" s="43"/>
    </row>
    <row r="16" s="1" customFormat="1" ht="12" customHeight="1">
      <c r="B16" s="43"/>
      <c r="D16" s="147" t="s">
        <v>26</v>
      </c>
      <c r="I16" s="151" t="s">
        <v>27</v>
      </c>
      <c r="J16" s="136" t="s">
        <v>28</v>
      </c>
      <c r="L16" s="43"/>
    </row>
    <row r="17" s="1" customFormat="1" ht="18" customHeight="1">
      <c r="B17" s="43"/>
      <c r="E17" s="136" t="s">
        <v>29</v>
      </c>
      <c r="I17" s="151" t="s">
        <v>30</v>
      </c>
      <c r="J17" s="136" t="s">
        <v>31</v>
      </c>
      <c r="L17" s="43"/>
    </row>
    <row r="18" s="1" customFormat="1" ht="6.96" customHeight="1">
      <c r="B18" s="43"/>
      <c r="I18" s="149"/>
      <c r="L18" s="43"/>
    </row>
    <row r="19" s="1" customFormat="1" ht="12" customHeight="1">
      <c r="B19" s="43"/>
      <c r="D19" s="147" t="s">
        <v>32</v>
      </c>
      <c r="I19" s="151" t="s">
        <v>27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6"/>
      <c r="G20" s="136"/>
      <c r="H20" s="136"/>
      <c r="I20" s="151" t="s">
        <v>30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9"/>
      <c r="L21" s="43"/>
    </row>
    <row r="22" s="1" customFormat="1" ht="12" customHeight="1">
      <c r="B22" s="43"/>
      <c r="D22" s="147" t="s">
        <v>34</v>
      </c>
      <c r="I22" s="151" t="s">
        <v>27</v>
      </c>
      <c r="J22" s="136" t="s">
        <v>35</v>
      </c>
      <c r="L22" s="43"/>
    </row>
    <row r="23" s="1" customFormat="1" ht="18" customHeight="1">
      <c r="B23" s="43"/>
      <c r="E23" s="136" t="s">
        <v>36</v>
      </c>
      <c r="I23" s="151" t="s">
        <v>30</v>
      </c>
      <c r="J23" s="136" t="s">
        <v>37</v>
      </c>
      <c r="L23" s="43"/>
    </row>
    <row r="24" s="1" customFormat="1" ht="6.96" customHeight="1">
      <c r="B24" s="43"/>
      <c r="I24" s="149"/>
      <c r="L24" s="43"/>
    </row>
    <row r="25" s="1" customFormat="1" ht="12" customHeight="1">
      <c r="B25" s="43"/>
      <c r="D25" s="147" t="s">
        <v>39</v>
      </c>
      <c r="I25" s="151" t="s">
        <v>27</v>
      </c>
      <c r="J25" s="136" t="s">
        <v>1</v>
      </c>
      <c r="L25" s="43"/>
    </row>
    <row r="26" s="1" customFormat="1" ht="18" customHeight="1">
      <c r="B26" s="43"/>
      <c r="E26" s="136" t="s">
        <v>112</v>
      </c>
      <c r="I26" s="151" t="s">
        <v>30</v>
      </c>
      <c r="J26" s="136" t="s">
        <v>1</v>
      </c>
      <c r="L26" s="43"/>
    </row>
    <row r="27" s="1" customFormat="1" ht="6.96" customHeight="1">
      <c r="B27" s="43"/>
      <c r="I27" s="149"/>
      <c r="L27" s="43"/>
    </row>
    <row r="28" s="1" customFormat="1" ht="12" customHeight="1">
      <c r="B28" s="43"/>
      <c r="D28" s="147" t="s">
        <v>41</v>
      </c>
      <c r="I28" s="149"/>
      <c r="L28" s="43"/>
    </row>
    <row r="29" s="7" customFormat="1" ht="16.5" customHeight="1">
      <c r="B29" s="153"/>
      <c r="E29" s="154" t="s">
        <v>1</v>
      </c>
      <c r="F29" s="154"/>
      <c r="G29" s="154"/>
      <c r="H29" s="154"/>
      <c r="I29" s="155"/>
      <c r="L29" s="153"/>
    </row>
    <row r="30" s="1" customFormat="1" ht="6.96" customHeight="1">
      <c r="B30" s="43"/>
      <c r="I30" s="149"/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56"/>
      <c r="J31" s="78"/>
      <c r="K31" s="78"/>
      <c r="L31" s="43"/>
    </row>
    <row r="32" s="1" customFormat="1" ht="25.44" customHeight="1">
      <c r="B32" s="43"/>
      <c r="D32" s="157" t="s">
        <v>42</v>
      </c>
      <c r="I32" s="149"/>
      <c r="J32" s="158">
        <f>ROUND(J142,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56"/>
      <c r="J33" s="78"/>
      <c r="K33" s="78"/>
      <c r="L33" s="43"/>
    </row>
    <row r="34" s="1" customFormat="1" ht="14.4" customHeight="1">
      <c r="B34" s="43"/>
      <c r="F34" s="159" t="s">
        <v>44</v>
      </c>
      <c r="I34" s="160" t="s">
        <v>43</v>
      </c>
      <c r="J34" s="159" t="s">
        <v>45</v>
      </c>
      <c r="L34" s="43"/>
    </row>
    <row r="35" s="1" customFormat="1" ht="14.4" customHeight="1">
      <c r="B35" s="43"/>
      <c r="D35" s="161" t="s">
        <v>46</v>
      </c>
      <c r="E35" s="147" t="s">
        <v>47</v>
      </c>
      <c r="F35" s="162">
        <f>ROUND((SUM(BE142:BE329)),  2)</f>
        <v>0</v>
      </c>
      <c r="I35" s="163">
        <v>0.20999999999999999</v>
      </c>
      <c r="J35" s="162">
        <f>ROUND(((SUM(BE142:BE329))*I35),  2)</f>
        <v>0</v>
      </c>
      <c r="L35" s="43"/>
    </row>
    <row r="36" s="1" customFormat="1" ht="14.4" customHeight="1">
      <c r="B36" s="43"/>
      <c r="E36" s="147" t="s">
        <v>48</v>
      </c>
      <c r="F36" s="162">
        <f>ROUND((SUM(BF142:BF329)),  2)</f>
        <v>0</v>
      </c>
      <c r="I36" s="163">
        <v>0.14999999999999999</v>
      </c>
      <c r="J36" s="162">
        <f>ROUND(((SUM(BF142:BF329))*I36),  2)</f>
        <v>0</v>
      </c>
      <c r="L36" s="43"/>
    </row>
    <row r="37" hidden="1" s="1" customFormat="1" ht="14.4" customHeight="1">
      <c r="B37" s="43"/>
      <c r="E37" s="147" t="s">
        <v>49</v>
      </c>
      <c r="F37" s="162">
        <f>ROUND((SUM(BG142:BG329)),  2)</f>
        <v>0</v>
      </c>
      <c r="I37" s="163">
        <v>0.20999999999999999</v>
      </c>
      <c r="J37" s="162">
        <f>0</f>
        <v>0</v>
      </c>
      <c r="L37" s="43"/>
    </row>
    <row r="38" hidden="1" s="1" customFormat="1" ht="14.4" customHeight="1">
      <c r="B38" s="43"/>
      <c r="E38" s="147" t="s">
        <v>50</v>
      </c>
      <c r="F38" s="162">
        <f>ROUND((SUM(BH142:BH329)),  2)</f>
        <v>0</v>
      </c>
      <c r="I38" s="163">
        <v>0.14999999999999999</v>
      </c>
      <c r="J38" s="162">
        <f>0</f>
        <v>0</v>
      </c>
      <c r="L38" s="43"/>
    </row>
    <row r="39" hidden="1" s="1" customFormat="1" ht="14.4" customHeight="1">
      <c r="B39" s="43"/>
      <c r="E39" s="147" t="s">
        <v>51</v>
      </c>
      <c r="F39" s="162">
        <f>ROUND((SUM(BI142:BI329)),  2)</f>
        <v>0</v>
      </c>
      <c r="I39" s="163">
        <v>0</v>
      </c>
      <c r="J39" s="162">
        <f>0</f>
        <v>0</v>
      </c>
      <c r="L39" s="43"/>
    </row>
    <row r="40" s="1" customFormat="1" ht="6.96" customHeight="1">
      <c r="B40" s="43"/>
      <c r="I40" s="149"/>
      <c r="L40" s="43"/>
    </row>
    <row r="41" s="1" customFormat="1" ht="25.44" customHeight="1">
      <c r="B41" s="43"/>
      <c r="C41" s="164"/>
      <c r="D41" s="165" t="s">
        <v>52</v>
      </c>
      <c r="E41" s="166"/>
      <c r="F41" s="166"/>
      <c r="G41" s="167" t="s">
        <v>53</v>
      </c>
      <c r="H41" s="168" t="s">
        <v>54</v>
      </c>
      <c r="I41" s="169"/>
      <c r="J41" s="170">
        <f>SUM(J32:J39)</f>
        <v>0</v>
      </c>
      <c r="K41" s="171"/>
      <c r="L41" s="43"/>
    </row>
    <row r="42" s="1" customFormat="1" ht="14.4" customHeight="1">
      <c r="B42" s="43"/>
      <c r="I42" s="149"/>
      <c r="L42" s="43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72" t="s">
        <v>55</v>
      </c>
      <c r="E50" s="173"/>
      <c r="F50" s="173"/>
      <c r="G50" s="172" t="s">
        <v>56</v>
      </c>
      <c r="H50" s="173"/>
      <c r="I50" s="174"/>
      <c r="J50" s="173"/>
      <c r="K50" s="173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75" t="s">
        <v>57</v>
      </c>
      <c r="E61" s="176"/>
      <c r="F61" s="177" t="s">
        <v>58</v>
      </c>
      <c r="G61" s="175" t="s">
        <v>57</v>
      </c>
      <c r="H61" s="176"/>
      <c r="I61" s="178"/>
      <c r="J61" s="179" t="s">
        <v>58</v>
      </c>
      <c r="K61" s="176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72" t="s">
        <v>59</v>
      </c>
      <c r="E65" s="173"/>
      <c r="F65" s="173"/>
      <c r="G65" s="172" t="s">
        <v>60</v>
      </c>
      <c r="H65" s="173"/>
      <c r="I65" s="174"/>
      <c r="J65" s="173"/>
      <c r="K65" s="173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75" t="s">
        <v>57</v>
      </c>
      <c r="E76" s="176"/>
      <c r="F76" s="177" t="s">
        <v>58</v>
      </c>
      <c r="G76" s="175" t="s">
        <v>57</v>
      </c>
      <c r="H76" s="176"/>
      <c r="I76" s="178"/>
      <c r="J76" s="179" t="s">
        <v>58</v>
      </c>
      <c r="K76" s="176"/>
      <c r="L76" s="43"/>
    </row>
    <row r="77" s="1" customFormat="1" ht="14.4" customHeight="1"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43"/>
    </row>
    <row r="81" s="1" customFormat="1" ht="6.96" customHeight="1"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43"/>
    </row>
    <row r="82" s="1" customFormat="1" ht="24.96" customHeight="1">
      <c r="B82" s="38"/>
      <c r="C82" s="23" t="s">
        <v>113</v>
      </c>
      <c r="D82" s="39"/>
      <c r="E82" s="39"/>
      <c r="F82" s="39"/>
      <c r="G82" s="39"/>
      <c r="H82" s="39"/>
      <c r="I82" s="14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4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49"/>
      <c r="J84" s="39"/>
      <c r="K84" s="39"/>
      <c r="L84" s="43"/>
    </row>
    <row r="85" s="1" customFormat="1" ht="16.5" customHeight="1">
      <c r="B85" s="38"/>
      <c r="C85" s="39"/>
      <c r="D85" s="39"/>
      <c r="E85" s="186" t="str">
        <f>E7</f>
        <v>Úpravy ulice Sv.Čecha v Karviné-Fryštátě, 1.část</v>
      </c>
      <c r="F85" s="32"/>
      <c r="G85" s="32"/>
      <c r="H85" s="32"/>
      <c r="I85" s="149"/>
      <c r="J85" s="39"/>
      <c r="K85" s="39"/>
      <c r="L85" s="43"/>
    </row>
    <row r="86" ht="12" customHeight="1">
      <c r="B86" s="21"/>
      <c r="C86" s="32" t="s">
        <v>108</v>
      </c>
      <c r="D86" s="22"/>
      <c r="E86" s="22"/>
      <c r="F86" s="22"/>
      <c r="G86" s="22"/>
      <c r="H86" s="22"/>
      <c r="I86" s="141"/>
      <c r="J86" s="22"/>
      <c r="K86" s="22"/>
      <c r="L86" s="20"/>
    </row>
    <row r="87" s="1" customFormat="1" ht="16.5" customHeight="1">
      <c r="B87" s="38"/>
      <c r="C87" s="39"/>
      <c r="D87" s="39"/>
      <c r="E87" s="186" t="s">
        <v>109</v>
      </c>
      <c r="F87" s="39"/>
      <c r="G87" s="39"/>
      <c r="H87" s="39"/>
      <c r="I87" s="149"/>
      <c r="J87" s="39"/>
      <c r="K87" s="39"/>
      <c r="L87" s="43"/>
    </row>
    <row r="88" s="1" customFormat="1" ht="12" customHeight="1">
      <c r="B88" s="38"/>
      <c r="C88" s="32" t="s">
        <v>110</v>
      </c>
      <c r="D88" s="39"/>
      <c r="E88" s="39"/>
      <c r="F88" s="39"/>
      <c r="G88" s="39"/>
      <c r="H88" s="39"/>
      <c r="I88" s="149"/>
      <c r="J88" s="39"/>
      <c r="K88" s="39"/>
      <c r="L88" s="43"/>
    </row>
    <row r="89" s="1" customFormat="1" ht="16.5" customHeight="1">
      <c r="B89" s="38"/>
      <c r="C89" s="39"/>
      <c r="D89" s="39"/>
      <c r="E89" s="71" t="str">
        <f>E11</f>
        <v>101 - Soupis prací - Komunikace</v>
      </c>
      <c r="F89" s="39"/>
      <c r="G89" s="39"/>
      <c r="H89" s="39"/>
      <c r="I89" s="149"/>
      <c r="J89" s="39"/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49"/>
      <c r="J90" s="39"/>
      <c r="K90" s="39"/>
      <c r="L90" s="43"/>
    </row>
    <row r="91" s="1" customFormat="1" ht="12" customHeight="1">
      <c r="B91" s="38"/>
      <c r="C91" s="32" t="s">
        <v>22</v>
      </c>
      <c r="D91" s="39"/>
      <c r="E91" s="39"/>
      <c r="F91" s="27" t="str">
        <f>F14</f>
        <v>Karviná Fryštát</v>
      </c>
      <c r="G91" s="39"/>
      <c r="H91" s="39"/>
      <c r="I91" s="151" t="s">
        <v>24</v>
      </c>
      <c r="J91" s="74" t="str">
        <f>IF(J14="","",J14)</f>
        <v>16. 2. 2019</v>
      </c>
      <c r="K91" s="39"/>
      <c r="L91" s="43"/>
    </row>
    <row r="92" s="1" customFormat="1" ht="6.96" customHeight="1">
      <c r="B92" s="38"/>
      <c r="C92" s="39"/>
      <c r="D92" s="39"/>
      <c r="E92" s="39"/>
      <c r="F92" s="39"/>
      <c r="G92" s="39"/>
      <c r="H92" s="39"/>
      <c r="I92" s="149"/>
      <c r="J92" s="39"/>
      <c r="K92" s="39"/>
      <c r="L92" s="43"/>
    </row>
    <row r="93" s="1" customFormat="1" ht="43.05" customHeight="1">
      <c r="B93" s="38"/>
      <c r="C93" s="32" t="s">
        <v>26</v>
      </c>
      <c r="D93" s="39"/>
      <c r="E93" s="39"/>
      <c r="F93" s="27" t="str">
        <f>E17</f>
        <v>SMK-odbor majetkový</v>
      </c>
      <c r="G93" s="39"/>
      <c r="H93" s="39"/>
      <c r="I93" s="151" t="s">
        <v>34</v>
      </c>
      <c r="J93" s="36" t="str">
        <f>E23</f>
        <v>Ateliér ESO spolsr.o.,K.H.Máchy5203/33</v>
      </c>
      <c r="K93" s="39"/>
      <c r="L93" s="43"/>
    </row>
    <row r="94" s="1" customFormat="1" ht="27.9" customHeight="1">
      <c r="B94" s="38"/>
      <c r="C94" s="32" t="s">
        <v>32</v>
      </c>
      <c r="D94" s="39"/>
      <c r="E94" s="39"/>
      <c r="F94" s="27" t="str">
        <f>IF(E20="","",E20)</f>
        <v>Vyplň údaj</v>
      </c>
      <c r="G94" s="39"/>
      <c r="H94" s="39"/>
      <c r="I94" s="151" t="s">
        <v>39</v>
      </c>
      <c r="J94" s="36" t="str">
        <f>E26</f>
        <v>Ing. Miloslav v Karviné</v>
      </c>
      <c r="K94" s="39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49"/>
      <c r="J95" s="39"/>
      <c r="K95" s="39"/>
      <c r="L95" s="43"/>
    </row>
    <row r="96" s="1" customFormat="1" ht="29.28" customHeight="1">
      <c r="B96" s="38"/>
      <c r="C96" s="187" t="s">
        <v>114</v>
      </c>
      <c r="D96" s="188"/>
      <c r="E96" s="188"/>
      <c r="F96" s="188"/>
      <c r="G96" s="188"/>
      <c r="H96" s="188"/>
      <c r="I96" s="189"/>
      <c r="J96" s="190" t="s">
        <v>115</v>
      </c>
      <c r="K96" s="188"/>
      <c r="L96" s="43"/>
    </row>
    <row r="97" s="1" customFormat="1" ht="10.32" customHeight="1">
      <c r="B97" s="38"/>
      <c r="C97" s="39"/>
      <c r="D97" s="39"/>
      <c r="E97" s="39"/>
      <c r="F97" s="39"/>
      <c r="G97" s="39"/>
      <c r="H97" s="39"/>
      <c r="I97" s="149"/>
      <c r="J97" s="39"/>
      <c r="K97" s="39"/>
      <c r="L97" s="43"/>
    </row>
    <row r="98" s="1" customFormat="1" ht="22.8" customHeight="1">
      <c r="B98" s="38"/>
      <c r="C98" s="191" t="s">
        <v>116</v>
      </c>
      <c r="D98" s="39"/>
      <c r="E98" s="39"/>
      <c r="F98" s="39"/>
      <c r="G98" s="39"/>
      <c r="H98" s="39"/>
      <c r="I98" s="149"/>
      <c r="J98" s="105">
        <f>J142</f>
        <v>0</v>
      </c>
      <c r="K98" s="39"/>
      <c r="L98" s="43"/>
      <c r="AU98" s="17" t="s">
        <v>117</v>
      </c>
    </row>
    <row r="99" s="8" customFormat="1" ht="24.96" customHeight="1">
      <c r="B99" s="192"/>
      <c r="C99" s="193"/>
      <c r="D99" s="194" t="s">
        <v>118</v>
      </c>
      <c r="E99" s="195"/>
      <c r="F99" s="195"/>
      <c r="G99" s="195"/>
      <c r="H99" s="195"/>
      <c r="I99" s="196"/>
      <c r="J99" s="197">
        <f>J143</f>
        <v>0</v>
      </c>
      <c r="K99" s="193"/>
      <c r="L99" s="198"/>
    </row>
    <row r="100" s="9" customFormat="1" ht="19.92" customHeight="1">
      <c r="B100" s="199"/>
      <c r="C100" s="128"/>
      <c r="D100" s="200" t="s">
        <v>119</v>
      </c>
      <c r="E100" s="201"/>
      <c r="F100" s="201"/>
      <c r="G100" s="201"/>
      <c r="H100" s="201"/>
      <c r="I100" s="202"/>
      <c r="J100" s="203">
        <f>J144</f>
        <v>0</v>
      </c>
      <c r="K100" s="128"/>
      <c r="L100" s="204"/>
    </row>
    <row r="101" s="9" customFormat="1" ht="14.88" customHeight="1">
      <c r="B101" s="199"/>
      <c r="C101" s="128"/>
      <c r="D101" s="200" t="s">
        <v>120</v>
      </c>
      <c r="E101" s="201"/>
      <c r="F101" s="201"/>
      <c r="G101" s="201"/>
      <c r="H101" s="201"/>
      <c r="I101" s="202"/>
      <c r="J101" s="203">
        <f>J145</f>
        <v>0</v>
      </c>
      <c r="K101" s="128"/>
      <c r="L101" s="204"/>
    </row>
    <row r="102" s="9" customFormat="1" ht="14.88" customHeight="1">
      <c r="B102" s="199"/>
      <c r="C102" s="128"/>
      <c r="D102" s="200" t="s">
        <v>121</v>
      </c>
      <c r="E102" s="201"/>
      <c r="F102" s="201"/>
      <c r="G102" s="201"/>
      <c r="H102" s="201"/>
      <c r="I102" s="202"/>
      <c r="J102" s="203">
        <f>J159</f>
        <v>0</v>
      </c>
      <c r="K102" s="128"/>
      <c r="L102" s="204"/>
    </row>
    <row r="103" s="9" customFormat="1" ht="14.88" customHeight="1">
      <c r="B103" s="199"/>
      <c r="C103" s="128"/>
      <c r="D103" s="200" t="s">
        <v>122</v>
      </c>
      <c r="E103" s="201"/>
      <c r="F103" s="201"/>
      <c r="G103" s="201"/>
      <c r="H103" s="201"/>
      <c r="I103" s="202"/>
      <c r="J103" s="203">
        <f>J169</f>
        <v>0</v>
      </c>
      <c r="K103" s="128"/>
      <c r="L103" s="204"/>
    </row>
    <row r="104" s="9" customFormat="1" ht="14.88" customHeight="1">
      <c r="B104" s="199"/>
      <c r="C104" s="128"/>
      <c r="D104" s="200" t="s">
        <v>123</v>
      </c>
      <c r="E104" s="201"/>
      <c r="F104" s="201"/>
      <c r="G104" s="201"/>
      <c r="H104" s="201"/>
      <c r="I104" s="202"/>
      <c r="J104" s="203">
        <f>J182</f>
        <v>0</v>
      </c>
      <c r="K104" s="128"/>
      <c r="L104" s="204"/>
    </row>
    <row r="105" s="9" customFormat="1" ht="14.88" customHeight="1">
      <c r="B105" s="199"/>
      <c r="C105" s="128"/>
      <c r="D105" s="200" t="s">
        <v>124</v>
      </c>
      <c r="E105" s="201"/>
      <c r="F105" s="201"/>
      <c r="G105" s="201"/>
      <c r="H105" s="201"/>
      <c r="I105" s="202"/>
      <c r="J105" s="203">
        <f>J187</f>
        <v>0</v>
      </c>
      <c r="K105" s="128"/>
      <c r="L105" s="204"/>
    </row>
    <row r="106" s="9" customFormat="1" ht="14.88" customHeight="1">
      <c r="B106" s="199"/>
      <c r="C106" s="128"/>
      <c r="D106" s="200" t="s">
        <v>125</v>
      </c>
      <c r="E106" s="201"/>
      <c r="F106" s="201"/>
      <c r="G106" s="201"/>
      <c r="H106" s="201"/>
      <c r="I106" s="202"/>
      <c r="J106" s="203">
        <f>J200</f>
        <v>0</v>
      </c>
      <c r="K106" s="128"/>
      <c r="L106" s="204"/>
    </row>
    <row r="107" s="9" customFormat="1" ht="19.92" customHeight="1">
      <c r="B107" s="199"/>
      <c r="C107" s="128"/>
      <c r="D107" s="200" t="s">
        <v>126</v>
      </c>
      <c r="E107" s="201"/>
      <c r="F107" s="201"/>
      <c r="G107" s="201"/>
      <c r="H107" s="201"/>
      <c r="I107" s="202"/>
      <c r="J107" s="203">
        <f>J217</f>
        <v>0</v>
      </c>
      <c r="K107" s="128"/>
      <c r="L107" s="204"/>
    </row>
    <row r="108" s="9" customFormat="1" ht="19.92" customHeight="1">
      <c r="B108" s="199"/>
      <c r="C108" s="128"/>
      <c r="D108" s="200" t="s">
        <v>127</v>
      </c>
      <c r="E108" s="201"/>
      <c r="F108" s="201"/>
      <c r="G108" s="201"/>
      <c r="H108" s="201"/>
      <c r="I108" s="202"/>
      <c r="J108" s="203">
        <f>J221</f>
        <v>0</v>
      </c>
      <c r="K108" s="128"/>
      <c r="L108" s="204"/>
    </row>
    <row r="109" s="9" customFormat="1" ht="14.88" customHeight="1">
      <c r="B109" s="199"/>
      <c r="C109" s="128"/>
      <c r="D109" s="200" t="s">
        <v>128</v>
      </c>
      <c r="E109" s="201"/>
      <c r="F109" s="201"/>
      <c r="G109" s="201"/>
      <c r="H109" s="201"/>
      <c r="I109" s="202"/>
      <c r="J109" s="203">
        <f>J222</f>
        <v>0</v>
      </c>
      <c r="K109" s="128"/>
      <c r="L109" s="204"/>
    </row>
    <row r="110" s="9" customFormat="1" ht="19.92" customHeight="1">
      <c r="B110" s="199"/>
      <c r="C110" s="128"/>
      <c r="D110" s="200" t="s">
        <v>129</v>
      </c>
      <c r="E110" s="201"/>
      <c r="F110" s="201"/>
      <c r="G110" s="201"/>
      <c r="H110" s="201"/>
      <c r="I110" s="202"/>
      <c r="J110" s="203">
        <f>J227</f>
        <v>0</v>
      </c>
      <c r="K110" s="128"/>
      <c r="L110" s="204"/>
    </row>
    <row r="111" s="9" customFormat="1" ht="14.88" customHeight="1">
      <c r="B111" s="199"/>
      <c r="C111" s="128"/>
      <c r="D111" s="200" t="s">
        <v>130</v>
      </c>
      <c r="E111" s="201"/>
      <c r="F111" s="201"/>
      <c r="G111" s="201"/>
      <c r="H111" s="201"/>
      <c r="I111" s="202"/>
      <c r="J111" s="203">
        <f>J228</f>
        <v>0</v>
      </c>
      <c r="K111" s="128"/>
      <c r="L111" s="204"/>
    </row>
    <row r="112" s="9" customFormat="1" ht="14.88" customHeight="1">
      <c r="B112" s="199"/>
      <c r="C112" s="128"/>
      <c r="D112" s="200" t="s">
        <v>131</v>
      </c>
      <c r="E112" s="201"/>
      <c r="F112" s="201"/>
      <c r="G112" s="201"/>
      <c r="H112" s="201"/>
      <c r="I112" s="202"/>
      <c r="J112" s="203">
        <f>J233</f>
        <v>0</v>
      </c>
      <c r="K112" s="128"/>
      <c r="L112" s="204"/>
    </row>
    <row r="113" s="9" customFormat="1" ht="19.92" customHeight="1">
      <c r="B113" s="199"/>
      <c r="C113" s="128"/>
      <c r="D113" s="200" t="s">
        <v>132</v>
      </c>
      <c r="E113" s="201"/>
      <c r="F113" s="201"/>
      <c r="G113" s="201"/>
      <c r="H113" s="201"/>
      <c r="I113" s="202"/>
      <c r="J113" s="203">
        <f>J238</f>
        <v>0</v>
      </c>
      <c r="K113" s="128"/>
      <c r="L113" s="204"/>
    </row>
    <row r="114" s="9" customFormat="1" ht="19.92" customHeight="1">
      <c r="B114" s="199"/>
      <c r="C114" s="128"/>
      <c r="D114" s="200" t="s">
        <v>133</v>
      </c>
      <c r="E114" s="201"/>
      <c r="F114" s="201"/>
      <c r="G114" s="201"/>
      <c r="H114" s="201"/>
      <c r="I114" s="202"/>
      <c r="J114" s="203">
        <f>J247</f>
        <v>0</v>
      </c>
      <c r="K114" s="128"/>
      <c r="L114" s="204"/>
    </row>
    <row r="115" s="9" customFormat="1" ht="14.88" customHeight="1">
      <c r="B115" s="199"/>
      <c r="C115" s="128"/>
      <c r="D115" s="200" t="s">
        <v>134</v>
      </c>
      <c r="E115" s="201"/>
      <c r="F115" s="201"/>
      <c r="G115" s="201"/>
      <c r="H115" s="201"/>
      <c r="I115" s="202"/>
      <c r="J115" s="203">
        <f>J248</f>
        <v>0</v>
      </c>
      <c r="K115" s="128"/>
      <c r="L115" s="204"/>
    </row>
    <row r="116" s="9" customFormat="1" ht="19.92" customHeight="1">
      <c r="B116" s="199"/>
      <c r="C116" s="128"/>
      <c r="D116" s="200" t="s">
        <v>135</v>
      </c>
      <c r="E116" s="201"/>
      <c r="F116" s="201"/>
      <c r="G116" s="201"/>
      <c r="H116" s="201"/>
      <c r="I116" s="202"/>
      <c r="J116" s="203">
        <f>J255</f>
        <v>0</v>
      </c>
      <c r="K116" s="128"/>
      <c r="L116" s="204"/>
    </row>
    <row r="117" s="9" customFormat="1" ht="19.92" customHeight="1">
      <c r="B117" s="199"/>
      <c r="C117" s="128"/>
      <c r="D117" s="200" t="s">
        <v>136</v>
      </c>
      <c r="E117" s="201"/>
      <c r="F117" s="201"/>
      <c r="G117" s="201"/>
      <c r="H117" s="201"/>
      <c r="I117" s="202"/>
      <c r="J117" s="203">
        <f>J286</f>
        <v>0</v>
      </c>
      <c r="K117" s="128"/>
      <c r="L117" s="204"/>
    </row>
    <row r="118" s="9" customFormat="1" ht="19.92" customHeight="1">
      <c r="B118" s="199"/>
      <c r="C118" s="128"/>
      <c r="D118" s="200" t="s">
        <v>137</v>
      </c>
      <c r="E118" s="201"/>
      <c r="F118" s="201"/>
      <c r="G118" s="201"/>
      <c r="H118" s="201"/>
      <c r="I118" s="202"/>
      <c r="J118" s="203">
        <f>J312</f>
        <v>0</v>
      </c>
      <c r="K118" s="128"/>
      <c r="L118" s="204"/>
    </row>
    <row r="119" s="9" customFormat="1" ht="19.92" customHeight="1">
      <c r="B119" s="199"/>
      <c r="C119" s="128"/>
      <c r="D119" s="200" t="s">
        <v>138</v>
      </c>
      <c r="E119" s="201"/>
      <c r="F119" s="201"/>
      <c r="G119" s="201"/>
      <c r="H119" s="201"/>
      <c r="I119" s="202"/>
      <c r="J119" s="203">
        <f>J315</f>
        <v>0</v>
      </c>
      <c r="K119" s="128"/>
      <c r="L119" s="204"/>
    </row>
    <row r="120" s="9" customFormat="1" ht="19.92" customHeight="1">
      <c r="B120" s="199"/>
      <c r="C120" s="128"/>
      <c r="D120" s="200" t="s">
        <v>139</v>
      </c>
      <c r="E120" s="201"/>
      <c r="F120" s="201"/>
      <c r="G120" s="201"/>
      <c r="H120" s="201"/>
      <c r="I120" s="202"/>
      <c r="J120" s="203">
        <f>J328</f>
        <v>0</v>
      </c>
      <c r="K120" s="128"/>
      <c r="L120" s="204"/>
    </row>
    <row r="121" s="1" customFormat="1" ht="21.84" customHeight="1">
      <c r="B121" s="38"/>
      <c r="C121" s="39"/>
      <c r="D121" s="39"/>
      <c r="E121" s="39"/>
      <c r="F121" s="39"/>
      <c r="G121" s="39"/>
      <c r="H121" s="39"/>
      <c r="I121" s="149"/>
      <c r="J121" s="39"/>
      <c r="K121" s="39"/>
      <c r="L121" s="43"/>
    </row>
    <row r="122" s="1" customFormat="1" ht="6.96" customHeight="1">
      <c r="B122" s="61"/>
      <c r="C122" s="62"/>
      <c r="D122" s="62"/>
      <c r="E122" s="62"/>
      <c r="F122" s="62"/>
      <c r="G122" s="62"/>
      <c r="H122" s="62"/>
      <c r="I122" s="182"/>
      <c r="J122" s="62"/>
      <c r="K122" s="62"/>
      <c r="L122" s="43"/>
    </row>
    <row r="126" s="1" customFormat="1" ht="6.96" customHeight="1">
      <c r="B126" s="63"/>
      <c r="C126" s="64"/>
      <c r="D126" s="64"/>
      <c r="E126" s="64"/>
      <c r="F126" s="64"/>
      <c r="G126" s="64"/>
      <c r="H126" s="64"/>
      <c r="I126" s="185"/>
      <c r="J126" s="64"/>
      <c r="K126" s="64"/>
      <c r="L126" s="43"/>
    </row>
    <row r="127" s="1" customFormat="1" ht="24.96" customHeight="1">
      <c r="B127" s="38"/>
      <c r="C127" s="23" t="s">
        <v>140</v>
      </c>
      <c r="D127" s="39"/>
      <c r="E127" s="39"/>
      <c r="F127" s="39"/>
      <c r="G127" s="39"/>
      <c r="H127" s="39"/>
      <c r="I127" s="149"/>
      <c r="J127" s="39"/>
      <c r="K127" s="39"/>
      <c r="L127" s="43"/>
    </row>
    <row r="128" s="1" customFormat="1" ht="6.96" customHeight="1">
      <c r="B128" s="38"/>
      <c r="C128" s="39"/>
      <c r="D128" s="39"/>
      <c r="E128" s="39"/>
      <c r="F128" s="39"/>
      <c r="G128" s="39"/>
      <c r="H128" s="39"/>
      <c r="I128" s="149"/>
      <c r="J128" s="39"/>
      <c r="K128" s="39"/>
      <c r="L128" s="43"/>
    </row>
    <row r="129" s="1" customFormat="1" ht="12" customHeight="1">
      <c r="B129" s="38"/>
      <c r="C129" s="32" t="s">
        <v>16</v>
      </c>
      <c r="D129" s="39"/>
      <c r="E129" s="39"/>
      <c r="F129" s="39"/>
      <c r="G129" s="39"/>
      <c r="H129" s="39"/>
      <c r="I129" s="149"/>
      <c r="J129" s="39"/>
      <c r="K129" s="39"/>
      <c r="L129" s="43"/>
    </row>
    <row r="130" s="1" customFormat="1" ht="16.5" customHeight="1">
      <c r="B130" s="38"/>
      <c r="C130" s="39"/>
      <c r="D130" s="39"/>
      <c r="E130" s="186" t="str">
        <f>E7</f>
        <v>Úpravy ulice Sv.Čecha v Karviné-Fryštátě, 1.část</v>
      </c>
      <c r="F130" s="32"/>
      <c r="G130" s="32"/>
      <c r="H130" s="32"/>
      <c r="I130" s="149"/>
      <c r="J130" s="39"/>
      <c r="K130" s="39"/>
      <c r="L130" s="43"/>
    </row>
    <row r="131" ht="12" customHeight="1">
      <c r="B131" s="21"/>
      <c r="C131" s="32" t="s">
        <v>108</v>
      </c>
      <c r="D131" s="22"/>
      <c r="E131" s="22"/>
      <c r="F131" s="22"/>
      <c r="G131" s="22"/>
      <c r="H131" s="22"/>
      <c r="I131" s="141"/>
      <c r="J131" s="22"/>
      <c r="K131" s="22"/>
      <c r="L131" s="20"/>
    </row>
    <row r="132" s="1" customFormat="1" ht="16.5" customHeight="1">
      <c r="B132" s="38"/>
      <c r="C132" s="39"/>
      <c r="D132" s="39"/>
      <c r="E132" s="186" t="s">
        <v>109</v>
      </c>
      <c r="F132" s="39"/>
      <c r="G132" s="39"/>
      <c r="H132" s="39"/>
      <c r="I132" s="149"/>
      <c r="J132" s="39"/>
      <c r="K132" s="39"/>
      <c r="L132" s="43"/>
    </row>
    <row r="133" s="1" customFormat="1" ht="12" customHeight="1">
      <c r="B133" s="38"/>
      <c r="C133" s="32" t="s">
        <v>110</v>
      </c>
      <c r="D133" s="39"/>
      <c r="E133" s="39"/>
      <c r="F133" s="39"/>
      <c r="G133" s="39"/>
      <c r="H133" s="39"/>
      <c r="I133" s="149"/>
      <c r="J133" s="39"/>
      <c r="K133" s="39"/>
      <c r="L133" s="43"/>
    </row>
    <row r="134" s="1" customFormat="1" ht="16.5" customHeight="1">
      <c r="B134" s="38"/>
      <c r="C134" s="39"/>
      <c r="D134" s="39"/>
      <c r="E134" s="71" t="str">
        <f>E11</f>
        <v>101 - Soupis prací - Komunikace</v>
      </c>
      <c r="F134" s="39"/>
      <c r="G134" s="39"/>
      <c r="H134" s="39"/>
      <c r="I134" s="149"/>
      <c r="J134" s="39"/>
      <c r="K134" s="39"/>
      <c r="L134" s="43"/>
    </row>
    <row r="135" s="1" customFormat="1" ht="6.96" customHeight="1">
      <c r="B135" s="38"/>
      <c r="C135" s="39"/>
      <c r="D135" s="39"/>
      <c r="E135" s="39"/>
      <c r="F135" s="39"/>
      <c r="G135" s="39"/>
      <c r="H135" s="39"/>
      <c r="I135" s="149"/>
      <c r="J135" s="39"/>
      <c r="K135" s="39"/>
      <c r="L135" s="43"/>
    </row>
    <row r="136" s="1" customFormat="1" ht="12" customHeight="1">
      <c r="B136" s="38"/>
      <c r="C136" s="32" t="s">
        <v>22</v>
      </c>
      <c r="D136" s="39"/>
      <c r="E136" s="39"/>
      <c r="F136" s="27" t="str">
        <f>F14</f>
        <v>Karviná Fryštát</v>
      </c>
      <c r="G136" s="39"/>
      <c r="H136" s="39"/>
      <c r="I136" s="151" t="s">
        <v>24</v>
      </c>
      <c r="J136" s="74" t="str">
        <f>IF(J14="","",J14)</f>
        <v>16. 2. 2019</v>
      </c>
      <c r="K136" s="39"/>
      <c r="L136" s="43"/>
    </row>
    <row r="137" s="1" customFormat="1" ht="6.96" customHeight="1">
      <c r="B137" s="38"/>
      <c r="C137" s="39"/>
      <c r="D137" s="39"/>
      <c r="E137" s="39"/>
      <c r="F137" s="39"/>
      <c r="G137" s="39"/>
      <c r="H137" s="39"/>
      <c r="I137" s="149"/>
      <c r="J137" s="39"/>
      <c r="K137" s="39"/>
      <c r="L137" s="43"/>
    </row>
    <row r="138" s="1" customFormat="1" ht="43.05" customHeight="1">
      <c r="B138" s="38"/>
      <c r="C138" s="32" t="s">
        <v>26</v>
      </c>
      <c r="D138" s="39"/>
      <c r="E138" s="39"/>
      <c r="F138" s="27" t="str">
        <f>E17</f>
        <v>SMK-odbor majetkový</v>
      </c>
      <c r="G138" s="39"/>
      <c r="H138" s="39"/>
      <c r="I138" s="151" t="s">
        <v>34</v>
      </c>
      <c r="J138" s="36" t="str">
        <f>E23</f>
        <v>Ateliér ESO spolsr.o.,K.H.Máchy5203/33</v>
      </c>
      <c r="K138" s="39"/>
      <c r="L138" s="43"/>
    </row>
    <row r="139" s="1" customFormat="1" ht="27.9" customHeight="1">
      <c r="B139" s="38"/>
      <c r="C139" s="32" t="s">
        <v>32</v>
      </c>
      <c r="D139" s="39"/>
      <c r="E139" s="39"/>
      <c r="F139" s="27" t="str">
        <f>IF(E20="","",E20)</f>
        <v>Vyplň údaj</v>
      </c>
      <c r="G139" s="39"/>
      <c r="H139" s="39"/>
      <c r="I139" s="151" t="s">
        <v>39</v>
      </c>
      <c r="J139" s="36" t="str">
        <f>E26</f>
        <v>Ing. Miloslav v Karviné</v>
      </c>
      <c r="K139" s="39"/>
      <c r="L139" s="43"/>
    </row>
    <row r="140" s="1" customFormat="1" ht="10.32" customHeight="1">
      <c r="B140" s="38"/>
      <c r="C140" s="39"/>
      <c r="D140" s="39"/>
      <c r="E140" s="39"/>
      <c r="F140" s="39"/>
      <c r="G140" s="39"/>
      <c r="H140" s="39"/>
      <c r="I140" s="149"/>
      <c r="J140" s="39"/>
      <c r="K140" s="39"/>
      <c r="L140" s="43"/>
    </row>
    <row r="141" s="10" customFormat="1" ht="29.28" customHeight="1">
      <c r="B141" s="205"/>
      <c r="C141" s="206" t="s">
        <v>141</v>
      </c>
      <c r="D141" s="207" t="s">
        <v>67</v>
      </c>
      <c r="E141" s="207" t="s">
        <v>63</v>
      </c>
      <c r="F141" s="207" t="s">
        <v>64</v>
      </c>
      <c r="G141" s="207" t="s">
        <v>142</v>
      </c>
      <c r="H141" s="207" t="s">
        <v>143</v>
      </c>
      <c r="I141" s="208" t="s">
        <v>144</v>
      </c>
      <c r="J141" s="207" t="s">
        <v>115</v>
      </c>
      <c r="K141" s="209" t="s">
        <v>145</v>
      </c>
      <c r="L141" s="210"/>
      <c r="M141" s="95" t="s">
        <v>1</v>
      </c>
      <c r="N141" s="96" t="s">
        <v>46</v>
      </c>
      <c r="O141" s="96" t="s">
        <v>146</v>
      </c>
      <c r="P141" s="96" t="s">
        <v>147</v>
      </c>
      <c r="Q141" s="96" t="s">
        <v>148</v>
      </c>
      <c r="R141" s="96" t="s">
        <v>149</v>
      </c>
      <c r="S141" s="96" t="s">
        <v>150</v>
      </c>
      <c r="T141" s="97" t="s">
        <v>151</v>
      </c>
    </row>
    <row r="142" s="1" customFormat="1" ht="22.8" customHeight="1">
      <c r="B142" s="38"/>
      <c r="C142" s="102" t="s">
        <v>152</v>
      </c>
      <c r="D142" s="39"/>
      <c r="E142" s="39"/>
      <c r="F142" s="39"/>
      <c r="G142" s="39"/>
      <c r="H142" s="39"/>
      <c r="I142" s="149"/>
      <c r="J142" s="211">
        <f>BK142</f>
        <v>0</v>
      </c>
      <c r="K142" s="39"/>
      <c r="L142" s="43"/>
      <c r="M142" s="98"/>
      <c r="N142" s="99"/>
      <c r="O142" s="99"/>
      <c r="P142" s="212">
        <f>P143</f>
        <v>0</v>
      </c>
      <c r="Q142" s="99"/>
      <c r="R142" s="212">
        <f>R143</f>
        <v>2485.8474367000003</v>
      </c>
      <c r="S142" s="99"/>
      <c r="T142" s="213">
        <f>T143</f>
        <v>1306.8352749999999</v>
      </c>
      <c r="AT142" s="17" t="s">
        <v>81</v>
      </c>
      <c r="AU142" s="17" t="s">
        <v>117</v>
      </c>
      <c r="BK142" s="214">
        <f>BK143</f>
        <v>0</v>
      </c>
    </row>
    <row r="143" s="11" customFormat="1" ht="25.92" customHeight="1">
      <c r="B143" s="215"/>
      <c r="C143" s="216"/>
      <c r="D143" s="217" t="s">
        <v>81</v>
      </c>
      <c r="E143" s="218" t="s">
        <v>153</v>
      </c>
      <c r="F143" s="218" t="s">
        <v>154</v>
      </c>
      <c r="G143" s="216"/>
      <c r="H143" s="216"/>
      <c r="I143" s="219"/>
      <c r="J143" s="220">
        <f>BK143</f>
        <v>0</v>
      </c>
      <c r="K143" s="216"/>
      <c r="L143" s="221"/>
      <c r="M143" s="222"/>
      <c r="N143" s="223"/>
      <c r="O143" s="223"/>
      <c r="P143" s="224">
        <f>P144+P217+P221+P227+P238+P247+P255+P286+P312+P315+P328</f>
        <v>0</v>
      </c>
      <c r="Q143" s="223"/>
      <c r="R143" s="224">
        <f>R144+R217+R221+R227+R238+R247+R255+R286+R312+R315+R328</f>
        <v>2485.8474367000003</v>
      </c>
      <c r="S143" s="223"/>
      <c r="T143" s="225">
        <f>T144+T217+T221+T227+T238+T247+T255+T286+T312+T315+T328</f>
        <v>1306.8352749999999</v>
      </c>
      <c r="AR143" s="226" t="s">
        <v>89</v>
      </c>
      <c r="AT143" s="227" t="s">
        <v>81</v>
      </c>
      <c r="AU143" s="227" t="s">
        <v>82</v>
      </c>
      <c r="AY143" s="226" t="s">
        <v>155</v>
      </c>
      <c r="BK143" s="228">
        <f>BK144+BK217+BK221+BK227+BK238+BK247+BK255+BK286+BK312+BK315+BK328</f>
        <v>0</v>
      </c>
    </row>
    <row r="144" s="11" customFormat="1" ht="22.8" customHeight="1">
      <c r="B144" s="215"/>
      <c r="C144" s="216"/>
      <c r="D144" s="217" t="s">
        <v>81</v>
      </c>
      <c r="E144" s="229" t="s">
        <v>89</v>
      </c>
      <c r="F144" s="229" t="s">
        <v>156</v>
      </c>
      <c r="G144" s="216"/>
      <c r="H144" s="216"/>
      <c r="I144" s="219"/>
      <c r="J144" s="230">
        <f>BK144</f>
        <v>0</v>
      </c>
      <c r="K144" s="216"/>
      <c r="L144" s="221"/>
      <c r="M144" s="222"/>
      <c r="N144" s="223"/>
      <c r="O144" s="223"/>
      <c r="P144" s="224">
        <f>P145+P159+P169+P182+P187+P200</f>
        <v>0</v>
      </c>
      <c r="Q144" s="223"/>
      <c r="R144" s="224">
        <f>R145+R159+R169+R182+R187+R200</f>
        <v>233.52573000000001</v>
      </c>
      <c r="S144" s="223"/>
      <c r="T144" s="225">
        <f>T145+T159+T169+T182+T187+T200</f>
        <v>1306.8352749999999</v>
      </c>
      <c r="AR144" s="226" t="s">
        <v>89</v>
      </c>
      <c r="AT144" s="227" t="s">
        <v>81</v>
      </c>
      <c r="AU144" s="227" t="s">
        <v>89</v>
      </c>
      <c r="AY144" s="226" t="s">
        <v>155</v>
      </c>
      <c r="BK144" s="228">
        <f>BK145+BK159+BK169+BK182+BK187+BK200</f>
        <v>0</v>
      </c>
    </row>
    <row r="145" s="11" customFormat="1" ht="20.88" customHeight="1">
      <c r="B145" s="215"/>
      <c r="C145" s="216"/>
      <c r="D145" s="217" t="s">
        <v>81</v>
      </c>
      <c r="E145" s="229" t="s">
        <v>157</v>
      </c>
      <c r="F145" s="229" t="s">
        <v>158</v>
      </c>
      <c r="G145" s="216"/>
      <c r="H145" s="216"/>
      <c r="I145" s="219"/>
      <c r="J145" s="230">
        <f>BK145</f>
        <v>0</v>
      </c>
      <c r="K145" s="216"/>
      <c r="L145" s="221"/>
      <c r="M145" s="222"/>
      <c r="N145" s="223"/>
      <c r="O145" s="223"/>
      <c r="P145" s="224">
        <f>SUM(P146:P158)</f>
        <v>0</v>
      </c>
      <c r="Q145" s="223"/>
      <c r="R145" s="224">
        <f>SUM(R146:R158)</f>
        <v>0.61696000000000006</v>
      </c>
      <c r="S145" s="223"/>
      <c r="T145" s="225">
        <f>SUM(T146:T158)</f>
        <v>1306.8352749999999</v>
      </c>
      <c r="AR145" s="226" t="s">
        <v>89</v>
      </c>
      <c r="AT145" s="227" t="s">
        <v>81</v>
      </c>
      <c r="AU145" s="227" t="s">
        <v>91</v>
      </c>
      <c r="AY145" s="226" t="s">
        <v>155</v>
      </c>
      <c r="BK145" s="228">
        <f>SUM(BK146:BK158)</f>
        <v>0</v>
      </c>
    </row>
    <row r="146" s="1" customFormat="1" ht="16.5" customHeight="1">
      <c r="B146" s="38"/>
      <c r="C146" s="231" t="s">
        <v>89</v>
      </c>
      <c r="D146" s="231" t="s">
        <v>159</v>
      </c>
      <c r="E146" s="232" t="s">
        <v>160</v>
      </c>
      <c r="F146" s="233" t="s">
        <v>161</v>
      </c>
      <c r="G146" s="234" t="s">
        <v>162</v>
      </c>
      <c r="H146" s="235">
        <v>257.19999999999999</v>
      </c>
      <c r="I146" s="236"/>
      <c r="J146" s="237">
        <f>ROUND(I146*H146,2)</f>
        <v>0</v>
      </c>
      <c r="K146" s="233" t="s">
        <v>163</v>
      </c>
      <c r="L146" s="43"/>
      <c r="M146" s="238" t="s">
        <v>1</v>
      </c>
      <c r="N146" s="239" t="s">
        <v>47</v>
      </c>
      <c r="O146" s="86"/>
      <c r="P146" s="240">
        <f>O146*H146</f>
        <v>0</v>
      </c>
      <c r="Q146" s="240">
        <v>0</v>
      </c>
      <c r="R146" s="240">
        <f>Q146*H146</f>
        <v>0</v>
      </c>
      <c r="S146" s="240">
        <v>0.26000000000000001</v>
      </c>
      <c r="T146" s="241">
        <f>S146*H146</f>
        <v>66.872</v>
      </c>
      <c r="AR146" s="242" t="s">
        <v>164</v>
      </c>
      <c r="AT146" s="242" t="s">
        <v>159</v>
      </c>
      <c r="AU146" s="242" t="s">
        <v>165</v>
      </c>
      <c r="AY146" s="17" t="s">
        <v>155</v>
      </c>
      <c r="BE146" s="243">
        <f>IF(N146="základní",J146,0)</f>
        <v>0</v>
      </c>
      <c r="BF146" s="243">
        <f>IF(N146="snížená",J146,0)</f>
        <v>0</v>
      </c>
      <c r="BG146" s="243">
        <f>IF(N146="zákl. přenesená",J146,0)</f>
        <v>0</v>
      </c>
      <c r="BH146" s="243">
        <f>IF(N146="sníž. přenesená",J146,0)</f>
        <v>0</v>
      </c>
      <c r="BI146" s="243">
        <f>IF(N146="nulová",J146,0)</f>
        <v>0</v>
      </c>
      <c r="BJ146" s="17" t="s">
        <v>89</v>
      </c>
      <c r="BK146" s="243">
        <f>ROUND(I146*H146,2)</f>
        <v>0</v>
      </c>
      <c r="BL146" s="17" t="s">
        <v>164</v>
      </c>
      <c r="BM146" s="242" t="s">
        <v>166</v>
      </c>
    </row>
    <row r="147" s="12" customFormat="1">
      <c r="B147" s="244"/>
      <c r="C147" s="245"/>
      <c r="D147" s="246" t="s">
        <v>167</v>
      </c>
      <c r="E147" s="247" t="s">
        <v>1</v>
      </c>
      <c r="F147" s="248" t="s">
        <v>168</v>
      </c>
      <c r="G147" s="245"/>
      <c r="H147" s="247" t="s">
        <v>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AT147" s="254" t="s">
        <v>167</v>
      </c>
      <c r="AU147" s="254" t="s">
        <v>165</v>
      </c>
      <c r="AV147" s="12" t="s">
        <v>89</v>
      </c>
      <c r="AW147" s="12" t="s">
        <v>38</v>
      </c>
      <c r="AX147" s="12" t="s">
        <v>82</v>
      </c>
      <c r="AY147" s="254" t="s">
        <v>155</v>
      </c>
    </row>
    <row r="148" s="13" customFormat="1">
      <c r="B148" s="255"/>
      <c r="C148" s="256"/>
      <c r="D148" s="246" t="s">
        <v>167</v>
      </c>
      <c r="E148" s="257" t="s">
        <v>1</v>
      </c>
      <c r="F148" s="258" t="s">
        <v>169</v>
      </c>
      <c r="G148" s="256"/>
      <c r="H148" s="259">
        <v>257.19999999999999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AT148" s="265" t="s">
        <v>167</v>
      </c>
      <c r="AU148" s="265" t="s">
        <v>165</v>
      </c>
      <c r="AV148" s="13" t="s">
        <v>91</v>
      </c>
      <c r="AW148" s="13" t="s">
        <v>38</v>
      </c>
      <c r="AX148" s="13" t="s">
        <v>89</v>
      </c>
      <c r="AY148" s="265" t="s">
        <v>155</v>
      </c>
    </row>
    <row r="149" s="1" customFormat="1" ht="16.5" customHeight="1">
      <c r="B149" s="38"/>
      <c r="C149" s="231" t="s">
        <v>91</v>
      </c>
      <c r="D149" s="231" t="s">
        <v>159</v>
      </c>
      <c r="E149" s="232" t="s">
        <v>170</v>
      </c>
      <c r="F149" s="233" t="s">
        <v>171</v>
      </c>
      <c r="G149" s="234" t="s">
        <v>162</v>
      </c>
      <c r="H149" s="235">
        <v>128.38300000000001</v>
      </c>
      <c r="I149" s="236"/>
      <c r="J149" s="237">
        <f>ROUND(I149*H149,2)</f>
        <v>0</v>
      </c>
      <c r="K149" s="233" t="s">
        <v>163</v>
      </c>
      <c r="L149" s="43"/>
      <c r="M149" s="238" t="s">
        <v>1</v>
      </c>
      <c r="N149" s="239" t="s">
        <v>47</v>
      </c>
      <c r="O149" s="86"/>
      <c r="P149" s="240">
        <f>O149*H149</f>
        <v>0</v>
      </c>
      <c r="Q149" s="240">
        <v>0</v>
      </c>
      <c r="R149" s="240">
        <f>Q149*H149</f>
        <v>0</v>
      </c>
      <c r="S149" s="240">
        <v>0.42499999999999999</v>
      </c>
      <c r="T149" s="241">
        <f>S149*H149</f>
        <v>54.562775000000002</v>
      </c>
      <c r="AR149" s="242" t="s">
        <v>164</v>
      </c>
      <c r="AT149" s="242" t="s">
        <v>159</v>
      </c>
      <c r="AU149" s="242" t="s">
        <v>165</v>
      </c>
      <c r="AY149" s="17" t="s">
        <v>155</v>
      </c>
      <c r="BE149" s="243">
        <f>IF(N149="základní",J149,0)</f>
        <v>0</v>
      </c>
      <c r="BF149" s="243">
        <f>IF(N149="snížená",J149,0)</f>
        <v>0</v>
      </c>
      <c r="BG149" s="243">
        <f>IF(N149="zákl. přenesená",J149,0)</f>
        <v>0</v>
      </c>
      <c r="BH149" s="243">
        <f>IF(N149="sníž. přenesená",J149,0)</f>
        <v>0</v>
      </c>
      <c r="BI149" s="243">
        <f>IF(N149="nulová",J149,0)</f>
        <v>0</v>
      </c>
      <c r="BJ149" s="17" t="s">
        <v>89</v>
      </c>
      <c r="BK149" s="243">
        <f>ROUND(I149*H149,2)</f>
        <v>0</v>
      </c>
      <c r="BL149" s="17" t="s">
        <v>164</v>
      </c>
      <c r="BM149" s="242" t="s">
        <v>172</v>
      </c>
    </row>
    <row r="150" s="12" customFormat="1">
      <c r="B150" s="244"/>
      <c r="C150" s="245"/>
      <c r="D150" s="246" t="s">
        <v>167</v>
      </c>
      <c r="E150" s="247" t="s">
        <v>1</v>
      </c>
      <c r="F150" s="248" t="s">
        <v>173</v>
      </c>
      <c r="G150" s="245"/>
      <c r="H150" s="247" t="s">
        <v>1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AT150" s="254" t="s">
        <v>167</v>
      </c>
      <c r="AU150" s="254" t="s">
        <v>165</v>
      </c>
      <c r="AV150" s="12" t="s">
        <v>89</v>
      </c>
      <c r="AW150" s="12" t="s">
        <v>38</v>
      </c>
      <c r="AX150" s="12" t="s">
        <v>82</v>
      </c>
      <c r="AY150" s="254" t="s">
        <v>155</v>
      </c>
    </row>
    <row r="151" s="13" customFormat="1">
      <c r="B151" s="255"/>
      <c r="C151" s="256"/>
      <c r="D151" s="246" t="s">
        <v>167</v>
      </c>
      <c r="E151" s="257" t="s">
        <v>1</v>
      </c>
      <c r="F151" s="258" t="s">
        <v>174</v>
      </c>
      <c r="G151" s="256"/>
      <c r="H151" s="259">
        <v>128.38300000000001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AT151" s="265" t="s">
        <v>167</v>
      </c>
      <c r="AU151" s="265" t="s">
        <v>165</v>
      </c>
      <c r="AV151" s="13" t="s">
        <v>91</v>
      </c>
      <c r="AW151" s="13" t="s">
        <v>38</v>
      </c>
      <c r="AX151" s="13" t="s">
        <v>89</v>
      </c>
      <c r="AY151" s="265" t="s">
        <v>155</v>
      </c>
    </row>
    <row r="152" s="1" customFormat="1" ht="16.5" customHeight="1">
      <c r="B152" s="38"/>
      <c r="C152" s="231" t="s">
        <v>165</v>
      </c>
      <c r="D152" s="231" t="s">
        <v>159</v>
      </c>
      <c r="E152" s="232" t="s">
        <v>175</v>
      </c>
      <c r="F152" s="233" t="s">
        <v>176</v>
      </c>
      <c r="G152" s="234" t="s">
        <v>162</v>
      </c>
      <c r="H152" s="235">
        <v>257.19999999999999</v>
      </c>
      <c r="I152" s="236"/>
      <c r="J152" s="237">
        <f>ROUND(I152*H152,2)</f>
        <v>0</v>
      </c>
      <c r="K152" s="233" t="s">
        <v>163</v>
      </c>
      <c r="L152" s="43"/>
      <c r="M152" s="238" t="s">
        <v>1</v>
      </c>
      <c r="N152" s="239" t="s">
        <v>47</v>
      </c>
      <c r="O152" s="86"/>
      <c r="P152" s="240">
        <f>O152*H152</f>
        <v>0</v>
      </c>
      <c r="Q152" s="240">
        <v>0</v>
      </c>
      <c r="R152" s="240">
        <f>Q152*H152</f>
        <v>0</v>
      </c>
      <c r="S152" s="240">
        <v>0.28999999999999998</v>
      </c>
      <c r="T152" s="241">
        <f>S152*H152</f>
        <v>74.587999999999994</v>
      </c>
      <c r="AR152" s="242" t="s">
        <v>164</v>
      </c>
      <c r="AT152" s="242" t="s">
        <v>159</v>
      </c>
      <c r="AU152" s="242" t="s">
        <v>165</v>
      </c>
      <c r="AY152" s="17" t="s">
        <v>155</v>
      </c>
      <c r="BE152" s="243">
        <f>IF(N152="základní",J152,0)</f>
        <v>0</v>
      </c>
      <c r="BF152" s="243">
        <f>IF(N152="snížená",J152,0)</f>
        <v>0</v>
      </c>
      <c r="BG152" s="243">
        <f>IF(N152="zákl. přenesená",J152,0)</f>
        <v>0</v>
      </c>
      <c r="BH152" s="243">
        <f>IF(N152="sníž. přenesená",J152,0)</f>
        <v>0</v>
      </c>
      <c r="BI152" s="243">
        <f>IF(N152="nulová",J152,0)</f>
        <v>0</v>
      </c>
      <c r="BJ152" s="17" t="s">
        <v>89</v>
      </c>
      <c r="BK152" s="243">
        <f>ROUND(I152*H152,2)</f>
        <v>0</v>
      </c>
      <c r="BL152" s="17" t="s">
        <v>164</v>
      </c>
      <c r="BM152" s="242" t="s">
        <v>177</v>
      </c>
    </row>
    <row r="153" s="13" customFormat="1">
      <c r="B153" s="255"/>
      <c r="C153" s="256"/>
      <c r="D153" s="246" t="s">
        <v>167</v>
      </c>
      <c r="E153" s="257" t="s">
        <v>1</v>
      </c>
      <c r="F153" s="258" t="s">
        <v>169</v>
      </c>
      <c r="G153" s="256"/>
      <c r="H153" s="259">
        <v>257.19999999999999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AT153" s="265" t="s">
        <v>167</v>
      </c>
      <c r="AU153" s="265" t="s">
        <v>165</v>
      </c>
      <c r="AV153" s="13" t="s">
        <v>91</v>
      </c>
      <c r="AW153" s="13" t="s">
        <v>38</v>
      </c>
      <c r="AX153" s="13" t="s">
        <v>89</v>
      </c>
      <c r="AY153" s="265" t="s">
        <v>155</v>
      </c>
    </row>
    <row r="154" s="1" customFormat="1" ht="16.5" customHeight="1">
      <c r="B154" s="38"/>
      <c r="C154" s="231" t="s">
        <v>164</v>
      </c>
      <c r="D154" s="231" t="s">
        <v>159</v>
      </c>
      <c r="E154" s="232" t="s">
        <v>178</v>
      </c>
      <c r="F154" s="233" t="s">
        <v>179</v>
      </c>
      <c r="G154" s="234" t="s">
        <v>162</v>
      </c>
      <c r="H154" s="235">
        <v>3856</v>
      </c>
      <c r="I154" s="236"/>
      <c r="J154" s="237">
        <f>ROUND(I154*H154,2)</f>
        <v>0</v>
      </c>
      <c r="K154" s="233" t="s">
        <v>163</v>
      </c>
      <c r="L154" s="43"/>
      <c r="M154" s="238" t="s">
        <v>1</v>
      </c>
      <c r="N154" s="239" t="s">
        <v>47</v>
      </c>
      <c r="O154" s="86"/>
      <c r="P154" s="240">
        <f>O154*H154</f>
        <v>0</v>
      </c>
      <c r="Q154" s="240">
        <v>0.00016000000000000001</v>
      </c>
      <c r="R154" s="240">
        <f>Q154*H154</f>
        <v>0.61696000000000006</v>
      </c>
      <c r="S154" s="240">
        <v>0.25600000000000001</v>
      </c>
      <c r="T154" s="241">
        <f>S154*H154</f>
        <v>987.13599999999997</v>
      </c>
      <c r="AR154" s="242" t="s">
        <v>164</v>
      </c>
      <c r="AT154" s="242" t="s">
        <v>159</v>
      </c>
      <c r="AU154" s="242" t="s">
        <v>165</v>
      </c>
      <c r="AY154" s="17" t="s">
        <v>155</v>
      </c>
      <c r="BE154" s="243">
        <f>IF(N154="základní",J154,0)</f>
        <v>0</v>
      </c>
      <c r="BF154" s="243">
        <f>IF(N154="snížená",J154,0)</f>
        <v>0</v>
      </c>
      <c r="BG154" s="243">
        <f>IF(N154="zákl. přenesená",J154,0)</f>
        <v>0</v>
      </c>
      <c r="BH154" s="243">
        <f>IF(N154="sníž. přenesená",J154,0)</f>
        <v>0</v>
      </c>
      <c r="BI154" s="243">
        <f>IF(N154="nulová",J154,0)</f>
        <v>0</v>
      </c>
      <c r="BJ154" s="17" t="s">
        <v>89</v>
      </c>
      <c r="BK154" s="243">
        <f>ROUND(I154*H154,2)</f>
        <v>0</v>
      </c>
      <c r="BL154" s="17" t="s">
        <v>164</v>
      </c>
      <c r="BM154" s="242" t="s">
        <v>180</v>
      </c>
    </row>
    <row r="155" s="13" customFormat="1">
      <c r="B155" s="255"/>
      <c r="C155" s="256"/>
      <c r="D155" s="246" t="s">
        <v>167</v>
      </c>
      <c r="E155" s="257" t="s">
        <v>1</v>
      </c>
      <c r="F155" s="258" t="s">
        <v>181</v>
      </c>
      <c r="G155" s="256"/>
      <c r="H155" s="259">
        <v>3856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AT155" s="265" t="s">
        <v>167</v>
      </c>
      <c r="AU155" s="265" t="s">
        <v>165</v>
      </c>
      <c r="AV155" s="13" t="s">
        <v>91</v>
      </c>
      <c r="AW155" s="13" t="s">
        <v>38</v>
      </c>
      <c r="AX155" s="13" t="s">
        <v>89</v>
      </c>
      <c r="AY155" s="265" t="s">
        <v>155</v>
      </c>
    </row>
    <row r="156" s="1" customFormat="1" ht="16.5" customHeight="1">
      <c r="B156" s="38"/>
      <c r="C156" s="231" t="s">
        <v>182</v>
      </c>
      <c r="D156" s="231" t="s">
        <v>159</v>
      </c>
      <c r="E156" s="232" t="s">
        <v>183</v>
      </c>
      <c r="F156" s="233" t="s">
        <v>184</v>
      </c>
      <c r="G156" s="234" t="s">
        <v>185</v>
      </c>
      <c r="H156" s="235">
        <v>603.29999999999995</v>
      </c>
      <c r="I156" s="236"/>
      <c r="J156" s="237">
        <f>ROUND(I156*H156,2)</f>
        <v>0</v>
      </c>
      <c r="K156" s="233" t="s">
        <v>163</v>
      </c>
      <c r="L156" s="43"/>
      <c r="M156" s="238" t="s">
        <v>1</v>
      </c>
      <c r="N156" s="239" t="s">
        <v>47</v>
      </c>
      <c r="O156" s="86"/>
      <c r="P156" s="240">
        <f>O156*H156</f>
        <v>0</v>
      </c>
      <c r="Q156" s="240">
        <v>0</v>
      </c>
      <c r="R156" s="240">
        <f>Q156*H156</f>
        <v>0</v>
      </c>
      <c r="S156" s="240">
        <v>0.20499999999999999</v>
      </c>
      <c r="T156" s="241">
        <f>S156*H156</f>
        <v>123.67649999999999</v>
      </c>
      <c r="AR156" s="242" t="s">
        <v>164</v>
      </c>
      <c r="AT156" s="242" t="s">
        <v>159</v>
      </c>
      <c r="AU156" s="242" t="s">
        <v>165</v>
      </c>
      <c r="AY156" s="17" t="s">
        <v>155</v>
      </c>
      <c r="BE156" s="243">
        <f>IF(N156="základní",J156,0)</f>
        <v>0</v>
      </c>
      <c r="BF156" s="243">
        <f>IF(N156="snížená",J156,0)</f>
        <v>0</v>
      </c>
      <c r="BG156" s="243">
        <f>IF(N156="zákl. přenesená",J156,0)</f>
        <v>0</v>
      </c>
      <c r="BH156" s="243">
        <f>IF(N156="sníž. přenesená",J156,0)</f>
        <v>0</v>
      </c>
      <c r="BI156" s="243">
        <f>IF(N156="nulová",J156,0)</f>
        <v>0</v>
      </c>
      <c r="BJ156" s="17" t="s">
        <v>89</v>
      </c>
      <c r="BK156" s="243">
        <f>ROUND(I156*H156,2)</f>
        <v>0</v>
      </c>
      <c r="BL156" s="17" t="s">
        <v>164</v>
      </c>
      <c r="BM156" s="242" t="s">
        <v>186</v>
      </c>
    </row>
    <row r="157" s="12" customFormat="1">
      <c r="B157" s="244"/>
      <c r="C157" s="245"/>
      <c r="D157" s="246" t="s">
        <v>167</v>
      </c>
      <c r="E157" s="247" t="s">
        <v>1</v>
      </c>
      <c r="F157" s="248" t="s">
        <v>187</v>
      </c>
      <c r="G157" s="245"/>
      <c r="H157" s="247" t="s">
        <v>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AT157" s="254" t="s">
        <v>167</v>
      </c>
      <c r="AU157" s="254" t="s">
        <v>165</v>
      </c>
      <c r="AV157" s="12" t="s">
        <v>89</v>
      </c>
      <c r="AW157" s="12" t="s">
        <v>38</v>
      </c>
      <c r="AX157" s="12" t="s">
        <v>82</v>
      </c>
      <c r="AY157" s="254" t="s">
        <v>155</v>
      </c>
    </row>
    <row r="158" s="13" customFormat="1">
      <c r="B158" s="255"/>
      <c r="C158" s="256"/>
      <c r="D158" s="246" t="s">
        <v>167</v>
      </c>
      <c r="E158" s="257" t="s">
        <v>1</v>
      </c>
      <c r="F158" s="258" t="s">
        <v>188</v>
      </c>
      <c r="G158" s="256"/>
      <c r="H158" s="259">
        <v>603.29999999999995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AT158" s="265" t="s">
        <v>167</v>
      </c>
      <c r="AU158" s="265" t="s">
        <v>165</v>
      </c>
      <c r="AV158" s="13" t="s">
        <v>91</v>
      </c>
      <c r="AW158" s="13" t="s">
        <v>38</v>
      </c>
      <c r="AX158" s="13" t="s">
        <v>89</v>
      </c>
      <c r="AY158" s="265" t="s">
        <v>155</v>
      </c>
    </row>
    <row r="159" s="11" customFormat="1" ht="20.88" customHeight="1">
      <c r="B159" s="215"/>
      <c r="C159" s="216"/>
      <c r="D159" s="217" t="s">
        <v>81</v>
      </c>
      <c r="E159" s="229" t="s">
        <v>189</v>
      </c>
      <c r="F159" s="229" t="s">
        <v>190</v>
      </c>
      <c r="G159" s="216"/>
      <c r="H159" s="216"/>
      <c r="I159" s="219"/>
      <c r="J159" s="230">
        <f>BK159</f>
        <v>0</v>
      </c>
      <c r="K159" s="216"/>
      <c r="L159" s="221"/>
      <c r="M159" s="222"/>
      <c r="N159" s="223"/>
      <c r="O159" s="223"/>
      <c r="P159" s="224">
        <f>SUM(P160:P168)</f>
        <v>0</v>
      </c>
      <c r="Q159" s="223"/>
      <c r="R159" s="224">
        <f>SUM(R160:R168)</f>
        <v>24.338999999999999</v>
      </c>
      <c r="S159" s="223"/>
      <c r="T159" s="225">
        <f>SUM(T160:T168)</f>
        <v>0</v>
      </c>
      <c r="AR159" s="226" t="s">
        <v>89</v>
      </c>
      <c r="AT159" s="227" t="s">
        <v>81</v>
      </c>
      <c r="AU159" s="227" t="s">
        <v>91</v>
      </c>
      <c r="AY159" s="226" t="s">
        <v>155</v>
      </c>
      <c r="BK159" s="228">
        <f>SUM(BK160:BK168)</f>
        <v>0</v>
      </c>
    </row>
    <row r="160" s="1" customFormat="1" ht="16.5" customHeight="1">
      <c r="B160" s="38"/>
      <c r="C160" s="231" t="s">
        <v>191</v>
      </c>
      <c r="D160" s="231" t="s">
        <v>159</v>
      </c>
      <c r="E160" s="232" t="s">
        <v>192</v>
      </c>
      <c r="F160" s="233" t="s">
        <v>193</v>
      </c>
      <c r="G160" s="234" t="s">
        <v>194</v>
      </c>
      <c r="H160" s="235">
        <v>115.90000000000001</v>
      </c>
      <c r="I160" s="236"/>
      <c r="J160" s="237">
        <f>ROUND(I160*H160,2)</f>
        <v>0</v>
      </c>
      <c r="K160" s="233" t="s">
        <v>163</v>
      </c>
      <c r="L160" s="43"/>
      <c r="M160" s="238" t="s">
        <v>1</v>
      </c>
      <c r="N160" s="239" t="s">
        <v>47</v>
      </c>
      <c r="O160" s="86"/>
      <c r="P160" s="240">
        <f>O160*H160</f>
        <v>0</v>
      </c>
      <c r="Q160" s="240">
        <v>0</v>
      </c>
      <c r="R160" s="240">
        <f>Q160*H160</f>
        <v>0</v>
      </c>
      <c r="S160" s="240">
        <v>0</v>
      </c>
      <c r="T160" s="241">
        <f>S160*H160</f>
        <v>0</v>
      </c>
      <c r="AR160" s="242" t="s">
        <v>164</v>
      </c>
      <c r="AT160" s="242" t="s">
        <v>159</v>
      </c>
      <c r="AU160" s="242" t="s">
        <v>165</v>
      </c>
      <c r="AY160" s="17" t="s">
        <v>155</v>
      </c>
      <c r="BE160" s="243">
        <f>IF(N160="základní",J160,0)</f>
        <v>0</v>
      </c>
      <c r="BF160" s="243">
        <f>IF(N160="snížená",J160,0)</f>
        <v>0</v>
      </c>
      <c r="BG160" s="243">
        <f>IF(N160="zákl. přenesená",J160,0)</f>
        <v>0</v>
      </c>
      <c r="BH160" s="243">
        <f>IF(N160="sníž. přenesená",J160,0)</f>
        <v>0</v>
      </c>
      <c r="BI160" s="243">
        <f>IF(N160="nulová",J160,0)</f>
        <v>0</v>
      </c>
      <c r="BJ160" s="17" t="s">
        <v>89</v>
      </c>
      <c r="BK160" s="243">
        <f>ROUND(I160*H160,2)</f>
        <v>0</v>
      </c>
      <c r="BL160" s="17" t="s">
        <v>164</v>
      </c>
      <c r="BM160" s="242" t="s">
        <v>195</v>
      </c>
    </row>
    <row r="161" s="13" customFormat="1">
      <c r="B161" s="255"/>
      <c r="C161" s="256"/>
      <c r="D161" s="246" t="s">
        <v>167</v>
      </c>
      <c r="E161" s="257" t="s">
        <v>1</v>
      </c>
      <c r="F161" s="258" t="s">
        <v>196</v>
      </c>
      <c r="G161" s="256"/>
      <c r="H161" s="259">
        <v>115.90000000000001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AT161" s="265" t="s">
        <v>167</v>
      </c>
      <c r="AU161" s="265" t="s">
        <v>165</v>
      </c>
      <c r="AV161" s="13" t="s">
        <v>91</v>
      </c>
      <c r="AW161" s="13" t="s">
        <v>38</v>
      </c>
      <c r="AX161" s="13" t="s">
        <v>89</v>
      </c>
      <c r="AY161" s="265" t="s">
        <v>155</v>
      </c>
    </row>
    <row r="162" s="1" customFormat="1" ht="16.5" customHeight="1">
      <c r="B162" s="38"/>
      <c r="C162" s="231" t="s">
        <v>197</v>
      </c>
      <c r="D162" s="231" t="s">
        <v>159</v>
      </c>
      <c r="E162" s="232" t="s">
        <v>198</v>
      </c>
      <c r="F162" s="233" t="s">
        <v>199</v>
      </c>
      <c r="G162" s="234" t="s">
        <v>194</v>
      </c>
      <c r="H162" s="235">
        <v>48.100000000000001</v>
      </c>
      <c r="I162" s="236"/>
      <c r="J162" s="237">
        <f>ROUND(I162*H162,2)</f>
        <v>0</v>
      </c>
      <c r="K162" s="233" t="s">
        <v>163</v>
      </c>
      <c r="L162" s="43"/>
      <c r="M162" s="238" t="s">
        <v>1</v>
      </c>
      <c r="N162" s="239" t="s">
        <v>47</v>
      </c>
      <c r="O162" s="86"/>
      <c r="P162" s="240">
        <f>O162*H162</f>
        <v>0</v>
      </c>
      <c r="Q162" s="240">
        <v>0</v>
      </c>
      <c r="R162" s="240">
        <f>Q162*H162</f>
        <v>0</v>
      </c>
      <c r="S162" s="240">
        <v>0</v>
      </c>
      <c r="T162" s="241">
        <f>S162*H162</f>
        <v>0</v>
      </c>
      <c r="AR162" s="242" t="s">
        <v>164</v>
      </c>
      <c r="AT162" s="242" t="s">
        <v>159</v>
      </c>
      <c r="AU162" s="242" t="s">
        <v>165</v>
      </c>
      <c r="AY162" s="17" t="s">
        <v>155</v>
      </c>
      <c r="BE162" s="243">
        <f>IF(N162="základní",J162,0)</f>
        <v>0</v>
      </c>
      <c r="BF162" s="243">
        <f>IF(N162="snížená",J162,0)</f>
        <v>0</v>
      </c>
      <c r="BG162" s="243">
        <f>IF(N162="zákl. přenesená",J162,0)</f>
        <v>0</v>
      </c>
      <c r="BH162" s="243">
        <f>IF(N162="sníž. přenesená",J162,0)</f>
        <v>0</v>
      </c>
      <c r="BI162" s="243">
        <f>IF(N162="nulová",J162,0)</f>
        <v>0</v>
      </c>
      <c r="BJ162" s="17" t="s">
        <v>89</v>
      </c>
      <c r="BK162" s="243">
        <f>ROUND(I162*H162,2)</f>
        <v>0</v>
      </c>
      <c r="BL162" s="17" t="s">
        <v>164</v>
      </c>
      <c r="BM162" s="242" t="s">
        <v>200</v>
      </c>
    </row>
    <row r="163" s="13" customFormat="1">
      <c r="B163" s="255"/>
      <c r="C163" s="256"/>
      <c r="D163" s="246" t="s">
        <v>167</v>
      </c>
      <c r="E163" s="257" t="s">
        <v>1</v>
      </c>
      <c r="F163" s="258" t="s">
        <v>201</v>
      </c>
      <c r="G163" s="256"/>
      <c r="H163" s="259">
        <v>48.100000000000001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AT163" s="265" t="s">
        <v>167</v>
      </c>
      <c r="AU163" s="265" t="s">
        <v>165</v>
      </c>
      <c r="AV163" s="13" t="s">
        <v>91</v>
      </c>
      <c r="AW163" s="13" t="s">
        <v>38</v>
      </c>
      <c r="AX163" s="13" t="s">
        <v>89</v>
      </c>
      <c r="AY163" s="265" t="s">
        <v>155</v>
      </c>
    </row>
    <row r="164" s="1" customFormat="1" ht="16.5" customHeight="1">
      <c r="B164" s="38"/>
      <c r="C164" s="231" t="s">
        <v>202</v>
      </c>
      <c r="D164" s="231" t="s">
        <v>159</v>
      </c>
      <c r="E164" s="232" t="s">
        <v>203</v>
      </c>
      <c r="F164" s="233" t="s">
        <v>204</v>
      </c>
      <c r="G164" s="234" t="s">
        <v>194</v>
      </c>
      <c r="H164" s="235">
        <v>24.050000000000001</v>
      </c>
      <c r="I164" s="236"/>
      <c r="J164" s="237">
        <f>ROUND(I164*H164,2)</f>
        <v>0</v>
      </c>
      <c r="K164" s="233" t="s">
        <v>163</v>
      </c>
      <c r="L164" s="43"/>
      <c r="M164" s="238" t="s">
        <v>1</v>
      </c>
      <c r="N164" s="239" t="s">
        <v>47</v>
      </c>
      <c r="O164" s="86"/>
      <c r="P164" s="240">
        <f>O164*H164</f>
        <v>0</v>
      </c>
      <c r="Q164" s="240">
        <v>0</v>
      </c>
      <c r="R164" s="240">
        <f>Q164*H164</f>
        <v>0</v>
      </c>
      <c r="S164" s="240">
        <v>0</v>
      </c>
      <c r="T164" s="241">
        <f>S164*H164</f>
        <v>0</v>
      </c>
      <c r="AR164" s="242" t="s">
        <v>164</v>
      </c>
      <c r="AT164" s="242" t="s">
        <v>159</v>
      </c>
      <c r="AU164" s="242" t="s">
        <v>165</v>
      </c>
      <c r="AY164" s="17" t="s">
        <v>155</v>
      </c>
      <c r="BE164" s="243">
        <f>IF(N164="základní",J164,0)</f>
        <v>0</v>
      </c>
      <c r="BF164" s="243">
        <f>IF(N164="snížená",J164,0)</f>
        <v>0</v>
      </c>
      <c r="BG164" s="243">
        <f>IF(N164="zákl. přenesená",J164,0)</f>
        <v>0</v>
      </c>
      <c r="BH164" s="243">
        <f>IF(N164="sníž. přenesená",J164,0)</f>
        <v>0</v>
      </c>
      <c r="BI164" s="243">
        <f>IF(N164="nulová",J164,0)</f>
        <v>0</v>
      </c>
      <c r="BJ164" s="17" t="s">
        <v>89</v>
      </c>
      <c r="BK164" s="243">
        <f>ROUND(I164*H164,2)</f>
        <v>0</v>
      </c>
      <c r="BL164" s="17" t="s">
        <v>164</v>
      </c>
      <c r="BM164" s="242" t="s">
        <v>205</v>
      </c>
    </row>
    <row r="165" s="13" customFormat="1">
      <c r="B165" s="255"/>
      <c r="C165" s="256"/>
      <c r="D165" s="246" t="s">
        <v>167</v>
      </c>
      <c r="E165" s="257" t="s">
        <v>1</v>
      </c>
      <c r="F165" s="258" t="s">
        <v>206</v>
      </c>
      <c r="G165" s="256"/>
      <c r="H165" s="259">
        <v>24.050000000000001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AT165" s="265" t="s">
        <v>167</v>
      </c>
      <c r="AU165" s="265" t="s">
        <v>165</v>
      </c>
      <c r="AV165" s="13" t="s">
        <v>91</v>
      </c>
      <c r="AW165" s="13" t="s">
        <v>38</v>
      </c>
      <c r="AX165" s="13" t="s">
        <v>89</v>
      </c>
      <c r="AY165" s="265" t="s">
        <v>155</v>
      </c>
    </row>
    <row r="166" s="1" customFormat="1" ht="16.5" customHeight="1">
      <c r="B166" s="38"/>
      <c r="C166" s="266" t="s">
        <v>207</v>
      </c>
      <c r="D166" s="266" t="s">
        <v>208</v>
      </c>
      <c r="E166" s="267" t="s">
        <v>209</v>
      </c>
      <c r="F166" s="268" t="s">
        <v>210</v>
      </c>
      <c r="G166" s="269" t="s">
        <v>194</v>
      </c>
      <c r="H166" s="270">
        <v>115.90000000000001</v>
      </c>
      <c r="I166" s="271"/>
      <c r="J166" s="272">
        <f>ROUND(I166*H166,2)</f>
        <v>0</v>
      </c>
      <c r="K166" s="268" t="s">
        <v>163</v>
      </c>
      <c r="L166" s="273"/>
      <c r="M166" s="274" t="s">
        <v>1</v>
      </c>
      <c r="N166" s="275" t="s">
        <v>47</v>
      </c>
      <c r="O166" s="86"/>
      <c r="P166" s="240">
        <f>O166*H166</f>
        <v>0</v>
      </c>
      <c r="Q166" s="240">
        <v>0.20999999999999999</v>
      </c>
      <c r="R166" s="240">
        <f>Q166*H166</f>
        <v>24.338999999999999</v>
      </c>
      <c r="S166" s="240">
        <v>0</v>
      </c>
      <c r="T166" s="241">
        <f>S166*H166</f>
        <v>0</v>
      </c>
      <c r="AR166" s="242" t="s">
        <v>202</v>
      </c>
      <c r="AT166" s="242" t="s">
        <v>208</v>
      </c>
      <c r="AU166" s="242" t="s">
        <v>165</v>
      </c>
      <c r="AY166" s="17" t="s">
        <v>155</v>
      </c>
      <c r="BE166" s="243">
        <f>IF(N166="základní",J166,0)</f>
        <v>0</v>
      </c>
      <c r="BF166" s="243">
        <f>IF(N166="snížená",J166,0)</f>
        <v>0</v>
      </c>
      <c r="BG166" s="243">
        <f>IF(N166="zákl. přenesená",J166,0)</f>
        <v>0</v>
      </c>
      <c r="BH166" s="243">
        <f>IF(N166="sníž. přenesená",J166,0)</f>
        <v>0</v>
      </c>
      <c r="BI166" s="243">
        <f>IF(N166="nulová",J166,0)</f>
        <v>0</v>
      </c>
      <c r="BJ166" s="17" t="s">
        <v>89</v>
      </c>
      <c r="BK166" s="243">
        <f>ROUND(I166*H166,2)</f>
        <v>0</v>
      </c>
      <c r="BL166" s="17" t="s">
        <v>164</v>
      </c>
      <c r="BM166" s="242" t="s">
        <v>211</v>
      </c>
    </row>
    <row r="167" s="12" customFormat="1">
      <c r="B167" s="244"/>
      <c r="C167" s="245"/>
      <c r="D167" s="246" t="s">
        <v>167</v>
      </c>
      <c r="E167" s="247" t="s">
        <v>1</v>
      </c>
      <c r="F167" s="248" t="s">
        <v>212</v>
      </c>
      <c r="G167" s="245"/>
      <c r="H167" s="247" t="s">
        <v>1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AT167" s="254" t="s">
        <v>167</v>
      </c>
      <c r="AU167" s="254" t="s">
        <v>165</v>
      </c>
      <c r="AV167" s="12" t="s">
        <v>89</v>
      </c>
      <c r="AW167" s="12" t="s">
        <v>38</v>
      </c>
      <c r="AX167" s="12" t="s">
        <v>82</v>
      </c>
      <c r="AY167" s="254" t="s">
        <v>155</v>
      </c>
    </row>
    <row r="168" s="13" customFormat="1">
      <c r="B168" s="255"/>
      <c r="C168" s="256"/>
      <c r="D168" s="246" t="s">
        <v>167</v>
      </c>
      <c r="E168" s="257" t="s">
        <v>1</v>
      </c>
      <c r="F168" s="258" t="s">
        <v>213</v>
      </c>
      <c r="G168" s="256"/>
      <c r="H168" s="259">
        <v>115.90000000000001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AT168" s="265" t="s">
        <v>167</v>
      </c>
      <c r="AU168" s="265" t="s">
        <v>165</v>
      </c>
      <c r="AV168" s="13" t="s">
        <v>91</v>
      </c>
      <c r="AW168" s="13" t="s">
        <v>38</v>
      </c>
      <c r="AX168" s="13" t="s">
        <v>89</v>
      </c>
      <c r="AY168" s="265" t="s">
        <v>155</v>
      </c>
    </row>
    <row r="169" s="11" customFormat="1" ht="20.88" customHeight="1">
      <c r="B169" s="215"/>
      <c r="C169" s="216"/>
      <c r="D169" s="217" t="s">
        <v>81</v>
      </c>
      <c r="E169" s="229" t="s">
        <v>214</v>
      </c>
      <c r="F169" s="229" t="s">
        <v>215</v>
      </c>
      <c r="G169" s="216"/>
      <c r="H169" s="216"/>
      <c r="I169" s="219"/>
      <c r="J169" s="230">
        <f>BK169</f>
        <v>0</v>
      </c>
      <c r="K169" s="216"/>
      <c r="L169" s="221"/>
      <c r="M169" s="222"/>
      <c r="N169" s="223"/>
      <c r="O169" s="223"/>
      <c r="P169" s="224">
        <f>SUM(P170:P181)</f>
        <v>0</v>
      </c>
      <c r="Q169" s="223"/>
      <c r="R169" s="224">
        <f>SUM(R170:R181)</f>
        <v>0</v>
      </c>
      <c r="S169" s="223"/>
      <c r="T169" s="225">
        <f>SUM(T170:T181)</f>
        <v>0</v>
      </c>
      <c r="AR169" s="226" t="s">
        <v>89</v>
      </c>
      <c r="AT169" s="227" t="s">
        <v>81</v>
      </c>
      <c r="AU169" s="227" t="s">
        <v>91</v>
      </c>
      <c r="AY169" s="226" t="s">
        <v>155</v>
      </c>
      <c r="BK169" s="228">
        <f>SUM(BK170:BK181)</f>
        <v>0</v>
      </c>
    </row>
    <row r="170" s="1" customFormat="1" ht="16.5" customHeight="1">
      <c r="B170" s="38"/>
      <c r="C170" s="231" t="s">
        <v>216</v>
      </c>
      <c r="D170" s="231" t="s">
        <v>159</v>
      </c>
      <c r="E170" s="232" t="s">
        <v>217</v>
      </c>
      <c r="F170" s="233" t="s">
        <v>218</v>
      </c>
      <c r="G170" s="234" t="s">
        <v>194</v>
      </c>
      <c r="H170" s="235">
        <v>64</v>
      </c>
      <c r="I170" s="236"/>
      <c r="J170" s="237">
        <f>ROUND(I170*H170,2)</f>
        <v>0</v>
      </c>
      <c r="K170" s="233" t="s">
        <v>163</v>
      </c>
      <c r="L170" s="43"/>
      <c r="M170" s="238" t="s">
        <v>1</v>
      </c>
      <c r="N170" s="239" t="s">
        <v>47</v>
      </c>
      <c r="O170" s="86"/>
      <c r="P170" s="240">
        <f>O170*H170</f>
        <v>0</v>
      </c>
      <c r="Q170" s="240">
        <v>0</v>
      </c>
      <c r="R170" s="240">
        <f>Q170*H170</f>
        <v>0</v>
      </c>
      <c r="S170" s="240">
        <v>0</v>
      </c>
      <c r="T170" s="241">
        <f>S170*H170</f>
        <v>0</v>
      </c>
      <c r="AR170" s="242" t="s">
        <v>164</v>
      </c>
      <c r="AT170" s="242" t="s">
        <v>159</v>
      </c>
      <c r="AU170" s="242" t="s">
        <v>165</v>
      </c>
      <c r="AY170" s="17" t="s">
        <v>155</v>
      </c>
      <c r="BE170" s="243">
        <f>IF(N170="základní",J170,0)</f>
        <v>0</v>
      </c>
      <c r="BF170" s="243">
        <f>IF(N170="snížená",J170,0)</f>
        <v>0</v>
      </c>
      <c r="BG170" s="243">
        <f>IF(N170="zákl. přenesená",J170,0)</f>
        <v>0</v>
      </c>
      <c r="BH170" s="243">
        <f>IF(N170="sníž. přenesená",J170,0)</f>
        <v>0</v>
      </c>
      <c r="BI170" s="243">
        <f>IF(N170="nulová",J170,0)</f>
        <v>0</v>
      </c>
      <c r="BJ170" s="17" t="s">
        <v>89</v>
      </c>
      <c r="BK170" s="243">
        <f>ROUND(I170*H170,2)</f>
        <v>0</v>
      </c>
      <c r="BL170" s="17" t="s">
        <v>164</v>
      </c>
      <c r="BM170" s="242" t="s">
        <v>219</v>
      </c>
    </row>
    <row r="171" s="13" customFormat="1">
      <c r="B171" s="255"/>
      <c r="C171" s="256"/>
      <c r="D171" s="246" t="s">
        <v>167</v>
      </c>
      <c r="E171" s="257" t="s">
        <v>1</v>
      </c>
      <c r="F171" s="258" t="s">
        <v>220</v>
      </c>
      <c r="G171" s="256"/>
      <c r="H171" s="259">
        <v>64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AT171" s="265" t="s">
        <v>167</v>
      </c>
      <c r="AU171" s="265" t="s">
        <v>165</v>
      </c>
      <c r="AV171" s="13" t="s">
        <v>91</v>
      </c>
      <c r="AW171" s="13" t="s">
        <v>38</v>
      </c>
      <c r="AX171" s="13" t="s">
        <v>89</v>
      </c>
      <c r="AY171" s="265" t="s">
        <v>155</v>
      </c>
    </row>
    <row r="172" s="1" customFormat="1" ht="16.5" customHeight="1">
      <c r="B172" s="38"/>
      <c r="C172" s="231" t="s">
        <v>157</v>
      </c>
      <c r="D172" s="231" t="s">
        <v>159</v>
      </c>
      <c r="E172" s="232" t="s">
        <v>221</v>
      </c>
      <c r="F172" s="233" t="s">
        <v>222</v>
      </c>
      <c r="G172" s="234" t="s">
        <v>194</v>
      </c>
      <c r="H172" s="235">
        <v>32</v>
      </c>
      <c r="I172" s="236"/>
      <c r="J172" s="237">
        <f>ROUND(I172*H172,2)</f>
        <v>0</v>
      </c>
      <c r="K172" s="233" t="s">
        <v>163</v>
      </c>
      <c r="L172" s="43"/>
      <c r="M172" s="238" t="s">
        <v>1</v>
      </c>
      <c r="N172" s="239" t="s">
        <v>47</v>
      </c>
      <c r="O172" s="86"/>
      <c r="P172" s="240">
        <f>O172*H172</f>
        <v>0</v>
      </c>
      <c r="Q172" s="240">
        <v>0</v>
      </c>
      <c r="R172" s="240">
        <f>Q172*H172</f>
        <v>0</v>
      </c>
      <c r="S172" s="240">
        <v>0</v>
      </c>
      <c r="T172" s="241">
        <f>S172*H172</f>
        <v>0</v>
      </c>
      <c r="AR172" s="242" t="s">
        <v>164</v>
      </c>
      <c r="AT172" s="242" t="s">
        <v>159</v>
      </c>
      <c r="AU172" s="242" t="s">
        <v>165</v>
      </c>
      <c r="AY172" s="17" t="s">
        <v>155</v>
      </c>
      <c r="BE172" s="243">
        <f>IF(N172="základní",J172,0)</f>
        <v>0</v>
      </c>
      <c r="BF172" s="243">
        <f>IF(N172="snížená",J172,0)</f>
        <v>0</v>
      </c>
      <c r="BG172" s="243">
        <f>IF(N172="zákl. přenesená",J172,0)</f>
        <v>0</v>
      </c>
      <c r="BH172" s="243">
        <f>IF(N172="sníž. přenesená",J172,0)</f>
        <v>0</v>
      </c>
      <c r="BI172" s="243">
        <f>IF(N172="nulová",J172,0)</f>
        <v>0</v>
      </c>
      <c r="BJ172" s="17" t="s">
        <v>89</v>
      </c>
      <c r="BK172" s="243">
        <f>ROUND(I172*H172,2)</f>
        <v>0</v>
      </c>
      <c r="BL172" s="17" t="s">
        <v>164</v>
      </c>
      <c r="BM172" s="242" t="s">
        <v>223</v>
      </c>
    </row>
    <row r="173" s="13" customFormat="1">
      <c r="B173" s="255"/>
      <c r="C173" s="256"/>
      <c r="D173" s="246" t="s">
        <v>167</v>
      </c>
      <c r="E173" s="257" t="s">
        <v>1</v>
      </c>
      <c r="F173" s="258" t="s">
        <v>224</v>
      </c>
      <c r="G173" s="256"/>
      <c r="H173" s="259">
        <v>32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AT173" s="265" t="s">
        <v>167</v>
      </c>
      <c r="AU173" s="265" t="s">
        <v>165</v>
      </c>
      <c r="AV173" s="13" t="s">
        <v>91</v>
      </c>
      <c r="AW173" s="13" t="s">
        <v>38</v>
      </c>
      <c r="AX173" s="13" t="s">
        <v>89</v>
      </c>
      <c r="AY173" s="265" t="s">
        <v>155</v>
      </c>
    </row>
    <row r="174" s="1" customFormat="1" ht="16.5" customHeight="1">
      <c r="B174" s="38"/>
      <c r="C174" s="231" t="s">
        <v>189</v>
      </c>
      <c r="D174" s="231" t="s">
        <v>159</v>
      </c>
      <c r="E174" s="232" t="s">
        <v>225</v>
      </c>
      <c r="F174" s="233" t="s">
        <v>226</v>
      </c>
      <c r="G174" s="234" t="s">
        <v>194</v>
      </c>
      <c r="H174" s="235">
        <v>239.923</v>
      </c>
      <c r="I174" s="236"/>
      <c r="J174" s="237">
        <f>ROUND(I174*H174,2)</f>
        <v>0</v>
      </c>
      <c r="K174" s="233" t="s">
        <v>163</v>
      </c>
      <c r="L174" s="43"/>
      <c r="M174" s="238" t="s">
        <v>1</v>
      </c>
      <c r="N174" s="239" t="s">
        <v>47</v>
      </c>
      <c r="O174" s="86"/>
      <c r="P174" s="240">
        <f>O174*H174</f>
        <v>0</v>
      </c>
      <c r="Q174" s="240">
        <v>0</v>
      </c>
      <c r="R174" s="240">
        <f>Q174*H174</f>
        <v>0</v>
      </c>
      <c r="S174" s="240">
        <v>0</v>
      </c>
      <c r="T174" s="241">
        <f>S174*H174</f>
        <v>0</v>
      </c>
      <c r="AR174" s="242" t="s">
        <v>164</v>
      </c>
      <c r="AT174" s="242" t="s">
        <v>159</v>
      </c>
      <c r="AU174" s="242" t="s">
        <v>165</v>
      </c>
      <c r="AY174" s="17" t="s">
        <v>155</v>
      </c>
      <c r="BE174" s="243">
        <f>IF(N174="základní",J174,0)</f>
        <v>0</v>
      </c>
      <c r="BF174" s="243">
        <f>IF(N174="snížená",J174,0)</f>
        <v>0</v>
      </c>
      <c r="BG174" s="243">
        <f>IF(N174="zákl. přenesená",J174,0)</f>
        <v>0</v>
      </c>
      <c r="BH174" s="243">
        <f>IF(N174="sníž. přenesená",J174,0)</f>
        <v>0</v>
      </c>
      <c r="BI174" s="243">
        <f>IF(N174="nulová",J174,0)</f>
        <v>0</v>
      </c>
      <c r="BJ174" s="17" t="s">
        <v>89</v>
      </c>
      <c r="BK174" s="243">
        <f>ROUND(I174*H174,2)</f>
        <v>0</v>
      </c>
      <c r="BL174" s="17" t="s">
        <v>164</v>
      </c>
      <c r="BM174" s="242" t="s">
        <v>227</v>
      </c>
    </row>
    <row r="175" s="13" customFormat="1">
      <c r="B175" s="255"/>
      <c r="C175" s="256"/>
      <c r="D175" s="246" t="s">
        <v>167</v>
      </c>
      <c r="E175" s="257" t="s">
        <v>1</v>
      </c>
      <c r="F175" s="258" t="s">
        <v>228</v>
      </c>
      <c r="G175" s="256"/>
      <c r="H175" s="259">
        <v>239.923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AT175" s="265" t="s">
        <v>167</v>
      </c>
      <c r="AU175" s="265" t="s">
        <v>165</v>
      </c>
      <c r="AV175" s="13" t="s">
        <v>91</v>
      </c>
      <c r="AW175" s="13" t="s">
        <v>38</v>
      </c>
      <c r="AX175" s="13" t="s">
        <v>89</v>
      </c>
      <c r="AY175" s="265" t="s">
        <v>155</v>
      </c>
    </row>
    <row r="176" s="1" customFormat="1" ht="16.5" customHeight="1">
      <c r="B176" s="38"/>
      <c r="C176" s="231" t="s">
        <v>214</v>
      </c>
      <c r="D176" s="231" t="s">
        <v>159</v>
      </c>
      <c r="E176" s="232" t="s">
        <v>229</v>
      </c>
      <c r="F176" s="233" t="s">
        <v>230</v>
      </c>
      <c r="G176" s="234" t="s">
        <v>194</v>
      </c>
      <c r="H176" s="235">
        <v>119.962</v>
      </c>
      <c r="I176" s="236"/>
      <c r="J176" s="237">
        <f>ROUND(I176*H176,2)</f>
        <v>0</v>
      </c>
      <c r="K176" s="233" t="s">
        <v>163</v>
      </c>
      <c r="L176" s="43"/>
      <c r="M176" s="238" t="s">
        <v>1</v>
      </c>
      <c r="N176" s="239" t="s">
        <v>47</v>
      </c>
      <c r="O176" s="86"/>
      <c r="P176" s="240">
        <f>O176*H176</f>
        <v>0</v>
      </c>
      <c r="Q176" s="240">
        <v>0</v>
      </c>
      <c r="R176" s="240">
        <f>Q176*H176</f>
        <v>0</v>
      </c>
      <c r="S176" s="240">
        <v>0</v>
      </c>
      <c r="T176" s="241">
        <f>S176*H176</f>
        <v>0</v>
      </c>
      <c r="AR176" s="242" t="s">
        <v>164</v>
      </c>
      <c r="AT176" s="242" t="s">
        <v>159</v>
      </c>
      <c r="AU176" s="242" t="s">
        <v>165</v>
      </c>
      <c r="AY176" s="17" t="s">
        <v>155</v>
      </c>
      <c r="BE176" s="243">
        <f>IF(N176="základní",J176,0)</f>
        <v>0</v>
      </c>
      <c r="BF176" s="243">
        <f>IF(N176="snížená",J176,0)</f>
        <v>0</v>
      </c>
      <c r="BG176" s="243">
        <f>IF(N176="zákl. přenesená",J176,0)</f>
        <v>0</v>
      </c>
      <c r="BH176" s="243">
        <f>IF(N176="sníž. přenesená",J176,0)</f>
        <v>0</v>
      </c>
      <c r="BI176" s="243">
        <f>IF(N176="nulová",J176,0)</f>
        <v>0</v>
      </c>
      <c r="BJ176" s="17" t="s">
        <v>89</v>
      </c>
      <c r="BK176" s="243">
        <f>ROUND(I176*H176,2)</f>
        <v>0</v>
      </c>
      <c r="BL176" s="17" t="s">
        <v>164</v>
      </c>
      <c r="BM176" s="242" t="s">
        <v>231</v>
      </c>
    </row>
    <row r="177" s="13" customFormat="1">
      <c r="B177" s="255"/>
      <c r="C177" s="256"/>
      <c r="D177" s="246" t="s">
        <v>167</v>
      </c>
      <c r="E177" s="257" t="s">
        <v>1</v>
      </c>
      <c r="F177" s="258" t="s">
        <v>232</v>
      </c>
      <c r="G177" s="256"/>
      <c r="H177" s="259">
        <v>119.962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AT177" s="265" t="s">
        <v>167</v>
      </c>
      <c r="AU177" s="265" t="s">
        <v>165</v>
      </c>
      <c r="AV177" s="13" t="s">
        <v>91</v>
      </c>
      <c r="AW177" s="13" t="s">
        <v>38</v>
      </c>
      <c r="AX177" s="13" t="s">
        <v>89</v>
      </c>
      <c r="AY177" s="265" t="s">
        <v>155</v>
      </c>
    </row>
    <row r="178" s="1" customFormat="1" ht="16.5" customHeight="1">
      <c r="B178" s="38"/>
      <c r="C178" s="231" t="s">
        <v>233</v>
      </c>
      <c r="D178" s="231" t="s">
        <v>159</v>
      </c>
      <c r="E178" s="232" t="s">
        <v>234</v>
      </c>
      <c r="F178" s="233" t="s">
        <v>235</v>
      </c>
      <c r="G178" s="234" t="s">
        <v>194</v>
      </c>
      <c r="H178" s="235">
        <v>87.450000000000003</v>
      </c>
      <c r="I178" s="236"/>
      <c r="J178" s="237">
        <f>ROUND(I178*H178,2)</f>
        <v>0</v>
      </c>
      <c r="K178" s="233" t="s">
        <v>163</v>
      </c>
      <c r="L178" s="43"/>
      <c r="M178" s="238" t="s">
        <v>1</v>
      </c>
      <c r="N178" s="239" t="s">
        <v>47</v>
      </c>
      <c r="O178" s="86"/>
      <c r="P178" s="240">
        <f>O178*H178</f>
        <v>0</v>
      </c>
      <c r="Q178" s="240">
        <v>0</v>
      </c>
      <c r="R178" s="240">
        <f>Q178*H178</f>
        <v>0</v>
      </c>
      <c r="S178" s="240">
        <v>0</v>
      </c>
      <c r="T178" s="241">
        <f>S178*H178</f>
        <v>0</v>
      </c>
      <c r="AR178" s="242" t="s">
        <v>164</v>
      </c>
      <c r="AT178" s="242" t="s">
        <v>159</v>
      </c>
      <c r="AU178" s="242" t="s">
        <v>165</v>
      </c>
      <c r="AY178" s="17" t="s">
        <v>155</v>
      </c>
      <c r="BE178" s="243">
        <f>IF(N178="základní",J178,0)</f>
        <v>0</v>
      </c>
      <c r="BF178" s="243">
        <f>IF(N178="snížená",J178,0)</f>
        <v>0</v>
      </c>
      <c r="BG178" s="243">
        <f>IF(N178="zákl. přenesená",J178,0)</f>
        <v>0</v>
      </c>
      <c r="BH178" s="243">
        <f>IF(N178="sníž. přenesená",J178,0)</f>
        <v>0</v>
      </c>
      <c r="BI178" s="243">
        <f>IF(N178="nulová",J178,0)</f>
        <v>0</v>
      </c>
      <c r="BJ178" s="17" t="s">
        <v>89</v>
      </c>
      <c r="BK178" s="243">
        <f>ROUND(I178*H178,2)</f>
        <v>0</v>
      </c>
      <c r="BL178" s="17" t="s">
        <v>164</v>
      </c>
      <c r="BM178" s="242" t="s">
        <v>236</v>
      </c>
    </row>
    <row r="179" s="13" customFormat="1">
      <c r="B179" s="255"/>
      <c r="C179" s="256"/>
      <c r="D179" s="246" t="s">
        <v>167</v>
      </c>
      <c r="E179" s="257" t="s">
        <v>1</v>
      </c>
      <c r="F179" s="258" t="s">
        <v>237</v>
      </c>
      <c r="G179" s="256"/>
      <c r="H179" s="259">
        <v>87.450000000000003</v>
      </c>
      <c r="I179" s="260"/>
      <c r="J179" s="256"/>
      <c r="K179" s="256"/>
      <c r="L179" s="261"/>
      <c r="M179" s="262"/>
      <c r="N179" s="263"/>
      <c r="O179" s="263"/>
      <c r="P179" s="263"/>
      <c r="Q179" s="263"/>
      <c r="R179" s="263"/>
      <c r="S179" s="263"/>
      <c r="T179" s="264"/>
      <c r="AT179" s="265" t="s">
        <v>167</v>
      </c>
      <c r="AU179" s="265" t="s">
        <v>165</v>
      </c>
      <c r="AV179" s="13" t="s">
        <v>91</v>
      </c>
      <c r="AW179" s="13" t="s">
        <v>38</v>
      </c>
      <c r="AX179" s="13" t="s">
        <v>89</v>
      </c>
      <c r="AY179" s="265" t="s">
        <v>155</v>
      </c>
    </row>
    <row r="180" s="1" customFormat="1" ht="16.5" customHeight="1">
      <c r="B180" s="38"/>
      <c r="C180" s="231" t="s">
        <v>8</v>
      </c>
      <c r="D180" s="231" t="s">
        <v>159</v>
      </c>
      <c r="E180" s="232" t="s">
        <v>238</v>
      </c>
      <c r="F180" s="233" t="s">
        <v>239</v>
      </c>
      <c r="G180" s="234" t="s">
        <v>194</v>
      </c>
      <c r="H180" s="235">
        <v>43.725000000000001</v>
      </c>
      <c r="I180" s="236"/>
      <c r="J180" s="237">
        <f>ROUND(I180*H180,2)</f>
        <v>0</v>
      </c>
      <c r="K180" s="233" t="s">
        <v>163</v>
      </c>
      <c r="L180" s="43"/>
      <c r="M180" s="238" t="s">
        <v>1</v>
      </c>
      <c r="N180" s="239" t="s">
        <v>47</v>
      </c>
      <c r="O180" s="86"/>
      <c r="P180" s="240">
        <f>O180*H180</f>
        <v>0</v>
      </c>
      <c r="Q180" s="240">
        <v>0</v>
      </c>
      <c r="R180" s="240">
        <f>Q180*H180</f>
        <v>0</v>
      </c>
      <c r="S180" s="240">
        <v>0</v>
      </c>
      <c r="T180" s="241">
        <f>S180*H180</f>
        <v>0</v>
      </c>
      <c r="AR180" s="242" t="s">
        <v>164</v>
      </c>
      <c r="AT180" s="242" t="s">
        <v>159</v>
      </c>
      <c r="AU180" s="242" t="s">
        <v>165</v>
      </c>
      <c r="AY180" s="17" t="s">
        <v>155</v>
      </c>
      <c r="BE180" s="243">
        <f>IF(N180="základní",J180,0)</f>
        <v>0</v>
      </c>
      <c r="BF180" s="243">
        <f>IF(N180="snížená",J180,0)</f>
        <v>0</v>
      </c>
      <c r="BG180" s="243">
        <f>IF(N180="zákl. přenesená",J180,0)</f>
        <v>0</v>
      </c>
      <c r="BH180" s="243">
        <f>IF(N180="sníž. přenesená",J180,0)</f>
        <v>0</v>
      </c>
      <c r="BI180" s="243">
        <f>IF(N180="nulová",J180,0)</f>
        <v>0</v>
      </c>
      <c r="BJ180" s="17" t="s">
        <v>89</v>
      </c>
      <c r="BK180" s="243">
        <f>ROUND(I180*H180,2)</f>
        <v>0</v>
      </c>
      <c r="BL180" s="17" t="s">
        <v>164</v>
      </c>
      <c r="BM180" s="242" t="s">
        <v>240</v>
      </c>
    </row>
    <row r="181" s="13" customFormat="1">
      <c r="B181" s="255"/>
      <c r="C181" s="256"/>
      <c r="D181" s="246" t="s">
        <v>167</v>
      </c>
      <c r="E181" s="257" t="s">
        <v>1</v>
      </c>
      <c r="F181" s="258" t="s">
        <v>241</v>
      </c>
      <c r="G181" s="256"/>
      <c r="H181" s="259">
        <v>43.725000000000001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AT181" s="265" t="s">
        <v>167</v>
      </c>
      <c r="AU181" s="265" t="s">
        <v>165</v>
      </c>
      <c r="AV181" s="13" t="s">
        <v>91</v>
      </c>
      <c r="AW181" s="13" t="s">
        <v>38</v>
      </c>
      <c r="AX181" s="13" t="s">
        <v>89</v>
      </c>
      <c r="AY181" s="265" t="s">
        <v>155</v>
      </c>
    </row>
    <row r="182" s="11" customFormat="1" ht="20.88" customHeight="1">
      <c r="B182" s="215"/>
      <c r="C182" s="216"/>
      <c r="D182" s="217" t="s">
        <v>81</v>
      </c>
      <c r="E182" s="229" t="s">
        <v>242</v>
      </c>
      <c r="F182" s="229" t="s">
        <v>243</v>
      </c>
      <c r="G182" s="216"/>
      <c r="H182" s="216"/>
      <c r="I182" s="219"/>
      <c r="J182" s="230">
        <f>BK182</f>
        <v>0</v>
      </c>
      <c r="K182" s="216"/>
      <c r="L182" s="221"/>
      <c r="M182" s="222"/>
      <c r="N182" s="223"/>
      <c r="O182" s="223"/>
      <c r="P182" s="224">
        <f>SUM(P183:P186)</f>
        <v>0</v>
      </c>
      <c r="Q182" s="223"/>
      <c r="R182" s="224">
        <f>SUM(R183:R186)</f>
        <v>0</v>
      </c>
      <c r="S182" s="223"/>
      <c r="T182" s="225">
        <f>SUM(T183:T186)</f>
        <v>0</v>
      </c>
      <c r="AR182" s="226" t="s">
        <v>89</v>
      </c>
      <c r="AT182" s="227" t="s">
        <v>81</v>
      </c>
      <c r="AU182" s="227" t="s">
        <v>91</v>
      </c>
      <c r="AY182" s="226" t="s">
        <v>155</v>
      </c>
      <c r="BK182" s="228">
        <f>SUM(BK183:BK186)</f>
        <v>0</v>
      </c>
    </row>
    <row r="183" s="1" customFormat="1" ht="16.5" customHeight="1">
      <c r="B183" s="38"/>
      <c r="C183" s="231" t="s">
        <v>242</v>
      </c>
      <c r="D183" s="231" t="s">
        <v>159</v>
      </c>
      <c r="E183" s="232" t="s">
        <v>244</v>
      </c>
      <c r="F183" s="233" t="s">
        <v>245</v>
      </c>
      <c r="G183" s="234" t="s">
        <v>194</v>
      </c>
      <c r="H183" s="235">
        <v>555.37300000000005</v>
      </c>
      <c r="I183" s="236"/>
      <c r="J183" s="237">
        <f>ROUND(I183*H183,2)</f>
        <v>0</v>
      </c>
      <c r="K183" s="233" t="s">
        <v>163</v>
      </c>
      <c r="L183" s="43"/>
      <c r="M183" s="238" t="s">
        <v>1</v>
      </c>
      <c r="N183" s="239" t="s">
        <v>47</v>
      </c>
      <c r="O183" s="86"/>
      <c r="P183" s="240">
        <f>O183*H183</f>
        <v>0</v>
      </c>
      <c r="Q183" s="240">
        <v>0</v>
      </c>
      <c r="R183" s="240">
        <f>Q183*H183</f>
        <v>0</v>
      </c>
      <c r="S183" s="240">
        <v>0</v>
      </c>
      <c r="T183" s="241">
        <f>S183*H183</f>
        <v>0</v>
      </c>
      <c r="AR183" s="242" t="s">
        <v>164</v>
      </c>
      <c r="AT183" s="242" t="s">
        <v>159</v>
      </c>
      <c r="AU183" s="242" t="s">
        <v>165</v>
      </c>
      <c r="AY183" s="17" t="s">
        <v>155</v>
      </c>
      <c r="BE183" s="243">
        <f>IF(N183="základní",J183,0)</f>
        <v>0</v>
      </c>
      <c r="BF183" s="243">
        <f>IF(N183="snížená",J183,0)</f>
        <v>0</v>
      </c>
      <c r="BG183" s="243">
        <f>IF(N183="zákl. přenesená",J183,0)</f>
        <v>0</v>
      </c>
      <c r="BH183" s="243">
        <f>IF(N183="sníž. přenesená",J183,0)</f>
        <v>0</v>
      </c>
      <c r="BI183" s="243">
        <f>IF(N183="nulová",J183,0)</f>
        <v>0</v>
      </c>
      <c r="BJ183" s="17" t="s">
        <v>89</v>
      </c>
      <c r="BK183" s="243">
        <f>ROUND(I183*H183,2)</f>
        <v>0</v>
      </c>
      <c r="BL183" s="17" t="s">
        <v>164</v>
      </c>
      <c r="BM183" s="242" t="s">
        <v>246</v>
      </c>
    </row>
    <row r="184" s="13" customFormat="1">
      <c r="B184" s="255"/>
      <c r="C184" s="256"/>
      <c r="D184" s="246" t="s">
        <v>167</v>
      </c>
      <c r="E184" s="257" t="s">
        <v>1</v>
      </c>
      <c r="F184" s="258" t="s">
        <v>213</v>
      </c>
      <c r="G184" s="256"/>
      <c r="H184" s="259">
        <v>115.90000000000001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AT184" s="265" t="s">
        <v>167</v>
      </c>
      <c r="AU184" s="265" t="s">
        <v>165</v>
      </c>
      <c r="AV184" s="13" t="s">
        <v>91</v>
      </c>
      <c r="AW184" s="13" t="s">
        <v>38</v>
      </c>
      <c r="AX184" s="13" t="s">
        <v>82</v>
      </c>
      <c r="AY184" s="265" t="s">
        <v>155</v>
      </c>
    </row>
    <row r="185" s="13" customFormat="1">
      <c r="B185" s="255"/>
      <c r="C185" s="256"/>
      <c r="D185" s="246" t="s">
        <v>167</v>
      </c>
      <c r="E185" s="257" t="s">
        <v>1</v>
      </c>
      <c r="F185" s="258" t="s">
        <v>247</v>
      </c>
      <c r="G185" s="256"/>
      <c r="H185" s="259">
        <v>439.47300000000001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AT185" s="265" t="s">
        <v>167</v>
      </c>
      <c r="AU185" s="265" t="s">
        <v>165</v>
      </c>
      <c r="AV185" s="13" t="s">
        <v>91</v>
      </c>
      <c r="AW185" s="13" t="s">
        <v>38</v>
      </c>
      <c r="AX185" s="13" t="s">
        <v>82</v>
      </c>
      <c r="AY185" s="265" t="s">
        <v>155</v>
      </c>
    </row>
    <row r="186" s="14" customFormat="1">
      <c r="B186" s="276"/>
      <c r="C186" s="277"/>
      <c r="D186" s="246" t="s">
        <v>167</v>
      </c>
      <c r="E186" s="278" t="s">
        <v>1</v>
      </c>
      <c r="F186" s="279" t="s">
        <v>248</v>
      </c>
      <c r="G186" s="277"/>
      <c r="H186" s="280">
        <v>555.37300000000005</v>
      </c>
      <c r="I186" s="281"/>
      <c r="J186" s="277"/>
      <c r="K186" s="277"/>
      <c r="L186" s="282"/>
      <c r="M186" s="283"/>
      <c r="N186" s="284"/>
      <c r="O186" s="284"/>
      <c r="P186" s="284"/>
      <c r="Q186" s="284"/>
      <c r="R186" s="284"/>
      <c r="S186" s="284"/>
      <c r="T186" s="285"/>
      <c r="AT186" s="286" t="s">
        <v>167</v>
      </c>
      <c r="AU186" s="286" t="s">
        <v>165</v>
      </c>
      <c r="AV186" s="14" t="s">
        <v>164</v>
      </c>
      <c r="AW186" s="14" t="s">
        <v>38</v>
      </c>
      <c r="AX186" s="14" t="s">
        <v>89</v>
      </c>
      <c r="AY186" s="286" t="s">
        <v>155</v>
      </c>
    </row>
    <row r="187" s="11" customFormat="1" ht="20.88" customHeight="1">
      <c r="B187" s="215"/>
      <c r="C187" s="216"/>
      <c r="D187" s="217" t="s">
        <v>81</v>
      </c>
      <c r="E187" s="229" t="s">
        <v>249</v>
      </c>
      <c r="F187" s="229" t="s">
        <v>250</v>
      </c>
      <c r="G187" s="216"/>
      <c r="H187" s="216"/>
      <c r="I187" s="219"/>
      <c r="J187" s="230">
        <f>BK187</f>
        <v>0</v>
      </c>
      <c r="K187" s="216"/>
      <c r="L187" s="221"/>
      <c r="M187" s="222"/>
      <c r="N187" s="223"/>
      <c r="O187" s="223"/>
      <c r="P187" s="224">
        <f>SUM(P188:P199)</f>
        <v>0</v>
      </c>
      <c r="Q187" s="223"/>
      <c r="R187" s="224">
        <f>SUM(R188:R199)</f>
        <v>208.535</v>
      </c>
      <c r="S187" s="223"/>
      <c r="T187" s="225">
        <f>SUM(T188:T199)</f>
        <v>0</v>
      </c>
      <c r="AR187" s="226" t="s">
        <v>89</v>
      </c>
      <c r="AT187" s="227" t="s">
        <v>81</v>
      </c>
      <c r="AU187" s="227" t="s">
        <v>91</v>
      </c>
      <c r="AY187" s="226" t="s">
        <v>155</v>
      </c>
      <c r="BK187" s="228">
        <f>SUM(BK188:BK199)</f>
        <v>0</v>
      </c>
    </row>
    <row r="188" s="1" customFormat="1" ht="16.5" customHeight="1">
      <c r="B188" s="38"/>
      <c r="C188" s="231" t="s">
        <v>249</v>
      </c>
      <c r="D188" s="231" t="s">
        <v>159</v>
      </c>
      <c r="E188" s="232" t="s">
        <v>251</v>
      </c>
      <c r="F188" s="233" t="s">
        <v>252</v>
      </c>
      <c r="G188" s="234" t="s">
        <v>194</v>
      </c>
      <c r="H188" s="235">
        <v>555.37300000000005</v>
      </c>
      <c r="I188" s="236"/>
      <c r="J188" s="237">
        <f>ROUND(I188*H188,2)</f>
        <v>0</v>
      </c>
      <c r="K188" s="233" t="s">
        <v>163</v>
      </c>
      <c r="L188" s="43"/>
      <c r="M188" s="238" t="s">
        <v>1</v>
      </c>
      <c r="N188" s="239" t="s">
        <v>47</v>
      </c>
      <c r="O188" s="86"/>
      <c r="P188" s="240">
        <f>O188*H188</f>
        <v>0</v>
      </c>
      <c r="Q188" s="240">
        <v>0</v>
      </c>
      <c r="R188" s="240">
        <f>Q188*H188</f>
        <v>0</v>
      </c>
      <c r="S188" s="240">
        <v>0</v>
      </c>
      <c r="T188" s="241">
        <f>S188*H188</f>
        <v>0</v>
      </c>
      <c r="AR188" s="242" t="s">
        <v>164</v>
      </c>
      <c r="AT188" s="242" t="s">
        <v>159</v>
      </c>
      <c r="AU188" s="242" t="s">
        <v>165</v>
      </c>
      <c r="AY188" s="17" t="s">
        <v>155</v>
      </c>
      <c r="BE188" s="243">
        <f>IF(N188="základní",J188,0)</f>
        <v>0</v>
      </c>
      <c r="BF188" s="243">
        <f>IF(N188="snížená",J188,0)</f>
        <v>0</v>
      </c>
      <c r="BG188" s="243">
        <f>IF(N188="zákl. přenesená",J188,0)</f>
        <v>0</v>
      </c>
      <c r="BH188" s="243">
        <f>IF(N188="sníž. přenesená",J188,0)</f>
        <v>0</v>
      </c>
      <c r="BI188" s="243">
        <f>IF(N188="nulová",J188,0)</f>
        <v>0</v>
      </c>
      <c r="BJ188" s="17" t="s">
        <v>89</v>
      </c>
      <c r="BK188" s="243">
        <f>ROUND(I188*H188,2)</f>
        <v>0</v>
      </c>
      <c r="BL188" s="17" t="s">
        <v>164</v>
      </c>
      <c r="BM188" s="242" t="s">
        <v>253</v>
      </c>
    </row>
    <row r="189" s="13" customFormat="1">
      <c r="B189" s="255"/>
      <c r="C189" s="256"/>
      <c r="D189" s="246" t="s">
        <v>167</v>
      </c>
      <c r="E189" s="257" t="s">
        <v>1</v>
      </c>
      <c r="F189" s="258" t="s">
        <v>254</v>
      </c>
      <c r="G189" s="256"/>
      <c r="H189" s="259">
        <v>555.37300000000005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AT189" s="265" t="s">
        <v>167</v>
      </c>
      <c r="AU189" s="265" t="s">
        <v>165</v>
      </c>
      <c r="AV189" s="13" t="s">
        <v>91</v>
      </c>
      <c r="AW189" s="13" t="s">
        <v>38</v>
      </c>
      <c r="AX189" s="13" t="s">
        <v>89</v>
      </c>
      <c r="AY189" s="265" t="s">
        <v>155</v>
      </c>
    </row>
    <row r="190" s="1" customFormat="1" ht="16.5" customHeight="1">
      <c r="B190" s="38"/>
      <c r="C190" s="231" t="s">
        <v>255</v>
      </c>
      <c r="D190" s="231" t="s">
        <v>159</v>
      </c>
      <c r="E190" s="232" t="s">
        <v>256</v>
      </c>
      <c r="F190" s="233" t="s">
        <v>257</v>
      </c>
      <c r="G190" s="234" t="s">
        <v>258</v>
      </c>
      <c r="H190" s="235">
        <v>792.67100000000005</v>
      </c>
      <c r="I190" s="236"/>
      <c r="J190" s="237">
        <f>ROUND(I190*H190,2)</f>
        <v>0</v>
      </c>
      <c r="K190" s="233" t="s">
        <v>163</v>
      </c>
      <c r="L190" s="43"/>
      <c r="M190" s="238" t="s">
        <v>1</v>
      </c>
      <c r="N190" s="239" t="s">
        <v>47</v>
      </c>
      <c r="O190" s="86"/>
      <c r="P190" s="240">
        <f>O190*H190</f>
        <v>0</v>
      </c>
      <c r="Q190" s="240">
        <v>0</v>
      </c>
      <c r="R190" s="240">
        <f>Q190*H190</f>
        <v>0</v>
      </c>
      <c r="S190" s="240">
        <v>0</v>
      </c>
      <c r="T190" s="241">
        <f>S190*H190</f>
        <v>0</v>
      </c>
      <c r="AR190" s="242" t="s">
        <v>164</v>
      </c>
      <c r="AT190" s="242" t="s">
        <v>159</v>
      </c>
      <c r="AU190" s="242" t="s">
        <v>165</v>
      </c>
      <c r="AY190" s="17" t="s">
        <v>155</v>
      </c>
      <c r="BE190" s="243">
        <f>IF(N190="základní",J190,0)</f>
        <v>0</v>
      </c>
      <c r="BF190" s="243">
        <f>IF(N190="snížená",J190,0)</f>
        <v>0</v>
      </c>
      <c r="BG190" s="243">
        <f>IF(N190="zákl. přenesená",J190,0)</f>
        <v>0</v>
      </c>
      <c r="BH190" s="243">
        <f>IF(N190="sníž. přenesená",J190,0)</f>
        <v>0</v>
      </c>
      <c r="BI190" s="243">
        <f>IF(N190="nulová",J190,0)</f>
        <v>0</v>
      </c>
      <c r="BJ190" s="17" t="s">
        <v>89</v>
      </c>
      <c r="BK190" s="243">
        <f>ROUND(I190*H190,2)</f>
        <v>0</v>
      </c>
      <c r="BL190" s="17" t="s">
        <v>164</v>
      </c>
      <c r="BM190" s="242" t="s">
        <v>259</v>
      </c>
    </row>
    <row r="191" s="13" customFormat="1">
      <c r="B191" s="255"/>
      <c r="C191" s="256"/>
      <c r="D191" s="246" t="s">
        <v>167</v>
      </c>
      <c r="E191" s="257" t="s">
        <v>1</v>
      </c>
      <c r="F191" s="258" t="s">
        <v>260</v>
      </c>
      <c r="G191" s="256"/>
      <c r="H191" s="259">
        <v>792.67100000000005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AT191" s="265" t="s">
        <v>167</v>
      </c>
      <c r="AU191" s="265" t="s">
        <v>165</v>
      </c>
      <c r="AV191" s="13" t="s">
        <v>91</v>
      </c>
      <c r="AW191" s="13" t="s">
        <v>38</v>
      </c>
      <c r="AX191" s="13" t="s">
        <v>89</v>
      </c>
      <c r="AY191" s="265" t="s">
        <v>155</v>
      </c>
    </row>
    <row r="192" s="1" customFormat="1" ht="16.5" customHeight="1">
      <c r="B192" s="38"/>
      <c r="C192" s="231" t="s">
        <v>261</v>
      </c>
      <c r="D192" s="231" t="s">
        <v>159</v>
      </c>
      <c r="E192" s="232" t="s">
        <v>262</v>
      </c>
      <c r="F192" s="233" t="s">
        <v>263</v>
      </c>
      <c r="G192" s="234" t="s">
        <v>194</v>
      </c>
      <c r="H192" s="235">
        <v>115.854</v>
      </c>
      <c r="I192" s="236"/>
      <c r="J192" s="237">
        <f>ROUND(I192*H192,2)</f>
        <v>0</v>
      </c>
      <c r="K192" s="233" t="s">
        <v>163</v>
      </c>
      <c r="L192" s="43"/>
      <c r="M192" s="238" t="s">
        <v>1</v>
      </c>
      <c r="N192" s="239" t="s">
        <v>47</v>
      </c>
      <c r="O192" s="86"/>
      <c r="P192" s="240">
        <f>O192*H192</f>
        <v>0</v>
      </c>
      <c r="Q192" s="240">
        <v>0</v>
      </c>
      <c r="R192" s="240">
        <f>Q192*H192</f>
        <v>0</v>
      </c>
      <c r="S192" s="240">
        <v>0</v>
      </c>
      <c r="T192" s="241">
        <f>S192*H192</f>
        <v>0</v>
      </c>
      <c r="AR192" s="242" t="s">
        <v>164</v>
      </c>
      <c r="AT192" s="242" t="s">
        <v>159</v>
      </c>
      <c r="AU192" s="242" t="s">
        <v>165</v>
      </c>
      <c r="AY192" s="17" t="s">
        <v>155</v>
      </c>
      <c r="BE192" s="243">
        <f>IF(N192="základní",J192,0)</f>
        <v>0</v>
      </c>
      <c r="BF192" s="243">
        <f>IF(N192="snížená",J192,0)</f>
        <v>0</v>
      </c>
      <c r="BG192" s="243">
        <f>IF(N192="zákl. přenesená",J192,0)</f>
        <v>0</v>
      </c>
      <c r="BH192" s="243">
        <f>IF(N192="sníž. přenesená",J192,0)</f>
        <v>0</v>
      </c>
      <c r="BI192" s="243">
        <f>IF(N192="nulová",J192,0)</f>
        <v>0</v>
      </c>
      <c r="BJ192" s="17" t="s">
        <v>89</v>
      </c>
      <c r="BK192" s="243">
        <f>ROUND(I192*H192,2)</f>
        <v>0</v>
      </c>
      <c r="BL192" s="17" t="s">
        <v>164</v>
      </c>
      <c r="BM192" s="242" t="s">
        <v>264</v>
      </c>
    </row>
    <row r="193" s="13" customFormat="1">
      <c r="B193" s="255"/>
      <c r="C193" s="256"/>
      <c r="D193" s="246" t="s">
        <v>167</v>
      </c>
      <c r="E193" s="257" t="s">
        <v>1</v>
      </c>
      <c r="F193" s="258" t="s">
        <v>265</v>
      </c>
      <c r="G193" s="256"/>
      <c r="H193" s="259">
        <v>64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AT193" s="265" t="s">
        <v>167</v>
      </c>
      <c r="AU193" s="265" t="s">
        <v>165</v>
      </c>
      <c r="AV193" s="13" t="s">
        <v>91</v>
      </c>
      <c r="AW193" s="13" t="s">
        <v>38</v>
      </c>
      <c r="AX193" s="13" t="s">
        <v>82</v>
      </c>
      <c r="AY193" s="265" t="s">
        <v>155</v>
      </c>
    </row>
    <row r="194" s="13" customFormat="1">
      <c r="B194" s="255"/>
      <c r="C194" s="256"/>
      <c r="D194" s="246" t="s">
        <v>167</v>
      </c>
      <c r="E194" s="257" t="s">
        <v>1</v>
      </c>
      <c r="F194" s="258" t="s">
        <v>266</v>
      </c>
      <c r="G194" s="256"/>
      <c r="H194" s="259">
        <v>-4.2960000000000003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AT194" s="265" t="s">
        <v>167</v>
      </c>
      <c r="AU194" s="265" t="s">
        <v>165</v>
      </c>
      <c r="AV194" s="13" t="s">
        <v>91</v>
      </c>
      <c r="AW194" s="13" t="s">
        <v>38</v>
      </c>
      <c r="AX194" s="13" t="s">
        <v>82</v>
      </c>
      <c r="AY194" s="265" t="s">
        <v>155</v>
      </c>
    </row>
    <row r="195" s="13" customFormat="1">
      <c r="B195" s="255"/>
      <c r="C195" s="256"/>
      <c r="D195" s="246" t="s">
        <v>167</v>
      </c>
      <c r="E195" s="257" t="s">
        <v>1</v>
      </c>
      <c r="F195" s="258" t="s">
        <v>267</v>
      </c>
      <c r="G195" s="256"/>
      <c r="H195" s="259">
        <v>87.420000000000002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AT195" s="265" t="s">
        <v>167</v>
      </c>
      <c r="AU195" s="265" t="s">
        <v>165</v>
      </c>
      <c r="AV195" s="13" t="s">
        <v>91</v>
      </c>
      <c r="AW195" s="13" t="s">
        <v>38</v>
      </c>
      <c r="AX195" s="13" t="s">
        <v>82</v>
      </c>
      <c r="AY195" s="265" t="s">
        <v>155</v>
      </c>
    </row>
    <row r="196" s="13" customFormat="1">
      <c r="B196" s="255"/>
      <c r="C196" s="256"/>
      <c r="D196" s="246" t="s">
        <v>167</v>
      </c>
      <c r="E196" s="257" t="s">
        <v>1</v>
      </c>
      <c r="F196" s="258" t="s">
        <v>268</v>
      </c>
      <c r="G196" s="256"/>
      <c r="H196" s="259">
        <v>-31.27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AT196" s="265" t="s">
        <v>167</v>
      </c>
      <c r="AU196" s="265" t="s">
        <v>165</v>
      </c>
      <c r="AV196" s="13" t="s">
        <v>91</v>
      </c>
      <c r="AW196" s="13" t="s">
        <v>38</v>
      </c>
      <c r="AX196" s="13" t="s">
        <v>82</v>
      </c>
      <c r="AY196" s="265" t="s">
        <v>155</v>
      </c>
    </row>
    <row r="197" s="14" customFormat="1">
      <c r="B197" s="276"/>
      <c r="C197" s="277"/>
      <c r="D197" s="246" t="s">
        <v>167</v>
      </c>
      <c r="E197" s="278" t="s">
        <v>1</v>
      </c>
      <c r="F197" s="279" t="s">
        <v>248</v>
      </c>
      <c r="G197" s="277"/>
      <c r="H197" s="280">
        <v>115.854</v>
      </c>
      <c r="I197" s="281"/>
      <c r="J197" s="277"/>
      <c r="K197" s="277"/>
      <c r="L197" s="282"/>
      <c r="M197" s="283"/>
      <c r="N197" s="284"/>
      <c r="O197" s="284"/>
      <c r="P197" s="284"/>
      <c r="Q197" s="284"/>
      <c r="R197" s="284"/>
      <c r="S197" s="284"/>
      <c r="T197" s="285"/>
      <c r="AT197" s="286" t="s">
        <v>167</v>
      </c>
      <c r="AU197" s="286" t="s">
        <v>165</v>
      </c>
      <c r="AV197" s="14" t="s">
        <v>164</v>
      </c>
      <c r="AW197" s="14" t="s">
        <v>38</v>
      </c>
      <c r="AX197" s="14" t="s">
        <v>89</v>
      </c>
      <c r="AY197" s="286" t="s">
        <v>155</v>
      </c>
    </row>
    <row r="198" s="1" customFormat="1" ht="16.5" customHeight="1">
      <c r="B198" s="38"/>
      <c r="C198" s="266" t="s">
        <v>269</v>
      </c>
      <c r="D198" s="266" t="s">
        <v>208</v>
      </c>
      <c r="E198" s="267" t="s">
        <v>270</v>
      </c>
      <c r="F198" s="268" t="s">
        <v>271</v>
      </c>
      <c r="G198" s="269" t="s">
        <v>258</v>
      </c>
      <c r="H198" s="270">
        <v>208.535</v>
      </c>
      <c r="I198" s="271"/>
      <c r="J198" s="272">
        <f>ROUND(I198*H198,2)</f>
        <v>0</v>
      </c>
      <c r="K198" s="268" t="s">
        <v>163</v>
      </c>
      <c r="L198" s="273"/>
      <c r="M198" s="274" t="s">
        <v>1</v>
      </c>
      <c r="N198" s="275" t="s">
        <v>47</v>
      </c>
      <c r="O198" s="86"/>
      <c r="P198" s="240">
        <f>O198*H198</f>
        <v>0</v>
      </c>
      <c r="Q198" s="240">
        <v>1</v>
      </c>
      <c r="R198" s="240">
        <f>Q198*H198</f>
        <v>208.535</v>
      </c>
      <c r="S198" s="240">
        <v>0</v>
      </c>
      <c r="T198" s="241">
        <f>S198*H198</f>
        <v>0</v>
      </c>
      <c r="AR198" s="242" t="s">
        <v>202</v>
      </c>
      <c r="AT198" s="242" t="s">
        <v>208</v>
      </c>
      <c r="AU198" s="242" t="s">
        <v>165</v>
      </c>
      <c r="AY198" s="17" t="s">
        <v>155</v>
      </c>
      <c r="BE198" s="243">
        <f>IF(N198="základní",J198,0)</f>
        <v>0</v>
      </c>
      <c r="BF198" s="243">
        <f>IF(N198="snížená",J198,0)</f>
        <v>0</v>
      </c>
      <c r="BG198" s="243">
        <f>IF(N198="zákl. přenesená",J198,0)</f>
        <v>0</v>
      </c>
      <c r="BH198" s="243">
        <f>IF(N198="sníž. přenesená",J198,0)</f>
        <v>0</v>
      </c>
      <c r="BI198" s="243">
        <f>IF(N198="nulová",J198,0)</f>
        <v>0</v>
      </c>
      <c r="BJ198" s="17" t="s">
        <v>89</v>
      </c>
      <c r="BK198" s="243">
        <f>ROUND(I198*H198,2)</f>
        <v>0</v>
      </c>
      <c r="BL198" s="17" t="s">
        <v>164</v>
      </c>
      <c r="BM198" s="242" t="s">
        <v>272</v>
      </c>
    </row>
    <row r="199" s="13" customFormat="1">
      <c r="B199" s="255"/>
      <c r="C199" s="256"/>
      <c r="D199" s="246" t="s">
        <v>167</v>
      </c>
      <c r="E199" s="257" t="s">
        <v>1</v>
      </c>
      <c r="F199" s="258" t="s">
        <v>273</v>
      </c>
      <c r="G199" s="256"/>
      <c r="H199" s="259">
        <v>208.535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AT199" s="265" t="s">
        <v>167</v>
      </c>
      <c r="AU199" s="265" t="s">
        <v>165</v>
      </c>
      <c r="AV199" s="13" t="s">
        <v>91</v>
      </c>
      <c r="AW199" s="13" t="s">
        <v>38</v>
      </c>
      <c r="AX199" s="13" t="s">
        <v>89</v>
      </c>
      <c r="AY199" s="265" t="s">
        <v>155</v>
      </c>
    </row>
    <row r="200" s="11" customFormat="1" ht="20.88" customHeight="1">
      <c r="B200" s="215"/>
      <c r="C200" s="216"/>
      <c r="D200" s="217" t="s">
        <v>81</v>
      </c>
      <c r="E200" s="229" t="s">
        <v>255</v>
      </c>
      <c r="F200" s="229" t="s">
        <v>274</v>
      </c>
      <c r="G200" s="216"/>
      <c r="H200" s="216"/>
      <c r="I200" s="219"/>
      <c r="J200" s="230">
        <f>BK200</f>
        <v>0</v>
      </c>
      <c r="K200" s="216"/>
      <c r="L200" s="221"/>
      <c r="M200" s="222"/>
      <c r="N200" s="223"/>
      <c r="O200" s="223"/>
      <c r="P200" s="224">
        <f>SUM(P201:P216)</f>
        <v>0</v>
      </c>
      <c r="Q200" s="223"/>
      <c r="R200" s="224">
        <f>SUM(R201:R216)</f>
        <v>0.034770000000000002</v>
      </c>
      <c r="S200" s="223"/>
      <c r="T200" s="225">
        <f>SUM(T201:T216)</f>
        <v>0</v>
      </c>
      <c r="AR200" s="226" t="s">
        <v>89</v>
      </c>
      <c r="AT200" s="227" t="s">
        <v>81</v>
      </c>
      <c r="AU200" s="227" t="s">
        <v>91</v>
      </c>
      <c r="AY200" s="226" t="s">
        <v>155</v>
      </c>
      <c r="BK200" s="228">
        <f>SUM(BK201:BK216)</f>
        <v>0</v>
      </c>
    </row>
    <row r="201" s="1" customFormat="1" ht="16.5" customHeight="1">
      <c r="B201" s="38"/>
      <c r="C201" s="231" t="s">
        <v>7</v>
      </c>
      <c r="D201" s="231" t="s">
        <v>159</v>
      </c>
      <c r="E201" s="232" t="s">
        <v>275</v>
      </c>
      <c r="F201" s="233" t="s">
        <v>276</v>
      </c>
      <c r="G201" s="234" t="s">
        <v>162</v>
      </c>
      <c r="H201" s="235">
        <v>1159</v>
      </c>
      <c r="I201" s="236"/>
      <c r="J201" s="237">
        <f>ROUND(I201*H201,2)</f>
        <v>0</v>
      </c>
      <c r="K201" s="233" t="s">
        <v>163</v>
      </c>
      <c r="L201" s="43"/>
      <c r="M201" s="238" t="s">
        <v>1</v>
      </c>
      <c r="N201" s="239" t="s">
        <v>47</v>
      </c>
      <c r="O201" s="86"/>
      <c r="P201" s="240">
        <f>O201*H201</f>
        <v>0</v>
      </c>
      <c r="Q201" s="240">
        <v>0</v>
      </c>
      <c r="R201" s="240">
        <f>Q201*H201</f>
        <v>0</v>
      </c>
      <c r="S201" s="240">
        <v>0</v>
      </c>
      <c r="T201" s="241">
        <f>S201*H201</f>
        <v>0</v>
      </c>
      <c r="AR201" s="242" t="s">
        <v>164</v>
      </c>
      <c r="AT201" s="242" t="s">
        <v>159</v>
      </c>
      <c r="AU201" s="242" t="s">
        <v>165</v>
      </c>
      <c r="AY201" s="17" t="s">
        <v>155</v>
      </c>
      <c r="BE201" s="243">
        <f>IF(N201="základní",J201,0)</f>
        <v>0</v>
      </c>
      <c r="BF201" s="243">
        <f>IF(N201="snížená",J201,0)</f>
        <v>0</v>
      </c>
      <c r="BG201" s="243">
        <f>IF(N201="zákl. přenesená",J201,0)</f>
        <v>0</v>
      </c>
      <c r="BH201" s="243">
        <f>IF(N201="sníž. přenesená",J201,0)</f>
        <v>0</v>
      </c>
      <c r="BI201" s="243">
        <f>IF(N201="nulová",J201,0)</f>
        <v>0</v>
      </c>
      <c r="BJ201" s="17" t="s">
        <v>89</v>
      </c>
      <c r="BK201" s="243">
        <f>ROUND(I201*H201,2)</f>
        <v>0</v>
      </c>
      <c r="BL201" s="17" t="s">
        <v>164</v>
      </c>
      <c r="BM201" s="242" t="s">
        <v>277</v>
      </c>
    </row>
    <row r="202" s="13" customFormat="1">
      <c r="B202" s="255"/>
      <c r="C202" s="256"/>
      <c r="D202" s="246" t="s">
        <v>167</v>
      </c>
      <c r="E202" s="257" t="s">
        <v>1</v>
      </c>
      <c r="F202" s="258" t="s">
        <v>278</v>
      </c>
      <c r="G202" s="256"/>
      <c r="H202" s="259">
        <v>1159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AT202" s="265" t="s">
        <v>167</v>
      </c>
      <c r="AU202" s="265" t="s">
        <v>165</v>
      </c>
      <c r="AV202" s="13" t="s">
        <v>91</v>
      </c>
      <c r="AW202" s="13" t="s">
        <v>38</v>
      </c>
      <c r="AX202" s="13" t="s">
        <v>89</v>
      </c>
      <c r="AY202" s="265" t="s">
        <v>155</v>
      </c>
    </row>
    <row r="203" s="1" customFormat="1" ht="16.5" customHeight="1">
      <c r="B203" s="38"/>
      <c r="C203" s="231" t="s">
        <v>279</v>
      </c>
      <c r="D203" s="231" t="s">
        <v>159</v>
      </c>
      <c r="E203" s="232" t="s">
        <v>280</v>
      </c>
      <c r="F203" s="233" t="s">
        <v>281</v>
      </c>
      <c r="G203" s="234" t="s">
        <v>162</v>
      </c>
      <c r="H203" s="235">
        <v>1159</v>
      </c>
      <c r="I203" s="236"/>
      <c r="J203" s="237">
        <f>ROUND(I203*H203,2)</f>
        <v>0</v>
      </c>
      <c r="K203" s="233" t="s">
        <v>163</v>
      </c>
      <c r="L203" s="43"/>
      <c r="M203" s="238" t="s">
        <v>1</v>
      </c>
      <c r="N203" s="239" t="s">
        <v>47</v>
      </c>
      <c r="O203" s="86"/>
      <c r="P203" s="240">
        <f>O203*H203</f>
        <v>0</v>
      </c>
      <c r="Q203" s="240">
        <v>0</v>
      </c>
      <c r="R203" s="240">
        <f>Q203*H203</f>
        <v>0</v>
      </c>
      <c r="S203" s="240">
        <v>0</v>
      </c>
      <c r="T203" s="241">
        <f>S203*H203</f>
        <v>0</v>
      </c>
      <c r="AR203" s="242" t="s">
        <v>164</v>
      </c>
      <c r="AT203" s="242" t="s">
        <v>159</v>
      </c>
      <c r="AU203" s="242" t="s">
        <v>165</v>
      </c>
      <c r="AY203" s="17" t="s">
        <v>155</v>
      </c>
      <c r="BE203" s="243">
        <f>IF(N203="základní",J203,0)</f>
        <v>0</v>
      </c>
      <c r="BF203" s="243">
        <f>IF(N203="snížená",J203,0)</f>
        <v>0</v>
      </c>
      <c r="BG203" s="243">
        <f>IF(N203="zákl. přenesená",J203,0)</f>
        <v>0</v>
      </c>
      <c r="BH203" s="243">
        <f>IF(N203="sníž. přenesená",J203,0)</f>
        <v>0</v>
      </c>
      <c r="BI203" s="243">
        <f>IF(N203="nulová",J203,0)</f>
        <v>0</v>
      </c>
      <c r="BJ203" s="17" t="s">
        <v>89</v>
      </c>
      <c r="BK203" s="243">
        <f>ROUND(I203*H203,2)</f>
        <v>0</v>
      </c>
      <c r="BL203" s="17" t="s">
        <v>164</v>
      </c>
      <c r="BM203" s="242" t="s">
        <v>282</v>
      </c>
    </row>
    <row r="204" s="13" customFormat="1">
      <c r="B204" s="255"/>
      <c r="C204" s="256"/>
      <c r="D204" s="246" t="s">
        <v>167</v>
      </c>
      <c r="E204" s="257" t="s">
        <v>1</v>
      </c>
      <c r="F204" s="258" t="s">
        <v>278</v>
      </c>
      <c r="G204" s="256"/>
      <c r="H204" s="259">
        <v>1159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AT204" s="265" t="s">
        <v>167</v>
      </c>
      <c r="AU204" s="265" t="s">
        <v>165</v>
      </c>
      <c r="AV204" s="13" t="s">
        <v>91</v>
      </c>
      <c r="AW204" s="13" t="s">
        <v>38</v>
      </c>
      <c r="AX204" s="13" t="s">
        <v>89</v>
      </c>
      <c r="AY204" s="265" t="s">
        <v>155</v>
      </c>
    </row>
    <row r="205" s="1" customFormat="1" ht="16.5" customHeight="1">
      <c r="B205" s="38"/>
      <c r="C205" s="266" t="s">
        <v>283</v>
      </c>
      <c r="D205" s="266" t="s">
        <v>208</v>
      </c>
      <c r="E205" s="267" t="s">
        <v>284</v>
      </c>
      <c r="F205" s="268" t="s">
        <v>285</v>
      </c>
      <c r="G205" s="269" t="s">
        <v>286</v>
      </c>
      <c r="H205" s="270">
        <v>34.770000000000003</v>
      </c>
      <c r="I205" s="271"/>
      <c r="J205" s="272">
        <f>ROUND(I205*H205,2)</f>
        <v>0</v>
      </c>
      <c r="K205" s="268" t="s">
        <v>163</v>
      </c>
      <c r="L205" s="273"/>
      <c r="M205" s="274" t="s">
        <v>1</v>
      </c>
      <c r="N205" s="275" t="s">
        <v>47</v>
      </c>
      <c r="O205" s="86"/>
      <c r="P205" s="240">
        <f>O205*H205</f>
        <v>0</v>
      </c>
      <c r="Q205" s="240">
        <v>0.001</v>
      </c>
      <c r="R205" s="240">
        <f>Q205*H205</f>
        <v>0.034770000000000002</v>
      </c>
      <c r="S205" s="240">
        <v>0</v>
      </c>
      <c r="T205" s="241">
        <f>S205*H205</f>
        <v>0</v>
      </c>
      <c r="AR205" s="242" t="s">
        <v>202</v>
      </c>
      <c r="AT205" s="242" t="s">
        <v>208</v>
      </c>
      <c r="AU205" s="242" t="s">
        <v>165</v>
      </c>
      <c r="AY205" s="17" t="s">
        <v>155</v>
      </c>
      <c r="BE205" s="243">
        <f>IF(N205="základní",J205,0)</f>
        <v>0</v>
      </c>
      <c r="BF205" s="243">
        <f>IF(N205="snížená",J205,0)</f>
        <v>0</v>
      </c>
      <c r="BG205" s="243">
        <f>IF(N205="zákl. přenesená",J205,0)</f>
        <v>0</v>
      </c>
      <c r="BH205" s="243">
        <f>IF(N205="sníž. přenesená",J205,0)</f>
        <v>0</v>
      </c>
      <c r="BI205" s="243">
        <f>IF(N205="nulová",J205,0)</f>
        <v>0</v>
      </c>
      <c r="BJ205" s="17" t="s">
        <v>89</v>
      </c>
      <c r="BK205" s="243">
        <f>ROUND(I205*H205,2)</f>
        <v>0</v>
      </c>
      <c r="BL205" s="17" t="s">
        <v>164</v>
      </c>
      <c r="BM205" s="242" t="s">
        <v>287</v>
      </c>
    </row>
    <row r="206" s="13" customFormat="1">
      <c r="B206" s="255"/>
      <c r="C206" s="256"/>
      <c r="D206" s="246" t="s">
        <v>167</v>
      </c>
      <c r="E206" s="257" t="s">
        <v>1</v>
      </c>
      <c r="F206" s="258" t="s">
        <v>288</v>
      </c>
      <c r="G206" s="256"/>
      <c r="H206" s="259">
        <v>34.770000000000003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AT206" s="265" t="s">
        <v>167</v>
      </c>
      <c r="AU206" s="265" t="s">
        <v>165</v>
      </c>
      <c r="AV206" s="13" t="s">
        <v>91</v>
      </c>
      <c r="AW206" s="13" t="s">
        <v>38</v>
      </c>
      <c r="AX206" s="13" t="s">
        <v>89</v>
      </c>
      <c r="AY206" s="265" t="s">
        <v>155</v>
      </c>
    </row>
    <row r="207" s="1" customFormat="1" ht="16.5" customHeight="1">
      <c r="B207" s="38"/>
      <c r="C207" s="231" t="s">
        <v>289</v>
      </c>
      <c r="D207" s="231" t="s">
        <v>159</v>
      </c>
      <c r="E207" s="232" t="s">
        <v>290</v>
      </c>
      <c r="F207" s="233" t="s">
        <v>291</v>
      </c>
      <c r="G207" s="234" t="s">
        <v>162</v>
      </c>
      <c r="H207" s="235">
        <v>1159</v>
      </c>
      <c r="I207" s="236"/>
      <c r="J207" s="237">
        <f>ROUND(I207*H207,2)</f>
        <v>0</v>
      </c>
      <c r="K207" s="233" t="s">
        <v>163</v>
      </c>
      <c r="L207" s="43"/>
      <c r="M207" s="238" t="s">
        <v>1</v>
      </c>
      <c r="N207" s="239" t="s">
        <v>47</v>
      </c>
      <c r="O207" s="86"/>
      <c r="P207" s="240">
        <f>O207*H207</f>
        <v>0</v>
      </c>
      <c r="Q207" s="240">
        <v>0</v>
      </c>
      <c r="R207" s="240">
        <f>Q207*H207</f>
        <v>0</v>
      </c>
      <c r="S207" s="240">
        <v>0</v>
      </c>
      <c r="T207" s="241">
        <f>S207*H207</f>
        <v>0</v>
      </c>
      <c r="AR207" s="242" t="s">
        <v>164</v>
      </c>
      <c r="AT207" s="242" t="s">
        <v>159</v>
      </c>
      <c r="AU207" s="242" t="s">
        <v>165</v>
      </c>
      <c r="AY207" s="17" t="s">
        <v>155</v>
      </c>
      <c r="BE207" s="243">
        <f>IF(N207="základní",J207,0)</f>
        <v>0</v>
      </c>
      <c r="BF207" s="243">
        <f>IF(N207="snížená",J207,0)</f>
        <v>0</v>
      </c>
      <c r="BG207" s="243">
        <f>IF(N207="zákl. přenesená",J207,0)</f>
        <v>0</v>
      </c>
      <c r="BH207" s="243">
        <f>IF(N207="sníž. přenesená",J207,0)</f>
        <v>0</v>
      </c>
      <c r="BI207" s="243">
        <f>IF(N207="nulová",J207,0)</f>
        <v>0</v>
      </c>
      <c r="BJ207" s="17" t="s">
        <v>89</v>
      </c>
      <c r="BK207" s="243">
        <f>ROUND(I207*H207,2)</f>
        <v>0</v>
      </c>
      <c r="BL207" s="17" t="s">
        <v>164</v>
      </c>
      <c r="BM207" s="242" t="s">
        <v>292</v>
      </c>
    </row>
    <row r="208" s="13" customFormat="1">
      <c r="B208" s="255"/>
      <c r="C208" s="256"/>
      <c r="D208" s="246" t="s">
        <v>167</v>
      </c>
      <c r="E208" s="257" t="s">
        <v>1</v>
      </c>
      <c r="F208" s="258" t="s">
        <v>278</v>
      </c>
      <c r="G208" s="256"/>
      <c r="H208" s="259">
        <v>1159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AT208" s="265" t="s">
        <v>167</v>
      </c>
      <c r="AU208" s="265" t="s">
        <v>165</v>
      </c>
      <c r="AV208" s="13" t="s">
        <v>91</v>
      </c>
      <c r="AW208" s="13" t="s">
        <v>38</v>
      </c>
      <c r="AX208" s="13" t="s">
        <v>89</v>
      </c>
      <c r="AY208" s="265" t="s">
        <v>155</v>
      </c>
    </row>
    <row r="209" s="1" customFormat="1" ht="16.5" customHeight="1">
      <c r="B209" s="38"/>
      <c r="C209" s="231" t="s">
        <v>293</v>
      </c>
      <c r="D209" s="231" t="s">
        <v>159</v>
      </c>
      <c r="E209" s="232" t="s">
        <v>294</v>
      </c>
      <c r="F209" s="233" t="s">
        <v>295</v>
      </c>
      <c r="G209" s="234" t="s">
        <v>162</v>
      </c>
      <c r="H209" s="235">
        <v>620</v>
      </c>
      <c r="I209" s="236"/>
      <c r="J209" s="237">
        <f>ROUND(I209*H209,2)</f>
        <v>0</v>
      </c>
      <c r="K209" s="233" t="s">
        <v>163</v>
      </c>
      <c r="L209" s="43"/>
      <c r="M209" s="238" t="s">
        <v>1</v>
      </c>
      <c r="N209" s="239" t="s">
        <v>47</v>
      </c>
      <c r="O209" s="86"/>
      <c r="P209" s="240">
        <f>O209*H209</f>
        <v>0</v>
      </c>
      <c r="Q209" s="240">
        <v>0</v>
      </c>
      <c r="R209" s="240">
        <f>Q209*H209</f>
        <v>0</v>
      </c>
      <c r="S209" s="240">
        <v>0</v>
      </c>
      <c r="T209" s="241">
        <f>S209*H209</f>
        <v>0</v>
      </c>
      <c r="AR209" s="242" t="s">
        <v>164</v>
      </c>
      <c r="AT209" s="242" t="s">
        <v>159</v>
      </c>
      <c r="AU209" s="242" t="s">
        <v>165</v>
      </c>
      <c r="AY209" s="17" t="s">
        <v>155</v>
      </c>
      <c r="BE209" s="243">
        <f>IF(N209="základní",J209,0)</f>
        <v>0</v>
      </c>
      <c r="BF209" s="243">
        <f>IF(N209="snížená",J209,0)</f>
        <v>0</v>
      </c>
      <c r="BG209" s="243">
        <f>IF(N209="zákl. přenesená",J209,0)</f>
        <v>0</v>
      </c>
      <c r="BH209" s="243">
        <f>IF(N209="sníž. přenesená",J209,0)</f>
        <v>0</v>
      </c>
      <c r="BI209" s="243">
        <f>IF(N209="nulová",J209,0)</f>
        <v>0</v>
      </c>
      <c r="BJ209" s="17" t="s">
        <v>89</v>
      </c>
      <c r="BK209" s="243">
        <f>ROUND(I209*H209,2)</f>
        <v>0</v>
      </c>
      <c r="BL209" s="17" t="s">
        <v>164</v>
      </c>
      <c r="BM209" s="242" t="s">
        <v>296</v>
      </c>
    </row>
    <row r="210" s="13" customFormat="1">
      <c r="B210" s="255"/>
      <c r="C210" s="256"/>
      <c r="D210" s="246" t="s">
        <v>167</v>
      </c>
      <c r="E210" s="257" t="s">
        <v>1</v>
      </c>
      <c r="F210" s="258" t="s">
        <v>297</v>
      </c>
      <c r="G210" s="256"/>
      <c r="H210" s="259">
        <v>620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AT210" s="265" t="s">
        <v>167</v>
      </c>
      <c r="AU210" s="265" t="s">
        <v>165</v>
      </c>
      <c r="AV210" s="13" t="s">
        <v>91</v>
      </c>
      <c r="AW210" s="13" t="s">
        <v>38</v>
      </c>
      <c r="AX210" s="13" t="s">
        <v>89</v>
      </c>
      <c r="AY210" s="265" t="s">
        <v>155</v>
      </c>
    </row>
    <row r="211" s="1" customFormat="1" ht="16.5" customHeight="1">
      <c r="B211" s="38"/>
      <c r="C211" s="231" t="s">
        <v>298</v>
      </c>
      <c r="D211" s="231" t="s">
        <v>159</v>
      </c>
      <c r="E211" s="232" t="s">
        <v>299</v>
      </c>
      <c r="F211" s="233" t="s">
        <v>300</v>
      </c>
      <c r="G211" s="234" t="s">
        <v>162</v>
      </c>
      <c r="H211" s="235">
        <v>1159</v>
      </c>
      <c r="I211" s="236"/>
      <c r="J211" s="237">
        <f>ROUND(I211*H211,2)</f>
        <v>0</v>
      </c>
      <c r="K211" s="233" t="s">
        <v>163</v>
      </c>
      <c r="L211" s="43"/>
      <c r="M211" s="238" t="s">
        <v>1</v>
      </c>
      <c r="N211" s="239" t="s">
        <v>47</v>
      </c>
      <c r="O211" s="86"/>
      <c r="P211" s="240">
        <f>O211*H211</f>
        <v>0</v>
      </c>
      <c r="Q211" s="240">
        <v>0</v>
      </c>
      <c r="R211" s="240">
        <f>Q211*H211</f>
        <v>0</v>
      </c>
      <c r="S211" s="240">
        <v>0</v>
      </c>
      <c r="T211" s="241">
        <f>S211*H211</f>
        <v>0</v>
      </c>
      <c r="AR211" s="242" t="s">
        <v>164</v>
      </c>
      <c r="AT211" s="242" t="s">
        <v>159</v>
      </c>
      <c r="AU211" s="242" t="s">
        <v>165</v>
      </c>
      <c r="AY211" s="17" t="s">
        <v>155</v>
      </c>
      <c r="BE211" s="243">
        <f>IF(N211="základní",J211,0)</f>
        <v>0</v>
      </c>
      <c r="BF211" s="243">
        <f>IF(N211="snížená",J211,0)</f>
        <v>0</v>
      </c>
      <c r="BG211" s="243">
        <f>IF(N211="zákl. přenesená",J211,0)</f>
        <v>0</v>
      </c>
      <c r="BH211" s="243">
        <f>IF(N211="sníž. přenesená",J211,0)</f>
        <v>0</v>
      </c>
      <c r="BI211" s="243">
        <f>IF(N211="nulová",J211,0)</f>
        <v>0</v>
      </c>
      <c r="BJ211" s="17" t="s">
        <v>89</v>
      </c>
      <c r="BK211" s="243">
        <f>ROUND(I211*H211,2)</f>
        <v>0</v>
      </c>
      <c r="BL211" s="17" t="s">
        <v>164</v>
      </c>
      <c r="BM211" s="242" t="s">
        <v>301</v>
      </c>
    </row>
    <row r="212" s="13" customFormat="1">
      <c r="B212" s="255"/>
      <c r="C212" s="256"/>
      <c r="D212" s="246" t="s">
        <v>167</v>
      </c>
      <c r="E212" s="257" t="s">
        <v>1</v>
      </c>
      <c r="F212" s="258" t="s">
        <v>278</v>
      </c>
      <c r="G212" s="256"/>
      <c r="H212" s="259">
        <v>1159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AT212" s="265" t="s">
        <v>167</v>
      </c>
      <c r="AU212" s="265" t="s">
        <v>165</v>
      </c>
      <c r="AV212" s="13" t="s">
        <v>91</v>
      </c>
      <c r="AW212" s="13" t="s">
        <v>38</v>
      </c>
      <c r="AX212" s="13" t="s">
        <v>89</v>
      </c>
      <c r="AY212" s="265" t="s">
        <v>155</v>
      </c>
    </row>
    <row r="213" s="1" customFormat="1" ht="16.5" customHeight="1">
      <c r="B213" s="38"/>
      <c r="C213" s="231" t="s">
        <v>302</v>
      </c>
      <c r="D213" s="231" t="s">
        <v>159</v>
      </c>
      <c r="E213" s="232" t="s">
        <v>303</v>
      </c>
      <c r="F213" s="233" t="s">
        <v>304</v>
      </c>
      <c r="G213" s="234" t="s">
        <v>162</v>
      </c>
      <c r="H213" s="235">
        <v>1159</v>
      </c>
      <c r="I213" s="236"/>
      <c r="J213" s="237">
        <f>ROUND(I213*H213,2)</f>
        <v>0</v>
      </c>
      <c r="K213" s="233" t="s">
        <v>163</v>
      </c>
      <c r="L213" s="43"/>
      <c r="M213" s="238" t="s">
        <v>1</v>
      </c>
      <c r="N213" s="239" t="s">
        <v>47</v>
      </c>
      <c r="O213" s="86"/>
      <c r="P213" s="240">
        <f>O213*H213</f>
        <v>0</v>
      </c>
      <c r="Q213" s="240">
        <v>0</v>
      </c>
      <c r="R213" s="240">
        <f>Q213*H213</f>
        <v>0</v>
      </c>
      <c r="S213" s="240">
        <v>0</v>
      </c>
      <c r="T213" s="241">
        <f>S213*H213</f>
        <v>0</v>
      </c>
      <c r="AR213" s="242" t="s">
        <v>164</v>
      </c>
      <c r="AT213" s="242" t="s">
        <v>159</v>
      </c>
      <c r="AU213" s="242" t="s">
        <v>165</v>
      </c>
      <c r="AY213" s="17" t="s">
        <v>155</v>
      </c>
      <c r="BE213" s="243">
        <f>IF(N213="základní",J213,0)</f>
        <v>0</v>
      </c>
      <c r="BF213" s="243">
        <f>IF(N213="snížená",J213,0)</f>
        <v>0</v>
      </c>
      <c r="BG213" s="243">
        <f>IF(N213="zákl. přenesená",J213,0)</f>
        <v>0</v>
      </c>
      <c r="BH213" s="243">
        <f>IF(N213="sníž. přenesená",J213,0)</f>
        <v>0</v>
      </c>
      <c r="BI213" s="243">
        <f>IF(N213="nulová",J213,0)</f>
        <v>0</v>
      </c>
      <c r="BJ213" s="17" t="s">
        <v>89</v>
      </c>
      <c r="BK213" s="243">
        <f>ROUND(I213*H213,2)</f>
        <v>0</v>
      </c>
      <c r="BL213" s="17" t="s">
        <v>164</v>
      </c>
      <c r="BM213" s="242" t="s">
        <v>305</v>
      </c>
    </row>
    <row r="214" s="13" customFormat="1">
      <c r="B214" s="255"/>
      <c r="C214" s="256"/>
      <c r="D214" s="246" t="s">
        <v>167</v>
      </c>
      <c r="E214" s="257" t="s">
        <v>1</v>
      </c>
      <c r="F214" s="258" t="s">
        <v>278</v>
      </c>
      <c r="G214" s="256"/>
      <c r="H214" s="259">
        <v>1159</v>
      </c>
      <c r="I214" s="260"/>
      <c r="J214" s="256"/>
      <c r="K214" s="256"/>
      <c r="L214" s="261"/>
      <c r="M214" s="262"/>
      <c r="N214" s="263"/>
      <c r="O214" s="263"/>
      <c r="P214" s="263"/>
      <c r="Q214" s="263"/>
      <c r="R214" s="263"/>
      <c r="S214" s="263"/>
      <c r="T214" s="264"/>
      <c r="AT214" s="265" t="s">
        <v>167</v>
      </c>
      <c r="AU214" s="265" t="s">
        <v>165</v>
      </c>
      <c r="AV214" s="13" t="s">
        <v>91</v>
      </c>
      <c r="AW214" s="13" t="s">
        <v>38</v>
      </c>
      <c r="AX214" s="13" t="s">
        <v>89</v>
      </c>
      <c r="AY214" s="265" t="s">
        <v>155</v>
      </c>
    </row>
    <row r="215" s="1" customFormat="1" ht="16.5" customHeight="1">
      <c r="B215" s="38"/>
      <c r="C215" s="231" t="s">
        <v>306</v>
      </c>
      <c r="D215" s="231" t="s">
        <v>159</v>
      </c>
      <c r="E215" s="232" t="s">
        <v>307</v>
      </c>
      <c r="F215" s="233" t="s">
        <v>308</v>
      </c>
      <c r="G215" s="234" t="s">
        <v>162</v>
      </c>
      <c r="H215" s="235">
        <v>1159</v>
      </c>
      <c r="I215" s="236"/>
      <c r="J215" s="237">
        <f>ROUND(I215*H215,2)</f>
        <v>0</v>
      </c>
      <c r="K215" s="233" t="s">
        <v>163</v>
      </c>
      <c r="L215" s="43"/>
      <c r="M215" s="238" t="s">
        <v>1</v>
      </c>
      <c r="N215" s="239" t="s">
        <v>47</v>
      </c>
      <c r="O215" s="86"/>
      <c r="P215" s="240">
        <f>O215*H215</f>
        <v>0</v>
      </c>
      <c r="Q215" s="240">
        <v>0</v>
      </c>
      <c r="R215" s="240">
        <f>Q215*H215</f>
        <v>0</v>
      </c>
      <c r="S215" s="240">
        <v>0</v>
      </c>
      <c r="T215" s="241">
        <f>S215*H215</f>
        <v>0</v>
      </c>
      <c r="AR215" s="242" t="s">
        <v>164</v>
      </c>
      <c r="AT215" s="242" t="s">
        <v>159</v>
      </c>
      <c r="AU215" s="242" t="s">
        <v>165</v>
      </c>
      <c r="AY215" s="17" t="s">
        <v>155</v>
      </c>
      <c r="BE215" s="243">
        <f>IF(N215="základní",J215,0)</f>
        <v>0</v>
      </c>
      <c r="BF215" s="243">
        <f>IF(N215="snížená",J215,0)</f>
        <v>0</v>
      </c>
      <c r="BG215" s="243">
        <f>IF(N215="zákl. přenesená",J215,0)</f>
        <v>0</v>
      </c>
      <c r="BH215" s="243">
        <f>IF(N215="sníž. přenesená",J215,0)</f>
        <v>0</v>
      </c>
      <c r="BI215" s="243">
        <f>IF(N215="nulová",J215,0)</f>
        <v>0</v>
      </c>
      <c r="BJ215" s="17" t="s">
        <v>89</v>
      </c>
      <c r="BK215" s="243">
        <f>ROUND(I215*H215,2)</f>
        <v>0</v>
      </c>
      <c r="BL215" s="17" t="s">
        <v>164</v>
      </c>
      <c r="BM215" s="242" t="s">
        <v>309</v>
      </c>
    </row>
    <row r="216" s="13" customFormat="1">
      <c r="B216" s="255"/>
      <c r="C216" s="256"/>
      <c r="D216" s="246" t="s">
        <v>167</v>
      </c>
      <c r="E216" s="257" t="s">
        <v>1</v>
      </c>
      <c r="F216" s="258" t="s">
        <v>278</v>
      </c>
      <c r="G216" s="256"/>
      <c r="H216" s="259">
        <v>1159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AT216" s="265" t="s">
        <v>167</v>
      </c>
      <c r="AU216" s="265" t="s">
        <v>165</v>
      </c>
      <c r="AV216" s="13" t="s">
        <v>91</v>
      </c>
      <c r="AW216" s="13" t="s">
        <v>38</v>
      </c>
      <c r="AX216" s="13" t="s">
        <v>89</v>
      </c>
      <c r="AY216" s="265" t="s">
        <v>155</v>
      </c>
    </row>
    <row r="217" s="11" customFormat="1" ht="22.8" customHeight="1">
      <c r="B217" s="215"/>
      <c r="C217" s="216"/>
      <c r="D217" s="217" t="s">
        <v>81</v>
      </c>
      <c r="E217" s="229" t="s">
        <v>302</v>
      </c>
      <c r="F217" s="229" t="s">
        <v>310</v>
      </c>
      <c r="G217" s="216"/>
      <c r="H217" s="216"/>
      <c r="I217" s="219"/>
      <c r="J217" s="230">
        <f>BK217</f>
        <v>0</v>
      </c>
      <c r="K217" s="216"/>
      <c r="L217" s="221"/>
      <c r="M217" s="222"/>
      <c r="N217" s="223"/>
      <c r="O217" s="223"/>
      <c r="P217" s="224">
        <f>SUM(P218:P220)</f>
        <v>0</v>
      </c>
      <c r="Q217" s="223"/>
      <c r="R217" s="224">
        <f>SUM(R218:R220)</f>
        <v>0</v>
      </c>
      <c r="S217" s="223"/>
      <c r="T217" s="225">
        <f>SUM(T218:T220)</f>
        <v>0</v>
      </c>
      <c r="AR217" s="226" t="s">
        <v>89</v>
      </c>
      <c r="AT217" s="227" t="s">
        <v>81</v>
      </c>
      <c r="AU217" s="227" t="s">
        <v>89</v>
      </c>
      <c r="AY217" s="226" t="s">
        <v>155</v>
      </c>
      <c r="BK217" s="228">
        <f>SUM(BK218:BK220)</f>
        <v>0</v>
      </c>
    </row>
    <row r="218" s="1" customFormat="1" ht="16.5" customHeight="1">
      <c r="B218" s="38"/>
      <c r="C218" s="231" t="s">
        <v>311</v>
      </c>
      <c r="D218" s="231" t="s">
        <v>159</v>
      </c>
      <c r="E218" s="232" t="s">
        <v>312</v>
      </c>
      <c r="F218" s="233" t="s">
        <v>313</v>
      </c>
      <c r="G218" s="234" t="s">
        <v>208</v>
      </c>
      <c r="H218" s="235">
        <v>52</v>
      </c>
      <c r="I218" s="236"/>
      <c r="J218" s="237">
        <f>ROUND(I218*H218,2)</f>
        <v>0</v>
      </c>
      <c r="K218" s="233" t="s">
        <v>1</v>
      </c>
      <c r="L218" s="43"/>
      <c r="M218" s="238" t="s">
        <v>1</v>
      </c>
      <c r="N218" s="239" t="s">
        <v>47</v>
      </c>
      <c r="O218" s="86"/>
      <c r="P218" s="240">
        <f>O218*H218</f>
        <v>0</v>
      </c>
      <c r="Q218" s="240">
        <v>0</v>
      </c>
      <c r="R218" s="240">
        <f>Q218*H218</f>
        <v>0</v>
      </c>
      <c r="S218" s="240">
        <v>0</v>
      </c>
      <c r="T218" s="241">
        <f>S218*H218</f>
        <v>0</v>
      </c>
      <c r="AR218" s="242" t="s">
        <v>164</v>
      </c>
      <c r="AT218" s="242" t="s">
        <v>159</v>
      </c>
      <c r="AU218" s="242" t="s">
        <v>91</v>
      </c>
      <c r="AY218" s="17" t="s">
        <v>155</v>
      </c>
      <c r="BE218" s="243">
        <f>IF(N218="základní",J218,0)</f>
        <v>0</v>
      </c>
      <c r="BF218" s="243">
        <f>IF(N218="snížená",J218,0)</f>
        <v>0</v>
      </c>
      <c r="BG218" s="243">
        <f>IF(N218="zákl. přenesená",J218,0)</f>
        <v>0</v>
      </c>
      <c r="BH218" s="243">
        <f>IF(N218="sníž. přenesená",J218,0)</f>
        <v>0</v>
      </c>
      <c r="BI218" s="243">
        <f>IF(N218="nulová",J218,0)</f>
        <v>0</v>
      </c>
      <c r="BJ218" s="17" t="s">
        <v>89</v>
      </c>
      <c r="BK218" s="243">
        <f>ROUND(I218*H218,2)</f>
        <v>0</v>
      </c>
      <c r="BL218" s="17" t="s">
        <v>164</v>
      </c>
      <c r="BM218" s="242" t="s">
        <v>314</v>
      </c>
    </row>
    <row r="219" s="12" customFormat="1">
      <c r="B219" s="244"/>
      <c r="C219" s="245"/>
      <c r="D219" s="246" t="s">
        <v>167</v>
      </c>
      <c r="E219" s="247" t="s">
        <v>1</v>
      </c>
      <c r="F219" s="248" t="s">
        <v>315</v>
      </c>
      <c r="G219" s="245"/>
      <c r="H219" s="247" t="s">
        <v>1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AT219" s="254" t="s">
        <v>167</v>
      </c>
      <c r="AU219" s="254" t="s">
        <v>91</v>
      </c>
      <c r="AV219" s="12" t="s">
        <v>89</v>
      </c>
      <c r="AW219" s="12" t="s">
        <v>38</v>
      </c>
      <c r="AX219" s="12" t="s">
        <v>82</v>
      </c>
      <c r="AY219" s="254" t="s">
        <v>155</v>
      </c>
    </row>
    <row r="220" s="13" customFormat="1">
      <c r="B220" s="255"/>
      <c r="C220" s="256"/>
      <c r="D220" s="246" t="s">
        <v>167</v>
      </c>
      <c r="E220" s="257" t="s">
        <v>1</v>
      </c>
      <c r="F220" s="258" t="s">
        <v>316</v>
      </c>
      <c r="G220" s="256"/>
      <c r="H220" s="259">
        <v>52</v>
      </c>
      <c r="I220" s="260"/>
      <c r="J220" s="256"/>
      <c r="K220" s="256"/>
      <c r="L220" s="261"/>
      <c r="M220" s="262"/>
      <c r="N220" s="263"/>
      <c r="O220" s="263"/>
      <c r="P220" s="263"/>
      <c r="Q220" s="263"/>
      <c r="R220" s="263"/>
      <c r="S220" s="263"/>
      <c r="T220" s="264"/>
      <c r="AT220" s="265" t="s">
        <v>167</v>
      </c>
      <c r="AU220" s="265" t="s">
        <v>91</v>
      </c>
      <c r="AV220" s="13" t="s">
        <v>91</v>
      </c>
      <c r="AW220" s="13" t="s">
        <v>38</v>
      </c>
      <c r="AX220" s="13" t="s">
        <v>89</v>
      </c>
      <c r="AY220" s="265" t="s">
        <v>155</v>
      </c>
    </row>
    <row r="221" s="11" customFormat="1" ht="22.8" customHeight="1">
      <c r="B221" s="215"/>
      <c r="C221" s="216"/>
      <c r="D221" s="217" t="s">
        <v>81</v>
      </c>
      <c r="E221" s="229" t="s">
        <v>164</v>
      </c>
      <c r="F221" s="229" t="s">
        <v>317</v>
      </c>
      <c r="G221" s="216"/>
      <c r="H221" s="216"/>
      <c r="I221" s="219"/>
      <c r="J221" s="230">
        <f>BK221</f>
        <v>0</v>
      </c>
      <c r="K221" s="216"/>
      <c r="L221" s="221"/>
      <c r="M221" s="222"/>
      <c r="N221" s="223"/>
      <c r="O221" s="223"/>
      <c r="P221" s="224">
        <f>P222</f>
        <v>0</v>
      </c>
      <c r="Q221" s="223"/>
      <c r="R221" s="224">
        <f>R222</f>
        <v>123.6030779</v>
      </c>
      <c r="S221" s="223"/>
      <c r="T221" s="225">
        <f>T222</f>
        <v>0</v>
      </c>
      <c r="AR221" s="226" t="s">
        <v>89</v>
      </c>
      <c r="AT221" s="227" t="s">
        <v>81</v>
      </c>
      <c r="AU221" s="227" t="s">
        <v>89</v>
      </c>
      <c r="AY221" s="226" t="s">
        <v>155</v>
      </c>
      <c r="BK221" s="228">
        <f>BK222</f>
        <v>0</v>
      </c>
    </row>
    <row r="222" s="11" customFormat="1" ht="20.88" customHeight="1">
      <c r="B222" s="215"/>
      <c r="C222" s="216"/>
      <c r="D222" s="217" t="s">
        <v>81</v>
      </c>
      <c r="E222" s="229" t="s">
        <v>318</v>
      </c>
      <c r="F222" s="229" t="s">
        <v>319</v>
      </c>
      <c r="G222" s="216"/>
      <c r="H222" s="216"/>
      <c r="I222" s="219"/>
      <c r="J222" s="230">
        <f>BK222</f>
        <v>0</v>
      </c>
      <c r="K222" s="216"/>
      <c r="L222" s="221"/>
      <c r="M222" s="222"/>
      <c r="N222" s="223"/>
      <c r="O222" s="223"/>
      <c r="P222" s="224">
        <f>SUM(P223:P226)</f>
        <v>0</v>
      </c>
      <c r="Q222" s="223"/>
      <c r="R222" s="224">
        <f>SUM(R223:R226)</f>
        <v>123.6030779</v>
      </c>
      <c r="S222" s="223"/>
      <c r="T222" s="225">
        <f>SUM(T223:T226)</f>
        <v>0</v>
      </c>
      <c r="AR222" s="226" t="s">
        <v>89</v>
      </c>
      <c r="AT222" s="227" t="s">
        <v>81</v>
      </c>
      <c r="AU222" s="227" t="s">
        <v>91</v>
      </c>
      <c r="AY222" s="226" t="s">
        <v>155</v>
      </c>
      <c r="BK222" s="228">
        <f>SUM(BK223:BK226)</f>
        <v>0</v>
      </c>
    </row>
    <row r="223" s="1" customFormat="1" ht="16.5" customHeight="1">
      <c r="B223" s="38"/>
      <c r="C223" s="231" t="s">
        <v>320</v>
      </c>
      <c r="D223" s="231" t="s">
        <v>159</v>
      </c>
      <c r="E223" s="232" t="s">
        <v>321</v>
      </c>
      <c r="F223" s="233" t="s">
        <v>322</v>
      </c>
      <c r="G223" s="234" t="s">
        <v>194</v>
      </c>
      <c r="H223" s="235">
        <v>31.27</v>
      </c>
      <c r="I223" s="236"/>
      <c r="J223" s="237">
        <f>ROUND(I223*H223,2)</f>
        <v>0</v>
      </c>
      <c r="K223" s="233" t="s">
        <v>163</v>
      </c>
      <c r="L223" s="43"/>
      <c r="M223" s="238" t="s">
        <v>1</v>
      </c>
      <c r="N223" s="239" t="s">
        <v>47</v>
      </c>
      <c r="O223" s="86"/>
      <c r="P223" s="240">
        <f>O223*H223</f>
        <v>0</v>
      </c>
      <c r="Q223" s="240">
        <v>1.8907700000000001</v>
      </c>
      <c r="R223" s="240">
        <f>Q223*H223</f>
        <v>59.124377899999999</v>
      </c>
      <c r="S223" s="240">
        <v>0</v>
      </c>
      <c r="T223" s="241">
        <f>S223*H223</f>
        <v>0</v>
      </c>
      <c r="AR223" s="242" t="s">
        <v>164</v>
      </c>
      <c r="AT223" s="242" t="s">
        <v>159</v>
      </c>
      <c r="AU223" s="242" t="s">
        <v>165</v>
      </c>
      <c r="AY223" s="17" t="s">
        <v>155</v>
      </c>
      <c r="BE223" s="243">
        <f>IF(N223="základní",J223,0)</f>
        <v>0</v>
      </c>
      <c r="BF223" s="243">
        <f>IF(N223="snížená",J223,0)</f>
        <v>0</v>
      </c>
      <c r="BG223" s="243">
        <f>IF(N223="zákl. přenesená",J223,0)</f>
        <v>0</v>
      </c>
      <c r="BH223" s="243">
        <f>IF(N223="sníž. přenesená",J223,0)</f>
        <v>0</v>
      </c>
      <c r="BI223" s="243">
        <f>IF(N223="nulová",J223,0)</f>
        <v>0</v>
      </c>
      <c r="BJ223" s="17" t="s">
        <v>89</v>
      </c>
      <c r="BK223" s="243">
        <f>ROUND(I223*H223,2)</f>
        <v>0</v>
      </c>
      <c r="BL223" s="17" t="s">
        <v>164</v>
      </c>
      <c r="BM223" s="242" t="s">
        <v>323</v>
      </c>
    </row>
    <row r="224" s="13" customFormat="1">
      <c r="B224" s="255"/>
      <c r="C224" s="256"/>
      <c r="D224" s="246" t="s">
        <v>167</v>
      </c>
      <c r="E224" s="257" t="s">
        <v>1</v>
      </c>
      <c r="F224" s="258" t="s">
        <v>324</v>
      </c>
      <c r="G224" s="256"/>
      <c r="H224" s="259">
        <v>31.27</v>
      </c>
      <c r="I224" s="260"/>
      <c r="J224" s="256"/>
      <c r="K224" s="256"/>
      <c r="L224" s="261"/>
      <c r="M224" s="262"/>
      <c r="N224" s="263"/>
      <c r="O224" s="263"/>
      <c r="P224" s="263"/>
      <c r="Q224" s="263"/>
      <c r="R224" s="263"/>
      <c r="S224" s="263"/>
      <c r="T224" s="264"/>
      <c r="AT224" s="265" t="s">
        <v>167</v>
      </c>
      <c r="AU224" s="265" t="s">
        <v>165</v>
      </c>
      <c r="AV224" s="13" t="s">
        <v>91</v>
      </c>
      <c r="AW224" s="13" t="s">
        <v>38</v>
      </c>
      <c r="AX224" s="13" t="s">
        <v>89</v>
      </c>
      <c r="AY224" s="265" t="s">
        <v>155</v>
      </c>
    </row>
    <row r="225" s="1" customFormat="1" ht="16.5" customHeight="1">
      <c r="B225" s="38"/>
      <c r="C225" s="231" t="s">
        <v>325</v>
      </c>
      <c r="D225" s="231" t="s">
        <v>159</v>
      </c>
      <c r="E225" s="232" t="s">
        <v>326</v>
      </c>
      <c r="F225" s="233" t="s">
        <v>327</v>
      </c>
      <c r="G225" s="234" t="s">
        <v>162</v>
      </c>
      <c r="H225" s="235">
        <v>117</v>
      </c>
      <c r="I225" s="236"/>
      <c r="J225" s="237">
        <f>ROUND(I225*H225,2)</f>
        <v>0</v>
      </c>
      <c r="K225" s="233" t="s">
        <v>163</v>
      </c>
      <c r="L225" s="43"/>
      <c r="M225" s="238" t="s">
        <v>1</v>
      </c>
      <c r="N225" s="239" t="s">
        <v>47</v>
      </c>
      <c r="O225" s="86"/>
      <c r="P225" s="240">
        <f>O225*H225</f>
        <v>0</v>
      </c>
      <c r="Q225" s="240">
        <v>0.55110000000000003</v>
      </c>
      <c r="R225" s="240">
        <f>Q225*H225</f>
        <v>64.478700000000003</v>
      </c>
      <c r="S225" s="240">
        <v>0</v>
      </c>
      <c r="T225" s="241">
        <f>S225*H225</f>
        <v>0</v>
      </c>
      <c r="AR225" s="242" t="s">
        <v>164</v>
      </c>
      <c r="AT225" s="242" t="s">
        <v>159</v>
      </c>
      <c r="AU225" s="242" t="s">
        <v>165</v>
      </c>
      <c r="AY225" s="17" t="s">
        <v>155</v>
      </c>
      <c r="BE225" s="243">
        <f>IF(N225="základní",J225,0)</f>
        <v>0</v>
      </c>
      <c r="BF225" s="243">
        <f>IF(N225="snížená",J225,0)</f>
        <v>0</v>
      </c>
      <c r="BG225" s="243">
        <f>IF(N225="zákl. přenesená",J225,0)</f>
        <v>0</v>
      </c>
      <c r="BH225" s="243">
        <f>IF(N225="sníž. přenesená",J225,0)</f>
        <v>0</v>
      </c>
      <c r="BI225" s="243">
        <f>IF(N225="nulová",J225,0)</f>
        <v>0</v>
      </c>
      <c r="BJ225" s="17" t="s">
        <v>89</v>
      </c>
      <c r="BK225" s="243">
        <f>ROUND(I225*H225,2)</f>
        <v>0</v>
      </c>
      <c r="BL225" s="17" t="s">
        <v>164</v>
      </c>
      <c r="BM225" s="242" t="s">
        <v>328</v>
      </c>
    </row>
    <row r="226" s="13" customFormat="1">
      <c r="B226" s="255"/>
      <c r="C226" s="256"/>
      <c r="D226" s="246" t="s">
        <v>167</v>
      </c>
      <c r="E226" s="257" t="s">
        <v>1</v>
      </c>
      <c r="F226" s="258" t="s">
        <v>329</v>
      </c>
      <c r="G226" s="256"/>
      <c r="H226" s="259">
        <v>117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AT226" s="265" t="s">
        <v>167</v>
      </c>
      <c r="AU226" s="265" t="s">
        <v>165</v>
      </c>
      <c r="AV226" s="13" t="s">
        <v>91</v>
      </c>
      <c r="AW226" s="13" t="s">
        <v>38</v>
      </c>
      <c r="AX226" s="13" t="s">
        <v>89</v>
      </c>
      <c r="AY226" s="265" t="s">
        <v>155</v>
      </c>
    </row>
    <row r="227" s="11" customFormat="1" ht="22.8" customHeight="1">
      <c r="B227" s="215"/>
      <c r="C227" s="216"/>
      <c r="D227" s="217" t="s">
        <v>81</v>
      </c>
      <c r="E227" s="229" t="s">
        <v>182</v>
      </c>
      <c r="F227" s="229" t="s">
        <v>87</v>
      </c>
      <c r="G227" s="216"/>
      <c r="H227" s="216"/>
      <c r="I227" s="219"/>
      <c r="J227" s="230">
        <f>BK227</f>
        <v>0</v>
      </c>
      <c r="K227" s="216"/>
      <c r="L227" s="221"/>
      <c r="M227" s="222"/>
      <c r="N227" s="223"/>
      <c r="O227" s="223"/>
      <c r="P227" s="224">
        <f>P228+P233</f>
        <v>0</v>
      </c>
      <c r="Q227" s="223"/>
      <c r="R227" s="224">
        <f>R228+R233</f>
        <v>593.57246600000008</v>
      </c>
      <c r="S227" s="223"/>
      <c r="T227" s="225">
        <f>T228+T233</f>
        <v>0</v>
      </c>
      <c r="AR227" s="226" t="s">
        <v>89</v>
      </c>
      <c r="AT227" s="227" t="s">
        <v>81</v>
      </c>
      <c r="AU227" s="227" t="s">
        <v>89</v>
      </c>
      <c r="AY227" s="226" t="s">
        <v>155</v>
      </c>
      <c r="BK227" s="228">
        <f>BK228+BK233</f>
        <v>0</v>
      </c>
    </row>
    <row r="228" s="11" customFormat="1" ht="20.88" customHeight="1">
      <c r="B228" s="215"/>
      <c r="C228" s="216"/>
      <c r="D228" s="217" t="s">
        <v>81</v>
      </c>
      <c r="E228" s="229" t="s">
        <v>330</v>
      </c>
      <c r="F228" s="229" t="s">
        <v>331</v>
      </c>
      <c r="G228" s="216"/>
      <c r="H228" s="216"/>
      <c r="I228" s="219"/>
      <c r="J228" s="230">
        <f>BK228</f>
        <v>0</v>
      </c>
      <c r="K228" s="216"/>
      <c r="L228" s="221"/>
      <c r="M228" s="222"/>
      <c r="N228" s="223"/>
      <c r="O228" s="223"/>
      <c r="P228" s="224">
        <f>SUM(P229:P232)</f>
        <v>0</v>
      </c>
      <c r="Q228" s="223"/>
      <c r="R228" s="224">
        <f>SUM(R229:R232)</f>
        <v>533.04713600000002</v>
      </c>
      <c r="S228" s="223"/>
      <c r="T228" s="225">
        <f>SUM(T229:T232)</f>
        <v>0</v>
      </c>
      <c r="AR228" s="226" t="s">
        <v>89</v>
      </c>
      <c r="AT228" s="227" t="s">
        <v>81</v>
      </c>
      <c r="AU228" s="227" t="s">
        <v>91</v>
      </c>
      <c r="AY228" s="226" t="s">
        <v>155</v>
      </c>
      <c r="BK228" s="228">
        <f>SUM(BK229:BK232)</f>
        <v>0</v>
      </c>
    </row>
    <row r="229" s="1" customFormat="1" ht="16.5" customHeight="1">
      <c r="B229" s="38"/>
      <c r="C229" s="231" t="s">
        <v>332</v>
      </c>
      <c r="D229" s="231" t="s">
        <v>159</v>
      </c>
      <c r="E229" s="232" t="s">
        <v>333</v>
      </c>
      <c r="F229" s="233" t="s">
        <v>334</v>
      </c>
      <c r="G229" s="234" t="s">
        <v>162</v>
      </c>
      <c r="H229" s="235">
        <v>2950</v>
      </c>
      <c r="I229" s="236"/>
      <c r="J229" s="237">
        <f>ROUND(I229*H229,2)</f>
        <v>0</v>
      </c>
      <c r="K229" s="233" t="s">
        <v>163</v>
      </c>
      <c r="L229" s="43"/>
      <c r="M229" s="238" t="s">
        <v>1</v>
      </c>
      <c r="N229" s="239" t="s">
        <v>47</v>
      </c>
      <c r="O229" s="86"/>
      <c r="P229" s="240">
        <f>O229*H229</f>
        <v>0</v>
      </c>
      <c r="Q229" s="240">
        <v>0.13188</v>
      </c>
      <c r="R229" s="240">
        <f>Q229*H229</f>
        <v>389.04599999999999</v>
      </c>
      <c r="S229" s="240">
        <v>0</v>
      </c>
      <c r="T229" s="241">
        <f>S229*H229</f>
        <v>0</v>
      </c>
      <c r="AR229" s="242" t="s">
        <v>164</v>
      </c>
      <c r="AT229" s="242" t="s">
        <v>159</v>
      </c>
      <c r="AU229" s="242" t="s">
        <v>165</v>
      </c>
      <c r="AY229" s="17" t="s">
        <v>155</v>
      </c>
      <c r="BE229" s="243">
        <f>IF(N229="základní",J229,0)</f>
        <v>0</v>
      </c>
      <c r="BF229" s="243">
        <f>IF(N229="snížená",J229,0)</f>
        <v>0</v>
      </c>
      <c r="BG229" s="243">
        <f>IF(N229="zákl. přenesená",J229,0)</f>
        <v>0</v>
      </c>
      <c r="BH229" s="243">
        <f>IF(N229="sníž. přenesená",J229,0)</f>
        <v>0</v>
      </c>
      <c r="BI229" s="243">
        <f>IF(N229="nulová",J229,0)</f>
        <v>0</v>
      </c>
      <c r="BJ229" s="17" t="s">
        <v>89</v>
      </c>
      <c r="BK229" s="243">
        <f>ROUND(I229*H229,2)</f>
        <v>0</v>
      </c>
      <c r="BL229" s="17" t="s">
        <v>164</v>
      </c>
      <c r="BM229" s="242" t="s">
        <v>335</v>
      </c>
    </row>
    <row r="230" s="13" customFormat="1">
      <c r="B230" s="255"/>
      <c r="C230" s="256"/>
      <c r="D230" s="246" t="s">
        <v>167</v>
      </c>
      <c r="E230" s="257" t="s">
        <v>1</v>
      </c>
      <c r="F230" s="258" t="s">
        <v>336</v>
      </c>
      <c r="G230" s="256"/>
      <c r="H230" s="259">
        <v>2950</v>
      </c>
      <c r="I230" s="260"/>
      <c r="J230" s="256"/>
      <c r="K230" s="256"/>
      <c r="L230" s="261"/>
      <c r="M230" s="262"/>
      <c r="N230" s="263"/>
      <c r="O230" s="263"/>
      <c r="P230" s="263"/>
      <c r="Q230" s="263"/>
      <c r="R230" s="263"/>
      <c r="S230" s="263"/>
      <c r="T230" s="264"/>
      <c r="AT230" s="265" t="s">
        <v>167</v>
      </c>
      <c r="AU230" s="265" t="s">
        <v>165</v>
      </c>
      <c r="AV230" s="13" t="s">
        <v>91</v>
      </c>
      <c r="AW230" s="13" t="s">
        <v>38</v>
      </c>
      <c r="AX230" s="13" t="s">
        <v>89</v>
      </c>
      <c r="AY230" s="265" t="s">
        <v>155</v>
      </c>
    </row>
    <row r="231" s="1" customFormat="1" ht="16.5" customHeight="1">
      <c r="B231" s="38"/>
      <c r="C231" s="231" t="s">
        <v>337</v>
      </c>
      <c r="D231" s="231" t="s">
        <v>159</v>
      </c>
      <c r="E231" s="232" t="s">
        <v>338</v>
      </c>
      <c r="F231" s="233" t="s">
        <v>339</v>
      </c>
      <c r="G231" s="234" t="s">
        <v>162</v>
      </c>
      <c r="H231" s="235">
        <v>514.39999999999998</v>
      </c>
      <c r="I231" s="236"/>
      <c r="J231" s="237">
        <f>ROUND(I231*H231,2)</f>
        <v>0</v>
      </c>
      <c r="K231" s="233" t="s">
        <v>163</v>
      </c>
      <c r="L231" s="43"/>
      <c r="M231" s="238" t="s">
        <v>1</v>
      </c>
      <c r="N231" s="239" t="s">
        <v>47</v>
      </c>
      <c r="O231" s="86"/>
      <c r="P231" s="240">
        <f>O231*H231</f>
        <v>0</v>
      </c>
      <c r="Q231" s="240">
        <v>0.27994000000000002</v>
      </c>
      <c r="R231" s="240">
        <f>Q231*H231</f>
        <v>144.001136</v>
      </c>
      <c r="S231" s="240">
        <v>0</v>
      </c>
      <c r="T231" s="241">
        <f>S231*H231</f>
        <v>0</v>
      </c>
      <c r="AR231" s="242" t="s">
        <v>164</v>
      </c>
      <c r="AT231" s="242" t="s">
        <v>159</v>
      </c>
      <c r="AU231" s="242" t="s">
        <v>165</v>
      </c>
      <c r="AY231" s="17" t="s">
        <v>155</v>
      </c>
      <c r="BE231" s="243">
        <f>IF(N231="základní",J231,0)</f>
        <v>0</v>
      </c>
      <c r="BF231" s="243">
        <f>IF(N231="snížená",J231,0)</f>
        <v>0</v>
      </c>
      <c r="BG231" s="243">
        <f>IF(N231="zákl. přenesená",J231,0)</f>
        <v>0</v>
      </c>
      <c r="BH231" s="243">
        <f>IF(N231="sníž. přenesená",J231,0)</f>
        <v>0</v>
      </c>
      <c r="BI231" s="243">
        <f>IF(N231="nulová",J231,0)</f>
        <v>0</v>
      </c>
      <c r="BJ231" s="17" t="s">
        <v>89</v>
      </c>
      <c r="BK231" s="243">
        <f>ROUND(I231*H231,2)</f>
        <v>0</v>
      </c>
      <c r="BL231" s="17" t="s">
        <v>164</v>
      </c>
      <c r="BM231" s="242" t="s">
        <v>340</v>
      </c>
    </row>
    <row r="232" s="13" customFormat="1">
      <c r="B232" s="255"/>
      <c r="C232" s="256"/>
      <c r="D232" s="246" t="s">
        <v>167</v>
      </c>
      <c r="E232" s="257" t="s">
        <v>1</v>
      </c>
      <c r="F232" s="258" t="s">
        <v>341</v>
      </c>
      <c r="G232" s="256"/>
      <c r="H232" s="259">
        <v>514.39999999999998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AT232" s="265" t="s">
        <v>167</v>
      </c>
      <c r="AU232" s="265" t="s">
        <v>165</v>
      </c>
      <c r="AV232" s="13" t="s">
        <v>91</v>
      </c>
      <c r="AW232" s="13" t="s">
        <v>38</v>
      </c>
      <c r="AX232" s="13" t="s">
        <v>89</v>
      </c>
      <c r="AY232" s="265" t="s">
        <v>155</v>
      </c>
    </row>
    <row r="233" s="11" customFormat="1" ht="20.88" customHeight="1">
      <c r="B233" s="215"/>
      <c r="C233" s="216"/>
      <c r="D233" s="217" t="s">
        <v>81</v>
      </c>
      <c r="E233" s="229" t="s">
        <v>342</v>
      </c>
      <c r="F233" s="229" t="s">
        <v>343</v>
      </c>
      <c r="G233" s="216"/>
      <c r="H233" s="216"/>
      <c r="I233" s="219"/>
      <c r="J233" s="230">
        <f>BK233</f>
        <v>0</v>
      </c>
      <c r="K233" s="216"/>
      <c r="L233" s="221"/>
      <c r="M233" s="222"/>
      <c r="N233" s="223"/>
      <c r="O233" s="223"/>
      <c r="P233" s="224">
        <f>SUM(P234:P237)</f>
        <v>0</v>
      </c>
      <c r="Q233" s="223"/>
      <c r="R233" s="224">
        <f>SUM(R234:R237)</f>
        <v>60.525329999999997</v>
      </c>
      <c r="S233" s="223"/>
      <c r="T233" s="225">
        <f>SUM(T234:T237)</f>
        <v>0</v>
      </c>
      <c r="AR233" s="226" t="s">
        <v>89</v>
      </c>
      <c r="AT233" s="227" t="s">
        <v>81</v>
      </c>
      <c r="AU233" s="227" t="s">
        <v>91</v>
      </c>
      <c r="AY233" s="226" t="s">
        <v>155</v>
      </c>
      <c r="BK233" s="228">
        <f>SUM(BK234:BK237)</f>
        <v>0</v>
      </c>
    </row>
    <row r="234" s="1" customFormat="1" ht="16.5" customHeight="1">
      <c r="B234" s="38"/>
      <c r="C234" s="231" t="s">
        <v>344</v>
      </c>
      <c r="D234" s="231" t="s">
        <v>159</v>
      </c>
      <c r="E234" s="232" t="s">
        <v>345</v>
      </c>
      <c r="F234" s="233" t="s">
        <v>346</v>
      </c>
      <c r="G234" s="234" t="s">
        <v>162</v>
      </c>
      <c r="H234" s="235">
        <v>257.19999999999999</v>
      </c>
      <c r="I234" s="236"/>
      <c r="J234" s="237">
        <f>ROUND(I234*H234,2)</f>
        <v>0</v>
      </c>
      <c r="K234" s="233" t="s">
        <v>163</v>
      </c>
      <c r="L234" s="43"/>
      <c r="M234" s="238" t="s">
        <v>1</v>
      </c>
      <c r="N234" s="239" t="s">
        <v>47</v>
      </c>
      <c r="O234" s="86"/>
      <c r="P234" s="240">
        <f>O234*H234</f>
        <v>0</v>
      </c>
      <c r="Q234" s="240">
        <v>0.085650000000000004</v>
      </c>
      <c r="R234" s="240">
        <f>Q234*H234</f>
        <v>22.02918</v>
      </c>
      <c r="S234" s="240">
        <v>0</v>
      </c>
      <c r="T234" s="241">
        <f>S234*H234</f>
        <v>0</v>
      </c>
      <c r="AR234" s="242" t="s">
        <v>164</v>
      </c>
      <c r="AT234" s="242" t="s">
        <v>159</v>
      </c>
      <c r="AU234" s="242" t="s">
        <v>165</v>
      </c>
      <c r="AY234" s="17" t="s">
        <v>155</v>
      </c>
      <c r="BE234" s="243">
        <f>IF(N234="základní",J234,0)</f>
        <v>0</v>
      </c>
      <c r="BF234" s="243">
        <f>IF(N234="snížená",J234,0)</f>
        <v>0</v>
      </c>
      <c r="BG234" s="243">
        <f>IF(N234="zákl. přenesená",J234,0)</f>
        <v>0</v>
      </c>
      <c r="BH234" s="243">
        <f>IF(N234="sníž. přenesená",J234,0)</f>
        <v>0</v>
      </c>
      <c r="BI234" s="243">
        <f>IF(N234="nulová",J234,0)</f>
        <v>0</v>
      </c>
      <c r="BJ234" s="17" t="s">
        <v>89</v>
      </c>
      <c r="BK234" s="243">
        <f>ROUND(I234*H234,2)</f>
        <v>0</v>
      </c>
      <c r="BL234" s="17" t="s">
        <v>164</v>
      </c>
      <c r="BM234" s="242" t="s">
        <v>347</v>
      </c>
    </row>
    <row r="235" s="13" customFormat="1">
      <c r="B235" s="255"/>
      <c r="C235" s="256"/>
      <c r="D235" s="246" t="s">
        <v>167</v>
      </c>
      <c r="E235" s="257" t="s">
        <v>1</v>
      </c>
      <c r="F235" s="258" t="s">
        <v>169</v>
      </c>
      <c r="G235" s="256"/>
      <c r="H235" s="259">
        <v>257.19999999999999</v>
      </c>
      <c r="I235" s="260"/>
      <c r="J235" s="256"/>
      <c r="K235" s="256"/>
      <c r="L235" s="261"/>
      <c r="M235" s="262"/>
      <c r="N235" s="263"/>
      <c r="O235" s="263"/>
      <c r="P235" s="263"/>
      <c r="Q235" s="263"/>
      <c r="R235" s="263"/>
      <c r="S235" s="263"/>
      <c r="T235" s="264"/>
      <c r="AT235" s="265" t="s">
        <v>167</v>
      </c>
      <c r="AU235" s="265" t="s">
        <v>165</v>
      </c>
      <c r="AV235" s="13" t="s">
        <v>91</v>
      </c>
      <c r="AW235" s="13" t="s">
        <v>38</v>
      </c>
      <c r="AX235" s="13" t="s">
        <v>89</v>
      </c>
      <c r="AY235" s="265" t="s">
        <v>155</v>
      </c>
    </row>
    <row r="236" s="1" customFormat="1" ht="16.5" customHeight="1">
      <c r="B236" s="38"/>
      <c r="C236" s="266" t="s">
        <v>348</v>
      </c>
      <c r="D236" s="266" t="s">
        <v>208</v>
      </c>
      <c r="E236" s="267" t="s">
        <v>349</v>
      </c>
      <c r="F236" s="268" t="s">
        <v>350</v>
      </c>
      <c r="G236" s="269" t="s">
        <v>162</v>
      </c>
      <c r="H236" s="270">
        <v>233.31</v>
      </c>
      <c r="I236" s="271"/>
      <c r="J236" s="272">
        <f>ROUND(I236*H236,2)</f>
        <v>0</v>
      </c>
      <c r="K236" s="268" t="s">
        <v>163</v>
      </c>
      <c r="L236" s="273"/>
      <c r="M236" s="274" t="s">
        <v>1</v>
      </c>
      <c r="N236" s="275" t="s">
        <v>47</v>
      </c>
      <c r="O236" s="86"/>
      <c r="P236" s="240">
        <f>O236*H236</f>
        <v>0</v>
      </c>
      <c r="Q236" s="240">
        <v>0.16500000000000001</v>
      </c>
      <c r="R236" s="240">
        <f>Q236*H236</f>
        <v>38.49615</v>
      </c>
      <c r="S236" s="240">
        <v>0</v>
      </c>
      <c r="T236" s="241">
        <f>S236*H236</f>
        <v>0</v>
      </c>
      <c r="AR236" s="242" t="s">
        <v>202</v>
      </c>
      <c r="AT236" s="242" t="s">
        <v>208</v>
      </c>
      <c r="AU236" s="242" t="s">
        <v>165</v>
      </c>
      <c r="AY236" s="17" t="s">
        <v>155</v>
      </c>
      <c r="BE236" s="243">
        <f>IF(N236="základní",J236,0)</f>
        <v>0</v>
      </c>
      <c r="BF236" s="243">
        <f>IF(N236="snížená",J236,0)</f>
        <v>0</v>
      </c>
      <c r="BG236" s="243">
        <f>IF(N236="zákl. přenesená",J236,0)</f>
        <v>0</v>
      </c>
      <c r="BH236" s="243">
        <f>IF(N236="sníž. přenesená",J236,0)</f>
        <v>0</v>
      </c>
      <c r="BI236" s="243">
        <f>IF(N236="nulová",J236,0)</f>
        <v>0</v>
      </c>
      <c r="BJ236" s="17" t="s">
        <v>89</v>
      </c>
      <c r="BK236" s="243">
        <f>ROUND(I236*H236,2)</f>
        <v>0</v>
      </c>
      <c r="BL236" s="17" t="s">
        <v>164</v>
      </c>
      <c r="BM236" s="242" t="s">
        <v>351</v>
      </c>
    </row>
    <row r="237" s="13" customFormat="1">
      <c r="B237" s="255"/>
      <c r="C237" s="256"/>
      <c r="D237" s="246" t="s">
        <v>167</v>
      </c>
      <c r="E237" s="257" t="s">
        <v>1</v>
      </c>
      <c r="F237" s="258" t="s">
        <v>352</v>
      </c>
      <c r="G237" s="256"/>
      <c r="H237" s="259">
        <v>233.31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AT237" s="265" t="s">
        <v>167</v>
      </c>
      <c r="AU237" s="265" t="s">
        <v>165</v>
      </c>
      <c r="AV237" s="13" t="s">
        <v>91</v>
      </c>
      <c r="AW237" s="13" t="s">
        <v>38</v>
      </c>
      <c r="AX237" s="13" t="s">
        <v>89</v>
      </c>
      <c r="AY237" s="265" t="s">
        <v>155</v>
      </c>
    </row>
    <row r="238" s="11" customFormat="1" ht="22.8" customHeight="1">
      <c r="B238" s="215"/>
      <c r="C238" s="216"/>
      <c r="D238" s="217" t="s">
        <v>81</v>
      </c>
      <c r="E238" s="229" t="s">
        <v>353</v>
      </c>
      <c r="F238" s="229" t="s">
        <v>354</v>
      </c>
      <c r="G238" s="216"/>
      <c r="H238" s="216"/>
      <c r="I238" s="219"/>
      <c r="J238" s="230">
        <f>BK238</f>
        <v>0</v>
      </c>
      <c r="K238" s="216"/>
      <c r="L238" s="221"/>
      <c r="M238" s="222"/>
      <c r="N238" s="223"/>
      <c r="O238" s="223"/>
      <c r="P238" s="224">
        <f>SUM(P239:P246)</f>
        <v>0</v>
      </c>
      <c r="Q238" s="223"/>
      <c r="R238" s="224">
        <f>SUM(R239:R246)</f>
        <v>1135.1592000000001</v>
      </c>
      <c r="S238" s="223"/>
      <c r="T238" s="225">
        <f>SUM(T239:T246)</f>
        <v>0</v>
      </c>
      <c r="AR238" s="226" t="s">
        <v>89</v>
      </c>
      <c r="AT238" s="227" t="s">
        <v>81</v>
      </c>
      <c r="AU238" s="227" t="s">
        <v>89</v>
      </c>
      <c r="AY238" s="226" t="s">
        <v>155</v>
      </c>
      <c r="BK238" s="228">
        <f>SUM(BK239:BK246)</f>
        <v>0</v>
      </c>
    </row>
    <row r="239" s="1" customFormat="1" ht="16.5" customHeight="1">
      <c r="B239" s="38"/>
      <c r="C239" s="231" t="s">
        <v>355</v>
      </c>
      <c r="D239" s="231" t="s">
        <v>159</v>
      </c>
      <c r="E239" s="232" t="s">
        <v>356</v>
      </c>
      <c r="F239" s="233" t="s">
        <v>357</v>
      </c>
      <c r="G239" s="234" t="s">
        <v>162</v>
      </c>
      <c r="H239" s="235">
        <v>3636</v>
      </c>
      <c r="I239" s="236"/>
      <c r="J239" s="237">
        <f>ROUND(I239*H239,2)</f>
        <v>0</v>
      </c>
      <c r="K239" s="233" t="s">
        <v>163</v>
      </c>
      <c r="L239" s="43"/>
      <c r="M239" s="238" t="s">
        <v>1</v>
      </c>
      <c r="N239" s="239" t="s">
        <v>47</v>
      </c>
      <c r="O239" s="86"/>
      <c r="P239" s="240">
        <f>O239*H239</f>
        <v>0</v>
      </c>
      <c r="Q239" s="240">
        <v>0.00040999999999999999</v>
      </c>
      <c r="R239" s="240">
        <f>Q239*H239</f>
        <v>1.4907599999999999</v>
      </c>
      <c r="S239" s="240">
        <v>0</v>
      </c>
      <c r="T239" s="241">
        <f>S239*H239</f>
        <v>0</v>
      </c>
      <c r="AR239" s="242" t="s">
        <v>164</v>
      </c>
      <c r="AT239" s="242" t="s">
        <v>159</v>
      </c>
      <c r="AU239" s="242" t="s">
        <v>91</v>
      </c>
      <c r="AY239" s="17" t="s">
        <v>155</v>
      </c>
      <c r="BE239" s="243">
        <f>IF(N239="základní",J239,0)</f>
        <v>0</v>
      </c>
      <c r="BF239" s="243">
        <f>IF(N239="snížená",J239,0)</f>
        <v>0</v>
      </c>
      <c r="BG239" s="243">
        <f>IF(N239="zákl. přenesená",J239,0)</f>
        <v>0</v>
      </c>
      <c r="BH239" s="243">
        <f>IF(N239="sníž. přenesená",J239,0)</f>
        <v>0</v>
      </c>
      <c r="BI239" s="243">
        <f>IF(N239="nulová",J239,0)</f>
        <v>0</v>
      </c>
      <c r="BJ239" s="17" t="s">
        <v>89</v>
      </c>
      <c r="BK239" s="243">
        <f>ROUND(I239*H239,2)</f>
        <v>0</v>
      </c>
      <c r="BL239" s="17" t="s">
        <v>164</v>
      </c>
      <c r="BM239" s="242" t="s">
        <v>358</v>
      </c>
    </row>
    <row r="240" s="13" customFormat="1">
      <c r="B240" s="255"/>
      <c r="C240" s="256"/>
      <c r="D240" s="246" t="s">
        <v>167</v>
      </c>
      <c r="E240" s="257" t="s">
        <v>1</v>
      </c>
      <c r="F240" s="258" t="s">
        <v>359</v>
      </c>
      <c r="G240" s="256"/>
      <c r="H240" s="259">
        <v>3636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AT240" s="265" t="s">
        <v>167</v>
      </c>
      <c r="AU240" s="265" t="s">
        <v>91</v>
      </c>
      <c r="AV240" s="13" t="s">
        <v>91</v>
      </c>
      <c r="AW240" s="13" t="s">
        <v>38</v>
      </c>
      <c r="AX240" s="13" t="s">
        <v>89</v>
      </c>
      <c r="AY240" s="265" t="s">
        <v>155</v>
      </c>
    </row>
    <row r="241" s="1" customFormat="1" ht="16.5" customHeight="1">
      <c r="B241" s="38"/>
      <c r="C241" s="231" t="s">
        <v>360</v>
      </c>
      <c r="D241" s="231" t="s">
        <v>159</v>
      </c>
      <c r="E241" s="232" t="s">
        <v>361</v>
      </c>
      <c r="F241" s="233" t="s">
        <v>362</v>
      </c>
      <c r="G241" s="234" t="s">
        <v>162</v>
      </c>
      <c r="H241" s="235">
        <v>3636</v>
      </c>
      <c r="I241" s="236"/>
      <c r="J241" s="237">
        <f>ROUND(I241*H241,2)</f>
        <v>0</v>
      </c>
      <c r="K241" s="233" t="s">
        <v>163</v>
      </c>
      <c r="L241" s="43"/>
      <c r="M241" s="238" t="s">
        <v>1</v>
      </c>
      <c r="N241" s="239" t="s">
        <v>47</v>
      </c>
      <c r="O241" s="86"/>
      <c r="P241" s="240">
        <f>O241*H241</f>
        <v>0</v>
      </c>
      <c r="Q241" s="240">
        <v>0.00060999999999999997</v>
      </c>
      <c r="R241" s="240">
        <f>Q241*H241</f>
        <v>2.2179599999999997</v>
      </c>
      <c r="S241" s="240">
        <v>0</v>
      </c>
      <c r="T241" s="241">
        <f>S241*H241</f>
        <v>0</v>
      </c>
      <c r="AR241" s="242" t="s">
        <v>164</v>
      </c>
      <c r="AT241" s="242" t="s">
        <v>159</v>
      </c>
      <c r="AU241" s="242" t="s">
        <v>91</v>
      </c>
      <c r="AY241" s="17" t="s">
        <v>155</v>
      </c>
      <c r="BE241" s="243">
        <f>IF(N241="základní",J241,0)</f>
        <v>0</v>
      </c>
      <c r="BF241" s="243">
        <f>IF(N241="snížená",J241,0)</f>
        <v>0</v>
      </c>
      <c r="BG241" s="243">
        <f>IF(N241="zákl. přenesená",J241,0)</f>
        <v>0</v>
      </c>
      <c r="BH241" s="243">
        <f>IF(N241="sníž. přenesená",J241,0)</f>
        <v>0</v>
      </c>
      <c r="BI241" s="243">
        <f>IF(N241="nulová",J241,0)</f>
        <v>0</v>
      </c>
      <c r="BJ241" s="17" t="s">
        <v>89</v>
      </c>
      <c r="BK241" s="243">
        <f>ROUND(I241*H241,2)</f>
        <v>0</v>
      </c>
      <c r="BL241" s="17" t="s">
        <v>164</v>
      </c>
      <c r="BM241" s="242" t="s">
        <v>363</v>
      </c>
    </row>
    <row r="242" s="13" customFormat="1">
      <c r="B242" s="255"/>
      <c r="C242" s="256"/>
      <c r="D242" s="246" t="s">
        <v>167</v>
      </c>
      <c r="E242" s="257" t="s">
        <v>1</v>
      </c>
      <c r="F242" s="258" t="s">
        <v>359</v>
      </c>
      <c r="G242" s="256"/>
      <c r="H242" s="259">
        <v>3636</v>
      </c>
      <c r="I242" s="260"/>
      <c r="J242" s="256"/>
      <c r="K242" s="256"/>
      <c r="L242" s="261"/>
      <c r="M242" s="262"/>
      <c r="N242" s="263"/>
      <c r="O242" s="263"/>
      <c r="P242" s="263"/>
      <c r="Q242" s="263"/>
      <c r="R242" s="263"/>
      <c r="S242" s="263"/>
      <c r="T242" s="264"/>
      <c r="AT242" s="265" t="s">
        <v>167</v>
      </c>
      <c r="AU242" s="265" t="s">
        <v>91</v>
      </c>
      <c r="AV242" s="13" t="s">
        <v>91</v>
      </c>
      <c r="AW242" s="13" t="s">
        <v>38</v>
      </c>
      <c r="AX242" s="13" t="s">
        <v>89</v>
      </c>
      <c r="AY242" s="265" t="s">
        <v>155</v>
      </c>
    </row>
    <row r="243" s="1" customFormat="1" ht="16.5" customHeight="1">
      <c r="B243" s="38"/>
      <c r="C243" s="231" t="s">
        <v>364</v>
      </c>
      <c r="D243" s="231" t="s">
        <v>159</v>
      </c>
      <c r="E243" s="232" t="s">
        <v>365</v>
      </c>
      <c r="F243" s="233" t="s">
        <v>366</v>
      </c>
      <c r="G243" s="234" t="s">
        <v>162</v>
      </c>
      <c r="H243" s="235">
        <v>3636</v>
      </c>
      <c r="I243" s="236"/>
      <c r="J243" s="237">
        <f>ROUND(I243*H243,2)</f>
        <v>0</v>
      </c>
      <c r="K243" s="233" t="s">
        <v>163</v>
      </c>
      <c r="L243" s="43"/>
      <c r="M243" s="238" t="s">
        <v>1</v>
      </c>
      <c r="N243" s="239" t="s">
        <v>47</v>
      </c>
      <c r="O243" s="86"/>
      <c r="P243" s="240">
        <f>O243*H243</f>
        <v>0</v>
      </c>
      <c r="Q243" s="240">
        <v>0.12966</v>
      </c>
      <c r="R243" s="240">
        <f>Q243*H243</f>
        <v>471.44376</v>
      </c>
      <c r="S243" s="240">
        <v>0</v>
      </c>
      <c r="T243" s="241">
        <f>S243*H243</f>
        <v>0</v>
      </c>
      <c r="AR243" s="242" t="s">
        <v>164</v>
      </c>
      <c r="AT243" s="242" t="s">
        <v>159</v>
      </c>
      <c r="AU243" s="242" t="s">
        <v>91</v>
      </c>
      <c r="AY243" s="17" t="s">
        <v>155</v>
      </c>
      <c r="BE243" s="243">
        <f>IF(N243="základní",J243,0)</f>
        <v>0</v>
      </c>
      <c r="BF243" s="243">
        <f>IF(N243="snížená",J243,0)</f>
        <v>0</v>
      </c>
      <c r="BG243" s="243">
        <f>IF(N243="zákl. přenesená",J243,0)</f>
        <v>0</v>
      </c>
      <c r="BH243" s="243">
        <f>IF(N243="sníž. přenesená",J243,0)</f>
        <v>0</v>
      </c>
      <c r="BI243" s="243">
        <f>IF(N243="nulová",J243,0)</f>
        <v>0</v>
      </c>
      <c r="BJ243" s="17" t="s">
        <v>89</v>
      </c>
      <c r="BK243" s="243">
        <f>ROUND(I243*H243,2)</f>
        <v>0</v>
      </c>
      <c r="BL243" s="17" t="s">
        <v>164</v>
      </c>
      <c r="BM243" s="242" t="s">
        <v>367</v>
      </c>
    </row>
    <row r="244" s="13" customFormat="1">
      <c r="B244" s="255"/>
      <c r="C244" s="256"/>
      <c r="D244" s="246" t="s">
        <v>167</v>
      </c>
      <c r="E244" s="257" t="s">
        <v>1</v>
      </c>
      <c r="F244" s="258" t="s">
        <v>359</v>
      </c>
      <c r="G244" s="256"/>
      <c r="H244" s="259">
        <v>3636</v>
      </c>
      <c r="I244" s="260"/>
      <c r="J244" s="256"/>
      <c r="K244" s="256"/>
      <c r="L244" s="261"/>
      <c r="M244" s="262"/>
      <c r="N244" s="263"/>
      <c r="O244" s="263"/>
      <c r="P244" s="263"/>
      <c r="Q244" s="263"/>
      <c r="R244" s="263"/>
      <c r="S244" s="263"/>
      <c r="T244" s="264"/>
      <c r="AT244" s="265" t="s">
        <v>167</v>
      </c>
      <c r="AU244" s="265" t="s">
        <v>91</v>
      </c>
      <c r="AV244" s="13" t="s">
        <v>91</v>
      </c>
      <c r="AW244" s="13" t="s">
        <v>38</v>
      </c>
      <c r="AX244" s="13" t="s">
        <v>89</v>
      </c>
      <c r="AY244" s="265" t="s">
        <v>155</v>
      </c>
    </row>
    <row r="245" s="1" customFormat="1" ht="16.5" customHeight="1">
      <c r="B245" s="38"/>
      <c r="C245" s="231" t="s">
        <v>368</v>
      </c>
      <c r="D245" s="231" t="s">
        <v>159</v>
      </c>
      <c r="E245" s="232" t="s">
        <v>369</v>
      </c>
      <c r="F245" s="233" t="s">
        <v>370</v>
      </c>
      <c r="G245" s="234" t="s">
        <v>162</v>
      </c>
      <c r="H245" s="235">
        <v>3636</v>
      </c>
      <c r="I245" s="236"/>
      <c r="J245" s="237">
        <f>ROUND(I245*H245,2)</f>
        <v>0</v>
      </c>
      <c r="K245" s="233" t="s">
        <v>371</v>
      </c>
      <c r="L245" s="43"/>
      <c r="M245" s="238" t="s">
        <v>1</v>
      </c>
      <c r="N245" s="239" t="s">
        <v>47</v>
      </c>
      <c r="O245" s="86"/>
      <c r="P245" s="240">
        <f>O245*H245</f>
        <v>0</v>
      </c>
      <c r="Q245" s="240">
        <v>0.18151999999999999</v>
      </c>
      <c r="R245" s="240">
        <f>Q245*H245</f>
        <v>660.00671999999997</v>
      </c>
      <c r="S245" s="240">
        <v>0</v>
      </c>
      <c r="T245" s="241">
        <f>S245*H245</f>
        <v>0</v>
      </c>
      <c r="AR245" s="242" t="s">
        <v>164</v>
      </c>
      <c r="AT245" s="242" t="s">
        <v>159</v>
      </c>
      <c r="AU245" s="242" t="s">
        <v>91</v>
      </c>
      <c r="AY245" s="17" t="s">
        <v>155</v>
      </c>
      <c r="BE245" s="243">
        <f>IF(N245="základní",J245,0)</f>
        <v>0</v>
      </c>
      <c r="BF245" s="243">
        <f>IF(N245="snížená",J245,0)</f>
        <v>0</v>
      </c>
      <c r="BG245" s="243">
        <f>IF(N245="zákl. přenesená",J245,0)</f>
        <v>0</v>
      </c>
      <c r="BH245" s="243">
        <f>IF(N245="sníž. přenesená",J245,0)</f>
        <v>0</v>
      </c>
      <c r="BI245" s="243">
        <f>IF(N245="nulová",J245,0)</f>
        <v>0</v>
      </c>
      <c r="BJ245" s="17" t="s">
        <v>89</v>
      </c>
      <c r="BK245" s="243">
        <f>ROUND(I245*H245,2)</f>
        <v>0</v>
      </c>
      <c r="BL245" s="17" t="s">
        <v>164</v>
      </c>
      <c r="BM245" s="242" t="s">
        <v>372</v>
      </c>
    </row>
    <row r="246" s="13" customFormat="1">
      <c r="B246" s="255"/>
      <c r="C246" s="256"/>
      <c r="D246" s="246" t="s">
        <v>167</v>
      </c>
      <c r="E246" s="257" t="s">
        <v>1</v>
      </c>
      <c r="F246" s="258" t="s">
        <v>359</v>
      </c>
      <c r="G246" s="256"/>
      <c r="H246" s="259">
        <v>3636</v>
      </c>
      <c r="I246" s="260"/>
      <c r="J246" s="256"/>
      <c r="K246" s="256"/>
      <c r="L246" s="261"/>
      <c r="M246" s="262"/>
      <c r="N246" s="263"/>
      <c r="O246" s="263"/>
      <c r="P246" s="263"/>
      <c r="Q246" s="263"/>
      <c r="R246" s="263"/>
      <c r="S246" s="263"/>
      <c r="T246" s="264"/>
      <c r="AT246" s="265" t="s">
        <v>167</v>
      </c>
      <c r="AU246" s="265" t="s">
        <v>91</v>
      </c>
      <c r="AV246" s="13" t="s">
        <v>91</v>
      </c>
      <c r="AW246" s="13" t="s">
        <v>38</v>
      </c>
      <c r="AX246" s="13" t="s">
        <v>82</v>
      </c>
      <c r="AY246" s="265" t="s">
        <v>155</v>
      </c>
    </row>
    <row r="247" s="11" customFormat="1" ht="22.8" customHeight="1">
      <c r="B247" s="215"/>
      <c r="C247" s="216"/>
      <c r="D247" s="217" t="s">
        <v>81</v>
      </c>
      <c r="E247" s="229" t="s">
        <v>202</v>
      </c>
      <c r="F247" s="229" t="s">
        <v>373</v>
      </c>
      <c r="G247" s="216"/>
      <c r="H247" s="216"/>
      <c r="I247" s="219"/>
      <c r="J247" s="230">
        <f>BK247</f>
        <v>0</v>
      </c>
      <c r="K247" s="216"/>
      <c r="L247" s="221"/>
      <c r="M247" s="222"/>
      <c r="N247" s="223"/>
      <c r="O247" s="223"/>
      <c r="P247" s="224">
        <f>P248</f>
        <v>0</v>
      </c>
      <c r="Q247" s="223"/>
      <c r="R247" s="224">
        <f>R248</f>
        <v>0.096461000000000005</v>
      </c>
      <c r="S247" s="223"/>
      <c r="T247" s="225">
        <f>T248</f>
        <v>0</v>
      </c>
      <c r="AR247" s="226" t="s">
        <v>89</v>
      </c>
      <c r="AT247" s="227" t="s">
        <v>81</v>
      </c>
      <c r="AU247" s="227" t="s">
        <v>89</v>
      </c>
      <c r="AY247" s="226" t="s">
        <v>155</v>
      </c>
      <c r="BK247" s="228">
        <f>BK248</f>
        <v>0</v>
      </c>
    </row>
    <row r="248" s="11" customFormat="1" ht="20.88" customHeight="1">
      <c r="B248" s="215"/>
      <c r="C248" s="216"/>
      <c r="D248" s="217" t="s">
        <v>81</v>
      </c>
      <c r="E248" s="229" t="s">
        <v>374</v>
      </c>
      <c r="F248" s="229" t="s">
        <v>375</v>
      </c>
      <c r="G248" s="216"/>
      <c r="H248" s="216"/>
      <c r="I248" s="219"/>
      <c r="J248" s="230">
        <f>BK248</f>
        <v>0</v>
      </c>
      <c r="K248" s="216"/>
      <c r="L248" s="221"/>
      <c r="M248" s="222"/>
      <c r="N248" s="223"/>
      <c r="O248" s="223"/>
      <c r="P248" s="224">
        <f>SUM(P249:P254)</f>
        <v>0</v>
      </c>
      <c r="Q248" s="223"/>
      <c r="R248" s="224">
        <f>SUM(R249:R254)</f>
        <v>0.096461000000000005</v>
      </c>
      <c r="S248" s="223"/>
      <c r="T248" s="225">
        <f>SUM(T249:T254)</f>
        <v>0</v>
      </c>
      <c r="AR248" s="226" t="s">
        <v>89</v>
      </c>
      <c r="AT248" s="227" t="s">
        <v>81</v>
      </c>
      <c r="AU248" s="227" t="s">
        <v>91</v>
      </c>
      <c r="AY248" s="226" t="s">
        <v>155</v>
      </c>
      <c r="BK248" s="228">
        <f>SUM(BK249:BK254)</f>
        <v>0</v>
      </c>
    </row>
    <row r="249" s="1" customFormat="1" ht="16.5" customHeight="1">
      <c r="B249" s="38"/>
      <c r="C249" s="231" t="s">
        <v>376</v>
      </c>
      <c r="D249" s="231" t="s">
        <v>159</v>
      </c>
      <c r="E249" s="232" t="s">
        <v>377</v>
      </c>
      <c r="F249" s="233" t="s">
        <v>378</v>
      </c>
      <c r="G249" s="234" t="s">
        <v>185</v>
      </c>
      <c r="H249" s="235">
        <v>53</v>
      </c>
      <c r="I249" s="236"/>
      <c r="J249" s="237">
        <f>ROUND(I249*H249,2)</f>
        <v>0</v>
      </c>
      <c r="K249" s="233" t="s">
        <v>163</v>
      </c>
      <c r="L249" s="43"/>
      <c r="M249" s="238" t="s">
        <v>1</v>
      </c>
      <c r="N249" s="239" t="s">
        <v>47</v>
      </c>
      <c r="O249" s="86"/>
      <c r="P249" s="240">
        <f>O249*H249</f>
        <v>0</v>
      </c>
      <c r="Q249" s="240">
        <v>1.0000000000000001E-05</v>
      </c>
      <c r="R249" s="240">
        <f>Q249*H249</f>
        <v>0.00053000000000000009</v>
      </c>
      <c r="S249" s="240">
        <v>0</v>
      </c>
      <c r="T249" s="241">
        <f>S249*H249</f>
        <v>0</v>
      </c>
      <c r="AR249" s="242" t="s">
        <v>164</v>
      </c>
      <c r="AT249" s="242" t="s">
        <v>159</v>
      </c>
      <c r="AU249" s="242" t="s">
        <v>165</v>
      </c>
      <c r="AY249" s="17" t="s">
        <v>155</v>
      </c>
      <c r="BE249" s="243">
        <f>IF(N249="základní",J249,0)</f>
        <v>0</v>
      </c>
      <c r="BF249" s="243">
        <f>IF(N249="snížená",J249,0)</f>
        <v>0</v>
      </c>
      <c r="BG249" s="243">
        <f>IF(N249="zákl. přenesená",J249,0)</f>
        <v>0</v>
      </c>
      <c r="BH249" s="243">
        <f>IF(N249="sníž. přenesená",J249,0)</f>
        <v>0</v>
      </c>
      <c r="BI249" s="243">
        <f>IF(N249="nulová",J249,0)</f>
        <v>0</v>
      </c>
      <c r="BJ249" s="17" t="s">
        <v>89</v>
      </c>
      <c r="BK249" s="243">
        <f>ROUND(I249*H249,2)</f>
        <v>0</v>
      </c>
      <c r="BL249" s="17" t="s">
        <v>164</v>
      </c>
      <c r="BM249" s="242" t="s">
        <v>379</v>
      </c>
    </row>
    <row r="250" s="13" customFormat="1">
      <c r="B250" s="255"/>
      <c r="C250" s="256"/>
      <c r="D250" s="246" t="s">
        <v>167</v>
      </c>
      <c r="E250" s="257" t="s">
        <v>1</v>
      </c>
      <c r="F250" s="258" t="s">
        <v>380</v>
      </c>
      <c r="G250" s="256"/>
      <c r="H250" s="259">
        <v>42</v>
      </c>
      <c r="I250" s="260"/>
      <c r="J250" s="256"/>
      <c r="K250" s="256"/>
      <c r="L250" s="261"/>
      <c r="M250" s="262"/>
      <c r="N250" s="263"/>
      <c r="O250" s="263"/>
      <c r="P250" s="263"/>
      <c r="Q250" s="263"/>
      <c r="R250" s="263"/>
      <c r="S250" s="263"/>
      <c r="T250" s="264"/>
      <c r="AT250" s="265" t="s">
        <v>167</v>
      </c>
      <c r="AU250" s="265" t="s">
        <v>165</v>
      </c>
      <c r="AV250" s="13" t="s">
        <v>91</v>
      </c>
      <c r="AW250" s="13" t="s">
        <v>38</v>
      </c>
      <c r="AX250" s="13" t="s">
        <v>82</v>
      </c>
      <c r="AY250" s="265" t="s">
        <v>155</v>
      </c>
    </row>
    <row r="251" s="13" customFormat="1">
      <c r="B251" s="255"/>
      <c r="C251" s="256"/>
      <c r="D251" s="246" t="s">
        <v>167</v>
      </c>
      <c r="E251" s="257" t="s">
        <v>1</v>
      </c>
      <c r="F251" s="258" t="s">
        <v>157</v>
      </c>
      <c r="G251" s="256"/>
      <c r="H251" s="259">
        <v>11</v>
      </c>
      <c r="I251" s="260"/>
      <c r="J251" s="256"/>
      <c r="K251" s="256"/>
      <c r="L251" s="261"/>
      <c r="M251" s="262"/>
      <c r="N251" s="263"/>
      <c r="O251" s="263"/>
      <c r="P251" s="263"/>
      <c r="Q251" s="263"/>
      <c r="R251" s="263"/>
      <c r="S251" s="263"/>
      <c r="T251" s="264"/>
      <c r="AT251" s="265" t="s">
        <v>167</v>
      </c>
      <c r="AU251" s="265" t="s">
        <v>165</v>
      </c>
      <c r="AV251" s="13" t="s">
        <v>91</v>
      </c>
      <c r="AW251" s="13" t="s">
        <v>38</v>
      </c>
      <c r="AX251" s="13" t="s">
        <v>82</v>
      </c>
      <c r="AY251" s="265" t="s">
        <v>155</v>
      </c>
    </row>
    <row r="252" s="14" customFormat="1">
      <c r="B252" s="276"/>
      <c r="C252" s="277"/>
      <c r="D252" s="246" t="s">
        <v>167</v>
      </c>
      <c r="E252" s="278" t="s">
        <v>1</v>
      </c>
      <c r="F252" s="279" t="s">
        <v>248</v>
      </c>
      <c r="G252" s="277"/>
      <c r="H252" s="280">
        <v>53</v>
      </c>
      <c r="I252" s="281"/>
      <c r="J252" s="277"/>
      <c r="K252" s="277"/>
      <c r="L252" s="282"/>
      <c r="M252" s="283"/>
      <c r="N252" s="284"/>
      <c r="O252" s="284"/>
      <c r="P252" s="284"/>
      <c r="Q252" s="284"/>
      <c r="R252" s="284"/>
      <c r="S252" s="284"/>
      <c r="T252" s="285"/>
      <c r="AT252" s="286" t="s">
        <v>167</v>
      </c>
      <c r="AU252" s="286" t="s">
        <v>165</v>
      </c>
      <c r="AV252" s="14" t="s">
        <v>164</v>
      </c>
      <c r="AW252" s="14" t="s">
        <v>38</v>
      </c>
      <c r="AX252" s="14" t="s">
        <v>89</v>
      </c>
      <c r="AY252" s="286" t="s">
        <v>155</v>
      </c>
    </row>
    <row r="253" s="1" customFormat="1" ht="16.5" customHeight="1">
      <c r="B253" s="38"/>
      <c r="C253" s="266" t="s">
        <v>381</v>
      </c>
      <c r="D253" s="266" t="s">
        <v>208</v>
      </c>
      <c r="E253" s="267" t="s">
        <v>382</v>
      </c>
      <c r="F253" s="268" t="s">
        <v>383</v>
      </c>
      <c r="G253" s="269" t="s">
        <v>185</v>
      </c>
      <c r="H253" s="270">
        <v>28.050000000000001</v>
      </c>
      <c r="I253" s="271"/>
      <c r="J253" s="272">
        <f>ROUND(I253*H253,2)</f>
        <v>0</v>
      </c>
      <c r="K253" s="268" t="s">
        <v>163</v>
      </c>
      <c r="L253" s="273"/>
      <c r="M253" s="274" t="s">
        <v>1</v>
      </c>
      <c r="N253" s="275" t="s">
        <v>47</v>
      </c>
      <c r="O253" s="86"/>
      <c r="P253" s="240">
        <f>O253*H253</f>
        <v>0</v>
      </c>
      <c r="Q253" s="240">
        <v>0.0034199999999999999</v>
      </c>
      <c r="R253" s="240">
        <f>Q253*H253</f>
        <v>0.095931000000000002</v>
      </c>
      <c r="S253" s="240">
        <v>0</v>
      </c>
      <c r="T253" s="241">
        <f>S253*H253</f>
        <v>0</v>
      </c>
      <c r="AR253" s="242" t="s">
        <v>202</v>
      </c>
      <c r="AT253" s="242" t="s">
        <v>208</v>
      </c>
      <c r="AU253" s="242" t="s">
        <v>165</v>
      </c>
      <c r="AY253" s="17" t="s">
        <v>155</v>
      </c>
      <c r="BE253" s="243">
        <f>IF(N253="základní",J253,0)</f>
        <v>0</v>
      </c>
      <c r="BF253" s="243">
        <f>IF(N253="snížená",J253,0)</f>
        <v>0</v>
      </c>
      <c r="BG253" s="243">
        <f>IF(N253="zákl. přenesená",J253,0)</f>
        <v>0</v>
      </c>
      <c r="BH253" s="243">
        <f>IF(N253="sníž. přenesená",J253,0)</f>
        <v>0</v>
      </c>
      <c r="BI253" s="243">
        <f>IF(N253="nulová",J253,0)</f>
        <v>0</v>
      </c>
      <c r="BJ253" s="17" t="s">
        <v>89</v>
      </c>
      <c r="BK253" s="243">
        <f>ROUND(I253*H253,2)</f>
        <v>0</v>
      </c>
      <c r="BL253" s="17" t="s">
        <v>164</v>
      </c>
      <c r="BM253" s="242" t="s">
        <v>384</v>
      </c>
    </row>
    <row r="254" s="13" customFormat="1">
      <c r="B254" s="255"/>
      <c r="C254" s="256"/>
      <c r="D254" s="246" t="s">
        <v>167</v>
      </c>
      <c r="E254" s="257" t="s">
        <v>1</v>
      </c>
      <c r="F254" s="258" t="s">
        <v>385</v>
      </c>
      <c r="G254" s="256"/>
      <c r="H254" s="259">
        <v>28.050000000000001</v>
      </c>
      <c r="I254" s="260"/>
      <c r="J254" s="256"/>
      <c r="K254" s="256"/>
      <c r="L254" s="261"/>
      <c r="M254" s="262"/>
      <c r="N254" s="263"/>
      <c r="O254" s="263"/>
      <c r="P254" s="263"/>
      <c r="Q254" s="263"/>
      <c r="R254" s="263"/>
      <c r="S254" s="263"/>
      <c r="T254" s="264"/>
      <c r="AT254" s="265" t="s">
        <v>167</v>
      </c>
      <c r="AU254" s="265" t="s">
        <v>165</v>
      </c>
      <c r="AV254" s="13" t="s">
        <v>91</v>
      </c>
      <c r="AW254" s="13" t="s">
        <v>38</v>
      </c>
      <c r="AX254" s="13" t="s">
        <v>89</v>
      </c>
      <c r="AY254" s="265" t="s">
        <v>155</v>
      </c>
    </row>
    <row r="255" s="11" customFormat="1" ht="22.8" customHeight="1">
      <c r="B255" s="215"/>
      <c r="C255" s="216"/>
      <c r="D255" s="217" t="s">
        <v>81</v>
      </c>
      <c r="E255" s="229" t="s">
        <v>386</v>
      </c>
      <c r="F255" s="229" t="s">
        <v>387</v>
      </c>
      <c r="G255" s="216"/>
      <c r="H255" s="216"/>
      <c r="I255" s="219"/>
      <c r="J255" s="230">
        <f>BK255</f>
        <v>0</v>
      </c>
      <c r="K255" s="216"/>
      <c r="L255" s="221"/>
      <c r="M255" s="222"/>
      <c r="N255" s="223"/>
      <c r="O255" s="223"/>
      <c r="P255" s="224">
        <f>SUM(P256:P285)</f>
        <v>0</v>
      </c>
      <c r="Q255" s="223"/>
      <c r="R255" s="224">
        <f>SUM(R256:R285)</f>
        <v>21.966159999999999</v>
      </c>
      <c r="S255" s="223"/>
      <c r="T255" s="225">
        <f>SUM(T256:T285)</f>
        <v>0</v>
      </c>
      <c r="AR255" s="226" t="s">
        <v>89</v>
      </c>
      <c r="AT255" s="227" t="s">
        <v>81</v>
      </c>
      <c r="AU255" s="227" t="s">
        <v>89</v>
      </c>
      <c r="AY255" s="226" t="s">
        <v>155</v>
      </c>
      <c r="BK255" s="228">
        <f>SUM(BK256:BK285)</f>
        <v>0</v>
      </c>
    </row>
    <row r="256" s="1" customFormat="1" ht="16.5" customHeight="1">
      <c r="B256" s="38"/>
      <c r="C256" s="231" t="s">
        <v>388</v>
      </c>
      <c r="D256" s="231" t="s">
        <v>159</v>
      </c>
      <c r="E256" s="232" t="s">
        <v>389</v>
      </c>
      <c r="F256" s="233" t="s">
        <v>390</v>
      </c>
      <c r="G256" s="234" t="s">
        <v>391</v>
      </c>
      <c r="H256" s="235">
        <v>8</v>
      </c>
      <c r="I256" s="236"/>
      <c r="J256" s="237">
        <f>ROUND(I256*H256,2)</f>
        <v>0</v>
      </c>
      <c r="K256" s="233" t="s">
        <v>163</v>
      </c>
      <c r="L256" s="43"/>
      <c r="M256" s="238" t="s">
        <v>1</v>
      </c>
      <c r="N256" s="239" t="s">
        <v>47</v>
      </c>
      <c r="O256" s="86"/>
      <c r="P256" s="240">
        <f>O256*H256</f>
        <v>0</v>
      </c>
      <c r="Q256" s="240">
        <v>0.14494000000000001</v>
      </c>
      <c r="R256" s="240">
        <f>Q256*H256</f>
        <v>1.1595200000000001</v>
      </c>
      <c r="S256" s="240">
        <v>0</v>
      </c>
      <c r="T256" s="241">
        <f>S256*H256</f>
        <v>0</v>
      </c>
      <c r="AR256" s="242" t="s">
        <v>164</v>
      </c>
      <c r="AT256" s="242" t="s">
        <v>159</v>
      </c>
      <c r="AU256" s="242" t="s">
        <v>91</v>
      </c>
      <c r="AY256" s="17" t="s">
        <v>155</v>
      </c>
      <c r="BE256" s="243">
        <f>IF(N256="základní",J256,0)</f>
        <v>0</v>
      </c>
      <c r="BF256" s="243">
        <f>IF(N256="snížená",J256,0)</f>
        <v>0</v>
      </c>
      <c r="BG256" s="243">
        <f>IF(N256="zákl. přenesená",J256,0)</f>
        <v>0</v>
      </c>
      <c r="BH256" s="243">
        <f>IF(N256="sníž. přenesená",J256,0)</f>
        <v>0</v>
      </c>
      <c r="BI256" s="243">
        <f>IF(N256="nulová",J256,0)</f>
        <v>0</v>
      </c>
      <c r="BJ256" s="17" t="s">
        <v>89</v>
      </c>
      <c r="BK256" s="243">
        <f>ROUND(I256*H256,2)</f>
        <v>0</v>
      </c>
      <c r="BL256" s="17" t="s">
        <v>164</v>
      </c>
      <c r="BM256" s="242" t="s">
        <v>392</v>
      </c>
    </row>
    <row r="257" s="13" customFormat="1">
      <c r="B257" s="255"/>
      <c r="C257" s="256"/>
      <c r="D257" s="246" t="s">
        <v>167</v>
      </c>
      <c r="E257" s="257" t="s">
        <v>1</v>
      </c>
      <c r="F257" s="258" t="s">
        <v>202</v>
      </c>
      <c r="G257" s="256"/>
      <c r="H257" s="259">
        <v>8</v>
      </c>
      <c r="I257" s="260"/>
      <c r="J257" s="256"/>
      <c r="K257" s="256"/>
      <c r="L257" s="261"/>
      <c r="M257" s="262"/>
      <c r="N257" s="263"/>
      <c r="O257" s="263"/>
      <c r="P257" s="263"/>
      <c r="Q257" s="263"/>
      <c r="R257" s="263"/>
      <c r="S257" s="263"/>
      <c r="T257" s="264"/>
      <c r="AT257" s="265" t="s">
        <v>167</v>
      </c>
      <c r="AU257" s="265" t="s">
        <v>91</v>
      </c>
      <c r="AV257" s="13" t="s">
        <v>91</v>
      </c>
      <c r="AW257" s="13" t="s">
        <v>38</v>
      </c>
      <c r="AX257" s="13" t="s">
        <v>89</v>
      </c>
      <c r="AY257" s="265" t="s">
        <v>155</v>
      </c>
    </row>
    <row r="258" s="1" customFormat="1" ht="16.5" customHeight="1">
      <c r="B258" s="38"/>
      <c r="C258" s="266" t="s">
        <v>393</v>
      </c>
      <c r="D258" s="266" t="s">
        <v>208</v>
      </c>
      <c r="E258" s="267" t="s">
        <v>394</v>
      </c>
      <c r="F258" s="268" t="s">
        <v>395</v>
      </c>
      <c r="G258" s="269" t="s">
        <v>391</v>
      </c>
      <c r="H258" s="270">
        <v>8</v>
      </c>
      <c r="I258" s="271"/>
      <c r="J258" s="272">
        <f>ROUND(I258*H258,2)</f>
        <v>0</v>
      </c>
      <c r="K258" s="268" t="s">
        <v>163</v>
      </c>
      <c r="L258" s="273"/>
      <c r="M258" s="274" t="s">
        <v>1</v>
      </c>
      <c r="N258" s="275" t="s">
        <v>47</v>
      </c>
      <c r="O258" s="86"/>
      <c r="P258" s="240">
        <f>O258*H258</f>
        <v>0</v>
      </c>
      <c r="Q258" s="240">
        <v>0.086999999999999994</v>
      </c>
      <c r="R258" s="240">
        <f>Q258*H258</f>
        <v>0.69599999999999995</v>
      </c>
      <c r="S258" s="240">
        <v>0</v>
      </c>
      <c r="T258" s="241">
        <f>S258*H258</f>
        <v>0</v>
      </c>
      <c r="AR258" s="242" t="s">
        <v>202</v>
      </c>
      <c r="AT258" s="242" t="s">
        <v>208</v>
      </c>
      <c r="AU258" s="242" t="s">
        <v>91</v>
      </c>
      <c r="AY258" s="17" t="s">
        <v>155</v>
      </c>
      <c r="BE258" s="243">
        <f>IF(N258="základní",J258,0)</f>
        <v>0</v>
      </c>
      <c r="BF258" s="243">
        <f>IF(N258="snížená",J258,0)</f>
        <v>0</v>
      </c>
      <c r="BG258" s="243">
        <f>IF(N258="zákl. přenesená",J258,0)</f>
        <v>0</v>
      </c>
      <c r="BH258" s="243">
        <f>IF(N258="sníž. přenesená",J258,0)</f>
        <v>0</v>
      </c>
      <c r="BI258" s="243">
        <f>IF(N258="nulová",J258,0)</f>
        <v>0</v>
      </c>
      <c r="BJ258" s="17" t="s">
        <v>89</v>
      </c>
      <c r="BK258" s="243">
        <f>ROUND(I258*H258,2)</f>
        <v>0</v>
      </c>
      <c r="BL258" s="17" t="s">
        <v>164</v>
      </c>
      <c r="BM258" s="242" t="s">
        <v>396</v>
      </c>
    </row>
    <row r="259" s="13" customFormat="1">
      <c r="B259" s="255"/>
      <c r="C259" s="256"/>
      <c r="D259" s="246" t="s">
        <v>167</v>
      </c>
      <c r="E259" s="257" t="s">
        <v>1</v>
      </c>
      <c r="F259" s="258" t="s">
        <v>202</v>
      </c>
      <c r="G259" s="256"/>
      <c r="H259" s="259">
        <v>8</v>
      </c>
      <c r="I259" s="260"/>
      <c r="J259" s="256"/>
      <c r="K259" s="256"/>
      <c r="L259" s="261"/>
      <c r="M259" s="262"/>
      <c r="N259" s="263"/>
      <c r="O259" s="263"/>
      <c r="P259" s="263"/>
      <c r="Q259" s="263"/>
      <c r="R259" s="263"/>
      <c r="S259" s="263"/>
      <c r="T259" s="264"/>
      <c r="AT259" s="265" t="s">
        <v>167</v>
      </c>
      <c r="AU259" s="265" t="s">
        <v>91</v>
      </c>
      <c r="AV259" s="13" t="s">
        <v>91</v>
      </c>
      <c r="AW259" s="13" t="s">
        <v>38</v>
      </c>
      <c r="AX259" s="13" t="s">
        <v>89</v>
      </c>
      <c r="AY259" s="265" t="s">
        <v>155</v>
      </c>
    </row>
    <row r="260" s="1" customFormat="1" ht="16.5" customHeight="1">
      <c r="B260" s="38"/>
      <c r="C260" s="266" t="s">
        <v>397</v>
      </c>
      <c r="D260" s="266" t="s">
        <v>208</v>
      </c>
      <c r="E260" s="267" t="s">
        <v>398</v>
      </c>
      <c r="F260" s="268" t="s">
        <v>399</v>
      </c>
      <c r="G260" s="269" t="s">
        <v>391</v>
      </c>
      <c r="H260" s="270">
        <v>8</v>
      </c>
      <c r="I260" s="271"/>
      <c r="J260" s="272">
        <f>ROUND(I260*H260,2)</f>
        <v>0</v>
      </c>
      <c r="K260" s="268" t="s">
        <v>163</v>
      </c>
      <c r="L260" s="273"/>
      <c r="M260" s="274" t="s">
        <v>1</v>
      </c>
      <c r="N260" s="275" t="s">
        <v>47</v>
      </c>
      <c r="O260" s="86"/>
      <c r="P260" s="240">
        <f>O260*H260</f>
        <v>0</v>
      </c>
      <c r="Q260" s="240">
        <v>0.10299999999999999</v>
      </c>
      <c r="R260" s="240">
        <f>Q260*H260</f>
        <v>0.82399999999999995</v>
      </c>
      <c r="S260" s="240">
        <v>0</v>
      </c>
      <c r="T260" s="241">
        <f>S260*H260</f>
        <v>0</v>
      </c>
      <c r="AR260" s="242" t="s">
        <v>202</v>
      </c>
      <c r="AT260" s="242" t="s">
        <v>208</v>
      </c>
      <c r="AU260" s="242" t="s">
        <v>91</v>
      </c>
      <c r="AY260" s="17" t="s">
        <v>155</v>
      </c>
      <c r="BE260" s="243">
        <f>IF(N260="základní",J260,0)</f>
        <v>0</v>
      </c>
      <c r="BF260" s="243">
        <f>IF(N260="snížená",J260,0)</f>
        <v>0</v>
      </c>
      <c r="BG260" s="243">
        <f>IF(N260="zákl. přenesená",J260,0)</f>
        <v>0</v>
      </c>
      <c r="BH260" s="243">
        <f>IF(N260="sníž. přenesená",J260,0)</f>
        <v>0</v>
      </c>
      <c r="BI260" s="243">
        <f>IF(N260="nulová",J260,0)</f>
        <v>0</v>
      </c>
      <c r="BJ260" s="17" t="s">
        <v>89</v>
      </c>
      <c r="BK260" s="243">
        <f>ROUND(I260*H260,2)</f>
        <v>0</v>
      </c>
      <c r="BL260" s="17" t="s">
        <v>164</v>
      </c>
      <c r="BM260" s="242" t="s">
        <v>400</v>
      </c>
    </row>
    <row r="261" s="13" customFormat="1">
      <c r="B261" s="255"/>
      <c r="C261" s="256"/>
      <c r="D261" s="246" t="s">
        <v>167</v>
      </c>
      <c r="E261" s="257" t="s">
        <v>1</v>
      </c>
      <c r="F261" s="258" t="s">
        <v>202</v>
      </c>
      <c r="G261" s="256"/>
      <c r="H261" s="259">
        <v>8</v>
      </c>
      <c r="I261" s="260"/>
      <c r="J261" s="256"/>
      <c r="K261" s="256"/>
      <c r="L261" s="261"/>
      <c r="M261" s="262"/>
      <c r="N261" s="263"/>
      <c r="O261" s="263"/>
      <c r="P261" s="263"/>
      <c r="Q261" s="263"/>
      <c r="R261" s="263"/>
      <c r="S261" s="263"/>
      <c r="T261" s="264"/>
      <c r="AT261" s="265" t="s">
        <v>167</v>
      </c>
      <c r="AU261" s="265" t="s">
        <v>91</v>
      </c>
      <c r="AV261" s="13" t="s">
        <v>91</v>
      </c>
      <c r="AW261" s="13" t="s">
        <v>38</v>
      </c>
      <c r="AX261" s="13" t="s">
        <v>89</v>
      </c>
      <c r="AY261" s="265" t="s">
        <v>155</v>
      </c>
    </row>
    <row r="262" s="1" customFormat="1" ht="16.5" customHeight="1">
      <c r="B262" s="38"/>
      <c r="C262" s="266" t="s">
        <v>318</v>
      </c>
      <c r="D262" s="266" t="s">
        <v>208</v>
      </c>
      <c r="E262" s="267" t="s">
        <v>401</v>
      </c>
      <c r="F262" s="268" t="s">
        <v>402</v>
      </c>
      <c r="G262" s="269" t="s">
        <v>391</v>
      </c>
      <c r="H262" s="270">
        <v>8</v>
      </c>
      <c r="I262" s="271"/>
      <c r="J262" s="272">
        <f>ROUND(I262*H262,2)</f>
        <v>0</v>
      </c>
      <c r="K262" s="268" t="s">
        <v>163</v>
      </c>
      <c r="L262" s="273"/>
      <c r="M262" s="274" t="s">
        <v>1</v>
      </c>
      <c r="N262" s="275" t="s">
        <v>47</v>
      </c>
      <c r="O262" s="86"/>
      <c r="P262" s="240">
        <f>O262*H262</f>
        <v>0</v>
      </c>
      <c r="Q262" s="240">
        <v>0.17499999999999999</v>
      </c>
      <c r="R262" s="240">
        <f>Q262*H262</f>
        <v>1.3999999999999999</v>
      </c>
      <c r="S262" s="240">
        <v>0</v>
      </c>
      <c r="T262" s="241">
        <f>S262*H262</f>
        <v>0</v>
      </c>
      <c r="AR262" s="242" t="s">
        <v>202</v>
      </c>
      <c r="AT262" s="242" t="s">
        <v>208</v>
      </c>
      <c r="AU262" s="242" t="s">
        <v>91</v>
      </c>
      <c r="AY262" s="17" t="s">
        <v>155</v>
      </c>
      <c r="BE262" s="243">
        <f>IF(N262="základní",J262,0)</f>
        <v>0</v>
      </c>
      <c r="BF262" s="243">
        <f>IF(N262="snížená",J262,0)</f>
        <v>0</v>
      </c>
      <c r="BG262" s="243">
        <f>IF(N262="zákl. přenesená",J262,0)</f>
        <v>0</v>
      </c>
      <c r="BH262" s="243">
        <f>IF(N262="sníž. přenesená",J262,0)</f>
        <v>0</v>
      </c>
      <c r="BI262" s="243">
        <f>IF(N262="nulová",J262,0)</f>
        <v>0</v>
      </c>
      <c r="BJ262" s="17" t="s">
        <v>89</v>
      </c>
      <c r="BK262" s="243">
        <f>ROUND(I262*H262,2)</f>
        <v>0</v>
      </c>
      <c r="BL262" s="17" t="s">
        <v>164</v>
      </c>
      <c r="BM262" s="242" t="s">
        <v>403</v>
      </c>
    </row>
    <row r="263" s="13" customFormat="1">
      <c r="B263" s="255"/>
      <c r="C263" s="256"/>
      <c r="D263" s="246" t="s">
        <v>167</v>
      </c>
      <c r="E263" s="257" t="s">
        <v>1</v>
      </c>
      <c r="F263" s="258" t="s">
        <v>202</v>
      </c>
      <c r="G263" s="256"/>
      <c r="H263" s="259">
        <v>8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AT263" s="265" t="s">
        <v>167</v>
      </c>
      <c r="AU263" s="265" t="s">
        <v>91</v>
      </c>
      <c r="AV263" s="13" t="s">
        <v>91</v>
      </c>
      <c r="AW263" s="13" t="s">
        <v>38</v>
      </c>
      <c r="AX263" s="13" t="s">
        <v>89</v>
      </c>
      <c r="AY263" s="265" t="s">
        <v>155</v>
      </c>
    </row>
    <row r="264" s="1" customFormat="1" ht="16.5" customHeight="1">
      <c r="B264" s="38"/>
      <c r="C264" s="266" t="s">
        <v>404</v>
      </c>
      <c r="D264" s="266" t="s">
        <v>208</v>
      </c>
      <c r="E264" s="267" t="s">
        <v>405</v>
      </c>
      <c r="F264" s="268" t="s">
        <v>406</v>
      </c>
      <c r="G264" s="269" t="s">
        <v>391</v>
      </c>
      <c r="H264" s="270">
        <v>8</v>
      </c>
      <c r="I264" s="271"/>
      <c r="J264" s="272">
        <f>ROUND(I264*H264,2)</f>
        <v>0</v>
      </c>
      <c r="K264" s="268" t="s">
        <v>163</v>
      </c>
      <c r="L264" s="273"/>
      <c r="M264" s="274" t="s">
        <v>1</v>
      </c>
      <c r="N264" s="275" t="s">
        <v>47</v>
      </c>
      <c r="O264" s="86"/>
      <c r="P264" s="240">
        <f>O264*H264</f>
        <v>0</v>
      </c>
      <c r="Q264" s="240">
        <v>0.17000000000000001</v>
      </c>
      <c r="R264" s="240">
        <f>Q264*H264</f>
        <v>1.3600000000000001</v>
      </c>
      <c r="S264" s="240">
        <v>0</v>
      </c>
      <c r="T264" s="241">
        <f>S264*H264</f>
        <v>0</v>
      </c>
      <c r="AR264" s="242" t="s">
        <v>202</v>
      </c>
      <c r="AT264" s="242" t="s">
        <v>208</v>
      </c>
      <c r="AU264" s="242" t="s">
        <v>91</v>
      </c>
      <c r="AY264" s="17" t="s">
        <v>155</v>
      </c>
      <c r="BE264" s="243">
        <f>IF(N264="základní",J264,0)</f>
        <v>0</v>
      </c>
      <c r="BF264" s="243">
        <f>IF(N264="snížená",J264,0)</f>
        <v>0</v>
      </c>
      <c r="BG264" s="243">
        <f>IF(N264="zákl. přenesená",J264,0)</f>
        <v>0</v>
      </c>
      <c r="BH264" s="243">
        <f>IF(N264="sníž. přenesená",J264,0)</f>
        <v>0</v>
      </c>
      <c r="BI264" s="243">
        <f>IF(N264="nulová",J264,0)</f>
        <v>0</v>
      </c>
      <c r="BJ264" s="17" t="s">
        <v>89</v>
      </c>
      <c r="BK264" s="243">
        <f>ROUND(I264*H264,2)</f>
        <v>0</v>
      </c>
      <c r="BL264" s="17" t="s">
        <v>164</v>
      </c>
      <c r="BM264" s="242" t="s">
        <v>407</v>
      </c>
    </row>
    <row r="265" s="13" customFormat="1">
      <c r="B265" s="255"/>
      <c r="C265" s="256"/>
      <c r="D265" s="246" t="s">
        <v>167</v>
      </c>
      <c r="E265" s="257" t="s">
        <v>1</v>
      </c>
      <c r="F265" s="258" t="s">
        <v>202</v>
      </c>
      <c r="G265" s="256"/>
      <c r="H265" s="259">
        <v>8</v>
      </c>
      <c r="I265" s="260"/>
      <c r="J265" s="256"/>
      <c r="K265" s="256"/>
      <c r="L265" s="261"/>
      <c r="M265" s="262"/>
      <c r="N265" s="263"/>
      <c r="O265" s="263"/>
      <c r="P265" s="263"/>
      <c r="Q265" s="263"/>
      <c r="R265" s="263"/>
      <c r="S265" s="263"/>
      <c r="T265" s="264"/>
      <c r="AT265" s="265" t="s">
        <v>167</v>
      </c>
      <c r="AU265" s="265" t="s">
        <v>91</v>
      </c>
      <c r="AV265" s="13" t="s">
        <v>91</v>
      </c>
      <c r="AW265" s="13" t="s">
        <v>38</v>
      </c>
      <c r="AX265" s="13" t="s">
        <v>89</v>
      </c>
      <c r="AY265" s="265" t="s">
        <v>155</v>
      </c>
    </row>
    <row r="266" s="1" customFormat="1" ht="16.5" customHeight="1">
      <c r="B266" s="38"/>
      <c r="C266" s="231" t="s">
        <v>408</v>
      </c>
      <c r="D266" s="231" t="s">
        <v>159</v>
      </c>
      <c r="E266" s="232" t="s">
        <v>409</v>
      </c>
      <c r="F266" s="233" t="s">
        <v>410</v>
      </c>
      <c r="G266" s="234" t="s">
        <v>391</v>
      </c>
      <c r="H266" s="235">
        <v>8</v>
      </c>
      <c r="I266" s="236"/>
      <c r="J266" s="237">
        <f>ROUND(I266*H266,2)</f>
        <v>0</v>
      </c>
      <c r="K266" s="233" t="s">
        <v>163</v>
      </c>
      <c r="L266" s="43"/>
      <c r="M266" s="238" t="s">
        <v>1</v>
      </c>
      <c r="N266" s="239" t="s">
        <v>47</v>
      </c>
      <c r="O266" s="86"/>
      <c r="P266" s="240">
        <f>O266*H266</f>
        <v>0</v>
      </c>
      <c r="Q266" s="240">
        <v>0.21734000000000001</v>
      </c>
      <c r="R266" s="240">
        <f>Q266*H266</f>
        <v>1.73872</v>
      </c>
      <c r="S266" s="240">
        <v>0</v>
      </c>
      <c r="T266" s="241">
        <f>S266*H266</f>
        <v>0</v>
      </c>
      <c r="AR266" s="242" t="s">
        <v>164</v>
      </c>
      <c r="AT266" s="242" t="s">
        <v>159</v>
      </c>
      <c r="AU266" s="242" t="s">
        <v>91</v>
      </c>
      <c r="AY266" s="17" t="s">
        <v>155</v>
      </c>
      <c r="BE266" s="243">
        <f>IF(N266="základní",J266,0)</f>
        <v>0</v>
      </c>
      <c r="BF266" s="243">
        <f>IF(N266="snížená",J266,0)</f>
        <v>0</v>
      </c>
      <c r="BG266" s="243">
        <f>IF(N266="zákl. přenesená",J266,0)</f>
        <v>0</v>
      </c>
      <c r="BH266" s="243">
        <f>IF(N266="sníž. přenesená",J266,0)</f>
        <v>0</v>
      </c>
      <c r="BI266" s="243">
        <f>IF(N266="nulová",J266,0)</f>
        <v>0</v>
      </c>
      <c r="BJ266" s="17" t="s">
        <v>89</v>
      </c>
      <c r="BK266" s="243">
        <f>ROUND(I266*H266,2)</f>
        <v>0</v>
      </c>
      <c r="BL266" s="17" t="s">
        <v>164</v>
      </c>
      <c r="BM266" s="242" t="s">
        <v>411</v>
      </c>
    </row>
    <row r="267" s="13" customFormat="1">
      <c r="B267" s="255"/>
      <c r="C267" s="256"/>
      <c r="D267" s="246" t="s">
        <v>167</v>
      </c>
      <c r="E267" s="257" t="s">
        <v>1</v>
      </c>
      <c r="F267" s="258" t="s">
        <v>202</v>
      </c>
      <c r="G267" s="256"/>
      <c r="H267" s="259">
        <v>8</v>
      </c>
      <c r="I267" s="260"/>
      <c r="J267" s="256"/>
      <c r="K267" s="256"/>
      <c r="L267" s="261"/>
      <c r="M267" s="262"/>
      <c r="N267" s="263"/>
      <c r="O267" s="263"/>
      <c r="P267" s="263"/>
      <c r="Q267" s="263"/>
      <c r="R267" s="263"/>
      <c r="S267" s="263"/>
      <c r="T267" s="264"/>
      <c r="AT267" s="265" t="s">
        <v>167</v>
      </c>
      <c r="AU267" s="265" t="s">
        <v>91</v>
      </c>
      <c r="AV267" s="13" t="s">
        <v>91</v>
      </c>
      <c r="AW267" s="13" t="s">
        <v>38</v>
      </c>
      <c r="AX267" s="13" t="s">
        <v>89</v>
      </c>
      <c r="AY267" s="265" t="s">
        <v>155</v>
      </c>
    </row>
    <row r="268" s="1" customFormat="1" ht="16.5" customHeight="1">
      <c r="B268" s="38"/>
      <c r="C268" s="266" t="s">
        <v>412</v>
      </c>
      <c r="D268" s="266" t="s">
        <v>208</v>
      </c>
      <c r="E268" s="267" t="s">
        <v>413</v>
      </c>
      <c r="F268" s="268" t="s">
        <v>414</v>
      </c>
      <c r="G268" s="269" t="s">
        <v>415</v>
      </c>
      <c r="H268" s="270">
        <v>8</v>
      </c>
      <c r="I268" s="271"/>
      <c r="J268" s="272">
        <f>ROUND(I268*H268,2)</f>
        <v>0</v>
      </c>
      <c r="K268" s="268" t="s">
        <v>1</v>
      </c>
      <c r="L268" s="273"/>
      <c r="M268" s="274" t="s">
        <v>1</v>
      </c>
      <c r="N268" s="275" t="s">
        <v>47</v>
      </c>
      <c r="O268" s="86"/>
      <c r="P268" s="240">
        <f>O268*H268</f>
        <v>0</v>
      </c>
      <c r="Q268" s="240">
        <v>0.037999999999999999</v>
      </c>
      <c r="R268" s="240">
        <f>Q268*H268</f>
        <v>0.30399999999999999</v>
      </c>
      <c r="S268" s="240">
        <v>0</v>
      </c>
      <c r="T268" s="241">
        <f>S268*H268</f>
        <v>0</v>
      </c>
      <c r="AR268" s="242" t="s">
        <v>202</v>
      </c>
      <c r="AT268" s="242" t="s">
        <v>208</v>
      </c>
      <c r="AU268" s="242" t="s">
        <v>91</v>
      </c>
      <c r="AY268" s="17" t="s">
        <v>155</v>
      </c>
      <c r="BE268" s="243">
        <f>IF(N268="základní",J268,0)</f>
        <v>0</v>
      </c>
      <c r="BF268" s="243">
        <f>IF(N268="snížená",J268,0)</f>
        <v>0</v>
      </c>
      <c r="BG268" s="243">
        <f>IF(N268="zákl. přenesená",J268,0)</f>
        <v>0</v>
      </c>
      <c r="BH268" s="243">
        <f>IF(N268="sníž. přenesená",J268,0)</f>
        <v>0</v>
      </c>
      <c r="BI268" s="243">
        <f>IF(N268="nulová",J268,0)</f>
        <v>0</v>
      </c>
      <c r="BJ268" s="17" t="s">
        <v>89</v>
      </c>
      <c r="BK268" s="243">
        <f>ROUND(I268*H268,2)</f>
        <v>0</v>
      </c>
      <c r="BL268" s="17" t="s">
        <v>164</v>
      </c>
      <c r="BM268" s="242" t="s">
        <v>416</v>
      </c>
    </row>
    <row r="269" s="13" customFormat="1">
      <c r="B269" s="255"/>
      <c r="C269" s="256"/>
      <c r="D269" s="246" t="s">
        <v>167</v>
      </c>
      <c r="E269" s="257" t="s">
        <v>1</v>
      </c>
      <c r="F269" s="258" t="s">
        <v>202</v>
      </c>
      <c r="G269" s="256"/>
      <c r="H269" s="259">
        <v>8</v>
      </c>
      <c r="I269" s="260"/>
      <c r="J269" s="256"/>
      <c r="K269" s="256"/>
      <c r="L269" s="261"/>
      <c r="M269" s="262"/>
      <c r="N269" s="263"/>
      <c r="O269" s="263"/>
      <c r="P269" s="263"/>
      <c r="Q269" s="263"/>
      <c r="R269" s="263"/>
      <c r="S269" s="263"/>
      <c r="T269" s="264"/>
      <c r="AT269" s="265" t="s">
        <v>167</v>
      </c>
      <c r="AU269" s="265" t="s">
        <v>91</v>
      </c>
      <c r="AV269" s="13" t="s">
        <v>91</v>
      </c>
      <c r="AW269" s="13" t="s">
        <v>38</v>
      </c>
      <c r="AX269" s="13" t="s">
        <v>89</v>
      </c>
      <c r="AY269" s="265" t="s">
        <v>155</v>
      </c>
    </row>
    <row r="270" s="1" customFormat="1" ht="16.5" customHeight="1">
      <c r="B270" s="38"/>
      <c r="C270" s="266" t="s">
        <v>417</v>
      </c>
      <c r="D270" s="266" t="s">
        <v>208</v>
      </c>
      <c r="E270" s="267" t="s">
        <v>418</v>
      </c>
      <c r="F270" s="268" t="s">
        <v>419</v>
      </c>
      <c r="G270" s="269" t="s">
        <v>415</v>
      </c>
      <c r="H270" s="270">
        <v>8</v>
      </c>
      <c r="I270" s="271"/>
      <c r="J270" s="272">
        <f>ROUND(I270*H270,2)</f>
        <v>0</v>
      </c>
      <c r="K270" s="268" t="s">
        <v>1</v>
      </c>
      <c r="L270" s="273"/>
      <c r="M270" s="274" t="s">
        <v>1</v>
      </c>
      <c r="N270" s="275" t="s">
        <v>47</v>
      </c>
      <c r="O270" s="86"/>
      <c r="P270" s="240">
        <f>O270*H270</f>
        <v>0</v>
      </c>
      <c r="Q270" s="240">
        <v>0.10100000000000001</v>
      </c>
      <c r="R270" s="240">
        <f>Q270*H270</f>
        <v>0.80800000000000005</v>
      </c>
      <c r="S270" s="240">
        <v>0</v>
      </c>
      <c r="T270" s="241">
        <f>S270*H270</f>
        <v>0</v>
      </c>
      <c r="AR270" s="242" t="s">
        <v>202</v>
      </c>
      <c r="AT270" s="242" t="s">
        <v>208</v>
      </c>
      <c r="AU270" s="242" t="s">
        <v>91</v>
      </c>
      <c r="AY270" s="17" t="s">
        <v>155</v>
      </c>
      <c r="BE270" s="243">
        <f>IF(N270="základní",J270,0)</f>
        <v>0</v>
      </c>
      <c r="BF270" s="243">
        <f>IF(N270="snížená",J270,0)</f>
        <v>0</v>
      </c>
      <c r="BG270" s="243">
        <f>IF(N270="zákl. přenesená",J270,0)</f>
        <v>0</v>
      </c>
      <c r="BH270" s="243">
        <f>IF(N270="sníž. přenesená",J270,0)</f>
        <v>0</v>
      </c>
      <c r="BI270" s="243">
        <f>IF(N270="nulová",J270,0)</f>
        <v>0</v>
      </c>
      <c r="BJ270" s="17" t="s">
        <v>89</v>
      </c>
      <c r="BK270" s="243">
        <f>ROUND(I270*H270,2)</f>
        <v>0</v>
      </c>
      <c r="BL270" s="17" t="s">
        <v>164</v>
      </c>
      <c r="BM270" s="242" t="s">
        <v>420</v>
      </c>
    </row>
    <row r="271" s="13" customFormat="1">
      <c r="B271" s="255"/>
      <c r="C271" s="256"/>
      <c r="D271" s="246" t="s">
        <v>167</v>
      </c>
      <c r="E271" s="257" t="s">
        <v>1</v>
      </c>
      <c r="F271" s="258" t="s">
        <v>202</v>
      </c>
      <c r="G271" s="256"/>
      <c r="H271" s="259">
        <v>8</v>
      </c>
      <c r="I271" s="260"/>
      <c r="J271" s="256"/>
      <c r="K271" s="256"/>
      <c r="L271" s="261"/>
      <c r="M271" s="262"/>
      <c r="N271" s="263"/>
      <c r="O271" s="263"/>
      <c r="P271" s="263"/>
      <c r="Q271" s="263"/>
      <c r="R271" s="263"/>
      <c r="S271" s="263"/>
      <c r="T271" s="264"/>
      <c r="AT271" s="265" t="s">
        <v>167</v>
      </c>
      <c r="AU271" s="265" t="s">
        <v>91</v>
      </c>
      <c r="AV271" s="13" t="s">
        <v>91</v>
      </c>
      <c r="AW271" s="13" t="s">
        <v>38</v>
      </c>
      <c r="AX271" s="13" t="s">
        <v>89</v>
      </c>
      <c r="AY271" s="265" t="s">
        <v>155</v>
      </c>
    </row>
    <row r="272" s="1" customFormat="1" ht="16.5" customHeight="1">
      <c r="B272" s="38"/>
      <c r="C272" s="231" t="s">
        <v>421</v>
      </c>
      <c r="D272" s="231" t="s">
        <v>159</v>
      </c>
      <c r="E272" s="232" t="s">
        <v>422</v>
      </c>
      <c r="F272" s="233" t="s">
        <v>423</v>
      </c>
      <c r="G272" s="234" t="s">
        <v>391</v>
      </c>
      <c r="H272" s="235">
        <v>9</v>
      </c>
      <c r="I272" s="236"/>
      <c r="J272" s="237">
        <f>ROUND(I272*H272,2)</f>
        <v>0</v>
      </c>
      <c r="K272" s="233" t="s">
        <v>163</v>
      </c>
      <c r="L272" s="43"/>
      <c r="M272" s="238" t="s">
        <v>1</v>
      </c>
      <c r="N272" s="239" t="s">
        <v>47</v>
      </c>
      <c r="O272" s="86"/>
      <c r="P272" s="240">
        <f>O272*H272</f>
        <v>0</v>
      </c>
      <c r="Q272" s="240">
        <v>0.42368</v>
      </c>
      <c r="R272" s="240">
        <f>Q272*H272</f>
        <v>3.8131200000000001</v>
      </c>
      <c r="S272" s="240">
        <v>0</v>
      </c>
      <c r="T272" s="241">
        <f>S272*H272</f>
        <v>0</v>
      </c>
      <c r="AR272" s="242" t="s">
        <v>164</v>
      </c>
      <c r="AT272" s="242" t="s">
        <v>159</v>
      </c>
      <c r="AU272" s="242" t="s">
        <v>91</v>
      </c>
      <c r="AY272" s="17" t="s">
        <v>155</v>
      </c>
      <c r="BE272" s="243">
        <f>IF(N272="základní",J272,0)</f>
        <v>0</v>
      </c>
      <c r="BF272" s="243">
        <f>IF(N272="snížená",J272,0)</f>
        <v>0</v>
      </c>
      <c r="BG272" s="243">
        <f>IF(N272="zákl. přenesená",J272,0)</f>
        <v>0</v>
      </c>
      <c r="BH272" s="243">
        <f>IF(N272="sníž. přenesená",J272,0)</f>
        <v>0</v>
      </c>
      <c r="BI272" s="243">
        <f>IF(N272="nulová",J272,0)</f>
        <v>0</v>
      </c>
      <c r="BJ272" s="17" t="s">
        <v>89</v>
      </c>
      <c r="BK272" s="243">
        <f>ROUND(I272*H272,2)</f>
        <v>0</v>
      </c>
      <c r="BL272" s="17" t="s">
        <v>164</v>
      </c>
      <c r="BM272" s="242" t="s">
        <v>424</v>
      </c>
    </row>
    <row r="273" s="13" customFormat="1">
      <c r="B273" s="255"/>
      <c r="C273" s="256"/>
      <c r="D273" s="246" t="s">
        <v>167</v>
      </c>
      <c r="E273" s="257" t="s">
        <v>1</v>
      </c>
      <c r="F273" s="258" t="s">
        <v>207</v>
      </c>
      <c r="G273" s="256"/>
      <c r="H273" s="259">
        <v>9</v>
      </c>
      <c r="I273" s="260"/>
      <c r="J273" s="256"/>
      <c r="K273" s="256"/>
      <c r="L273" s="261"/>
      <c r="M273" s="262"/>
      <c r="N273" s="263"/>
      <c r="O273" s="263"/>
      <c r="P273" s="263"/>
      <c r="Q273" s="263"/>
      <c r="R273" s="263"/>
      <c r="S273" s="263"/>
      <c r="T273" s="264"/>
      <c r="AT273" s="265" t="s">
        <v>167</v>
      </c>
      <c r="AU273" s="265" t="s">
        <v>91</v>
      </c>
      <c r="AV273" s="13" t="s">
        <v>91</v>
      </c>
      <c r="AW273" s="13" t="s">
        <v>38</v>
      </c>
      <c r="AX273" s="13" t="s">
        <v>89</v>
      </c>
      <c r="AY273" s="265" t="s">
        <v>155</v>
      </c>
    </row>
    <row r="274" s="1" customFormat="1" ht="16.5" customHeight="1">
      <c r="B274" s="38"/>
      <c r="C274" s="231" t="s">
        <v>425</v>
      </c>
      <c r="D274" s="231" t="s">
        <v>159</v>
      </c>
      <c r="E274" s="232" t="s">
        <v>426</v>
      </c>
      <c r="F274" s="233" t="s">
        <v>427</v>
      </c>
      <c r="G274" s="234" t="s">
        <v>391</v>
      </c>
      <c r="H274" s="235">
        <v>11</v>
      </c>
      <c r="I274" s="236"/>
      <c r="J274" s="237">
        <f>ROUND(I274*H274,2)</f>
        <v>0</v>
      </c>
      <c r="K274" s="233" t="s">
        <v>163</v>
      </c>
      <c r="L274" s="43"/>
      <c r="M274" s="238" t="s">
        <v>1</v>
      </c>
      <c r="N274" s="239" t="s">
        <v>47</v>
      </c>
      <c r="O274" s="86"/>
      <c r="P274" s="240">
        <f>O274*H274</f>
        <v>0</v>
      </c>
      <c r="Q274" s="240">
        <v>0.32272000000000001</v>
      </c>
      <c r="R274" s="240">
        <f>Q274*H274</f>
        <v>3.5499200000000002</v>
      </c>
      <c r="S274" s="240">
        <v>0</v>
      </c>
      <c r="T274" s="241">
        <f>S274*H274</f>
        <v>0</v>
      </c>
      <c r="AR274" s="242" t="s">
        <v>164</v>
      </c>
      <c r="AT274" s="242" t="s">
        <v>159</v>
      </c>
      <c r="AU274" s="242" t="s">
        <v>91</v>
      </c>
      <c r="AY274" s="17" t="s">
        <v>155</v>
      </c>
      <c r="BE274" s="243">
        <f>IF(N274="základní",J274,0)</f>
        <v>0</v>
      </c>
      <c r="BF274" s="243">
        <f>IF(N274="snížená",J274,0)</f>
        <v>0</v>
      </c>
      <c r="BG274" s="243">
        <f>IF(N274="zákl. přenesená",J274,0)</f>
        <v>0</v>
      </c>
      <c r="BH274" s="243">
        <f>IF(N274="sníž. přenesená",J274,0)</f>
        <v>0</v>
      </c>
      <c r="BI274" s="243">
        <f>IF(N274="nulová",J274,0)</f>
        <v>0</v>
      </c>
      <c r="BJ274" s="17" t="s">
        <v>89</v>
      </c>
      <c r="BK274" s="243">
        <f>ROUND(I274*H274,2)</f>
        <v>0</v>
      </c>
      <c r="BL274" s="17" t="s">
        <v>164</v>
      </c>
      <c r="BM274" s="242" t="s">
        <v>428</v>
      </c>
    </row>
    <row r="275" s="13" customFormat="1">
      <c r="B275" s="255"/>
      <c r="C275" s="256"/>
      <c r="D275" s="246" t="s">
        <v>167</v>
      </c>
      <c r="E275" s="257" t="s">
        <v>1</v>
      </c>
      <c r="F275" s="258" t="s">
        <v>157</v>
      </c>
      <c r="G275" s="256"/>
      <c r="H275" s="259">
        <v>11</v>
      </c>
      <c r="I275" s="260"/>
      <c r="J275" s="256"/>
      <c r="K275" s="256"/>
      <c r="L275" s="261"/>
      <c r="M275" s="262"/>
      <c r="N275" s="263"/>
      <c r="O275" s="263"/>
      <c r="P275" s="263"/>
      <c r="Q275" s="263"/>
      <c r="R275" s="263"/>
      <c r="S275" s="263"/>
      <c r="T275" s="264"/>
      <c r="AT275" s="265" t="s">
        <v>167</v>
      </c>
      <c r="AU275" s="265" t="s">
        <v>91</v>
      </c>
      <c r="AV275" s="13" t="s">
        <v>91</v>
      </c>
      <c r="AW275" s="13" t="s">
        <v>38</v>
      </c>
      <c r="AX275" s="13" t="s">
        <v>89</v>
      </c>
      <c r="AY275" s="265" t="s">
        <v>155</v>
      </c>
    </row>
    <row r="276" s="1" customFormat="1" ht="16.5" customHeight="1">
      <c r="B276" s="38"/>
      <c r="C276" s="231" t="s">
        <v>316</v>
      </c>
      <c r="D276" s="231" t="s">
        <v>159</v>
      </c>
      <c r="E276" s="232" t="s">
        <v>429</v>
      </c>
      <c r="F276" s="233" t="s">
        <v>430</v>
      </c>
      <c r="G276" s="234" t="s">
        <v>391</v>
      </c>
      <c r="H276" s="235">
        <v>2</v>
      </c>
      <c r="I276" s="236"/>
      <c r="J276" s="237">
        <f>ROUND(I276*H276,2)</f>
        <v>0</v>
      </c>
      <c r="K276" s="233" t="s">
        <v>163</v>
      </c>
      <c r="L276" s="43"/>
      <c r="M276" s="238" t="s">
        <v>1</v>
      </c>
      <c r="N276" s="239" t="s">
        <v>47</v>
      </c>
      <c r="O276" s="86"/>
      <c r="P276" s="240">
        <f>O276*H276</f>
        <v>0</v>
      </c>
      <c r="Q276" s="240">
        <v>0.42080000000000001</v>
      </c>
      <c r="R276" s="240">
        <f>Q276*H276</f>
        <v>0.84160000000000001</v>
      </c>
      <c r="S276" s="240">
        <v>0</v>
      </c>
      <c r="T276" s="241">
        <f>S276*H276</f>
        <v>0</v>
      </c>
      <c r="AR276" s="242" t="s">
        <v>164</v>
      </c>
      <c r="AT276" s="242" t="s">
        <v>159</v>
      </c>
      <c r="AU276" s="242" t="s">
        <v>91</v>
      </c>
      <c r="AY276" s="17" t="s">
        <v>155</v>
      </c>
      <c r="BE276" s="243">
        <f>IF(N276="základní",J276,0)</f>
        <v>0</v>
      </c>
      <c r="BF276" s="243">
        <f>IF(N276="snížená",J276,0)</f>
        <v>0</v>
      </c>
      <c r="BG276" s="243">
        <f>IF(N276="zákl. přenesená",J276,0)</f>
        <v>0</v>
      </c>
      <c r="BH276" s="243">
        <f>IF(N276="sníž. přenesená",J276,0)</f>
        <v>0</v>
      </c>
      <c r="BI276" s="243">
        <f>IF(N276="nulová",J276,0)</f>
        <v>0</v>
      </c>
      <c r="BJ276" s="17" t="s">
        <v>89</v>
      </c>
      <c r="BK276" s="243">
        <f>ROUND(I276*H276,2)</f>
        <v>0</v>
      </c>
      <c r="BL276" s="17" t="s">
        <v>164</v>
      </c>
      <c r="BM276" s="242" t="s">
        <v>431</v>
      </c>
    </row>
    <row r="277" s="13" customFormat="1">
      <c r="B277" s="255"/>
      <c r="C277" s="256"/>
      <c r="D277" s="246" t="s">
        <v>167</v>
      </c>
      <c r="E277" s="257" t="s">
        <v>1</v>
      </c>
      <c r="F277" s="258" t="s">
        <v>91</v>
      </c>
      <c r="G277" s="256"/>
      <c r="H277" s="259">
        <v>2</v>
      </c>
      <c r="I277" s="260"/>
      <c r="J277" s="256"/>
      <c r="K277" s="256"/>
      <c r="L277" s="261"/>
      <c r="M277" s="262"/>
      <c r="N277" s="263"/>
      <c r="O277" s="263"/>
      <c r="P277" s="263"/>
      <c r="Q277" s="263"/>
      <c r="R277" s="263"/>
      <c r="S277" s="263"/>
      <c r="T277" s="264"/>
      <c r="AT277" s="265" t="s">
        <v>167</v>
      </c>
      <c r="AU277" s="265" t="s">
        <v>91</v>
      </c>
      <c r="AV277" s="13" t="s">
        <v>91</v>
      </c>
      <c r="AW277" s="13" t="s">
        <v>38</v>
      </c>
      <c r="AX277" s="13" t="s">
        <v>89</v>
      </c>
      <c r="AY277" s="265" t="s">
        <v>155</v>
      </c>
    </row>
    <row r="278" s="1" customFormat="1" ht="16.5" customHeight="1">
      <c r="B278" s="38"/>
      <c r="C278" s="231" t="s">
        <v>432</v>
      </c>
      <c r="D278" s="231" t="s">
        <v>159</v>
      </c>
      <c r="E278" s="232" t="s">
        <v>433</v>
      </c>
      <c r="F278" s="233" t="s">
        <v>434</v>
      </c>
      <c r="G278" s="234" t="s">
        <v>391</v>
      </c>
      <c r="H278" s="235">
        <v>2</v>
      </c>
      <c r="I278" s="236"/>
      <c r="J278" s="237">
        <f>ROUND(I278*H278,2)</f>
        <v>0</v>
      </c>
      <c r="K278" s="233" t="s">
        <v>163</v>
      </c>
      <c r="L278" s="43"/>
      <c r="M278" s="238" t="s">
        <v>1</v>
      </c>
      <c r="N278" s="239" t="s">
        <v>47</v>
      </c>
      <c r="O278" s="86"/>
      <c r="P278" s="240">
        <f>O278*H278</f>
        <v>0</v>
      </c>
      <c r="Q278" s="240">
        <v>0.32973999999999998</v>
      </c>
      <c r="R278" s="240">
        <f>Q278*H278</f>
        <v>0.65947999999999996</v>
      </c>
      <c r="S278" s="240">
        <v>0</v>
      </c>
      <c r="T278" s="241">
        <f>S278*H278</f>
        <v>0</v>
      </c>
      <c r="AR278" s="242" t="s">
        <v>164</v>
      </c>
      <c r="AT278" s="242" t="s">
        <v>159</v>
      </c>
      <c r="AU278" s="242" t="s">
        <v>91</v>
      </c>
      <c r="AY278" s="17" t="s">
        <v>155</v>
      </c>
      <c r="BE278" s="243">
        <f>IF(N278="základní",J278,0)</f>
        <v>0</v>
      </c>
      <c r="BF278" s="243">
        <f>IF(N278="snížená",J278,0)</f>
        <v>0</v>
      </c>
      <c r="BG278" s="243">
        <f>IF(N278="zákl. přenesená",J278,0)</f>
        <v>0</v>
      </c>
      <c r="BH278" s="243">
        <f>IF(N278="sníž. přenesená",J278,0)</f>
        <v>0</v>
      </c>
      <c r="BI278" s="243">
        <f>IF(N278="nulová",J278,0)</f>
        <v>0</v>
      </c>
      <c r="BJ278" s="17" t="s">
        <v>89</v>
      </c>
      <c r="BK278" s="243">
        <f>ROUND(I278*H278,2)</f>
        <v>0</v>
      </c>
      <c r="BL278" s="17" t="s">
        <v>164</v>
      </c>
      <c r="BM278" s="242" t="s">
        <v>435</v>
      </c>
    </row>
    <row r="279" s="13" customFormat="1">
      <c r="B279" s="255"/>
      <c r="C279" s="256"/>
      <c r="D279" s="246" t="s">
        <v>167</v>
      </c>
      <c r="E279" s="257" t="s">
        <v>1</v>
      </c>
      <c r="F279" s="258" t="s">
        <v>91</v>
      </c>
      <c r="G279" s="256"/>
      <c r="H279" s="259">
        <v>2</v>
      </c>
      <c r="I279" s="260"/>
      <c r="J279" s="256"/>
      <c r="K279" s="256"/>
      <c r="L279" s="261"/>
      <c r="M279" s="262"/>
      <c r="N279" s="263"/>
      <c r="O279" s="263"/>
      <c r="P279" s="263"/>
      <c r="Q279" s="263"/>
      <c r="R279" s="263"/>
      <c r="S279" s="263"/>
      <c r="T279" s="264"/>
      <c r="AT279" s="265" t="s">
        <v>167</v>
      </c>
      <c r="AU279" s="265" t="s">
        <v>91</v>
      </c>
      <c r="AV279" s="13" t="s">
        <v>91</v>
      </c>
      <c r="AW279" s="13" t="s">
        <v>38</v>
      </c>
      <c r="AX279" s="13" t="s">
        <v>89</v>
      </c>
      <c r="AY279" s="265" t="s">
        <v>155</v>
      </c>
    </row>
    <row r="280" s="1" customFormat="1" ht="16.5" customHeight="1">
      <c r="B280" s="38"/>
      <c r="C280" s="231" t="s">
        <v>436</v>
      </c>
      <c r="D280" s="231" t="s">
        <v>159</v>
      </c>
      <c r="E280" s="232" t="s">
        <v>437</v>
      </c>
      <c r="F280" s="233" t="s">
        <v>438</v>
      </c>
      <c r="G280" s="234" t="s">
        <v>391</v>
      </c>
      <c r="H280" s="235">
        <v>5</v>
      </c>
      <c r="I280" s="236"/>
      <c r="J280" s="237">
        <f>ROUND(I280*H280,2)</f>
        <v>0</v>
      </c>
      <c r="K280" s="233" t="s">
        <v>163</v>
      </c>
      <c r="L280" s="43"/>
      <c r="M280" s="238" t="s">
        <v>1</v>
      </c>
      <c r="N280" s="239" t="s">
        <v>47</v>
      </c>
      <c r="O280" s="86"/>
      <c r="P280" s="240">
        <f>O280*H280</f>
        <v>0</v>
      </c>
      <c r="Q280" s="240">
        <v>0.31108000000000002</v>
      </c>
      <c r="R280" s="240">
        <f>Q280*H280</f>
        <v>1.5554000000000001</v>
      </c>
      <c r="S280" s="240">
        <v>0</v>
      </c>
      <c r="T280" s="241">
        <f>S280*H280</f>
        <v>0</v>
      </c>
      <c r="AR280" s="242" t="s">
        <v>164</v>
      </c>
      <c r="AT280" s="242" t="s">
        <v>159</v>
      </c>
      <c r="AU280" s="242" t="s">
        <v>91</v>
      </c>
      <c r="AY280" s="17" t="s">
        <v>155</v>
      </c>
      <c r="BE280" s="243">
        <f>IF(N280="základní",J280,0)</f>
        <v>0</v>
      </c>
      <c r="BF280" s="243">
        <f>IF(N280="snížená",J280,0)</f>
        <v>0</v>
      </c>
      <c r="BG280" s="243">
        <f>IF(N280="zákl. přenesená",J280,0)</f>
        <v>0</v>
      </c>
      <c r="BH280" s="243">
        <f>IF(N280="sníž. přenesená",J280,0)</f>
        <v>0</v>
      </c>
      <c r="BI280" s="243">
        <f>IF(N280="nulová",J280,0)</f>
        <v>0</v>
      </c>
      <c r="BJ280" s="17" t="s">
        <v>89</v>
      </c>
      <c r="BK280" s="243">
        <f>ROUND(I280*H280,2)</f>
        <v>0</v>
      </c>
      <c r="BL280" s="17" t="s">
        <v>164</v>
      </c>
      <c r="BM280" s="242" t="s">
        <v>439</v>
      </c>
    </row>
    <row r="281" s="13" customFormat="1">
      <c r="B281" s="255"/>
      <c r="C281" s="256"/>
      <c r="D281" s="246" t="s">
        <v>167</v>
      </c>
      <c r="E281" s="257" t="s">
        <v>1</v>
      </c>
      <c r="F281" s="258" t="s">
        <v>182</v>
      </c>
      <c r="G281" s="256"/>
      <c r="H281" s="259">
        <v>5</v>
      </c>
      <c r="I281" s="260"/>
      <c r="J281" s="256"/>
      <c r="K281" s="256"/>
      <c r="L281" s="261"/>
      <c r="M281" s="262"/>
      <c r="N281" s="263"/>
      <c r="O281" s="263"/>
      <c r="P281" s="263"/>
      <c r="Q281" s="263"/>
      <c r="R281" s="263"/>
      <c r="S281" s="263"/>
      <c r="T281" s="264"/>
      <c r="AT281" s="265" t="s">
        <v>167</v>
      </c>
      <c r="AU281" s="265" t="s">
        <v>91</v>
      </c>
      <c r="AV281" s="13" t="s">
        <v>91</v>
      </c>
      <c r="AW281" s="13" t="s">
        <v>38</v>
      </c>
      <c r="AX281" s="13" t="s">
        <v>89</v>
      </c>
      <c r="AY281" s="265" t="s">
        <v>155</v>
      </c>
    </row>
    <row r="282" s="1" customFormat="1" ht="16.5" customHeight="1">
      <c r="B282" s="38"/>
      <c r="C282" s="231" t="s">
        <v>440</v>
      </c>
      <c r="D282" s="231" t="s">
        <v>159</v>
      </c>
      <c r="E282" s="232" t="s">
        <v>441</v>
      </c>
      <c r="F282" s="233" t="s">
        <v>442</v>
      </c>
      <c r="G282" s="234" t="s">
        <v>391</v>
      </c>
      <c r="H282" s="235">
        <v>12</v>
      </c>
      <c r="I282" s="236"/>
      <c r="J282" s="237">
        <f>ROUND(I282*H282,2)</f>
        <v>0</v>
      </c>
      <c r="K282" s="233" t="s">
        <v>163</v>
      </c>
      <c r="L282" s="43"/>
      <c r="M282" s="238" t="s">
        <v>1</v>
      </c>
      <c r="N282" s="239" t="s">
        <v>47</v>
      </c>
      <c r="O282" s="86"/>
      <c r="P282" s="240">
        <f>O282*H282</f>
        <v>0</v>
      </c>
      <c r="Q282" s="240">
        <v>0.26469999999999999</v>
      </c>
      <c r="R282" s="240">
        <f>Q282*H282</f>
        <v>3.1764000000000001</v>
      </c>
      <c r="S282" s="240">
        <v>0</v>
      </c>
      <c r="T282" s="241">
        <f>S282*H282</f>
        <v>0</v>
      </c>
      <c r="AR282" s="242" t="s">
        <v>164</v>
      </c>
      <c r="AT282" s="242" t="s">
        <v>159</v>
      </c>
      <c r="AU282" s="242" t="s">
        <v>91</v>
      </c>
      <c r="AY282" s="17" t="s">
        <v>155</v>
      </c>
      <c r="BE282" s="243">
        <f>IF(N282="základní",J282,0)</f>
        <v>0</v>
      </c>
      <c r="BF282" s="243">
        <f>IF(N282="snížená",J282,0)</f>
        <v>0</v>
      </c>
      <c r="BG282" s="243">
        <f>IF(N282="zákl. přenesená",J282,0)</f>
        <v>0</v>
      </c>
      <c r="BH282" s="243">
        <f>IF(N282="sníž. přenesená",J282,0)</f>
        <v>0</v>
      </c>
      <c r="BI282" s="243">
        <f>IF(N282="nulová",J282,0)</f>
        <v>0</v>
      </c>
      <c r="BJ282" s="17" t="s">
        <v>89</v>
      </c>
      <c r="BK282" s="243">
        <f>ROUND(I282*H282,2)</f>
        <v>0</v>
      </c>
      <c r="BL282" s="17" t="s">
        <v>164</v>
      </c>
      <c r="BM282" s="242" t="s">
        <v>443</v>
      </c>
    </row>
    <row r="283" s="13" customFormat="1">
      <c r="B283" s="255"/>
      <c r="C283" s="256"/>
      <c r="D283" s="246" t="s">
        <v>167</v>
      </c>
      <c r="E283" s="257" t="s">
        <v>1</v>
      </c>
      <c r="F283" s="258" t="s">
        <v>189</v>
      </c>
      <c r="G283" s="256"/>
      <c r="H283" s="259">
        <v>12</v>
      </c>
      <c r="I283" s="260"/>
      <c r="J283" s="256"/>
      <c r="K283" s="256"/>
      <c r="L283" s="261"/>
      <c r="M283" s="262"/>
      <c r="N283" s="263"/>
      <c r="O283" s="263"/>
      <c r="P283" s="263"/>
      <c r="Q283" s="263"/>
      <c r="R283" s="263"/>
      <c r="S283" s="263"/>
      <c r="T283" s="264"/>
      <c r="AT283" s="265" t="s">
        <v>167</v>
      </c>
      <c r="AU283" s="265" t="s">
        <v>91</v>
      </c>
      <c r="AV283" s="13" t="s">
        <v>91</v>
      </c>
      <c r="AW283" s="13" t="s">
        <v>38</v>
      </c>
      <c r="AX283" s="13" t="s">
        <v>89</v>
      </c>
      <c r="AY283" s="265" t="s">
        <v>155</v>
      </c>
    </row>
    <row r="284" s="1" customFormat="1" ht="16.5" customHeight="1">
      <c r="B284" s="38"/>
      <c r="C284" s="231" t="s">
        <v>330</v>
      </c>
      <c r="D284" s="231" t="s">
        <v>159</v>
      </c>
      <c r="E284" s="232" t="s">
        <v>444</v>
      </c>
      <c r="F284" s="233" t="s">
        <v>445</v>
      </c>
      <c r="G284" s="234" t="s">
        <v>391</v>
      </c>
      <c r="H284" s="235">
        <v>8</v>
      </c>
      <c r="I284" s="236"/>
      <c r="J284" s="237">
        <f>ROUND(I284*H284,2)</f>
        <v>0</v>
      </c>
      <c r="K284" s="233" t="s">
        <v>1</v>
      </c>
      <c r="L284" s="43"/>
      <c r="M284" s="238" t="s">
        <v>1</v>
      </c>
      <c r="N284" s="239" t="s">
        <v>47</v>
      </c>
      <c r="O284" s="86"/>
      <c r="P284" s="240">
        <f>O284*H284</f>
        <v>0</v>
      </c>
      <c r="Q284" s="240">
        <v>0.01</v>
      </c>
      <c r="R284" s="240">
        <f>Q284*H284</f>
        <v>0.080000000000000002</v>
      </c>
      <c r="S284" s="240">
        <v>0</v>
      </c>
      <c r="T284" s="241">
        <f>S284*H284</f>
        <v>0</v>
      </c>
      <c r="AR284" s="242" t="s">
        <v>164</v>
      </c>
      <c r="AT284" s="242" t="s">
        <v>159</v>
      </c>
      <c r="AU284" s="242" t="s">
        <v>91</v>
      </c>
      <c r="AY284" s="17" t="s">
        <v>155</v>
      </c>
      <c r="BE284" s="243">
        <f>IF(N284="základní",J284,0)</f>
        <v>0</v>
      </c>
      <c r="BF284" s="243">
        <f>IF(N284="snížená",J284,0)</f>
        <v>0</v>
      </c>
      <c r="BG284" s="243">
        <f>IF(N284="zákl. přenesená",J284,0)</f>
        <v>0</v>
      </c>
      <c r="BH284" s="243">
        <f>IF(N284="sníž. přenesená",J284,0)</f>
        <v>0</v>
      </c>
      <c r="BI284" s="243">
        <f>IF(N284="nulová",J284,0)</f>
        <v>0</v>
      </c>
      <c r="BJ284" s="17" t="s">
        <v>89</v>
      </c>
      <c r="BK284" s="243">
        <f>ROUND(I284*H284,2)</f>
        <v>0</v>
      </c>
      <c r="BL284" s="17" t="s">
        <v>164</v>
      </c>
      <c r="BM284" s="242" t="s">
        <v>446</v>
      </c>
    </row>
    <row r="285" s="13" customFormat="1">
      <c r="B285" s="255"/>
      <c r="C285" s="256"/>
      <c r="D285" s="246" t="s">
        <v>167</v>
      </c>
      <c r="E285" s="257" t="s">
        <v>1</v>
      </c>
      <c r="F285" s="258" t="s">
        <v>202</v>
      </c>
      <c r="G285" s="256"/>
      <c r="H285" s="259">
        <v>8</v>
      </c>
      <c r="I285" s="260"/>
      <c r="J285" s="256"/>
      <c r="K285" s="256"/>
      <c r="L285" s="261"/>
      <c r="M285" s="262"/>
      <c r="N285" s="263"/>
      <c r="O285" s="263"/>
      <c r="P285" s="263"/>
      <c r="Q285" s="263"/>
      <c r="R285" s="263"/>
      <c r="S285" s="263"/>
      <c r="T285" s="264"/>
      <c r="AT285" s="265" t="s">
        <v>167</v>
      </c>
      <c r="AU285" s="265" t="s">
        <v>91</v>
      </c>
      <c r="AV285" s="13" t="s">
        <v>91</v>
      </c>
      <c r="AW285" s="13" t="s">
        <v>38</v>
      </c>
      <c r="AX285" s="13" t="s">
        <v>89</v>
      </c>
      <c r="AY285" s="265" t="s">
        <v>155</v>
      </c>
    </row>
    <row r="286" s="11" customFormat="1" ht="22.8" customHeight="1">
      <c r="B286" s="215"/>
      <c r="C286" s="216"/>
      <c r="D286" s="217" t="s">
        <v>81</v>
      </c>
      <c r="E286" s="229" t="s">
        <v>447</v>
      </c>
      <c r="F286" s="229" t="s">
        <v>448</v>
      </c>
      <c r="G286" s="216"/>
      <c r="H286" s="216"/>
      <c r="I286" s="219"/>
      <c r="J286" s="230">
        <f>BK286</f>
        <v>0</v>
      </c>
      <c r="K286" s="216"/>
      <c r="L286" s="221"/>
      <c r="M286" s="222"/>
      <c r="N286" s="223"/>
      <c r="O286" s="223"/>
      <c r="P286" s="224">
        <f>SUM(P287:P311)</f>
        <v>0</v>
      </c>
      <c r="Q286" s="223"/>
      <c r="R286" s="224">
        <f>SUM(R287:R311)</f>
        <v>377.56434180000002</v>
      </c>
      <c r="S286" s="223"/>
      <c r="T286" s="225">
        <f>SUM(T287:T311)</f>
        <v>0</v>
      </c>
      <c r="AR286" s="226" t="s">
        <v>89</v>
      </c>
      <c r="AT286" s="227" t="s">
        <v>81</v>
      </c>
      <c r="AU286" s="227" t="s">
        <v>89</v>
      </c>
      <c r="AY286" s="226" t="s">
        <v>155</v>
      </c>
      <c r="BK286" s="228">
        <f>SUM(BK287:BK311)</f>
        <v>0</v>
      </c>
    </row>
    <row r="287" s="1" customFormat="1" ht="16.5" customHeight="1">
      <c r="B287" s="38"/>
      <c r="C287" s="231" t="s">
        <v>353</v>
      </c>
      <c r="D287" s="231" t="s">
        <v>159</v>
      </c>
      <c r="E287" s="232" t="s">
        <v>449</v>
      </c>
      <c r="F287" s="233" t="s">
        <v>450</v>
      </c>
      <c r="G287" s="234" t="s">
        <v>185</v>
      </c>
      <c r="H287" s="235">
        <v>56</v>
      </c>
      <c r="I287" s="236"/>
      <c r="J287" s="237">
        <f>ROUND(I287*H287,2)</f>
        <v>0</v>
      </c>
      <c r="K287" s="233" t="s">
        <v>163</v>
      </c>
      <c r="L287" s="43"/>
      <c r="M287" s="238" t="s">
        <v>1</v>
      </c>
      <c r="N287" s="239" t="s">
        <v>47</v>
      </c>
      <c r="O287" s="86"/>
      <c r="P287" s="240">
        <f>O287*H287</f>
        <v>0</v>
      </c>
      <c r="Q287" s="240">
        <v>0.00011</v>
      </c>
      <c r="R287" s="240">
        <f>Q287*H287</f>
        <v>0.0061600000000000005</v>
      </c>
      <c r="S287" s="240">
        <v>0</v>
      </c>
      <c r="T287" s="241">
        <f>S287*H287</f>
        <v>0</v>
      </c>
      <c r="AR287" s="242" t="s">
        <v>164</v>
      </c>
      <c r="AT287" s="242" t="s">
        <v>159</v>
      </c>
      <c r="AU287" s="242" t="s">
        <v>91</v>
      </c>
      <c r="AY287" s="17" t="s">
        <v>155</v>
      </c>
      <c r="BE287" s="243">
        <f>IF(N287="základní",J287,0)</f>
        <v>0</v>
      </c>
      <c r="BF287" s="243">
        <f>IF(N287="snížená",J287,0)</f>
        <v>0</v>
      </c>
      <c r="BG287" s="243">
        <f>IF(N287="zákl. přenesená",J287,0)</f>
        <v>0</v>
      </c>
      <c r="BH287" s="243">
        <f>IF(N287="sníž. přenesená",J287,0)</f>
        <v>0</v>
      </c>
      <c r="BI287" s="243">
        <f>IF(N287="nulová",J287,0)</f>
        <v>0</v>
      </c>
      <c r="BJ287" s="17" t="s">
        <v>89</v>
      </c>
      <c r="BK287" s="243">
        <f>ROUND(I287*H287,2)</f>
        <v>0</v>
      </c>
      <c r="BL287" s="17" t="s">
        <v>164</v>
      </c>
      <c r="BM287" s="242" t="s">
        <v>451</v>
      </c>
    </row>
    <row r="288" s="13" customFormat="1">
      <c r="B288" s="255"/>
      <c r="C288" s="256"/>
      <c r="D288" s="246" t="s">
        <v>167</v>
      </c>
      <c r="E288" s="257" t="s">
        <v>1</v>
      </c>
      <c r="F288" s="258" t="s">
        <v>330</v>
      </c>
      <c r="G288" s="256"/>
      <c r="H288" s="259">
        <v>56</v>
      </c>
      <c r="I288" s="260"/>
      <c r="J288" s="256"/>
      <c r="K288" s="256"/>
      <c r="L288" s="261"/>
      <c r="M288" s="262"/>
      <c r="N288" s="263"/>
      <c r="O288" s="263"/>
      <c r="P288" s="263"/>
      <c r="Q288" s="263"/>
      <c r="R288" s="263"/>
      <c r="S288" s="263"/>
      <c r="T288" s="264"/>
      <c r="AT288" s="265" t="s">
        <v>167</v>
      </c>
      <c r="AU288" s="265" t="s">
        <v>91</v>
      </c>
      <c r="AV288" s="13" t="s">
        <v>91</v>
      </c>
      <c r="AW288" s="13" t="s">
        <v>38</v>
      </c>
      <c r="AX288" s="13" t="s">
        <v>89</v>
      </c>
      <c r="AY288" s="265" t="s">
        <v>155</v>
      </c>
    </row>
    <row r="289" s="1" customFormat="1" ht="16.5" customHeight="1">
      <c r="B289" s="38"/>
      <c r="C289" s="266" t="s">
        <v>452</v>
      </c>
      <c r="D289" s="266" t="s">
        <v>208</v>
      </c>
      <c r="E289" s="267" t="s">
        <v>453</v>
      </c>
      <c r="F289" s="268" t="s">
        <v>454</v>
      </c>
      <c r="G289" s="269" t="s">
        <v>286</v>
      </c>
      <c r="H289" s="270">
        <v>7</v>
      </c>
      <c r="I289" s="271"/>
      <c r="J289" s="272">
        <f>ROUND(I289*H289,2)</f>
        <v>0</v>
      </c>
      <c r="K289" s="268" t="s">
        <v>163</v>
      </c>
      <c r="L289" s="273"/>
      <c r="M289" s="274" t="s">
        <v>1</v>
      </c>
      <c r="N289" s="275" t="s">
        <v>47</v>
      </c>
      <c r="O289" s="86"/>
      <c r="P289" s="240">
        <f>O289*H289</f>
        <v>0</v>
      </c>
      <c r="Q289" s="240">
        <v>0.001</v>
      </c>
      <c r="R289" s="240">
        <f>Q289*H289</f>
        <v>0.0070000000000000001</v>
      </c>
      <c r="S289" s="240">
        <v>0</v>
      </c>
      <c r="T289" s="241">
        <f>S289*H289</f>
        <v>0</v>
      </c>
      <c r="AR289" s="242" t="s">
        <v>202</v>
      </c>
      <c r="AT289" s="242" t="s">
        <v>208</v>
      </c>
      <c r="AU289" s="242" t="s">
        <v>91</v>
      </c>
      <c r="AY289" s="17" t="s">
        <v>155</v>
      </c>
      <c r="BE289" s="243">
        <f>IF(N289="základní",J289,0)</f>
        <v>0</v>
      </c>
      <c r="BF289" s="243">
        <f>IF(N289="snížená",J289,0)</f>
        <v>0</v>
      </c>
      <c r="BG289" s="243">
        <f>IF(N289="zákl. přenesená",J289,0)</f>
        <v>0</v>
      </c>
      <c r="BH289" s="243">
        <f>IF(N289="sníž. přenesená",J289,0)</f>
        <v>0</v>
      </c>
      <c r="BI289" s="243">
        <f>IF(N289="nulová",J289,0)</f>
        <v>0</v>
      </c>
      <c r="BJ289" s="17" t="s">
        <v>89</v>
      </c>
      <c r="BK289" s="243">
        <f>ROUND(I289*H289,2)</f>
        <v>0</v>
      </c>
      <c r="BL289" s="17" t="s">
        <v>164</v>
      </c>
      <c r="BM289" s="242" t="s">
        <v>455</v>
      </c>
    </row>
    <row r="290" s="13" customFormat="1">
      <c r="B290" s="255"/>
      <c r="C290" s="256"/>
      <c r="D290" s="246" t="s">
        <v>167</v>
      </c>
      <c r="E290" s="257" t="s">
        <v>1</v>
      </c>
      <c r="F290" s="258" t="s">
        <v>456</v>
      </c>
      <c r="G290" s="256"/>
      <c r="H290" s="259">
        <v>7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AT290" s="265" t="s">
        <v>167</v>
      </c>
      <c r="AU290" s="265" t="s">
        <v>91</v>
      </c>
      <c r="AV290" s="13" t="s">
        <v>91</v>
      </c>
      <c r="AW290" s="13" t="s">
        <v>38</v>
      </c>
      <c r="AX290" s="13" t="s">
        <v>89</v>
      </c>
      <c r="AY290" s="265" t="s">
        <v>155</v>
      </c>
    </row>
    <row r="291" s="1" customFormat="1" ht="16.5" customHeight="1">
      <c r="B291" s="38"/>
      <c r="C291" s="231" t="s">
        <v>342</v>
      </c>
      <c r="D291" s="231" t="s">
        <v>159</v>
      </c>
      <c r="E291" s="232" t="s">
        <v>457</v>
      </c>
      <c r="F291" s="233" t="s">
        <v>458</v>
      </c>
      <c r="G291" s="234" t="s">
        <v>185</v>
      </c>
      <c r="H291" s="235">
        <v>56</v>
      </c>
      <c r="I291" s="236"/>
      <c r="J291" s="237">
        <f>ROUND(I291*H291,2)</f>
        <v>0</v>
      </c>
      <c r="K291" s="233" t="s">
        <v>163</v>
      </c>
      <c r="L291" s="43"/>
      <c r="M291" s="238" t="s">
        <v>1</v>
      </c>
      <c r="N291" s="239" t="s">
        <v>47</v>
      </c>
      <c r="O291" s="86"/>
      <c r="P291" s="240">
        <f>O291*H291</f>
        <v>0</v>
      </c>
      <c r="Q291" s="240">
        <v>0</v>
      </c>
      <c r="R291" s="240">
        <f>Q291*H291</f>
        <v>0</v>
      </c>
      <c r="S291" s="240">
        <v>0</v>
      </c>
      <c r="T291" s="241">
        <f>S291*H291</f>
        <v>0</v>
      </c>
      <c r="AR291" s="242" t="s">
        <v>164</v>
      </c>
      <c r="AT291" s="242" t="s">
        <v>159</v>
      </c>
      <c r="AU291" s="242" t="s">
        <v>91</v>
      </c>
      <c r="AY291" s="17" t="s">
        <v>155</v>
      </c>
      <c r="BE291" s="243">
        <f>IF(N291="základní",J291,0)</f>
        <v>0</v>
      </c>
      <c r="BF291" s="243">
        <f>IF(N291="snížená",J291,0)</f>
        <v>0</v>
      </c>
      <c r="BG291" s="243">
        <f>IF(N291="zákl. přenesená",J291,0)</f>
        <v>0</v>
      </c>
      <c r="BH291" s="243">
        <f>IF(N291="sníž. přenesená",J291,0)</f>
        <v>0</v>
      </c>
      <c r="BI291" s="243">
        <f>IF(N291="nulová",J291,0)</f>
        <v>0</v>
      </c>
      <c r="BJ291" s="17" t="s">
        <v>89</v>
      </c>
      <c r="BK291" s="243">
        <f>ROUND(I291*H291,2)</f>
        <v>0</v>
      </c>
      <c r="BL291" s="17" t="s">
        <v>164</v>
      </c>
      <c r="BM291" s="242" t="s">
        <v>459</v>
      </c>
    </row>
    <row r="292" s="13" customFormat="1">
      <c r="B292" s="255"/>
      <c r="C292" s="256"/>
      <c r="D292" s="246" t="s">
        <v>167</v>
      </c>
      <c r="E292" s="257" t="s">
        <v>1</v>
      </c>
      <c r="F292" s="258" t="s">
        <v>330</v>
      </c>
      <c r="G292" s="256"/>
      <c r="H292" s="259">
        <v>56</v>
      </c>
      <c r="I292" s="260"/>
      <c r="J292" s="256"/>
      <c r="K292" s="256"/>
      <c r="L292" s="261"/>
      <c r="M292" s="262"/>
      <c r="N292" s="263"/>
      <c r="O292" s="263"/>
      <c r="P292" s="263"/>
      <c r="Q292" s="263"/>
      <c r="R292" s="263"/>
      <c r="S292" s="263"/>
      <c r="T292" s="264"/>
      <c r="AT292" s="265" t="s">
        <v>167</v>
      </c>
      <c r="AU292" s="265" t="s">
        <v>91</v>
      </c>
      <c r="AV292" s="13" t="s">
        <v>91</v>
      </c>
      <c r="AW292" s="13" t="s">
        <v>38</v>
      </c>
      <c r="AX292" s="13" t="s">
        <v>89</v>
      </c>
      <c r="AY292" s="265" t="s">
        <v>155</v>
      </c>
    </row>
    <row r="293" s="1" customFormat="1" ht="16.5" customHeight="1">
      <c r="B293" s="38"/>
      <c r="C293" s="231" t="s">
        <v>460</v>
      </c>
      <c r="D293" s="231" t="s">
        <v>159</v>
      </c>
      <c r="E293" s="232" t="s">
        <v>461</v>
      </c>
      <c r="F293" s="233" t="s">
        <v>462</v>
      </c>
      <c r="G293" s="234" t="s">
        <v>185</v>
      </c>
      <c r="H293" s="235">
        <v>1052.06</v>
      </c>
      <c r="I293" s="236"/>
      <c r="J293" s="237">
        <f>ROUND(I293*H293,2)</f>
        <v>0</v>
      </c>
      <c r="K293" s="233" t="s">
        <v>163</v>
      </c>
      <c r="L293" s="43"/>
      <c r="M293" s="238" t="s">
        <v>1</v>
      </c>
      <c r="N293" s="239" t="s">
        <v>47</v>
      </c>
      <c r="O293" s="86"/>
      <c r="P293" s="240">
        <f>O293*H293</f>
        <v>0</v>
      </c>
      <c r="Q293" s="240">
        <v>0.080879999999999994</v>
      </c>
      <c r="R293" s="240">
        <f>Q293*H293</f>
        <v>85.090612799999988</v>
      </c>
      <c r="S293" s="240">
        <v>0</v>
      </c>
      <c r="T293" s="241">
        <f>S293*H293</f>
        <v>0</v>
      </c>
      <c r="AR293" s="242" t="s">
        <v>164</v>
      </c>
      <c r="AT293" s="242" t="s">
        <v>159</v>
      </c>
      <c r="AU293" s="242" t="s">
        <v>91</v>
      </c>
      <c r="AY293" s="17" t="s">
        <v>155</v>
      </c>
      <c r="BE293" s="243">
        <f>IF(N293="základní",J293,0)</f>
        <v>0</v>
      </c>
      <c r="BF293" s="243">
        <f>IF(N293="snížená",J293,0)</f>
        <v>0</v>
      </c>
      <c r="BG293" s="243">
        <f>IF(N293="zákl. přenesená",J293,0)</f>
        <v>0</v>
      </c>
      <c r="BH293" s="243">
        <f>IF(N293="sníž. přenesená",J293,0)</f>
        <v>0</v>
      </c>
      <c r="BI293" s="243">
        <f>IF(N293="nulová",J293,0)</f>
        <v>0</v>
      </c>
      <c r="BJ293" s="17" t="s">
        <v>89</v>
      </c>
      <c r="BK293" s="243">
        <f>ROUND(I293*H293,2)</f>
        <v>0</v>
      </c>
      <c r="BL293" s="17" t="s">
        <v>164</v>
      </c>
      <c r="BM293" s="242" t="s">
        <v>463</v>
      </c>
    </row>
    <row r="294" s="13" customFormat="1">
      <c r="B294" s="255"/>
      <c r="C294" s="256"/>
      <c r="D294" s="246" t="s">
        <v>167</v>
      </c>
      <c r="E294" s="257" t="s">
        <v>1</v>
      </c>
      <c r="F294" s="258" t="s">
        <v>464</v>
      </c>
      <c r="G294" s="256"/>
      <c r="H294" s="259">
        <v>1052.06</v>
      </c>
      <c r="I294" s="260"/>
      <c r="J294" s="256"/>
      <c r="K294" s="256"/>
      <c r="L294" s="261"/>
      <c r="M294" s="262"/>
      <c r="N294" s="263"/>
      <c r="O294" s="263"/>
      <c r="P294" s="263"/>
      <c r="Q294" s="263"/>
      <c r="R294" s="263"/>
      <c r="S294" s="263"/>
      <c r="T294" s="264"/>
      <c r="AT294" s="265" t="s">
        <v>167</v>
      </c>
      <c r="AU294" s="265" t="s">
        <v>91</v>
      </c>
      <c r="AV294" s="13" t="s">
        <v>91</v>
      </c>
      <c r="AW294" s="13" t="s">
        <v>38</v>
      </c>
      <c r="AX294" s="13" t="s">
        <v>89</v>
      </c>
      <c r="AY294" s="265" t="s">
        <v>155</v>
      </c>
    </row>
    <row r="295" s="1" customFormat="1" ht="16.5" customHeight="1">
      <c r="B295" s="38"/>
      <c r="C295" s="266" t="s">
        <v>465</v>
      </c>
      <c r="D295" s="266" t="s">
        <v>208</v>
      </c>
      <c r="E295" s="267" t="s">
        <v>466</v>
      </c>
      <c r="F295" s="268" t="s">
        <v>467</v>
      </c>
      <c r="G295" s="269" t="s">
        <v>391</v>
      </c>
      <c r="H295" s="270">
        <v>2125.1610000000001</v>
      </c>
      <c r="I295" s="271"/>
      <c r="J295" s="272">
        <f>ROUND(I295*H295,2)</f>
        <v>0</v>
      </c>
      <c r="K295" s="268" t="s">
        <v>163</v>
      </c>
      <c r="L295" s="273"/>
      <c r="M295" s="274" t="s">
        <v>1</v>
      </c>
      <c r="N295" s="275" t="s">
        <v>47</v>
      </c>
      <c r="O295" s="86"/>
      <c r="P295" s="240">
        <f>O295*H295</f>
        <v>0</v>
      </c>
      <c r="Q295" s="240">
        <v>0.023</v>
      </c>
      <c r="R295" s="240">
        <f>Q295*H295</f>
        <v>48.878703000000002</v>
      </c>
      <c r="S295" s="240">
        <v>0</v>
      </c>
      <c r="T295" s="241">
        <f>S295*H295</f>
        <v>0</v>
      </c>
      <c r="AR295" s="242" t="s">
        <v>202</v>
      </c>
      <c r="AT295" s="242" t="s">
        <v>208</v>
      </c>
      <c r="AU295" s="242" t="s">
        <v>91</v>
      </c>
      <c r="AY295" s="17" t="s">
        <v>155</v>
      </c>
      <c r="BE295" s="243">
        <f>IF(N295="základní",J295,0)</f>
        <v>0</v>
      </c>
      <c r="BF295" s="243">
        <f>IF(N295="snížená",J295,0)</f>
        <v>0</v>
      </c>
      <c r="BG295" s="243">
        <f>IF(N295="zákl. přenesená",J295,0)</f>
        <v>0</v>
      </c>
      <c r="BH295" s="243">
        <f>IF(N295="sníž. přenesená",J295,0)</f>
        <v>0</v>
      </c>
      <c r="BI295" s="243">
        <f>IF(N295="nulová",J295,0)</f>
        <v>0</v>
      </c>
      <c r="BJ295" s="17" t="s">
        <v>89</v>
      </c>
      <c r="BK295" s="243">
        <f>ROUND(I295*H295,2)</f>
        <v>0</v>
      </c>
      <c r="BL295" s="17" t="s">
        <v>164</v>
      </c>
      <c r="BM295" s="242" t="s">
        <v>468</v>
      </c>
    </row>
    <row r="296" s="13" customFormat="1">
      <c r="B296" s="255"/>
      <c r="C296" s="256"/>
      <c r="D296" s="246" t="s">
        <v>167</v>
      </c>
      <c r="E296" s="257" t="s">
        <v>1</v>
      </c>
      <c r="F296" s="258" t="s">
        <v>469</v>
      </c>
      <c r="G296" s="256"/>
      <c r="H296" s="259">
        <v>2125.1610000000001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AT296" s="265" t="s">
        <v>167</v>
      </c>
      <c r="AU296" s="265" t="s">
        <v>91</v>
      </c>
      <c r="AV296" s="13" t="s">
        <v>91</v>
      </c>
      <c r="AW296" s="13" t="s">
        <v>38</v>
      </c>
      <c r="AX296" s="13" t="s">
        <v>89</v>
      </c>
      <c r="AY296" s="265" t="s">
        <v>155</v>
      </c>
    </row>
    <row r="297" s="1" customFormat="1" ht="16.5" customHeight="1">
      <c r="B297" s="38"/>
      <c r="C297" s="231" t="s">
        <v>470</v>
      </c>
      <c r="D297" s="231" t="s">
        <v>159</v>
      </c>
      <c r="E297" s="232" t="s">
        <v>471</v>
      </c>
      <c r="F297" s="233" t="s">
        <v>472</v>
      </c>
      <c r="G297" s="234" t="s">
        <v>185</v>
      </c>
      <c r="H297" s="235">
        <v>1136.76</v>
      </c>
      <c r="I297" s="236"/>
      <c r="J297" s="237">
        <f>ROUND(I297*H297,2)</f>
        <v>0</v>
      </c>
      <c r="K297" s="233" t="s">
        <v>163</v>
      </c>
      <c r="L297" s="43"/>
      <c r="M297" s="238" t="s">
        <v>1</v>
      </c>
      <c r="N297" s="239" t="s">
        <v>47</v>
      </c>
      <c r="O297" s="86"/>
      <c r="P297" s="240">
        <f>O297*H297</f>
        <v>0</v>
      </c>
      <c r="Q297" s="240">
        <v>0.15540000000000001</v>
      </c>
      <c r="R297" s="240">
        <f>Q297*H297</f>
        <v>176.65250400000002</v>
      </c>
      <c r="S297" s="240">
        <v>0</v>
      </c>
      <c r="T297" s="241">
        <f>S297*H297</f>
        <v>0</v>
      </c>
      <c r="AR297" s="242" t="s">
        <v>164</v>
      </c>
      <c r="AT297" s="242" t="s">
        <v>159</v>
      </c>
      <c r="AU297" s="242" t="s">
        <v>91</v>
      </c>
      <c r="AY297" s="17" t="s">
        <v>155</v>
      </c>
      <c r="BE297" s="243">
        <f>IF(N297="základní",J297,0)</f>
        <v>0</v>
      </c>
      <c r="BF297" s="243">
        <f>IF(N297="snížená",J297,0)</f>
        <v>0</v>
      </c>
      <c r="BG297" s="243">
        <f>IF(N297="zákl. přenesená",J297,0)</f>
        <v>0</v>
      </c>
      <c r="BH297" s="243">
        <f>IF(N297="sníž. přenesená",J297,0)</f>
        <v>0</v>
      </c>
      <c r="BI297" s="243">
        <f>IF(N297="nulová",J297,0)</f>
        <v>0</v>
      </c>
      <c r="BJ297" s="17" t="s">
        <v>89</v>
      </c>
      <c r="BK297" s="243">
        <f>ROUND(I297*H297,2)</f>
        <v>0</v>
      </c>
      <c r="BL297" s="17" t="s">
        <v>164</v>
      </c>
      <c r="BM297" s="242" t="s">
        <v>473</v>
      </c>
    </row>
    <row r="298" s="12" customFormat="1">
      <c r="B298" s="244"/>
      <c r="C298" s="245"/>
      <c r="D298" s="246" t="s">
        <v>167</v>
      </c>
      <c r="E298" s="247" t="s">
        <v>1</v>
      </c>
      <c r="F298" s="248" t="s">
        <v>474</v>
      </c>
      <c r="G298" s="245"/>
      <c r="H298" s="247" t="s">
        <v>1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AT298" s="254" t="s">
        <v>167</v>
      </c>
      <c r="AU298" s="254" t="s">
        <v>91</v>
      </c>
      <c r="AV298" s="12" t="s">
        <v>89</v>
      </c>
      <c r="AW298" s="12" t="s">
        <v>38</v>
      </c>
      <c r="AX298" s="12" t="s">
        <v>82</v>
      </c>
      <c r="AY298" s="254" t="s">
        <v>155</v>
      </c>
    </row>
    <row r="299" s="13" customFormat="1">
      <c r="B299" s="255"/>
      <c r="C299" s="256"/>
      <c r="D299" s="246" t="s">
        <v>167</v>
      </c>
      <c r="E299" s="257" t="s">
        <v>1</v>
      </c>
      <c r="F299" s="258" t="s">
        <v>475</v>
      </c>
      <c r="G299" s="256"/>
      <c r="H299" s="259">
        <v>587.52999999999997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AT299" s="265" t="s">
        <v>167</v>
      </c>
      <c r="AU299" s="265" t="s">
        <v>91</v>
      </c>
      <c r="AV299" s="13" t="s">
        <v>91</v>
      </c>
      <c r="AW299" s="13" t="s">
        <v>38</v>
      </c>
      <c r="AX299" s="13" t="s">
        <v>82</v>
      </c>
      <c r="AY299" s="265" t="s">
        <v>155</v>
      </c>
    </row>
    <row r="300" s="13" customFormat="1">
      <c r="B300" s="255"/>
      <c r="C300" s="256"/>
      <c r="D300" s="246" t="s">
        <v>167</v>
      </c>
      <c r="E300" s="257" t="s">
        <v>1</v>
      </c>
      <c r="F300" s="258" t="s">
        <v>476</v>
      </c>
      <c r="G300" s="256"/>
      <c r="H300" s="259">
        <v>373.69</v>
      </c>
      <c r="I300" s="260"/>
      <c r="J300" s="256"/>
      <c r="K300" s="256"/>
      <c r="L300" s="261"/>
      <c r="M300" s="262"/>
      <c r="N300" s="263"/>
      <c r="O300" s="263"/>
      <c r="P300" s="263"/>
      <c r="Q300" s="263"/>
      <c r="R300" s="263"/>
      <c r="S300" s="263"/>
      <c r="T300" s="264"/>
      <c r="AT300" s="265" t="s">
        <v>167</v>
      </c>
      <c r="AU300" s="265" t="s">
        <v>91</v>
      </c>
      <c r="AV300" s="13" t="s">
        <v>91</v>
      </c>
      <c r="AW300" s="13" t="s">
        <v>38</v>
      </c>
      <c r="AX300" s="13" t="s">
        <v>82</v>
      </c>
      <c r="AY300" s="265" t="s">
        <v>155</v>
      </c>
    </row>
    <row r="301" s="13" customFormat="1">
      <c r="B301" s="255"/>
      <c r="C301" s="256"/>
      <c r="D301" s="246" t="s">
        <v>167</v>
      </c>
      <c r="E301" s="257" t="s">
        <v>1</v>
      </c>
      <c r="F301" s="258" t="s">
        <v>477</v>
      </c>
      <c r="G301" s="256"/>
      <c r="H301" s="259">
        <v>175.53999999999999</v>
      </c>
      <c r="I301" s="260"/>
      <c r="J301" s="256"/>
      <c r="K301" s="256"/>
      <c r="L301" s="261"/>
      <c r="M301" s="262"/>
      <c r="N301" s="263"/>
      <c r="O301" s="263"/>
      <c r="P301" s="263"/>
      <c r="Q301" s="263"/>
      <c r="R301" s="263"/>
      <c r="S301" s="263"/>
      <c r="T301" s="264"/>
      <c r="AT301" s="265" t="s">
        <v>167</v>
      </c>
      <c r="AU301" s="265" t="s">
        <v>91</v>
      </c>
      <c r="AV301" s="13" t="s">
        <v>91</v>
      </c>
      <c r="AW301" s="13" t="s">
        <v>38</v>
      </c>
      <c r="AX301" s="13" t="s">
        <v>82</v>
      </c>
      <c r="AY301" s="265" t="s">
        <v>155</v>
      </c>
    </row>
    <row r="302" s="14" customFormat="1">
      <c r="B302" s="276"/>
      <c r="C302" s="277"/>
      <c r="D302" s="246" t="s">
        <v>167</v>
      </c>
      <c r="E302" s="278" t="s">
        <v>1</v>
      </c>
      <c r="F302" s="279" t="s">
        <v>248</v>
      </c>
      <c r="G302" s="277"/>
      <c r="H302" s="280">
        <v>1136.76</v>
      </c>
      <c r="I302" s="281"/>
      <c r="J302" s="277"/>
      <c r="K302" s="277"/>
      <c r="L302" s="282"/>
      <c r="M302" s="283"/>
      <c r="N302" s="284"/>
      <c r="O302" s="284"/>
      <c r="P302" s="284"/>
      <c r="Q302" s="284"/>
      <c r="R302" s="284"/>
      <c r="S302" s="284"/>
      <c r="T302" s="285"/>
      <c r="AT302" s="286" t="s">
        <v>167</v>
      </c>
      <c r="AU302" s="286" t="s">
        <v>91</v>
      </c>
      <c r="AV302" s="14" t="s">
        <v>164</v>
      </c>
      <c r="AW302" s="14" t="s">
        <v>38</v>
      </c>
      <c r="AX302" s="14" t="s">
        <v>89</v>
      </c>
      <c r="AY302" s="286" t="s">
        <v>155</v>
      </c>
    </row>
    <row r="303" s="1" customFormat="1" ht="16.5" customHeight="1">
      <c r="B303" s="38"/>
      <c r="C303" s="266" t="s">
        <v>478</v>
      </c>
      <c r="D303" s="266" t="s">
        <v>208</v>
      </c>
      <c r="E303" s="267" t="s">
        <v>479</v>
      </c>
      <c r="F303" s="268" t="s">
        <v>480</v>
      </c>
      <c r="G303" s="269" t="s">
        <v>185</v>
      </c>
      <c r="H303" s="270">
        <v>1148.1279999999999</v>
      </c>
      <c r="I303" s="271"/>
      <c r="J303" s="272">
        <f>ROUND(I303*H303,2)</f>
        <v>0</v>
      </c>
      <c r="K303" s="268" t="s">
        <v>163</v>
      </c>
      <c r="L303" s="273"/>
      <c r="M303" s="274" t="s">
        <v>1</v>
      </c>
      <c r="N303" s="275" t="s">
        <v>47</v>
      </c>
      <c r="O303" s="86"/>
      <c r="P303" s="240">
        <f>O303*H303</f>
        <v>0</v>
      </c>
      <c r="Q303" s="240">
        <v>0.058000000000000003</v>
      </c>
      <c r="R303" s="240">
        <f>Q303*H303</f>
        <v>66.591424000000004</v>
      </c>
      <c r="S303" s="240">
        <v>0</v>
      </c>
      <c r="T303" s="241">
        <f>S303*H303</f>
        <v>0</v>
      </c>
      <c r="AR303" s="242" t="s">
        <v>202</v>
      </c>
      <c r="AT303" s="242" t="s">
        <v>208</v>
      </c>
      <c r="AU303" s="242" t="s">
        <v>91</v>
      </c>
      <c r="AY303" s="17" t="s">
        <v>155</v>
      </c>
      <c r="BE303" s="243">
        <f>IF(N303="základní",J303,0)</f>
        <v>0</v>
      </c>
      <c r="BF303" s="243">
        <f>IF(N303="snížená",J303,0)</f>
        <v>0</v>
      </c>
      <c r="BG303" s="243">
        <f>IF(N303="zákl. přenesená",J303,0)</f>
        <v>0</v>
      </c>
      <c r="BH303" s="243">
        <f>IF(N303="sníž. přenesená",J303,0)</f>
        <v>0</v>
      </c>
      <c r="BI303" s="243">
        <f>IF(N303="nulová",J303,0)</f>
        <v>0</v>
      </c>
      <c r="BJ303" s="17" t="s">
        <v>89</v>
      </c>
      <c r="BK303" s="243">
        <f>ROUND(I303*H303,2)</f>
        <v>0</v>
      </c>
      <c r="BL303" s="17" t="s">
        <v>164</v>
      </c>
      <c r="BM303" s="242" t="s">
        <v>481</v>
      </c>
    </row>
    <row r="304" s="13" customFormat="1">
      <c r="B304" s="255"/>
      <c r="C304" s="256"/>
      <c r="D304" s="246" t="s">
        <v>167</v>
      </c>
      <c r="E304" s="257" t="s">
        <v>1</v>
      </c>
      <c r="F304" s="258" t="s">
        <v>482</v>
      </c>
      <c r="G304" s="256"/>
      <c r="H304" s="259">
        <v>1148.1279999999999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AT304" s="265" t="s">
        <v>167</v>
      </c>
      <c r="AU304" s="265" t="s">
        <v>91</v>
      </c>
      <c r="AV304" s="13" t="s">
        <v>91</v>
      </c>
      <c r="AW304" s="13" t="s">
        <v>38</v>
      </c>
      <c r="AX304" s="13" t="s">
        <v>89</v>
      </c>
      <c r="AY304" s="265" t="s">
        <v>155</v>
      </c>
    </row>
    <row r="305" s="1" customFormat="1" ht="16.5" customHeight="1">
      <c r="B305" s="38"/>
      <c r="C305" s="231" t="s">
        <v>265</v>
      </c>
      <c r="D305" s="231" t="s">
        <v>159</v>
      </c>
      <c r="E305" s="232" t="s">
        <v>483</v>
      </c>
      <c r="F305" s="233" t="s">
        <v>484</v>
      </c>
      <c r="G305" s="234" t="s">
        <v>185</v>
      </c>
      <c r="H305" s="235">
        <v>12</v>
      </c>
      <c r="I305" s="236"/>
      <c r="J305" s="237">
        <f>ROUND(I305*H305,2)</f>
        <v>0</v>
      </c>
      <c r="K305" s="233" t="s">
        <v>163</v>
      </c>
      <c r="L305" s="43"/>
      <c r="M305" s="238" t="s">
        <v>1</v>
      </c>
      <c r="N305" s="239" t="s">
        <v>47</v>
      </c>
      <c r="O305" s="86"/>
      <c r="P305" s="240">
        <f>O305*H305</f>
        <v>0</v>
      </c>
      <c r="Q305" s="240">
        <v>0.02741</v>
      </c>
      <c r="R305" s="240">
        <f>Q305*H305</f>
        <v>0.32891999999999999</v>
      </c>
      <c r="S305" s="240">
        <v>0</v>
      </c>
      <c r="T305" s="241">
        <f>S305*H305</f>
        <v>0</v>
      </c>
      <c r="AR305" s="242" t="s">
        <v>164</v>
      </c>
      <c r="AT305" s="242" t="s">
        <v>159</v>
      </c>
      <c r="AU305" s="242" t="s">
        <v>91</v>
      </c>
      <c r="AY305" s="17" t="s">
        <v>155</v>
      </c>
      <c r="BE305" s="243">
        <f>IF(N305="základní",J305,0)</f>
        <v>0</v>
      </c>
      <c r="BF305" s="243">
        <f>IF(N305="snížená",J305,0)</f>
        <v>0</v>
      </c>
      <c r="BG305" s="243">
        <f>IF(N305="zákl. přenesená",J305,0)</f>
        <v>0</v>
      </c>
      <c r="BH305" s="243">
        <f>IF(N305="sníž. přenesená",J305,0)</f>
        <v>0</v>
      </c>
      <c r="BI305" s="243">
        <f>IF(N305="nulová",J305,0)</f>
        <v>0</v>
      </c>
      <c r="BJ305" s="17" t="s">
        <v>89</v>
      </c>
      <c r="BK305" s="243">
        <f>ROUND(I305*H305,2)</f>
        <v>0</v>
      </c>
      <c r="BL305" s="17" t="s">
        <v>164</v>
      </c>
      <c r="BM305" s="242" t="s">
        <v>485</v>
      </c>
    </row>
    <row r="306" s="12" customFormat="1">
      <c r="B306" s="244"/>
      <c r="C306" s="245"/>
      <c r="D306" s="246" t="s">
        <v>167</v>
      </c>
      <c r="E306" s="247" t="s">
        <v>1</v>
      </c>
      <c r="F306" s="248" t="s">
        <v>486</v>
      </c>
      <c r="G306" s="245"/>
      <c r="H306" s="247" t="s">
        <v>1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AT306" s="254" t="s">
        <v>167</v>
      </c>
      <c r="AU306" s="254" t="s">
        <v>91</v>
      </c>
      <c r="AV306" s="12" t="s">
        <v>89</v>
      </c>
      <c r="AW306" s="12" t="s">
        <v>38</v>
      </c>
      <c r="AX306" s="12" t="s">
        <v>82</v>
      </c>
      <c r="AY306" s="254" t="s">
        <v>155</v>
      </c>
    </row>
    <row r="307" s="13" customFormat="1">
      <c r="B307" s="255"/>
      <c r="C307" s="256"/>
      <c r="D307" s="246" t="s">
        <v>167</v>
      </c>
      <c r="E307" s="257" t="s">
        <v>1</v>
      </c>
      <c r="F307" s="258" t="s">
        <v>487</v>
      </c>
      <c r="G307" s="256"/>
      <c r="H307" s="259">
        <v>12</v>
      </c>
      <c r="I307" s="260"/>
      <c r="J307" s="256"/>
      <c r="K307" s="256"/>
      <c r="L307" s="261"/>
      <c r="M307" s="262"/>
      <c r="N307" s="263"/>
      <c r="O307" s="263"/>
      <c r="P307" s="263"/>
      <c r="Q307" s="263"/>
      <c r="R307" s="263"/>
      <c r="S307" s="263"/>
      <c r="T307" s="264"/>
      <c r="AT307" s="265" t="s">
        <v>167</v>
      </c>
      <c r="AU307" s="265" t="s">
        <v>91</v>
      </c>
      <c r="AV307" s="13" t="s">
        <v>91</v>
      </c>
      <c r="AW307" s="13" t="s">
        <v>38</v>
      </c>
      <c r="AX307" s="13" t="s">
        <v>89</v>
      </c>
      <c r="AY307" s="265" t="s">
        <v>155</v>
      </c>
    </row>
    <row r="308" s="1" customFormat="1" ht="16.5" customHeight="1">
      <c r="B308" s="38"/>
      <c r="C308" s="231" t="s">
        <v>488</v>
      </c>
      <c r="D308" s="231" t="s">
        <v>159</v>
      </c>
      <c r="E308" s="232" t="s">
        <v>489</v>
      </c>
      <c r="F308" s="233" t="s">
        <v>490</v>
      </c>
      <c r="G308" s="234" t="s">
        <v>185</v>
      </c>
      <c r="H308" s="235">
        <v>50.100000000000001</v>
      </c>
      <c r="I308" s="236"/>
      <c r="J308" s="237">
        <f>ROUND(I308*H308,2)</f>
        <v>0</v>
      </c>
      <c r="K308" s="233" t="s">
        <v>163</v>
      </c>
      <c r="L308" s="43"/>
      <c r="M308" s="238" t="s">
        <v>1</v>
      </c>
      <c r="N308" s="239" t="s">
        <v>47</v>
      </c>
      <c r="O308" s="86"/>
      <c r="P308" s="240">
        <f>O308*H308</f>
        <v>0</v>
      </c>
      <c r="Q308" s="240">
        <v>0.00018000000000000001</v>
      </c>
      <c r="R308" s="240">
        <f>Q308*H308</f>
        <v>0.009018</v>
      </c>
      <c r="S308" s="240">
        <v>0</v>
      </c>
      <c r="T308" s="241">
        <f>S308*H308</f>
        <v>0</v>
      </c>
      <c r="AR308" s="242" t="s">
        <v>164</v>
      </c>
      <c r="AT308" s="242" t="s">
        <v>159</v>
      </c>
      <c r="AU308" s="242" t="s">
        <v>91</v>
      </c>
      <c r="AY308" s="17" t="s">
        <v>155</v>
      </c>
      <c r="BE308" s="243">
        <f>IF(N308="základní",J308,0)</f>
        <v>0</v>
      </c>
      <c r="BF308" s="243">
        <f>IF(N308="snížená",J308,0)</f>
        <v>0</v>
      </c>
      <c r="BG308" s="243">
        <f>IF(N308="zákl. přenesená",J308,0)</f>
        <v>0</v>
      </c>
      <c r="BH308" s="243">
        <f>IF(N308="sníž. přenesená",J308,0)</f>
        <v>0</v>
      </c>
      <c r="BI308" s="243">
        <f>IF(N308="nulová",J308,0)</f>
        <v>0</v>
      </c>
      <c r="BJ308" s="17" t="s">
        <v>89</v>
      </c>
      <c r="BK308" s="243">
        <f>ROUND(I308*H308,2)</f>
        <v>0</v>
      </c>
      <c r="BL308" s="17" t="s">
        <v>164</v>
      </c>
      <c r="BM308" s="242" t="s">
        <v>491</v>
      </c>
    </row>
    <row r="309" s="13" customFormat="1">
      <c r="B309" s="255"/>
      <c r="C309" s="256"/>
      <c r="D309" s="246" t="s">
        <v>167</v>
      </c>
      <c r="E309" s="257" t="s">
        <v>1</v>
      </c>
      <c r="F309" s="258" t="s">
        <v>492</v>
      </c>
      <c r="G309" s="256"/>
      <c r="H309" s="259">
        <v>50.100000000000001</v>
      </c>
      <c r="I309" s="260"/>
      <c r="J309" s="256"/>
      <c r="K309" s="256"/>
      <c r="L309" s="261"/>
      <c r="M309" s="262"/>
      <c r="N309" s="263"/>
      <c r="O309" s="263"/>
      <c r="P309" s="263"/>
      <c r="Q309" s="263"/>
      <c r="R309" s="263"/>
      <c r="S309" s="263"/>
      <c r="T309" s="264"/>
      <c r="AT309" s="265" t="s">
        <v>167</v>
      </c>
      <c r="AU309" s="265" t="s">
        <v>91</v>
      </c>
      <c r="AV309" s="13" t="s">
        <v>91</v>
      </c>
      <c r="AW309" s="13" t="s">
        <v>38</v>
      </c>
      <c r="AX309" s="13" t="s">
        <v>89</v>
      </c>
      <c r="AY309" s="265" t="s">
        <v>155</v>
      </c>
    </row>
    <row r="310" s="1" customFormat="1" ht="16.5" customHeight="1">
      <c r="B310" s="38"/>
      <c r="C310" s="231" t="s">
        <v>493</v>
      </c>
      <c r="D310" s="231" t="s">
        <v>159</v>
      </c>
      <c r="E310" s="232" t="s">
        <v>494</v>
      </c>
      <c r="F310" s="233" t="s">
        <v>495</v>
      </c>
      <c r="G310" s="234" t="s">
        <v>185</v>
      </c>
      <c r="H310" s="235">
        <v>50.100000000000001</v>
      </c>
      <c r="I310" s="236"/>
      <c r="J310" s="237">
        <f>ROUND(I310*H310,2)</f>
        <v>0</v>
      </c>
      <c r="K310" s="233" t="s">
        <v>163</v>
      </c>
      <c r="L310" s="43"/>
      <c r="M310" s="238" t="s">
        <v>1</v>
      </c>
      <c r="N310" s="239" t="s">
        <v>47</v>
      </c>
      <c r="O310" s="86"/>
      <c r="P310" s="240">
        <f>O310*H310</f>
        <v>0</v>
      </c>
      <c r="Q310" s="240">
        <v>0</v>
      </c>
      <c r="R310" s="240">
        <f>Q310*H310</f>
        <v>0</v>
      </c>
      <c r="S310" s="240">
        <v>0</v>
      </c>
      <c r="T310" s="241">
        <f>S310*H310</f>
        <v>0</v>
      </c>
      <c r="AR310" s="242" t="s">
        <v>164</v>
      </c>
      <c r="AT310" s="242" t="s">
        <v>159</v>
      </c>
      <c r="AU310" s="242" t="s">
        <v>91</v>
      </c>
      <c r="AY310" s="17" t="s">
        <v>155</v>
      </c>
      <c r="BE310" s="243">
        <f>IF(N310="základní",J310,0)</f>
        <v>0</v>
      </c>
      <c r="BF310" s="243">
        <f>IF(N310="snížená",J310,0)</f>
        <v>0</v>
      </c>
      <c r="BG310" s="243">
        <f>IF(N310="zákl. přenesená",J310,0)</f>
        <v>0</v>
      </c>
      <c r="BH310" s="243">
        <f>IF(N310="sníž. přenesená",J310,0)</f>
        <v>0</v>
      </c>
      <c r="BI310" s="243">
        <f>IF(N310="nulová",J310,0)</f>
        <v>0</v>
      </c>
      <c r="BJ310" s="17" t="s">
        <v>89</v>
      </c>
      <c r="BK310" s="243">
        <f>ROUND(I310*H310,2)</f>
        <v>0</v>
      </c>
      <c r="BL310" s="17" t="s">
        <v>164</v>
      </c>
      <c r="BM310" s="242" t="s">
        <v>496</v>
      </c>
    </row>
    <row r="311" s="13" customFormat="1">
      <c r="B311" s="255"/>
      <c r="C311" s="256"/>
      <c r="D311" s="246" t="s">
        <v>167</v>
      </c>
      <c r="E311" s="257" t="s">
        <v>1</v>
      </c>
      <c r="F311" s="258" t="s">
        <v>497</v>
      </c>
      <c r="G311" s="256"/>
      <c r="H311" s="259">
        <v>50.100000000000001</v>
      </c>
      <c r="I311" s="260"/>
      <c r="J311" s="256"/>
      <c r="K311" s="256"/>
      <c r="L311" s="261"/>
      <c r="M311" s="262"/>
      <c r="N311" s="263"/>
      <c r="O311" s="263"/>
      <c r="P311" s="263"/>
      <c r="Q311" s="263"/>
      <c r="R311" s="263"/>
      <c r="S311" s="263"/>
      <c r="T311" s="264"/>
      <c r="AT311" s="265" t="s">
        <v>167</v>
      </c>
      <c r="AU311" s="265" t="s">
        <v>91</v>
      </c>
      <c r="AV311" s="13" t="s">
        <v>91</v>
      </c>
      <c r="AW311" s="13" t="s">
        <v>38</v>
      </c>
      <c r="AX311" s="13" t="s">
        <v>89</v>
      </c>
      <c r="AY311" s="265" t="s">
        <v>155</v>
      </c>
    </row>
    <row r="312" s="11" customFormat="1" ht="22.8" customHeight="1">
      <c r="B312" s="215"/>
      <c r="C312" s="216"/>
      <c r="D312" s="217" t="s">
        <v>81</v>
      </c>
      <c r="E312" s="229" t="s">
        <v>498</v>
      </c>
      <c r="F312" s="229" t="s">
        <v>499</v>
      </c>
      <c r="G312" s="216"/>
      <c r="H312" s="216"/>
      <c r="I312" s="219"/>
      <c r="J312" s="230">
        <f>BK312</f>
        <v>0</v>
      </c>
      <c r="K312" s="216"/>
      <c r="L312" s="221"/>
      <c r="M312" s="222"/>
      <c r="N312" s="223"/>
      <c r="O312" s="223"/>
      <c r="P312" s="224">
        <f>SUM(P313:P314)</f>
        <v>0</v>
      </c>
      <c r="Q312" s="223"/>
      <c r="R312" s="224">
        <f>SUM(R313:R314)</f>
        <v>0.35999999999999999</v>
      </c>
      <c r="S312" s="223"/>
      <c r="T312" s="225">
        <f>SUM(T313:T314)</f>
        <v>0</v>
      </c>
      <c r="AR312" s="226" t="s">
        <v>89</v>
      </c>
      <c r="AT312" s="227" t="s">
        <v>81</v>
      </c>
      <c r="AU312" s="227" t="s">
        <v>89</v>
      </c>
      <c r="AY312" s="226" t="s">
        <v>155</v>
      </c>
      <c r="BK312" s="228">
        <f>SUM(BK313:BK314)</f>
        <v>0</v>
      </c>
    </row>
    <row r="313" s="1" customFormat="1" ht="16.5" customHeight="1">
      <c r="B313" s="38"/>
      <c r="C313" s="231" t="s">
        <v>500</v>
      </c>
      <c r="D313" s="231" t="s">
        <v>159</v>
      </c>
      <c r="E313" s="232" t="s">
        <v>501</v>
      </c>
      <c r="F313" s="233" t="s">
        <v>502</v>
      </c>
      <c r="G313" s="234" t="s">
        <v>391</v>
      </c>
      <c r="H313" s="235">
        <v>2</v>
      </c>
      <c r="I313" s="236"/>
      <c r="J313" s="237">
        <f>ROUND(I313*H313,2)</f>
        <v>0</v>
      </c>
      <c r="K313" s="233" t="s">
        <v>1</v>
      </c>
      <c r="L313" s="43"/>
      <c r="M313" s="238" t="s">
        <v>1</v>
      </c>
      <c r="N313" s="239" t="s">
        <v>47</v>
      </c>
      <c r="O313" s="86"/>
      <c r="P313" s="240">
        <f>O313*H313</f>
        <v>0</v>
      </c>
      <c r="Q313" s="240">
        <v>0.17999999999999999</v>
      </c>
      <c r="R313" s="240">
        <f>Q313*H313</f>
        <v>0.35999999999999999</v>
      </c>
      <c r="S313" s="240">
        <v>0</v>
      </c>
      <c r="T313" s="241">
        <f>S313*H313</f>
        <v>0</v>
      </c>
      <c r="AR313" s="242" t="s">
        <v>164</v>
      </c>
      <c r="AT313" s="242" t="s">
        <v>159</v>
      </c>
      <c r="AU313" s="242" t="s">
        <v>91</v>
      </c>
      <c r="AY313" s="17" t="s">
        <v>155</v>
      </c>
      <c r="BE313" s="243">
        <f>IF(N313="základní",J313,0)</f>
        <v>0</v>
      </c>
      <c r="BF313" s="243">
        <f>IF(N313="snížená",J313,0)</f>
        <v>0</v>
      </c>
      <c r="BG313" s="243">
        <f>IF(N313="zákl. přenesená",J313,0)</f>
        <v>0</v>
      </c>
      <c r="BH313" s="243">
        <f>IF(N313="sníž. přenesená",J313,0)</f>
        <v>0</v>
      </c>
      <c r="BI313" s="243">
        <f>IF(N313="nulová",J313,0)</f>
        <v>0</v>
      </c>
      <c r="BJ313" s="17" t="s">
        <v>89</v>
      </c>
      <c r="BK313" s="243">
        <f>ROUND(I313*H313,2)</f>
        <v>0</v>
      </c>
      <c r="BL313" s="17" t="s">
        <v>164</v>
      </c>
      <c r="BM313" s="242" t="s">
        <v>503</v>
      </c>
    </row>
    <row r="314" s="13" customFormat="1">
      <c r="B314" s="255"/>
      <c r="C314" s="256"/>
      <c r="D314" s="246" t="s">
        <v>167</v>
      </c>
      <c r="E314" s="257" t="s">
        <v>1</v>
      </c>
      <c r="F314" s="258" t="s">
        <v>91</v>
      </c>
      <c r="G314" s="256"/>
      <c r="H314" s="259">
        <v>2</v>
      </c>
      <c r="I314" s="260"/>
      <c r="J314" s="256"/>
      <c r="K314" s="256"/>
      <c r="L314" s="261"/>
      <c r="M314" s="262"/>
      <c r="N314" s="263"/>
      <c r="O314" s="263"/>
      <c r="P314" s="263"/>
      <c r="Q314" s="263"/>
      <c r="R314" s="263"/>
      <c r="S314" s="263"/>
      <c r="T314" s="264"/>
      <c r="AT314" s="265" t="s">
        <v>167</v>
      </c>
      <c r="AU314" s="265" t="s">
        <v>91</v>
      </c>
      <c r="AV314" s="13" t="s">
        <v>91</v>
      </c>
      <c r="AW314" s="13" t="s">
        <v>38</v>
      </c>
      <c r="AX314" s="13" t="s">
        <v>89</v>
      </c>
      <c r="AY314" s="265" t="s">
        <v>155</v>
      </c>
    </row>
    <row r="315" s="11" customFormat="1" ht="22.8" customHeight="1">
      <c r="B315" s="215"/>
      <c r="C315" s="216"/>
      <c r="D315" s="217" t="s">
        <v>81</v>
      </c>
      <c r="E315" s="229" t="s">
        <v>504</v>
      </c>
      <c r="F315" s="229" t="s">
        <v>505</v>
      </c>
      <c r="G315" s="216"/>
      <c r="H315" s="216"/>
      <c r="I315" s="219"/>
      <c r="J315" s="230">
        <f>BK315</f>
        <v>0</v>
      </c>
      <c r="K315" s="216"/>
      <c r="L315" s="221"/>
      <c r="M315" s="222"/>
      <c r="N315" s="223"/>
      <c r="O315" s="223"/>
      <c r="P315" s="224">
        <f>SUM(P316:P327)</f>
        <v>0</v>
      </c>
      <c r="Q315" s="223"/>
      <c r="R315" s="224">
        <f>SUM(R316:R327)</f>
        <v>0</v>
      </c>
      <c r="S315" s="223"/>
      <c r="T315" s="225">
        <f>SUM(T316:T327)</f>
        <v>0</v>
      </c>
      <c r="AR315" s="226" t="s">
        <v>89</v>
      </c>
      <c r="AT315" s="227" t="s">
        <v>81</v>
      </c>
      <c r="AU315" s="227" t="s">
        <v>89</v>
      </c>
      <c r="AY315" s="226" t="s">
        <v>155</v>
      </c>
      <c r="BK315" s="228">
        <f>SUM(BK316:BK327)</f>
        <v>0</v>
      </c>
    </row>
    <row r="316" s="1" customFormat="1" ht="16.5" customHeight="1">
      <c r="B316" s="38"/>
      <c r="C316" s="231" t="s">
        <v>506</v>
      </c>
      <c r="D316" s="231" t="s">
        <v>159</v>
      </c>
      <c r="E316" s="232" t="s">
        <v>507</v>
      </c>
      <c r="F316" s="233" t="s">
        <v>508</v>
      </c>
      <c r="G316" s="234" t="s">
        <v>258</v>
      </c>
      <c r="H316" s="235">
        <v>1306.835</v>
      </c>
      <c r="I316" s="236"/>
      <c r="J316" s="237">
        <f>ROUND(I316*H316,2)</f>
        <v>0</v>
      </c>
      <c r="K316" s="233" t="s">
        <v>163</v>
      </c>
      <c r="L316" s="43"/>
      <c r="M316" s="238" t="s">
        <v>1</v>
      </c>
      <c r="N316" s="239" t="s">
        <v>47</v>
      </c>
      <c r="O316" s="86"/>
      <c r="P316" s="240">
        <f>O316*H316</f>
        <v>0</v>
      </c>
      <c r="Q316" s="240">
        <v>0</v>
      </c>
      <c r="R316" s="240">
        <f>Q316*H316</f>
        <v>0</v>
      </c>
      <c r="S316" s="240">
        <v>0</v>
      </c>
      <c r="T316" s="241">
        <f>S316*H316</f>
        <v>0</v>
      </c>
      <c r="AR316" s="242" t="s">
        <v>164</v>
      </c>
      <c r="AT316" s="242" t="s">
        <v>159</v>
      </c>
      <c r="AU316" s="242" t="s">
        <v>91</v>
      </c>
      <c r="AY316" s="17" t="s">
        <v>155</v>
      </c>
      <c r="BE316" s="243">
        <f>IF(N316="základní",J316,0)</f>
        <v>0</v>
      </c>
      <c r="BF316" s="243">
        <f>IF(N316="snížená",J316,0)</f>
        <v>0</v>
      </c>
      <c r="BG316" s="243">
        <f>IF(N316="zákl. přenesená",J316,0)</f>
        <v>0</v>
      </c>
      <c r="BH316" s="243">
        <f>IF(N316="sníž. přenesená",J316,0)</f>
        <v>0</v>
      </c>
      <c r="BI316" s="243">
        <f>IF(N316="nulová",J316,0)</f>
        <v>0</v>
      </c>
      <c r="BJ316" s="17" t="s">
        <v>89</v>
      </c>
      <c r="BK316" s="243">
        <f>ROUND(I316*H316,2)</f>
        <v>0</v>
      </c>
      <c r="BL316" s="17" t="s">
        <v>164</v>
      </c>
      <c r="BM316" s="242" t="s">
        <v>509</v>
      </c>
    </row>
    <row r="317" s="13" customFormat="1">
      <c r="B317" s="255"/>
      <c r="C317" s="256"/>
      <c r="D317" s="246" t="s">
        <v>167</v>
      </c>
      <c r="E317" s="257" t="s">
        <v>1</v>
      </c>
      <c r="F317" s="258" t="s">
        <v>510</v>
      </c>
      <c r="G317" s="256"/>
      <c r="H317" s="259">
        <v>1306.835</v>
      </c>
      <c r="I317" s="260"/>
      <c r="J317" s="256"/>
      <c r="K317" s="256"/>
      <c r="L317" s="261"/>
      <c r="M317" s="262"/>
      <c r="N317" s="263"/>
      <c r="O317" s="263"/>
      <c r="P317" s="263"/>
      <c r="Q317" s="263"/>
      <c r="R317" s="263"/>
      <c r="S317" s="263"/>
      <c r="T317" s="264"/>
      <c r="AT317" s="265" t="s">
        <v>167</v>
      </c>
      <c r="AU317" s="265" t="s">
        <v>91</v>
      </c>
      <c r="AV317" s="13" t="s">
        <v>91</v>
      </c>
      <c r="AW317" s="13" t="s">
        <v>38</v>
      </c>
      <c r="AX317" s="13" t="s">
        <v>89</v>
      </c>
      <c r="AY317" s="265" t="s">
        <v>155</v>
      </c>
    </row>
    <row r="318" s="1" customFormat="1" ht="16.5" customHeight="1">
      <c r="B318" s="38"/>
      <c r="C318" s="231" t="s">
        <v>511</v>
      </c>
      <c r="D318" s="231" t="s">
        <v>159</v>
      </c>
      <c r="E318" s="232" t="s">
        <v>512</v>
      </c>
      <c r="F318" s="233" t="s">
        <v>513</v>
      </c>
      <c r="G318" s="234" t="s">
        <v>258</v>
      </c>
      <c r="H318" s="235">
        <v>11761.514999999999</v>
      </c>
      <c r="I318" s="236"/>
      <c r="J318" s="237">
        <f>ROUND(I318*H318,2)</f>
        <v>0</v>
      </c>
      <c r="K318" s="233" t="s">
        <v>163</v>
      </c>
      <c r="L318" s="43"/>
      <c r="M318" s="238" t="s">
        <v>1</v>
      </c>
      <c r="N318" s="239" t="s">
        <v>47</v>
      </c>
      <c r="O318" s="86"/>
      <c r="P318" s="240">
        <f>O318*H318</f>
        <v>0</v>
      </c>
      <c r="Q318" s="240">
        <v>0</v>
      </c>
      <c r="R318" s="240">
        <f>Q318*H318</f>
        <v>0</v>
      </c>
      <c r="S318" s="240">
        <v>0</v>
      </c>
      <c r="T318" s="241">
        <f>S318*H318</f>
        <v>0</v>
      </c>
      <c r="AR318" s="242" t="s">
        <v>164</v>
      </c>
      <c r="AT318" s="242" t="s">
        <v>159</v>
      </c>
      <c r="AU318" s="242" t="s">
        <v>91</v>
      </c>
      <c r="AY318" s="17" t="s">
        <v>155</v>
      </c>
      <c r="BE318" s="243">
        <f>IF(N318="základní",J318,0)</f>
        <v>0</v>
      </c>
      <c r="BF318" s="243">
        <f>IF(N318="snížená",J318,0)</f>
        <v>0</v>
      </c>
      <c r="BG318" s="243">
        <f>IF(N318="zákl. přenesená",J318,0)</f>
        <v>0</v>
      </c>
      <c r="BH318" s="243">
        <f>IF(N318="sníž. přenesená",J318,0)</f>
        <v>0</v>
      </c>
      <c r="BI318" s="243">
        <f>IF(N318="nulová",J318,0)</f>
        <v>0</v>
      </c>
      <c r="BJ318" s="17" t="s">
        <v>89</v>
      </c>
      <c r="BK318" s="243">
        <f>ROUND(I318*H318,2)</f>
        <v>0</v>
      </c>
      <c r="BL318" s="17" t="s">
        <v>164</v>
      </c>
      <c r="BM318" s="242" t="s">
        <v>514</v>
      </c>
    </row>
    <row r="319" s="13" customFormat="1">
      <c r="B319" s="255"/>
      <c r="C319" s="256"/>
      <c r="D319" s="246" t="s">
        <v>167</v>
      </c>
      <c r="E319" s="257" t="s">
        <v>1</v>
      </c>
      <c r="F319" s="258" t="s">
        <v>515</v>
      </c>
      <c r="G319" s="256"/>
      <c r="H319" s="259">
        <v>11761.514999999999</v>
      </c>
      <c r="I319" s="260"/>
      <c r="J319" s="256"/>
      <c r="K319" s="256"/>
      <c r="L319" s="261"/>
      <c r="M319" s="262"/>
      <c r="N319" s="263"/>
      <c r="O319" s="263"/>
      <c r="P319" s="263"/>
      <c r="Q319" s="263"/>
      <c r="R319" s="263"/>
      <c r="S319" s="263"/>
      <c r="T319" s="264"/>
      <c r="AT319" s="265" t="s">
        <v>167</v>
      </c>
      <c r="AU319" s="265" t="s">
        <v>91</v>
      </c>
      <c r="AV319" s="13" t="s">
        <v>91</v>
      </c>
      <c r="AW319" s="13" t="s">
        <v>38</v>
      </c>
      <c r="AX319" s="13" t="s">
        <v>89</v>
      </c>
      <c r="AY319" s="265" t="s">
        <v>155</v>
      </c>
    </row>
    <row r="320" s="1" customFormat="1" ht="16.5" customHeight="1">
      <c r="B320" s="38"/>
      <c r="C320" s="231" t="s">
        <v>516</v>
      </c>
      <c r="D320" s="231" t="s">
        <v>159</v>
      </c>
      <c r="E320" s="232" t="s">
        <v>517</v>
      </c>
      <c r="F320" s="233" t="s">
        <v>518</v>
      </c>
      <c r="G320" s="234" t="s">
        <v>258</v>
      </c>
      <c r="H320" s="235">
        <v>1306.835</v>
      </c>
      <c r="I320" s="236"/>
      <c r="J320" s="237">
        <f>ROUND(I320*H320,2)</f>
        <v>0</v>
      </c>
      <c r="K320" s="233" t="s">
        <v>163</v>
      </c>
      <c r="L320" s="43"/>
      <c r="M320" s="238" t="s">
        <v>1</v>
      </c>
      <c r="N320" s="239" t="s">
        <v>47</v>
      </c>
      <c r="O320" s="86"/>
      <c r="P320" s="240">
        <f>O320*H320</f>
        <v>0</v>
      </c>
      <c r="Q320" s="240">
        <v>0</v>
      </c>
      <c r="R320" s="240">
        <f>Q320*H320</f>
        <v>0</v>
      </c>
      <c r="S320" s="240">
        <v>0</v>
      </c>
      <c r="T320" s="241">
        <f>S320*H320</f>
        <v>0</v>
      </c>
      <c r="AR320" s="242" t="s">
        <v>164</v>
      </c>
      <c r="AT320" s="242" t="s">
        <v>159</v>
      </c>
      <c r="AU320" s="242" t="s">
        <v>91</v>
      </c>
      <c r="AY320" s="17" t="s">
        <v>155</v>
      </c>
      <c r="BE320" s="243">
        <f>IF(N320="základní",J320,0)</f>
        <v>0</v>
      </c>
      <c r="BF320" s="243">
        <f>IF(N320="snížená",J320,0)</f>
        <v>0</v>
      </c>
      <c r="BG320" s="243">
        <f>IF(N320="zákl. přenesená",J320,0)</f>
        <v>0</v>
      </c>
      <c r="BH320" s="243">
        <f>IF(N320="sníž. přenesená",J320,0)</f>
        <v>0</v>
      </c>
      <c r="BI320" s="243">
        <f>IF(N320="nulová",J320,0)</f>
        <v>0</v>
      </c>
      <c r="BJ320" s="17" t="s">
        <v>89</v>
      </c>
      <c r="BK320" s="243">
        <f>ROUND(I320*H320,2)</f>
        <v>0</v>
      </c>
      <c r="BL320" s="17" t="s">
        <v>164</v>
      </c>
      <c r="BM320" s="242" t="s">
        <v>519</v>
      </c>
    </row>
    <row r="321" s="13" customFormat="1">
      <c r="B321" s="255"/>
      <c r="C321" s="256"/>
      <c r="D321" s="246" t="s">
        <v>167</v>
      </c>
      <c r="E321" s="257" t="s">
        <v>1</v>
      </c>
      <c r="F321" s="258" t="s">
        <v>510</v>
      </c>
      <c r="G321" s="256"/>
      <c r="H321" s="259">
        <v>1306.835</v>
      </c>
      <c r="I321" s="260"/>
      <c r="J321" s="256"/>
      <c r="K321" s="256"/>
      <c r="L321" s="261"/>
      <c r="M321" s="262"/>
      <c r="N321" s="263"/>
      <c r="O321" s="263"/>
      <c r="P321" s="263"/>
      <c r="Q321" s="263"/>
      <c r="R321" s="263"/>
      <c r="S321" s="263"/>
      <c r="T321" s="264"/>
      <c r="AT321" s="265" t="s">
        <v>167</v>
      </c>
      <c r="AU321" s="265" t="s">
        <v>91</v>
      </c>
      <c r="AV321" s="13" t="s">
        <v>91</v>
      </c>
      <c r="AW321" s="13" t="s">
        <v>38</v>
      </c>
      <c r="AX321" s="13" t="s">
        <v>89</v>
      </c>
      <c r="AY321" s="265" t="s">
        <v>155</v>
      </c>
    </row>
    <row r="322" s="1" customFormat="1" ht="16.5" customHeight="1">
      <c r="B322" s="38"/>
      <c r="C322" s="231" t="s">
        <v>520</v>
      </c>
      <c r="D322" s="231" t="s">
        <v>159</v>
      </c>
      <c r="E322" s="232" t="s">
        <v>521</v>
      </c>
      <c r="F322" s="233" t="s">
        <v>522</v>
      </c>
      <c r="G322" s="234" t="s">
        <v>258</v>
      </c>
      <c r="H322" s="235">
        <v>245.112</v>
      </c>
      <c r="I322" s="236"/>
      <c r="J322" s="237">
        <f>ROUND(I322*H322,2)</f>
        <v>0</v>
      </c>
      <c r="K322" s="233" t="s">
        <v>163</v>
      </c>
      <c r="L322" s="43"/>
      <c r="M322" s="238" t="s">
        <v>1</v>
      </c>
      <c r="N322" s="239" t="s">
        <v>47</v>
      </c>
      <c r="O322" s="86"/>
      <c r="P322" s="240">
        <f>O322*H322</f>
        <v>0</v>
      </c>
      <c r="Q322" s="240">
        <v>0</v>
      </c>
      <c r="R322" s="240">
        <f>Q322*H322</f>
        <v>0</v>
      </c>
      <c r="S322" s="240">
        <v>0</v>
      </c>
      <c r="T322" s="241">
        <f>S322*H322</f>
        <v>0</v>
      </c>
      <c r="AR322" s="242" t="s">
        <v>164</v>
      </c>
      <c r="AT322" s="242" t="s">
        <v>159</v>
      </c>
      <c r="AU322" s="242" t="s">
        <v>91</v>
      </c>
      <c r="AY322" s="17" t="s">
        <v>155</v>
      </c>
      <c r="BE322" s="243">
        <f>IF(N322="základní",J322,0)</f>
        <v>0</v>
      </c>
      <c r="BF322" s="243">
        <f>IF(N322="snížená",J322,0)</f>
        <v>0</v>
      </c>
      <c r="BG322" s="243">
        <f>IF(N322="zákl. přenesená",J322,0)</f>
        <v>0</v>
      </c>
      <c r="BH322" s="243">
        <f>IF(N322="sníž. přenesená",J322,0)</f>
        <v>0</v>
      </c>
      <c r="BI322" s="243">
        <f>IF(N322="nulová",J322,0)</f>
        <v>0</v>
      </c>
      <c r="BJ322" s="17" t="s">
        <v>89</v>
      </c>
      <c r="BK322" s="243">
        <f>ROUND(I322*H322,2)</f>
        <v>0</v>
      </c>
      <c r="BL322" s="17" t="s">
        <v>164</v>
      </c>
      <c r="BM322" s="242" t="s">
        <v>523</v>
      </c>
    </row>
    <row r="323" s="13" customFormat="1">
      <c r="B323" s="255"/>
      <c r="C323" s="256"/>
      <c r="D323" s="246" t="s">
        <v>167</v>
      </c>
      <c r="E323" s="257" t="s">
        <v>1</v>
      </c>
      <c r="F323" s="258" t="s">
        <v>524</v>
      </c>
      <c r="G323" s="256"/>
      <c r="H323" s="259">
        <v>245.112</v>
      </c>
      <c r="I323" s="260"/>
      <c r="J323" s="256"/>
      <c r="K323" s="256"/>
      <c r="L323" s="261"/>
      <c r="M323" s="262"/>
      <c r="N323" s="263"/>
      <c r="O323" s="263"/>
      <c r="P323" s="263"/>
      <c r="Q323" s="263"/>
      <c r="R323" s="263"/>
      <c r="S323" s="263"/>
      <c r="T323" s="264"/>
      <c r="AT323" s="265" t="s">
        <v>167</v>
      </c>
      <c r="AU323" s="265" t="s">
        <v>91</v>
      </c>
      <c r="AV323" s="13" t="s">
        <v>91</v>
      </c>
      <c r="AW323" s="13" t="s">
        <v>38</v>
      </c>
      <c r="AX323" s="13" t="s">
        <v>89</v>
      </c>
      <c r="AY323" s="265" t="s">
        <v>155</v>
      </c>
    </row>
    <row r="324" s="1" customFormat="1" ht="16.5" customHeight="1">
      <c r="B324" s="38"/>
      <c r="C324" s="231" t="s">
        <v>525</v>
      </c>
      <c r="D324" s="231" t="s">
        <v>159</v>
      </c>
      <c r="E324" s="232" t="s">
        <v>526</v>
      </c>
      <c r="F324" s="233" t="s">
        <v>527</v>
      </c>
      <c r="G324" s="234" t="s">
        <v>258</v>
      </c>
      <c r="H324" s="235">
        <v>987.13599999999997</v>
      </c>
      <c r="I324" s="236"/>
      <c r="J324" s="237">
        <f>ROUND(I324*H324,2)</f>
        <v>0</v>
      </c>
      <c r="K324" s="233" t="s">
        <v>163</v>
      </c>
      <c r="L324" s="43"/>
      <c r="M324" s="238" t="s">
        <v>1</v>
      </c>
      <c r="N324" s="239" t="s">
        <v>47</v>
      </c>
      <c r="O324" s="86"/>
      <c r="P324" s="240">
        <f>O324*H324</f>
        <v>0</v>
      </c>
      <c r="Q324" s="240">
        <v>0</v>
      </c>
      <c r="R324" s="240">
        <f>Q324*H324</f>
        <v>0</v>
      </c>
      <c r="S324" s="240">
        <v>0</v>
      </c>
      <c r="T324" s="241">
        <f>S324*H324</f>
        <v>0</v>
      </c>
      <c r="AR324" s="242" t="s">
        <v>164</v>
      </c>
      <c r="AT324" s="242" t="s">
        <v>159</v>
      </c>
      <c r="AU324" s="242" t="s">
        <v>91</v>
      </c>
      <c r="AY324" s="17" t="s">
        <v>155</v>
      </c>
      <c r="BE324" s="243">
        <f>IF(N324="základní",J324,0)</f>
        <v>0</v>
      </c>
      <c r="BF324" s="243">
        <f>IF(N324="snížená",J324,0)</f>
        <v>0</v>
      </c>
      <c r="BG324" s="243">
        <f>IF(N324="zákl. přenesená",J324,0)</f>
        <v>0</v>
      </c>
      <c r="BH324" s="243">
        <f>IF(N324="sníž. přenesená",J324,0)</f>
        <v>0</v>
      </c>
      <c r="BI324" s="243">
        <f>IF(N324="nulová",J324,0)</f>
        <v>0</v>
      </c>
      <c r="BJ324" s="17" t="s">
        <v>89</v>
      </c>
      <c r="BK324" s="243">
        <f>ROUND(I324*H324,2)</f>
        <v>0</v>
      </c>
      <c r="BL324" s="17" t="s">
        <v>164</v>
      </c>
      <c r="BM324" s="242" t="s">
        <v>528</v>
      </c>
    </row>
    <row r="325" s="13" customFormat="1">
      <c r="B325" s="255"/>
      <c r="C325" s="256"/>
      <c r="D325" s="246" t="s">
        <v>167</v>
      </c>
      <c r="E325" s="257" t="s">
        <v>1</v>
      </c>
      <c r="F325" s="258" t="s">
        <v>529</v>
      </c>
      <c r="G325" s="256"/>
      <c r="H325" s="259">
        <v>987.13599999999997</v>
      </c>
      <c r="I325" s="260"/>
      <c r="J325" s="256"/>
      <c r="K325" s="256"/>
      <c r="L325" s="261"/>
      <c r="M325" s="262"/>
      <c r="N325" s="263"/>
      <c r="O325" s="263"/>
      <c r="P325" s="263"/>
      <c r="Q325" s="263"/>
      <c r="R325" s="263"/>
      <c r="S325" s="263"/>
      <c r="T325" s="264"/>
      <c r="AT325" s="265" t="s">
        <v>167</v>
      </c>
      <c r="AU325" s="265" t="s">
        <v>91</v>
      </c>
      <c r="AV325" s="13" t="s">
        <v>91</v>
      </c>
      <c r="AW325" s="13" t="s">
        <v>38</v>
      </c>
      <c r="AX325" s="13" t="s">
        <v>89</v>
      </c>
      <c r="AY325" s="265" t="s">
        <v>155</v>
      </c>
    </row>
    <row r="326" s="1" customFormat="1" ht="16.5" customHeight="1">
      <c r="B326" s="38"/>
      <c r="C326" s="231" t="s">
        <v>530</v>
      </c>
      <c r="D326" s="231" t="s">
        <v>159</v>
      </c>
      <c r="E326" s="232" t="s">
        <v>531</v>
      </c>
      <c r="F326" s="233" t="s">
        <v>532</v>
      </c>
      <c r="G326" s="234" t="s">
        <v>258</v>
      </c>
      <c r="H326" s="235">
        <v>74.587999999999994</v>
      </c>
      <c r="I326" s="236"/>
      <c r="J326" s="237">
        <f>ROUND(I326*H326,2)</f>
        <v>0</v>
      </c>
      <c r="K326" s="233" t="s">
        <v>163</v>
      </c>
      <c r="L326" s="43"/>
      <c r="M326" s="238" t="s">
        <v>1</v>
      </c>
      <c r="N326" s="239" t="s">
        <v>47</v>
      </c>
      <c r="O326" s="86"/>
      <c r="P326" s="240">
        <f>O326*H326</f>
        <v>0</v>
      </c>
      <c r="Q326" s="240">
        <v>0</v>
      </c>
      <c r="R326" s="240">
        <f>Q326*H326</f>
        <v>0</v>
      </c>
      <c r="S326" s="240">
        <v>0</v>
      </c>
      <c r="T326" s="241">
        <f>S326*H326</f>
        <v>0</v>
      </c>
      <c r="AR326" s="242" t="s">
        <v>164</v>
      </c>
      <c r="AT326" s="242" t="s">
        <v>159</v>
      </c>
      <c r="AU326" s="242" t="s">
        <v>91</v>
      </c>
      <c r="AY326" s="17" t="s">
        <v>155</v>
      </c>
      <c r="BE326" s="243">
        <f>IF(N326="základní",J326,0)</f>
        <v>0</v>
      </c>
      <c r="BF326" s="243">
        <f>IF(N326="snížená",J326,0)</f>
        <v>0</v>
      </c>
      <c r="BG326" s="243">
        <f>IF(N326="zákl. přenesená",J326,0)</f>
        <v>0</v>
      </c>
      <c r="BH326" s="243">
        <f>IF(N326="sníž. přenesená",J326,0)</f>
        <v>0</v>
      </c>
      <c r="BI326" s="243">
        <f>IF(N326="nulová",J326,0)</f>
        <v>0</v>
      </c>
      <c r="BJ326" s="17" t="s">
        <v>89</v>
      </c>
      <c r="BK326" s="243">
        <f>ROUND(I326*H326,2)</f>
        <v>0</v>
      </c>
      <c r="BL326" s="17" t="s">
        <v>164</v>
      </c>
      <c r="BM326" s="242" t="s">
        <v>533</v>
      </c>
    </row>
    <row r="327" s="13" customFormat="1">
      <c r="B327" s="255"/>
      <c r="C327" s="256"/>
      <c r="D327" s="246" t="s">
        <v>167</v>
      </c>
      <c r="E327" s="257" t="s">
        <v>1</v>
      </c>
      <c r="F327" s="258" t="s">
        <v>534</v>
      </c>
      <c r="G327" s="256"/>
      <c r="H327" s="259">
        <v>74.587999999999994</v>
      </c>
      <c r="I327" s="260"/>
      <c r="J327" s="256"/>
      <c r="K327" s="256"/>
      <c r="L327" s="261"/>
      <c r="M327" s="262"/>
      <c r="N327" s="263"/>
      <c r="O327" s="263"/>
      <c r="P327" s="263"/>
      <c r="Q327" s="263"/>
      <c r="R327" s="263"/>
      <c r="S327" s="263"/>
      <c r="T327" s="264"/>
      <c r="AT327" s="265" t="s">
        <v>167</v>
      </c>
      <c r="AU327" s="265" t="s">
        <v>91</v>
      </c>
      <c r="AV327" s="13" t="s">
        <v>91</v>
      </c>
      <c r="AW327" s="13" t="s">
        <v>38</v>
      </c>
      <c r="AX327" s="13" t="s">
        <v>89</v>
      </c>
      <c r="AY327" s="265" t="s">
        <v>155</v>
      </c>
    </row>
    <row r="328" s="11" customFormat="1" ht="22.8" customHeight="1">
      <c r="B328" s="215"/>
      <c r="C328" s="216"/>
      <c r="D328" s="217" t="s">
        <v>81</v>
      </c>
      <c r="E328" s="229" t="s">
        <v>535</v>
      </c>
      <c r="F328" s="229" t="s">
        <v>536</v>
      </c>
      <c r="G328" s="216"/>
      <c r="H328" s="216"/>
      <c r="I328" s="219"/>
      <c r="J328" s="230">
        <f>BK328</f>
        <v>0</v>
      </c>
      <c r="K328" s="216"/>
      <c r="L328" s="221"/>
      <c r="M328" s="222"/>
      <c r="N328" s="223"/>
      <c r="O328" s="223"/>
      <c r="P328" s="224">
        <f>P329</f>
        <v>0</v>
      </c>
      <c r="Q328" s="223"/>
      <c r="R328" s="224">
        <f>R329</f>
        <v>0</v>
      </c>
      <c r="S328" s="223"/>
      <c r="T328" s="225">
        <f>T329</f>
        <v>0</v>
      </c>
      <c r="AR328" s="226" t="s">
        <v>89</v>
      </c>
      <c r="AT328" s="227" t="s">
        <v>81</v>
      </c>
      <c r="AU328" s="227" t="s">
        <v>89</v>
      </c>
      <c r="AY328" s="226" t="s">
        <v>155</v>
      </c>
      <c r="BK328" s="228">
        <f>BK329</f>
        <v>0</v>
      </c>
    </row>
    <row r="329" s="1" customFormat="1" ht="16.5" customHeight="1">
      <c r="B329" s="38"/>
      <c r="C329" s="231" t="s">
        <v>537</v>
      </c>
      <c r="D329" s="231" t="s">
        <v>159</v>
      </c>
      <c r="E329" s="232" t="s">
        <v>538</v>
      </c>
      <c r="F329" s="233" t="s">
        <v>539</v>
      </c>
      <c r="G329" s="234" t="s">
        <v>258</v>
      </c>
      <c r="H329" s="235">
        <v>2485.8470000000002</v>
      </c>
      <c r="I329" s="236"/>
      <c r="J329" s="237">
        <f>ROUND(I329*H329,2)</f>
        <v>0</v>
      </c>
      <c r="K329" s="233" t="s">
        <v>163</v>
      </c>
      <c r="L329" s="43"/>
      <c r="M329" s="287" t="s">
        <v>1</v>
      </c>
      <c r="N329" s="288" t="s">
        <v>47</v>
      </c>
      <c r="O329" s="289"/>
      <c r="P329" s="290">
        <f>O329*H329</f>
        <v>0</v>
      </c>
      <c r="Q329" s="290">
        <v>0</v>
      </c>
      <c r="R329" s="290">
        <f>Q329*H329</f>
        <v>0</v>
      </c>
      <c r="S329" s="290">
        <v>0</v>
      </c>
      <c r="T329" s="291">
        <f>S329*H329</f>
        <v>0</v>
      </c>
      <c r="AR329" s="242" t="s">
        <v>164</v>
      </c>
      <c r="AT329" s="242" t="s">
        <v>159</v>
      </c>
      <c r="AU329" s="242" t="s">
        <v>91</v>
      </c>
      <c r="AY329" s="17" t="s">
        <v>155</v>
      </c>
      <c r="BE329" s="243">
        <f>IF(N329="základní",J329,0)</f>
        <v>0</v>
      </c>
      <c r="BF329" s="243">
        <f>IF(N329="snížená",J329,0)</f>
        <v>0</v>
      </c>
      <c r="BG329" s="243">
        <f>IF(N329="zákl. přenesená",J329,0)</f>
        <v>0</v>
      </c>
      <c r="BH329" s="243">
        <f>IF(N329="sníž. přenesená",J329,0)</f>
        <v>0</v>
      </c>
      <c r="BI329" s="243">
        <f>IF(N329="nulová",J329,0)</f>
        <v>0</v>
      </c>
      <c r="BJ329" s="17" t="s">
        <v>89</v>
      </c>
      <c r="BK329" s="243">
        <f>ROUND(I329*H329,2)</f>
        <v>0</v>
      </c>
      <c r="BL329" s="17" t="s">
        <v>164</v>
      </c>
      <c r="BM329" s="242" t="s">
        <v>540</v>
      </c>
    </row>
    <row r="330" s="1" customFormat="1" ht="6.96" customHeight="1">
      <c r="B330" s="61"/>
      <c r="C330" s="62"/>
      <c r="D330" s="62"/>
      <c r="E330" s="62"/>
      <c r="F330" s="62"/>
      <c r="G330" s="62"/>
      <c r="H330" s="62"/>
      <c r="I330" s="182"/>
      <c r="J330" s="62"/>
      <c r="K330" s="62"/>
      <c r="L330" s="43"/>
    </row>
  </sheetData>
  <sheetProtection sheet="1" autoFilter="0" formatColumns="0" formatRows="0" objects="1" scenarios="1" spinCount="100000" saltValue="TH+4/mWrHsYoD63XOzxn9bhcRjUouibrRHdq2yTbAqY8xza+d50xghAj+MURmcgzxOJ3P/1q6YDv/Sxddcrolw==" hashValue="RniakUJkrcXZuczD8ySM2vMMobOJN/RuxwCIpeYMkbgxe2vW7PgmlgP6/zycwZnCQ225YD0lDylWbpobBBMo9g==" algorithmName="SHA-512" password="CC35"/>
  <autoFilter ref="C141:K32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0:H130"/>
    <mergeCell ref="E132:H132"/>
    <mergeCell ref="E134:H13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4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101</v>
      </c>
    </row>
    <row r="3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0"/>
      <c r="AT3" s="17" t="s">
        <v>91</v>
      </c>
    </row>
    <row r="4" ht="24.96" customHeight="1">
      <c r="B4" s="20"/>
      <c r="D4" s="145" t="s">
        <v>107</v>
      </c>
      <c r="L4" s="20"/>
      <c r="M4" s="14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7" t="s">
        <v>16</v>
      </c>
      <c r="L6" s="20"/>
    </row>
    <row r="7" ht="16.5" customHeight="1">
      <c r="B7" s="20"/>
      <c r="E7" s="148" t="str">
        <f>'Rekapitulace stavby'!K6</f>
        <v>Úpravy ulice Sv.Čecha v Karviné-Fryštátě, 1.část</v>
      </c>
      <c r="F7" s="147"/>
      <c r="G7" s="147"/>
      <c r="H7" s="147"/>
      <c r="L7" s="20"/>
    </row>
    <row r="8" ht="12" customHeight="1">
      <c r="B8" s="20"/>
      <c r="D8" s="147" t="s">
        <v>108</v>
      </c>
      <c r="L8" s="20"/>
    </row>
    <row r="9" s="1" customFormat="1" ht="16.5" customHeight="1">
      <c r="B9" s="43"/>
      <c r="E9" s="148" t="s">
        <v>541</v>
      </c>
      <c r="F9" s="1"/>
      <c r="G9" s="1"/>
      <c r="H9" s="1"/>
      <c r="I9" s="149"/>
      <c r="L9" s="43"/>
    </row>
    <row r="10" s="1" customFormat="1" ht="12" customHeight="1">
      <c r="B10" s="43"/>
      <c r="D10" s="147" t="s">
        <v>110</v>
      </c>
      <c r="I10" s="149"/>
      <c r="L10" s="43"/>
    </row>
    <row r="11" s="1" customFormat="1" ht="36.96" customHeight="1">
      <c r="B11" s="43"/>
      <c r="E11" s="150" t="s">
        <v>542</v>
      </c>
      <c r="F11" s="1"/>
      <c r="G11" s="1"/>
      <c r="H11" s="1"/>
      <c r="I11" s="149"/>
      <c r="L11" s="43"/>
    </row>
    <row r="12" s="1" customFormat="1">
      <c r="B12" s="43"/>
      <c r="I12" s="149"/>
      <c r="L12" s="43"/>
    </row>
    <row r="13" s="1" customFormat="1" ht="12" customHeight="1">
      <c r="B13" s="43"/>
      <c r="D13" s="147" t="s">
        <v>18</v>
      </c>
      <c r="F13" s="136" t="s">
        <v>19</v>
      </c>
      <c r="I13" s="151" t="s">
        <v>20</v>
      </c>
      <c r="J13" s="136" t="s">
        <v>1</v>
      </c>
      <c r="L13" s="43"/>
    </row>
    <row r="14" s="1" customFormat="1" ht="12" customHeight="1">
      <c r="B14" s="43"/>
      <c r="D14" s="147" t="s">
        <v>22</v>
      </c>
      <c r="F14" s="136" t="s">
        <v>23</v>
      </c>
      <c r="I14" s="151" t="s">
        <v>24</v>
      </c>
      <c r="J14" s="152" t="str">
        <f>'Rekapitulace stavby'!AN8</f>
        <v>16. 2. 2019</v>
      </c>
      <c r="L14" s="43"/>
    </row>
    <row r="15" s="1" customFormat="1" ht="10.8" customHeight="1">
      <c r="B15" s="43"/>
      <c r="I15" s="149"/>
      <c r="L15" s="43"/>
    </row>
    <row r="16" s="1" customFormat="1" ht="12" customHeight="1">
      <c r="B16" s="43"/>
      <c r="D16" s="147" t="s">
        <v>26</v>
      </c>
      <c r="I16" s="151" t="s">
        <v>27</v>
      </c>
      <c r="J16" s="136" t="s">
        <v>28</v>
      </c>
      <c r="L16" s="43"/>
    </row>
    <row r="17" s="1" customFormat="1" ht="18" customHeight="1">
      <c r="B17" s="43"/>
      <c r="E17" s="136" t="s">
        <v>29</v>
      </c>
      <c r="I17" s="151" t="s">
        <v>30</v>
      </c>
      <c r="J17" s="136" t="s">
        <v>31</v>
      </c>
      <c r="L17" s="43"/>
    </row>
    <row r="18" s="1" customFormat="1" ht="6.96" customHeight="1">
      <c r="B18" s="43"/>
      <c r="I18" s="149"/>
      <c r="L18" s="43"/>
    </row>
    <row r="19" s="1" customFormat="1" ht="12" customHeight="1">
      <c r="B19" s="43"/>
      <c r="D19" s="147" t="s">
        <v>32</v>
      </c>
      <c r="I19" s="151" t="s">
        <v>27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6"/>
      <c r="G20" s="136"/>
      <c r="H20" s="136"/>
      <c r="I20" s="151" t="s">
        <v>30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9"/>
      <c r="L21" s="43"/>
    </row>
    <row r="22" s="1" customFormat="1" ht="12" customHeight="1">
      <c r="B22" s="43"/>
      <c r="D22" s="147" t="s">
        <v>34</v>
      </c>
      <c r="I22" s="151" t="s">
        <v>27</v>
      </c>
      <c r="J22" s="136" t="s">
        <v>35</v>
      </c>
      <c r="L22" s="43"/>
    </row>
    <row r="23" s="1" customFormat="1" ht="18" customHeight="1">
      <c r="B23" s="43"/>
      <c r="E23" s="136" t="s">
        <v>36</v>
      </c>
      <c r="I23" s="151" t="s">
        <v>30</v>
      </c>
      <c r="J23" s="136" t="s">
        <v>37</v>
      </c>
      <c r="L23" s="43"/>
    </row>
    <row r="24" s="1" customFormat="1" ht="6.96" customHeight="1">
      <c r="B24" s="43"/>
      <c r="I24" s="149"/>
      <c r="L24" s="43"/>
    </row>
    <row r="25" s="1" customFormat="1" ht="12" customHeight="1">
      <c r="B25" s="43"/>
      <c r="D25" s="147" t="s">
        <v>39</v>
      </c>
      <c r="I25" s="151" t="s">
        <v>27</v>
      </c>
      <c r="J25" s="136" t="s">
        <v>1</v>
      </c>
      <c r="L25" s="43"/>
    </row>
    <row r="26" s="1" customFormat="1" ht="18" customHeight="1">
      <c r="B26" s="43"/>
      <c r="E26" s="136" t="s">
        <v>112</v>
      </c>
      <c r="I26" s="151" t="s">
        <v>30</v>
      </c>
      <c r="J26" s="136" t="s">
        <v>1</v>
      </c>
      <c r="L26" s="43"/>
    </row>
    <row r="27" s="1" customFormat="1" ht="6.96" customHeight="1">
      <c r="B27" s="43"/>
      <c r="I27" s="149"/>
      <c r="L27" s="43"/>
    </row>
    <row r="28" s="1" customFormat="1" ht="12" customHeight="1">
      <c r="B28" s="43"/>
      <c r="D28" s="147" t="s">
        <v>41</v>
      </c>
      <c r="I28" s="149"/>
      <c r="L28" s="43"/>
    </row>
    <row r="29" s="7" customFormat="1" ht="16.5" customHeight="1">
      <c r="B29" s="153"/>
      <c r="E29" s="154" t="s">
        <v>1</v>
      </c>
      <c r="F29" s="154"/>
      <c r="G29" s="154"/>
      <c r="H29" s="154"/>
      <c r="I29" s="155"/>
      <c r="L29" s="153"/>
    </row>
    <row r="30" s="1" customFormat="1" ht="6.96" customHeight="1">
      <c r="B30" s="43"/>
      <c r="I30" s="149"/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56"/>
      <c r="J31" s="78"/>
      <c r="K31" s="78"/>
      <c r="L31" s="43"/>
    </row>
    <row r="32" s="1" customFormat="1" ht="25.44" customHeight="1">
      <c r="B32" s="43"/>
      <c r="D32" s="157" t="s">
        <v>42</v>
      </c>
      <c r="I32" s="149"/>
      <c r="J32" s="158">
        <f>ROUND(J138,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56"/>
      <c r="J33" s="78"/>
      <c r="K33" s="78"/>
      <c r="L33" s="43"/>
    </row>
    <row r="34" s="1" customFormat="1" ht="14.4" customHeight="1">
      <c r="B34" s="43"/>
      <c r="F34" s="159" t="s">
        <v>44</v>
      </c>
      <c r="I34" s="160" t="s">
        <v>43</v>
      </c>
      <c r="J34" s="159" t="s">
        <v>45</v>
      </c>
      <c r="L34" s="43"/>
    </row>
    <row r="35" s="1" customFormat="1" ht="14.4" customHeight="1">
      <c r="B35" s="43"/>
      <c r="D35" s="161" t="s">
        <v>46</v>
      </c>
      <c r="E35" s="147" t="s">
        <v>47</v>
      </c>
      <c r="F35" s="162">
        <f>ROUND((SUM(BE138:BE299)),  2)</f>
        <v>0</v>
      </c>
      <c r="I35" s="163">
        <v>0.20999999999999999</v>
      </c>
      <c r="J35" s="162">
        <f>ROUND(((SUM(BE138:BE299))*I35),  2)</f>
        <v>0</v>
      </c>
      <c r="L35" s="43"/>
    </row>
    <row r="36" s="1" customFormat="1" ht="14.4" customHeight="1">
      <c r="B36" s="43"/>
      <c r="E36" s="147" t="s">
        <v>48</v>
      </c>
      <c r="F36" s="162">
        <f>ROUND((SUM(BF138:BF299)),  2)</f>
        <v>0</v>
      </c>
      <c r="I36" s="163">
        <v>0.14999999999999999</v>
      </c>
      <c r="J36" s="162">
        <f>ROUND(((SUM(BF138:BF299))*I36),  2)</f>
        <v>0</v>
      </c>
      <c r="L36" s="43"/>
    </row>
    <row r="37" hidden="1" s="1" customFormat="1" ht="14.4" customHeight="1">
      <c r="B37" s="43"/>
      <c r="E37" s="147" t="s">
        <v>49</v>
      </c>
      <c r="F37" s="162">
        <f>ROUND((SUM(BG138:BG299)),  2)</f>
        <v>0</v>
      </c>
      <c r="I37" s="163">
        <v>0.20999999999999999</v>
      </c>
      <c r="J37" s="162">
        <f>0</f>
        <v>0</v>
      </c>
      <c r="L37" s="43"/>
    </row>
    <row r="38" hidden="1" s="1" customFormat="1" ht="14.4" customHeight="1">
      <c r="B38" s="43"/>
      <c r="E38" s="147" t="s">
        <v>50</v>
      </c>
      <c r="F38" s="162">
        <f>ROUND((SUM(BH138:BH299)),  2)</f>
        <v>0</v>
      </c>
      <c r="I38" s="163">
        <v>0.14999999999999999</v>
      </c>
      <c r="J38" s="162">
        <f>0</f>
        <v>0</v>
      </c>
      <c r="L38" s="43"/>
    </row>
    <row r="39" hidden="1" s="1" customFormat="1" ht="14.4" customHeight="1">
      <c r="B39" s="43"/>
      <c r="E39" s="147" t="s">
        <v>51</v>
      </c>
      <c r="F39" s="162">
        <f>ROUND((SUM(BI138:BI299)),  2)</f>
        <v>0</v>
      </c>
      <c r="I39" s="163">
        <v>0</v>
      </c>
      <c r="J39" s="162">
        <f>0</f>
        <v>0</v>
      </c>
      <c r="L39" s="43"/>
    </row>
    <row r="40" s="1" customFormat="1" ht="6.96" customHeight="1">
      <c r="B40" s="43"/>
      <c r="I40" s="149"/>
      <c r="L40" s="43"/>
    </row>
    <row r="41" s="1" customFormat="1" ht="25.44" customHeight="1">
      <c r="B41" s="43"/>
      <c r="C41" s="164"/>
      <c r="D41" s="165" t="s">
        <v>52</v>
      </c>
      <c r="E41" s="166"/>
      <c r="F41" s="166"/>
      <c r="G41" s="167" t="s">
        <v>53</v>
      </c>
      <c r="H41" s="168" t="s">
        <v>54</v>
      </c>
      <c r="I41" s="169"/>
      <c r="J41" s="170">
        <f>SUM(J32:J39)</f>
        <v>0</v>
      </c>
      <c r="K41" s="171"/>
      <c r="L41" s="43"/>
    </row>
    <row r="42" s="1" customFormat="1" ht="14.4" customHeight="1">
      <c r="B42" s="43"/>
      <c r="I42" s="149"/>
      <c r="L42" s="43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72" t="s">
        <v>55</v>
      </c>
      <c r="E50" s="173"/>
      <c r="F50" s="173"/>
      <c r="G50" s="172" t="s">
        <v>56</v>
      </c>
      <c r="H50" s="173"/>
      <c r="I50" s="174"/>
      <c r="J50" s="173"/>
      <c r="K50" s="173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75" t="s">
        <v>57</v>
      </c>
      <c r="E61" s="176"/>
      <c r="F61" s="177" t="s">
        <v>58</v>
      </c>
      <c r="G61" s="175" t="s">
        <v>57</v>
      </c>
      <c r="H61" s="176"/>
      <c r="I61" s="178"/>
      <c r="J61" s="179" t="s">
        <v>58</v>
      </c>
      <c r="K61" s="176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72" t="s">
        <v>59</v>
      </c>
      <c r="E65" s="173"/>
      <c r="F65" s="173"/>
      <c r="G65" s="172" t="s">
        <v>60</v>
      </c>
      <c r="H65" s="173"/>
      <c r="I65" s="174"/>
      <c r="J65" s="173"/>
      <c r="K65" s="173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75" t="s">
        <v>57</v>
      </c>
      <c r="E76" s="176"/>
      <c r="F76" s="177" t="s">
        <v>58</v>
      </c>
      <c r="G76" s="175" t="s">
        <v>57</v>
      </c>
      <c r="H76" s="176"/>
      <c r="I76" s="178"/>
      <c r="J76" s="179" t="s">
        <v>58</v>
      </c>
      <c r="K76" s="176"/>
      <c r="L76" s="43"/>
    </row>
    <row r="77" s="1" customFormat="1" ht="14.4" customHeight="1"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43"/>
    </row>
    <row r="81" s="1" customFormat="1" ht="6.96" customHeight="1"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43"/>
    </row>
    <row r="82" s="1" customFormat="1" ht="24.96" customHeight="1">
      <c r="B82" s="38"/>
      <c r="C82" s="23" t="s">
        <v>113</v>
      </c>
      <c r="D82" s="39"/>
      <c r="E82" s="39"/>
      <c r="F82" s="39"/>
      <c r="G82" s="39"/>
      <c r="H82" s="39"/>
      <c r="I82" s="14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4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49"/>
      <c r="J84" s="39"/>
      <c r="K84" s="39"/>
      <c r="L84" s="43"/>
    </row>
    <row r="85" s="1" customFormat="1" ht="16.5" customHeight="1">
      <c r="B85" s="38"/>
      <c r="C85" s="39"/>
      <c r="D85" s="39"/>
      <c r="E85" s="186" t="str">
        <f>E7</f>
        <v>Úpravy ulice Sv.Čecha v Karviné-Fryštátě, 1.část</v>
      </c>
      <c r="F85" s="32"/>
      <c r="G85" s="32"/>
      <c r="H85" s="32"/>
      <c r="I85" s="149"/>
      <c r="J85" s="39"/>
      <c r="K85" s="39"/>
      <c r="L85" s="43"/>
    </row>
    <row r="86" ht="12" customHeight="1">
      <c r="B86" s="21"/>
      <c r="C86" s="32" t="s">
        <v>108</v>
      </c>
      <c r="D86" s="22"/>
      <c r="E86" s="22"/>
      <c r="F86" s="22"/>
      <c r="G86" s="22"/>
      <c r="H86" s="22"/>
      <c r="I86" s="141"/>
      <c r="J86" s="22"/>
      <c r="K86" s="22"/>
      <c r="L86" s="20"/>
    </row>
    <row r="87" s="1" customFormat="1" ht="16.5" customHeight="1">
      <c r="B87" s="38"/>
      <c r="C87" s="39"/>
      <c r="D87" s="39"/>
      <c r="E87" s="186" t="s">
        <v>541</v>
      </c>
      <c r="F87" s="39"/>
      <c r="G87" s="39"/>
      <c r="H87" s="39"/>
      <c r="I87" s="149"/>
      <c r="J87" s="39"/>
      <c r="K87" s="39"/>
      <c r="L87" s="43"/>
    </row>
    <row r="88" s="1" customFormat="1" ht="12" customHeight="1">
      <c r="B88" s="38"/>
      <c r="C88" s="32" t="s">
        <v>110</v>
      </c>
      <c r="D88" s="39"/>
      <c r="E88" s="39"/>
      <c r="F88" s="39"/>
      <c r="G88" s="39"/>
      <c r="H88" s="39"/>
      <c r="I88" s="149"/>
      <c r="J88" s="39"/>
      <c r="K88" s="39"/>
      <c r="L88" s="43"/>
    </row>
    <row r="89" s="1" customFormat="1" ht="16.5" customHeight="1">
      <c r="B89" s="38"/>
      <c r="C89" s="39"/>
      <c r="D89" s="39"/>
      <c r="E89" s="71" t="str">
        <f>E11</f>
        <v>101b - Soupis prací - Oprava stávajících sjezdů</v>
      </c>
      <c r="F89" s="39"/>
      <c r="G89" s="39"/>
      <c r="H89" s="39"/>
      <c r="I89" s="149"/>
      <c r="J89" s="39"/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49"/>
      <c r="J90" s="39"/>
      <c r="K90" s="39"/>
      <c r="L90" s="43"/>
    </row>
    <row r="91" s="1" customFormat="1" ht="12" customHeight="1">
      <c r="B91" s="38"/>
      <c r="C91" s="32" t="s">
        <v>22</v>
      </c>
      <c r="D91" s="39"/>
      <c r="E91" s="39"/>
      <c r="F91" s="27" t="str">
        <f>F14</f>
        <v>Karviná Fryštát</v>
      </c>
      <c r="G91" s="39"/>
      <c r="H91" s="39"/>
      <c r="I91" s="151" t="s">
        <v>24</v>
      </c>
      <c r="J91" s="74" t="str">
        <f>IF(J14="","",J14)</f>
        <v>16. 2. 2019</v>
      </c>
      <c r="K91" s="39"/>
      <c r="L91" s="43"/>
    </row>
    <row r="92" s="1" customFormat="1" ht="6.96" customHeight="1">
      <c r="B92" s="38"/>
      <c r="C92" s="39"/>
      <c r="D92" s="39"/>
      <c r="E92" s="39"/>
      <c r="F92" s="39"/>
      <c r="G92" s="39"/>
      <c r="H92" s="39"/>
      <c r="I92" s="149"/>
      <c r="J92" s="39"/>
      <c r="K92" s="39"/>
      <c r="L92" s="43"/>
    </row>
    <row r="93" s="1" customFormat="1" ht="43.05" customHeight="1">
      <c r="B93" s="38"/>
      <c r="C93" s="32" t="s">
        <v>26</v>
      </c>
      <c r="D93" s="39"/>
      <c r="E93" s="39"/>
      <c r="F93" s="27" t="str">
        <f>E17</f>
        <v>SMK-odbor majetkový</v>
      </c>
      <c r="G93" s="39"/>
      <c r="H93" s="39"/>
      <c r="I93" s="151" t="s">
        <v>34</v>
      </c>
      <c r="J93" s="36" t="str">
        <f>E23</f>
        <v>Ateliér ESO spolsr.o.,K.H.Máchy5203/33</v>
      </c>
      <c r="K93" s="39"/>
      <c r="L93" s="43"/>
    </row>
    <row r="94" s="1" customFormat="1" ht="27.9" customHeight="1">
      <c r="B94" s="38"/>
      <c r="C94" s="32" t="s">
        <v>32</v>
      </c>
      <c r="D94" s="39"/>
      <c r="E94" s="39"/>
      <c r="F94" s="27" t="str">
        <f>IF(E20="","",E20)</f>
        <v>Vyplň údaj</v>
      </c>
      <c r="G94" s="39"/>
      <c r="H94" s="39"/>
      <c r="I94" s="151" t="s">
        <v>39</v>
      </c>
      <c r="J94" s="36" t="str">
        <f>E26</f>
        <v>Ing. Miloslav v Karviné</v>
      </c>
      <c r="K94" s="39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49"/>
      <c r="J95" s="39"/>
      <c r="K95" s="39"/>
      <c r="L95" s="43"/>
    </row>
    <row r="96" s="1" customFormat="1" ht="29.28" customHeight="1">
      <c r="B96" s="38"/>
      <c r="C96" s="187" t="s">
        <v>114</v>
      </c>
      <c r="D96" s="188"/>
      <c r="E96" s="188"/>
      <c r="F96" s="188"/>
      <c r="G96" s="188"/>
      <c r="H96" s="188"/>
      <c r="I96" s="189"/>
      <c r="J96" s="190" t="s">
        <v>115</v>
      </c>
      <c r="K96" s="188"/>
      <c r="L96" s="43"/>
    </row>
    <row r="97" s="1" customFormat="1" ht="10.32" customHeight="1">
      <c r="B97" s="38"/>
      <c r="C97" s="39"/>
      <c r="D97" s="39"/>
      <c r="E97" s="39"/>
      <c r="F97" s="39"/>
      <c r="G97" s="39"/>
      <c r="H97" s="39"/>
      <c r="I97" s="149"/>
      <c r="J97" s="39"/>
      <c r="K97" s="39"/>
      <c r="L97" s="43"/>
    </row>
    <row r="98" s="1" customFormat="1" ht="22.8" customHeight="1">
      <c r="B98" s="38"/>
      <c r="C98" s="191" t="s">
        <v>116</v>
      </c>
      <c r="D98" s="39"/>
      <c r="E98" s="39"/>
      <c r="F98" s="39"/>
      <c r="G98" s="39"/>
      <c r="H98" s="39"/>
      <c r="I98" s="149"/>
      <c r="J98" s="105">
        <f>J138</f>
        <v>0</v>
      </c>
      <c r="K98" s="39"/>
      <c r="L98" s="43"/>
      <c r="AU98" s="17" t="s">
        <v>117</v>
      </c>
    </row>
    <row r="99" s="8" customFormat="1" ht="24.96" customHeight="1">
      <c r="B99" s="192"/>
      <c r="C99" s="193"/>
      <c r="D99" s="194" t="s">
        <v>118</v>
      </c>
      <c r="E99" s="195"/>
      <c r="F99" s="195"/>
      <c r="G99" s="195"/>
      <c r="H99" s="195"/>
      <c r="I99" s="196"/>
      <c r="J99" s="197">
        <f>J139</f>
        <v>0</v>
      </c>
      <c r="K99" s="193"/>
      <c r="L99" s="198"/>
    </row>
    <row r="100" s="9" customFormat="1" ht="19.92" customHeight="1">
      <c r="B100" s="199"/>
      <c r="C100" s="128"/>
      <c r="D100" s="200" t="s">
        <v>119</v>
      </c>
      <c r="E100" s="201"/>
      <c r="F100" s="201"/>
      <c r="G100" s="201"/>
      <c r="H100" s="201"/>
      <c r="I100" s="202"/>
      <c r="J100" s="203">
        <f>J140</f>
        <v>0</v>
      </c>
      <c r="K100" s="128"/>
      <c r="L100" s="204"/>
    </row>
    <row r="101" s="9" customFormat="1" ht="14.88" customHeight="1">
      <c r="B101" s="199"/>
      <c r="C101" s="128"/>
      <c r="D101" s="200" t="s">
        <v>120</v>
      </c>
      <c r="E101" s="201"/>
      <c r="F101" s="201"/>
      <c r="G101" s="201"/>
      <c r="H101" s="201"/>
      <c r="I101" s="202"/>
      <c r="J101" s="203">
        <f>J141</f>
        <v>0</v>
      </c>
      <c r="K101" s="128"/>
      <c r="L101" s="204"/>
    </row>
    <row r="102" s="9" customFormat="1" ht="14.88" customHeight="1">
      <c r="B102" s="199"/>
      <c r="C102" s="128"/>
      <c r="D102" s="200" t="s">
        <v>121</v>
      </c>
      <c r="E102" s="201"/>
      <c r="F102" s="201"/>
      <c r="G102" s="201"/>
      <c r="H102" s="201"/>
      <c r="I102" s="202"/>
      <c r="J102" s="203">
        <f>J152</f>
        <v>0</v>
      </c>
      <c r="K102" s="128"/>
      <c r="L102" s="204"/>
    </row>
    <row r="103" s="9" customFormat="1" ht="14.88" customHeight="1">
      <c r="B103" s="199"/>
      <c r="C103" s="128"/>
      <c r="D103" s="200" t="s">
        <v>122</v>
      </c>
      <c r="E103" s="201"/>
      <c r="F103" s="201"/>
      <c r="G103" s="201"/>
      <c r="H103" s="201"/>
      <c r="I103" s="202"/>
      <c r="J103" s="203">
        <f>J162</f>
        <v>0</v>
      </c>
      <c r="K103" s="128"/>
      <c r="L103" s="204"/>
    </row>
    <row r="104" s="9" customFormat="1" ht="14.88" customHeight="1">
      <c r="B104" s="199"/>
      <c r="C104" s="128"/>
      <c r="D104" s="200" t="s">
        <v>123</v>
      </c>
      <c r="E104" s="201"/>
      <c r="F104" s="201"/>
      <c r="G104" s="201"/>
      <c r="H104" s="201"/>
      <c r="I104" s="202"/>
      <c r="J104" s="203">
        <f>J181</f>
        <v>0</v>
      </c>
      <c r="K104" s="128"/>
      <c r="L104" s="204"/>
    </row>
    <row r="105" s="9" customFormat="1" ht="14.88" customHeight="1">
      <c r="B105" s="199"/>
      <c r="C105" s="128"/>
      <c r="D105" s="200" t="s">
        <v>125</v>
      </c>
      <c r="E105" s="201"/>
      <c r="F105" s="201"/>
      <c r="G105" s="201"/>
      <c r="H105" s="201"/>
      <c r="I105" s="202"/>
      <c r="J105" s="203">
        <f>J201</f>
        <v>0</v>
      </c>
      <c r="K105" s="128"/>
      <c r="L105" s="204"/>
    </row>
    <row r="106" s="9" customFormat="1" ht="19.92" customHeight="1">
      <c r="B106" s="199"/>
      <c r="C106" s="128"/>
      <c r="D106" s="200" t="s">
        <v>127</v>
      </c>
      <c r="E106" s="201"/>
      <c r="F106" s="201"/>
      <c r="G106" s="201"/>
      <c r="H106" s="201"/>
      <c r="I106" s="202"/>
      <c r="J106" s="203">
        <f>J218</f>
        <v>0</v>
      </c>
      <c r="K106" s="128"/>
      <c r="L106" s="204"/>
    </row>
    <row r="107" s="9" customFormat="1" ht="14.88" customHeight="1">
      <c r="B107" s="199"/>
      <c r="C107" s="128"/>
      <c r="D107" s="200" t="s">
        <v>128</v>
      </c>
      <c r="E107" s="201"/>
      <c r="F107" s="201"/>
      <c r="G107" s="201"/>
      <c r="H107" s="201"/>
      <c r="I107" s="202"/>
      <c r="J107" s="203">
        <f>J219</f>
        <v>0</v>
      </c>
      <c r="K107" s="128"/>
      <c r="L107" s="204"/>
    </row>
    <row r="108" s="9" customFormat="1" ht="19.92" customHeight="1">
      <c r="B108" s="199"/>
      <c r="C108" s="128"/>
      <c r="D108" s="200" t="s">
        <v>129</v>
      </c>
      <c r="E108" s="201"/>
      <c r="F108" s="201"/>
      <c r="G108" s="201"/>
      <c r="H108" s="201"/>
      <c r="I108" s="202"/>
      <c r="J108" s="203">
        <f>J223</f>
        <v>0</v>
      </c>
      <c r="K108" s="128"/>
      <c r="L108" s="204"/>
    </row>
    <row r="109" s="9" customFormat="1" ht="14.88" customHeight="1">
      <c r="B109" s="199"/>
      <c r="C109" s="128"/>
      <c r="D109" s="200" t="s">
        <v>130</v>
      </c>
      <c r="E109" s="201"/>
      <c r="F109" s="201"/>
      <c r="G109" s="201"/>
      <c r="H109" s="201"/>
      <c r="I109" s="202"/>
      <c r="J109" s="203">
        <f>J224</f>
        <v>0</v>
      </c>
      <c r="K109" s="128"/>
      <c r="L109" s="204"/>
    </row>
    <row r="110" s="9" customFormat="1" ht="14.88" customHeight="1">
      <c r="B110" s="199"/>
      <c r="C110" s="128"/>
      <c r="D110" s="200" t="s">
        <v>131</v>
      </c>
      <c r="E110" s="201"/>
      <c r="F110" s="201"/>
      <c r="G110" s="201"/>
      <c r="H110" s="201"/>
      <c r="I110" s="202"/>
      <c r="J110" s="203">
        <f>J227</f>
        <v>0</v>
      </c>
      <c r="K110" s="128"/>
      <c r="L110" s="204"/>
    </row>
    <row r="111" s="9" customFormat="1" ht="19.92" customHeight="1">
      <c r="B111" s="199"/>
      <c r="C111" s="128"/>
      <c r="D111" s="200" t="s">
        <v>133</v>
      </c>
      <c r="E111" s="201"/>
      <c r="F111" s="201"/>
      <c r="G111" s="201"/>
      <c r="H111" s="201"/>
      <c r="I111" s="202"/>
      <c r="J111" s="203">
        <f>J232</f>
        <v>0</v>
      </c>
      <c r="K111" s="128"/>
      <c r="L111" s="204"/>
    </row>
    <row r="112" s="9" customFormat="1" ht="14.88" customHeight="1">
      <c r="B112" s="199"/>
      <c r="C112" s="128"/>
      <c r="D112" s="200" t="s">
        <v>134</v>
      </c>
      <c r="E112" s="201"/>
      <c r="F112" s="201"/>
      <c r="G112" s="201"/>
      <c r="H112" s="201"/>
      <c r="I112" s="202"/>
      <c r="J112" s="203">
        <f>J233</f>
        <v>0</v>
      </c>
      <c r="K112" s="128"/>
      <c r="L112" s="204"/>
    </row>
    <row r="113" s="9" customFormat="1" ht="19.92" customHeight="1">
      <c r="B113" s="199"/>
      <c r="C113" s="128"/>
      <c r="D113" s="200" t="s">
        <v>135</v>
      </c>
      <c r="E113" s="201"/>
      <c r="F113" s="201"/>
      <c r="G113" s="201"/>
      <c r="H113" s="201"/>
      <c r="I113" s="202"/>
      <c r="J113" s="203">
        <f>J247</f>
        <v>0</v>
      </c>
      <c r="K113" s="128"/>
      <c r="L113" s="204"/>
    </row>
    <row r="114" s="9" customFormat="1" ht="19.92" customHeight="1">
      <c r="B114" s="199"/>
      <c r="C114" s="128"/>
      <c r="D114" s="200" t="s">
        <v>136</v>
      </c>
      <c r="E114" s="201"/>
      <c r="F114" s="201"/>
      <c r="G114" s="201"/>
      <c r="H114" s="201"/>
      <c r="I114" s="202"/>
      <c r="J114" s="203">
        <f>J275</f>
        <v>0</v>
      </c>
      <c r="K114" s="128"/>
      <c r="L114" s="204"/>
    </row>
    <row r="115" s="9" customFormat="1" ht="14.88" customHeight="1">
      <c r="B115" s="199"/>
      <c r="C115" s="128"/>
      <c r="D115" s="200" t="s">
        <v>543</v>
      </c>
      <c r="E115" s="201"/>
      <c r="F115" s="201"/>
      <c r="G115" s="201"/>
      <c r="H115" s="201"/>
      <c r="I115" s="202"/>
      <c r="J115" s="203">
        <f>J287</f>
        <v>0</v>
      </c>
      <c r="K115" s="128"/>
      <c r="L115" s="204"/>
    </row>
    <row r="116" s="9" customFormat="1" ht="21.84" customHeight="1">
      <c r="B116" s="199"/>
      <c r="C116" s="128"/>
      <c r="D116" s="200" t="s">
        <v>544</v>
      </c>
      <c r="E116" s="201"/>
      <c r="F116" s="201"/>
      <c r="G116" s="201"/>
      <c r="H116" s="201"/>
      <c r="I116" s="202"/>
      <c r="J116" s="203">
        <f>J298</f>
        <v>0</v>
      </c>
      <c r="K116" s="128"/>
      <c r="L116" s="204"/>
    </row>
    <row r="117" s="1" customFormat="1" ht="21.84" customHeight="1">
      <c r="B117" s="38"/>
      <c r="C117" s="39"/>
      <c r="D117" s="39"/>
      <c r="E117" s="39"/>
      <c r="F117" s="39"/>
      <c r="G117" s="39"/>
      <c r="H117" s="39"/>
      <c r="I117" s="149"/>
      <c r="J117" s="39"/>
      <c r="K117" s="39"/>
      <c r="L117" s="43"/>
    </row>
    <row r="118" s="1" customFormat="1" ht="6.96" customHeight="1">
      <c r="B118" s="61"/>
      <c r="C118" s="62"/>
      <c r="D118" s="62"/>
      <c r="E118" s="62"/>
      <c r="F118" s="62"/>
      <c r="G118" s="62"/>
      <c r="H118" s="62"/>
      <c r="I118" s="182"/>
      <c r="J118" s="62"/>
      <c r="K118" s="62"/>
      <c r="L118" s="43"/>
    </row>
    <row r="122" s="1" customFormat="1" ht="6.96" customHeight="1">
      <c r="B122" s="63"/>
      <c r="C122" s="64"/>
      <c r="D122" s="64"/>
      <c r="E122" s="64"/>
      <c r="F122" s="64"/>
      <c r="G122" s="64"/>
      <c r="H122" s="64"/>
      <c r="I122" s="185"/>
      <c r="J122" s="64"/>
      <c r="K122" s="64"/>
      <c r="L122" s="43"/>
    </row>
    <row r="123" s="1" customFormat="1" ht="24.96" customHeight="1">
      <c r="B123" s="38"/>
      <c r="C123" s="23" t="s">
        <v>140</v>
      </c>
      <c r="D123" s="39"/>
      <c r="E123" s="39"/>
      <c r="F123" s="39"/>
      <c r="G123" s="39"/>
      <c r="H123" s="39"/>
      <c r="I123" s="149"/>
      <c r="J123" s="39"/>
      <c r="K123" s="39"/>
      <c r="L123" s="43"/>
    </row>
    <row r="124" s="1" customFormat="1" ht="6.96" customHeight="1">
      <c r="B124" s="38"/>
      <c r="C124" s="39"/>
      <c r="D124" s="39"/>
      <c r="E124" s="39"/>
      <c r="F124" s="39"/>
      <c r="G124" s="39"/>
      <c r="H124" s="39"/>
      <c r="I124" s="149"/>
      <c r="J124" s="39"/>
      <c r="K124" s="39"/>
      <c r="L124" s="43"/>
    </row>
    <row r="125" s="1" customFormat="1" ht="12" customHeight="1">
      <c r="B125" s="38"/>
      <c r="C125" s="32" t="s">
        <v>16</v>
      </c>
      <c r="D125" s="39"/>
      <c r="E125" s="39"/>
      <c r="F125" s="39"/>
      <c r="G125" s="39"/>
      <c r="H125" s="39"/>
      <c r="I125" s="149"/>
      <c r="J125" s="39"/>
      <c r="K125" s="39"/>
      <c r="L125" s="43"/>
    </row>
    <row r="126" s="1" customFormat="1" ht="16.5" customHeight="1">
      <c r="B126" s="38"/>
      <c r="C126" s="39"/>
      <c r="D126" s="39"/>
      <c r="E126" s="186" t="str">
        <f>E7</f>
        <v>Úpravy ulice Sv.Čecha v Karviné-Fryštátě, 1.část</v>
      </c>
      <c r="F126" s="32"/>
      <c r="G126" s="32"/>
      <c r="H126" s="32"/>
      <c r="I126" s="149"/>
      <c r="J126" s="39"/>
      <c r="K126" s="39"/>
      <c r="L126" s="43"/>
    </row>
    <row r="127" ht="12" customHeight="1">
      <c r="B127" s="21"/>
      <c r="C127" s="32" t="s">
        <v>108</v>
      </c>
      <c r="D127" s="22"/>
      <c r="E127" s="22"/>
      <c r="F127" s="22"/>
      <c r="G127" s="22"/>
      <c r="H127" s="22"/>
      <c r="I127" s="141"/>
      <c r="J127" s="22"/>
      <c r="K127" s="22"/>
      <c r="L127" s="20"/>
    </row>
    <row r="128" s="1" customFormat="1" ht="16.5" customHeight="1">
      <c r="B128" s="38"/>
      <c r="C128" s="39"/>
      <c r="D128" s="39"/>
      <c r="E128" s="186" t="s">
        <v>541</v>
      </c>
      <c r="F128" s="39"/>
      <c r="G128" s="39"/>
      <c r="H128" s="39"/>
      <c r="I128" s="149"/>
      <c r="J128" s="39"/>
      <c r="K128" s="39"/>
      <c r="L128" s="43"/>
    </row>
    <row r="129" s="1" customFormat="1" ht="12" customHeight="1">
      <c r="B129" s="38"/>
      <c r="C129" s="32" t="s">
        <v>110</v>
      </c>
      <c r="D129" s="39"/>
      <c r="E129" s="39"/>
      <c r="F129" s="39"/>
      <c r="G129" s="39"/>
      <c r="H129" s="39"/>
      <c r="I129" s="149"/>
      <c r="J129" s="39"/>
      <c r="K129" s="39"/>
      <c r="L129" s="43"/>
    </row>
    <row r="130" s="1" customFormat="1" ht="16.5" customHeight="1">
      <c r="B130" s="38"/>
      <c r="C130" s="39"/>
      <c r="D130" s="39"/>
      <c r="E130" s="71" t="str">
        <f>E11</f>
        <v>101b - Soupis prací - Oprava stávajících sjezdů</v>
      </c>
      <c r="F130" s="39"/>
      <c r="G130" s="39"/>
      <c r="H130" s="39"/>
      <c r="I130" s="149"/>
      <c r="J130" s="39"/>
      <c r="K130" s="39"/>
      <c r="L130" s="43"/>
    </row>
    <row r="131" s="1" customFormat="1" ht="6.96" customHeight="1">
      <c r="B131" s="38"/>
      <c r="C131" s="39"/>
      <c r="D131" s="39"/>
      <c r="E131" s="39"/>
      <c r="F131" s="39"/>
      <c r="G131" s="39"/>
      <c r="H131" s="39"/>
      <c r="I131" s="149"/>
      <c r="J131" s="39"/>
      <c r="K131" s="39"/>
      <c r="L131" s="43"/>
    </row>
    <row r="132" s="1" customFormat="1" ht="12" customHeight="1">
      <c r="B132" s="38"/>
      <c r="C132" s="32" t="s">
        <v>22</v>
      </c>
      <c r="D132" s="39"/>
      <c r="E132" s="39"/>
      <c r="F132" s="27" t="str">
        <f>F14</f>
        <v>Karviná Fryštát</v>
      </c>
      <c r="G132" s="39"/>
      <c r="H132" s="39"/>
      <c r="I132" s="151" t="s">
        <v>24</v>
      </c>
      <c r="J132" s="74" t="str">
        <f>IF(J14="","",J14)</f>
        <v>16. 2. 2019</v>
      </c>
      <c r="K132" s="39"/>
      <c r="L132" s="43"/>
    </row>
    <row r="133" s="1" customFormat="1" ht="6.96" customHeight="1">
      <c r="B133" s="38"/>
      <c r="C133" s="39"/>
      <c r="D133" s="39"/>
      <c r="E133" s="39"/>
      <c r="F133" s="39"/>
      <c r="G133" s="39"/>
      <c r="H133" s="39"/>
      <c r="I133" s="149"/>
      <c r="J133" s="39"/>
      <c r="K133" s="39"/>
      <c r="L133" s="43"/>
    </row>
    <row r="134" s="1" customFormat="1" ht="43.05" customHeight="1">
      <c r="B134" s="38"/>
      <c r="C134" s="32" t="s">
        <v>26</v>
      </c>
      <c r="D134" s="39"/>
      <c r="E134" s="39"/>
      <c r="F134" s="27" t="str">
        <f>E17</f>
        <v>SMK-odbor majetkový</v>
      </c>
      <c r="G134" s="39"/>
      <c r="H134" s="39"/>
      <c r="I134" s="151" t="s">
        <v>34</v>
      </c>
      <c r="J134" s="36" t="str">
        <f>E23</f>
        <v>Ateliér ESO spolsr.o.,K.H.Máchy5203/33</v>
      </c>
      <c r="K134" s="39"/>
      <c r="L134" s="43"/>
    </row>
    <row r="135" s="1" customFormat="1" ht="27.9" customHeight="1">
      <c r="B135" s="38"/>
      <c r="C135" s="32" t="s">
        <v>32</v>
      </c>
      <c r="D135" s="39"/>
      <c r="E135" s="39"/>
      <c r="F135" s="27" t="str">
        <f>IF(E20="","",E20)</f>
        <v>Vyplň údaj</v>
      </c>
      <c r="G135" s="39"/>
      <c r="H135" s="39"/>
      <c r="I135" s="151" t="s">
        <v>39</v>
      </c>
      <c r="J135" s="36" t="str">
        <f>E26</f>
        <v>Ing. Miloslav v Karviné</v>
      </c>
      <c r="K135" s="39"/>
      <c r="L135" s="43"/>
    </row>
    <row r="136" s="1" customFormat="1" ht="10.32" customHeight="1">
      <c r="B136" s="38"/>
      <c r="C136" s="39"/>
      <c r="D136" s="39"/>
      <c r="E136" s="39"/>
      <c r="F136" s="39"/>
      <c r="G136" s="39"/>
      <c r="H136" s="39"/>
      <c r="I136" s="149"/>
      <c r="J136" s="39"/>
      <c r="K136" s="39"/>
      <c r="L136" s="43"/>
    </row>
    <row r="137" s="10" customFormat="1" ht="29.28" customHeight="1">
      <c r="B137" s="205"/>
      <c r="C137" s="206" t="s">
        <v>141</v>
      </c>
      <c r="D137" s="207" t="s">
        <v>67</v>
      </c>
      <c r="E137" s="207" t="s">
        <v>63</v>
      </c>
      <c r="F137" s="207" t="s">
        <v>64</v>
      </c>
      <c r="G137" s="207" t="s">
        <v>142</v>
      </c>
      <c r="H137" s="207" t="s">
        <v>143</v>
      </c>
      <c r="I137" s="208" t="s">
        <v>144</v>
      </c>
      <c r="J137" s="207" t="s">
        <v>115</v>
      </c>
      <c r="K137" s="209" t="s">
        <v>145</v>
      </c>
      <c r="L137" s="210"/>
      <c r="M137" s="95" t="s">
        <v>1</v>
      </c>
      <c r="N137" s="96" t="s">
        <v>46</v>
      </c>
      <c r="O137" s="96" t="s">
        <v>146</v>
      </c>
      <c r="P137" s="96" t="s">
        <v>147</v>
      </c>
      <c r="Q137" s="96" t="s">
        <v>148</v>
      </c>
      <c r="R137" s="96" t="s">
        <v>149</v>
      </c>
      <c r="S137" s="96" t="s">
        <v>150</v>
      </c>
      <c r="T137" s="97" t="s">
        <v>151</v>
      </c>
    </row>
    <row r="138" s="1" customFormat="1" ht="22.8" customHeight="1">
      <c r="B138" s="38"/>
      <c r="C138" s="102" t="s">
        <v>152</v>
      </c>
      <c r="D138" s="39"/>
      <c r="E138" s="39"/>
      <c r="F138" s="39"/>
      <c r="G138" s="39"/>
      <c r="H138" s="39"/>
      <c r="I138" s="149"/>
      <c r="J138" s="211">
        <f>BK138</f>
        <v>0</v>
      </c>
      <c r="K138" s="39"/>
      <c r="L138" s="43"/>
      <c r="M138" s="98"/>
      <c r="N138" s="99"/>
      <c r="O138" s="99"/>
      <c r="P138" s="212">
        <f>P139</f>
        <v>0</v>
      </c>
      <c r="Q138" s="99"/>
      <c r="R138" s="212">
        <f>R139</f>
        <v>296.97527489999999</v>
      </c>
      <c r="S138" s="99"/>
      <c r="T138" s="213">
        <f>T139</f>
        <v>129.737</v>
      </c>
      <c r="AT138" s="17" t="s">
        <v>81</v>
      </c>
      <c r="AU138" s="17" t="s">
        <v>117</v>
      </c>
      <c r="BK138" s="214">
        <f>BK139</f>
        <v>0</v>
      </c>
    </row>
    <row r="139" s="11" customFormat="1" ht="25.92" customHeight="1">
      <c r="B139" s="215"/>
      <c r="C139" s="216"/>
      <c r="D139" s="217" t="s">
        <v>81</v>
      </c>
      <c r="E139" s="218" t="s">
        <v>153</v>
      </c>
      <c r="F139" s="218" t="s">
        <v>154</v>
      </c>
      <c r="G139" s="216"/>
      <c r="H139" s="216"/>
      <c r="I139" s="219"/>
      <c r="J139" s="220">
        <f>BK139</f>
        <v>0</v>
      </c>
      <c r="K139" s="216"/>
      <c r="L139" s="221"/>
      <c r="M139" s="222"/>
      <c r="N139" s="223"/>
      <c r="O139" s="223"/>
      <c r="P139" s="224">
        <f>P140+P218+P223+P232+P247+P275</f>
        <v>0</v>
      </c>
      <c r="Q139" s="223"/>
      <c r="R139" s="224">
        <f>R140+R218+R223+R232+R247+R275</f>
        <v>296.97527489999999</v>
      </c>
      <c r="S139" s="223"/>
      <c r="T139" s="225">
        <f>T140+T218+T223+T232+T247+T275</f>
        <v>129.737</v>
      </c>
      <c r="AR139" s="226" t="s">
        <v>89</v>
      </c>
      <c r="AT139" s="227" t="s">
        <v>81</v>
      </c>
      <c r="AU139" s="227" t="s">
        <v>82</v>
      </c>
      <c r="AY139" s="226" t="s">
        <v>155</v>
      </c>
      <c r="BK139" s="228">
        <f>BK140+BK218+BK223+BK232+BK247+BK275</f>
        <v>0</v>
      </c>
    </row>
    <row r="140" s="11" customFormat="1" ht="22.8" customHeight="1">
      <c r="B140" s="215"/>
      <c r="C140" s="216"/>
      <c r="D140" s="217" t="s">
        <v>81</v>
      </c>
      <c r="E140" s="229" t="s">
        <v>89</v>
      </c>
      <c r="F140" s="229" t="s">
        <v>156</v>
      </c>
      <c r="G140" s="216"/>
      <c r="H140" s="216"/>
      <c r="I140" s="219"/>
      <c r="J140" s="230">
        <f>BK140</f>
        <v>0</v>
      </c>
      <c r="K140" s="216"/>
      <c r="L140" s="221"/>
      <c r="M140" s="222"/>
      <c r="N140" s="223"/>
      <c r="O140" s="223"/>
      <c r="P140" s="224">
        <f>P141+P152+P162+P181+P201</f>
        <v>0</v>
      </c>
      <c r="Q140" s="223"/>
      <c r="R140" s="224">
        <f>R141+R152+R162+R181+R201</f>
        <v>39.809868999999999</v>
      </c>
      <c r="S140" s="223"/>
      <c r="T140" s="225">
        <f>T141+T152+T162+T181+T201</f>
        <v>129.737</v>
      </c>
      <c r="AR140" s="226" t="s">
        <v>89</v>
      </c>
      <c r="AT140" s="227" t="s">
        <v>81</v>
      </c>
      <c r="AU140" s="227" t="s">
        <v>89</v>
      </c>
      <c r="AY140" s="226" t="s">
        <v>155</v>
      </c>
      <c r="BK140" s="228">
        <f>BK141+BK152+BK162+BK181+BK201</f>
        <v>0</v>
      </c>
    </row>
    <row r="141" s="11" customFormat="1" ht="20.88" customHeight="1">
      <c r="B141" s="215"/>
      <c r="C141" s="216"/>
      <c r="D141" s="217" t="s">
        <v>81</v>
      </c>
      <c r="E141" s="229" t="s">
        <v>157</v>
      </c>
      <c r="F141" s="229" t="s">
        <v>158</v>
      </c>
      <c r="G141" s="216"/>
      <c r="H141" s="216"/>
      <c r="I141" s="219"/>
      <c r="J141" s="230">
        <f>BK141</f>
        <v>0</v>
      </c>
      <c r="K141" s="216"/>
      <c r="L141" s="221"/>
      <c r="M141" s="222"/>
      <c r="N141" s="223"/>
      <c r="O141" s="223"/>
      <c r="P141" s="224">
        <f>SUM(P142:P151)</f>
        <v>0</v>
      </c>
      <c r="Q141" s="223"/>
      <c r="R141" s="224">
        <f>SUM(R142:R151)</f>
        <v>0</v>
      </c>
      <c r="S141" s="223"/>
      <c r="T141" s="225">
        <f>SUM(T142:T151)</f>
        <v>129.737</v>
      </c>
      <c r="AR141" s="226" t="s">
        <v>89</v>
      </c>
      <c r="AT141" s="227" t="s">
        <v>81</v>
      </c>
      <c r="AU141" s="227" t="s">
        <v>91</v>
      </c>
      <c r="AY141" s="226" t="s">
        <v>155</v>
      </c>
      <c r="BK141" s="228">
        <f>SUM(BK142:BK151)</f>
        <v>0</v>
      </c>
    </row>
    <row r="142" s="1" customFormat="1" ht="16.5" customHeight="1">
      <c r="B142" s="38"/>
      <c r="C142" s="231" t="s">
        <v>89</v>
      </c>
      <c r="D142" s="231" t="s">
        <v>159</v>
      </c>
      <c r="E142" s="232" t="s">
        <v>545</v>
      </c>
      <c r="F142" s="233" t="s">
        <v>546</v>
      </c>
      <c r="G142" s="234" t="s">
        <v>162</v>
      </c>
      <c r="H142" s="235">
        <v>37.600000000000001</v>
      </c>
      <c r="I142" s="236"/>
      <c r="J142" s="237">
        <f>ROUND(I142*H142,2)</f>
        <v>0</v>
      </c>
      <c r="K142" s="233" t="s">
        <v>163</v>
      </c>
      <c r="L142" s="43"/>
      <c r="M142" s="238" t="s">
        <v>1</v>
      </c>
      <c r="N142" s="239" t="s">
        <v>47</v>
      </c>
      <c r="O142" s="86"/>
      <c r="P142" s="240">
        <f>O142*H142</f>
        <v>0</v>
      </c>
      <c r="Q142" s="240">
        <v>0</v>
      </c>
      <c r="R142" s="240">
        <f>Q142*H142</f>
        <v>0</v>
      </c>
      <c r="S142" s="240">
        <v>0.29499999999999998</v>
      </c>
      <c r="T142" s="241">
        <f>S142*H142</f>
        <v>11.092000000000001</v>
      </c>
      <c r="AR142" s="242" t="s">
        <v>164</v>
      </c>
      <c r="AT142" s="242" t="s">
        <v>159</v>
      </c>
      <c r="AU142" s="242" t="s">
        <v>165</v>
      </c>
      <c r="AY142" s="17" t="s">
        <v>155</v>
      </c>
      <c r="BE142" s="243">
        <f>IF(N142="základní",J142,0)</f>
        <v>0</v>
      </c>
      <c r="BF142" s="243">
        <f>IF(N142="snížená",J142,0)</f>
        <v>0</v>
      </c>
      <c r="BG142" s="243">
        <f>IF(N142="zákl. přenesená",J142,0)</f>
        <v>0</v>
      </c>
      <c r="BH142" s="243">
        <f>IF(N142="sníž. přenesená",J142,0)</f>
        <v>0</v>
      </c>
      <c r="BI142" s="243">
        <f>IF(N142="nulová",J142,0)</f>
        <v>0</v>
      </c>
      <c r="BJ142" s="17" t="s">
        <v>89</v>
      </c>
      <c r="BK142" s="243">
        <f>ROUND(I142*H142,2)</f>
        <v>0</v>
      </c>
      <c r="BL142" s="17" t="s">
        <v>164</v>
      </c>
      <c r="BM142" s="242" t="s">
        <v>547</v>
      </c>
    </row>
    <row r="143" s="13" customFormat="1">
      <c r="B143" s="255"/>
      <c r="C143" s="256"/>
      <c r="D143" s="246" t="s">
        <v>167</v>
      </c>
      <c r="E143" s="257" t="s">
        <v>1</v>
      </c>
      <c r="F143" s="258" t="s">
        <v>548</v>
      </c>
      <c r="G143" s="256"/>
      <c r="H143" s="259">
        <v>37.600000000000001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AT143" s="265" t="s">
        <v>167</v>
      </c>
      <c r="AU143" s="265" t="s">
        <v>165</v>
      </c>
      <c r="AV143" s="13" t="s">
        <v>91</v>
      </c>
      <c r="AW143" s="13" t="s">
        <v>38</v>
      </c>
      <c r="AX143" s="13" t="s">
        <v>89</v>
      </c>
      <c r="AY143" s="265" t="s">
        <v>155</v>
      </c>
    </row>
    <row r="144" s="1" customFormat="1" ht="16.5" customHeight="1">
      <c r="B144" s="38"/>
      <c r="C144" s="231" t="s">
        <v>91</v>
      </c>
      <c r="D144" s="231" t="s">
        <v>159</v>
      </c>
      <c r="E144" s="232" t="s">
        <v>549</v>
      </c>
      <c r="F144" s="233" t="s">
        <v>550</v>
      </c>
      <c r="G144" s="234" t="s">
        <v>162</v>
      </c>
      <c r="H144" s="235">
        <v>167.59999999999999</v>
      </c>
      <c r="I144" s="236"/>
      <c r="J144" s="237">
        <f>ROUND(I144*H144,2)</f>
        <v>0</v>
      </c>
      <c r="K144" s="233" t="s">
        <v>163</v>
      </c>
      <c r="L144" s="43"/>
      <c r="M144" s="238" t="s">
        <v>1</v>
      </c>
      <c r="N144" s="239" t="s">
        <v>47</v>
      </c>
      <c r="O144" s="86"/>
      <c r="P144" s="240">
        <f>O144*H144</f>
        <v>0</v>
      </c>
      <c r="Q144" s="240">
        <v>0</v>
      </c>
      <c r="R144" s="240">
        <f>Q144*H144</f>
        <v>0</v>
      </c>
      <c r="S144" s="240">
        <v>0.44</v>
      </c>
      <c r="T144" s="241">
        <f>S144*H144</f>
        <v>73.744</v>
      </c>
      <c r="AR144" s="242" t="s">
        <v>164</v>
      </c>
      <c r="AT144" s="242" t="s">
        <v>159</v>
      </c>
      <c r="AU144" s="242" t="s">
        <v>165</v>
      </c>
      <c r="AY144" s="17" t="s">
        <v>155</v>
      </c>
      <c r="BE144" s="243">
        <f>IF(N144="základní",J144,0)</f>
        <v>0</v>
      </c>
      <c r="BF144" s="243">
        <f>IF(N144="snížená",J144,0)</f>
        <v>0</v>
      </c>
      <c r="BG144" s="243">
        <f>IF(N144="zákl. přenesená",J144,0)</f>
        <v>0</v>
      </c>
      <c r="BH144" s="243">
        <f>IF(N144="sníž. přenesená",J144,0)</f>
        <v>0</v>
      </c>
      <c r="BI144" s="243">
        <f>IF(N144="nulová",J144,0)</f>
        <v>0</v>
      </c>
      <c r="BJ144" s="17" t="s">
        <v>89</v>
      </c>
      <c r="BK144" s="243">
        <f>ROUND(I144*H144,2)</f>
        <v>0</v>
      </c>
      <c r="BL144" s="17" t="s">
        <v>164</v>
      </c>
      <c r="BM144" s="242" t="s">
        <v>551</v>
      </c>
    </row>
    <row r="145" s="13" customFormat="1">
      <c r="B145" s="255"/>
      <c r="C145" s="256"/>
      <c r="D145" s="246" t="s">
        <v>167</v>
      </c>
      <c r="E145" s="257" t="s">
        <v>1</v>
      </c>
      <c r="F145" s="258" t="s">
        <v>552</v>
      </c>
      <c r="G145" s="256"/>
      <c r="H145" s="259">
        <v>167.59999999999999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AT145" s="265" t="s">
        <v>167</v>
      </c>
      <c r="AU145" s="265" t="s">
        <v>165</v>
      </c>
      <c r="AV145" s="13" t="s">
        <v>91</v>
      </c>
      <c r="AW145" s="13" t="s">
        <v>38</v>
      </c>
      <c r="AX145" s="13" t="s">
        <v>89</v>
      </c>
      <c r="AY145" s="265" t="s">
        <v>155</v>
      </c>
    </row>
    <row r="146" s="1" customFormat="1" ht="16.5" customHeight="1">
      <c r="B146" s="38"/>
      <c r="C146" s="231" t="s">
        <v>165</v>
      </c>
      <c r="D146" s="231" t="s">
        <v>159</v>
      </c>
      <c r="E146" s="232" t="s">
        <v>553</v>
      </c>
      <c r="F146" s="233" t="s">
        <v>554</v>
      </c>
      <c r="G146" s="234" t="s">
        <v>162</v>
      </c>
      <c r="H146" s="235">
        <v>57</v>
      </c>
      <c r="I146" s="236"/>
      <c r="J146" s="237">
        <f>ROUND(I146*H146,2)</f>
        <v>0</v>
      </c>
      <c r="K146" s="233" t="s">
        <v>163</v>
      </c>
      <c r="L146" s="43"/>
      <c r="M146" s="238" t="s">
        <v>1</v>
      </c>
      <c r="N146" s="239" t="s">
        <v>47</v>
      </c>
      <c r="O146" s="86"/>
      <c r="P146" s="240">
        <f>O146*H146</f>
        <v>0</v>
      </c>
      <c r="Q146" s="240">
        <v>0</v>
      </c>
      <c r="R146" s="240">
        <f>Q146*H146</f>
        <v>0</v>
      </c>
      <c r="S146" s="240">
        <v>0.625</v>
      </c>
      <c r="T146" s="241">
        <f>S146*H146</f>
        <v>35.625</v>
      </c>
      <c r="AR146" s="242" t="s">
        <v>164</v>
      </c>
      <c r="AT146" s="242" t="s">
        <v>159</v>
      </c>
      <c r="AU146" s="242" t="s">
        <v>165</v>
      </c>
      <c r="AY146" s="17" t="s">
        <v>155</v>
      </c>
      <c r="BE146" s="243">
        <f>IF(N146="základní",J146,0)</f>
        <v>0</v>
      </c>
      <c r="BF146" s="243">
        <f>IF(N146="snížená",J146,0)</f>
        <v>0</v>
      </c>
      <c r="BG146" s="243">
        <f>IF(N146="zákl. přenesená",J146,0)</f>
        <v>0</v>
      </c>
      <c r="BH146" s="243">
        <f>IF(N146="sníž. přenesená",J146,0)</f>
        <v>0</v>
      </c>
      <c r="BI146" s="243">
        <f>IF(N146="nulová",J146,0)</f>
        <v>0</v>
      </c>
      <c r="BJ146" s="17" t="s">
        <v>89</v>
      </c>
      <c r="BK146" s="243">
        <f>ROUND(I146*H146,2)</f>
        <v>0</v>
      </c>
      <c r="BL146" s="17" t="s">
        <v>164</v>
      </c>
      <c r="BM146" s="242" t="s">
        <v>555</v>
      </c>
    </row>
    <row r="147" s="13" customFormat="1">
      <c r="B147" s="255"/>
      <c r="C147" s="256"/>
      <c r="D147" s="246" t="s">
        <v>167</v>
      </c>
      <c r="E147" s="257" t="s">
        <v>1</v>
      </c>
      <c r="F147" s="258" t="s">
        <v>353</v>
      </c>
      <c r="G147" s="256"/>
      <c r="H147" s="259">
        <v>57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AT147" s="265" t="s">
        <v>167</v>
      </c>
      <c r="AU147" s="265" t="s">
        <v>165</v>
      </c>
      <c r="AV147" s="13" t="s">
        <v>91</v>
      </c>
      <c r="AW147" s="13" t="s">
        <v>38</v>
      </c>
      <c r="AX147" s="13" t="s">
        <v>89</v>
      </c>
      <c r="AY147" s="265" t="s">
        <v>155</v>
      </c>
    </row>
    <row r="148" s="1" customFormat="1" ht="16.5" customHeight="1">
      <c r="B148" s="38"/>
      <c r="C148" s="231" t="s">
        <v>164</v>
      </c>
      <c r="D148" s="231" t="s">
        <v>159</v>
      </c>
      <c r="E148" s="232" t="s">
        <v>556</v>
      </c>
      <c r="F148" s="233" t="s">
        <v>557</v>
      </c>
      <c r="G148" s="234" t="s">
        <v>162</v>
      </c>
      <c r="H148" s="235">
        <v>57</v>
      </c>
      <c r="I148" s="236"/>
      <c r="J148" s="237">
        <f>ROUND(I148*H148,2)</f>
        <v>0</v>
      </c>
      <c r="K148" s="233" t="s">
        <v>163</v>
      </c>
      <c r="L148" s="43"/>
      <c r="M148" s="238" t="s">
        <v>1</v>
      </c>
      <c r="N148" s="239" t="s">
        <v>47</v>
      </c>
      <c r="O148" s="86"/>
      <c r="P148" s="240">
        <f>O148*H148</f>
        <v>0</v>
      </c>
      <c r="Q148" s="240">
        <v>0</v>
      </c>
      <c r="R148" s="240">
        <f>Q148*H148</f>
        <v>0</v>
      </c>
      <c r="S148" s="240">
        <v>0.098000000000000004</v>
      </c>
      <c r="T148" s="241">
        <f>S148*H148</f>
        <v>5.5860000000000003</v>
      </c>
      <c r="AR148" s="242" t="s">
        <v>164</v>
      </c>
      <c r="AT148" s="242" t="s">
        <v>159</v>
      </c>
      <c r="AU148" s="242" t="s">
        <v>165</v>
      </c>
      <c r="AY148" s="17" t="s">
        <v>155</v>
      </c>
      <c r="BE148" s="243">
        <f>IF(N148="základní",J148,0)</f>
        <v>0</v>
      </c>
      <c r="BF148" s="243">
        <f>IF(N148="snížená",J148,0)</f>
        <v>0</v>
      </c>
      <c r="BG148" s="243">
        <f>IF(N148="zákl. přenesená",J148,0)</f>
        <v>0</v>
      </c>
      <c r="BH148" s="243">
        <f>IF(N148="sníž. přenesená",J148,0)</f>
        <v>0</v>
      </c>
      <c r="BI148" s="243">
        <f>IF(N148="nulová",J148,0)</f>
        <v>0</v>
      </c>
      <c r="BJ148" s="17" t="s">
        <v>89</v>
      </c>
      <c r="BK148" s="243">
        <f>ROUND(I148*H148,2)</f>
        <v>0</v>
      </c>
      <c r="BL148" s="17" t="s">
        <v>164</v>
      </c>
      <c r="BM148" s="242" t="s">
        <v>558</v>
      </c>
    </row>
    <row r="149" s="13" customFormat="1">
      <c r="B149" s="255"/>
      <c r="C149" s="256"/>
      <c r="D149" s="246" t="s">
        <v>167</v>
      </c>
      <c r="E149" s="257" t="s">
        <v>1</v>
      </c>
      <c r="F149" s="258" t="s">
        <v>353</v>
      </c>
      <c r="G149" s="256"/>
      <c r="H149" s="259">
        <v>57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AT149" s="265" t="s">
        <v>167</v>
      </c>
      <c r="AU149" s="265" t="s">
        <v>165</v>
      </c>
      <c r="AV149" s="13" t="s">
        <v>91</v>
      </c>
      <c r="AW149" s="13" t="s">
        <v>38</v>
      </c>
      <c r="AX149" s="13" t="s">
        <v>89</v>
      </c>
      <c r="AY149" s="265" t="s">
        <v>155</v>
      </c>
    </row>
    <row r="150" s="1" customFormat="1" ht="16.5" customHeight="1">
      <c r="B150" s="38"/>
      <c r="C150" s="231" t="s">
        <v>182</v>
      </c>
      <c r="D150" s="231" t="s">
        <v>159</v>
      </c>
      <c r="E150" s="232" t="s">
        <v>183</v>
      </c>
      <c r="F150" s="233" t="s">
        <v>184</v>
      </c>
      <c r="G150" s="234" t="s">
        <v>185</v>
      </c>
      <c r="H150" s="235">
        <v>18</v>
      </c>
      <c r="I150" s="236"/>
      <c r="J150" s="237">
        <f>ROUND(I150*H150,2)</f>
        <v>0</v>
      </c>
      <c r="K150" s="233" t="s">
        <v>163</v>
      </c>
      <c r="L150" s="43"/>
      <c r="M150" s="238" t="s">
        <v>1</v>
      </c>
      <c r="N150" s="239" t="s">
        <v>47</v>
      </c>
      <c r="O150" s="86"/>
      <c r="P150" s="240">
        <f>O150*H150</f>
        <v>0</v>
      </c>
      <c r="Q150" s="240">
        <v>0</v>
      </c>
      <c r="R150" s="240">
        <f>Q150*H150</f>
        <v>0</v>
      </c>
      <c r="S150" s="240">
        <v>0.20499999999999999</v>
      </c>
      <c r="T150" s="241">
        <f>S150*H150</f>
        <v>3.6899999999999999</v>
      </c>
      <c r="AR150" s="242" t="s">
        <v>164</v>
      </c>
      <c r="AT150" s="242" t="s">
        <v>159</v>
      </c>
      <c r="AU150" s="242" t="s">
        <v>165</v>
      </c>
      <c r="AY150" s="17" t="s">
        <v>155</v>
      </c>
      <c r="BE150" s="243">
        <f>IF(N150="základní",J150,0)</f>
        <v>0</v>
      </c>
      <c r="BF150" s="243">
        <f>IF(N150="snížená",J150,0)</f>
        <v>0</v>
      </c>
      <c r="BG150" s="243">
        <f>IF(N150="zákl. přenesená",J150,0)</f>
        <v>0</v>
      </c>
      <c r="BH150" s="243">
        <f>IF(N150="sníž. přenesená",J150,0)</f>
        <v>0</v>
      </c>
      <c r="BI150" s="243">
        <f>IF(N150="nulová",J150,0)</f>
        <v>0</v>
      </c>
      <c r="BJ150" s="17" t="s">
        <v>89</v>
      </c>
      <c r="BK150" s="243">
        <f>ROUND(I150*H150,2)</f>
        <v>0</v>
      </c>
      <c r="BL150" s="17" t="s">
        <v>164</v>
      </c>
      <c r="BM150" s="242" t="s">
        <v>559</v>
      </c>
    </row>
    <row r="151" s="13" customFormat="1">
      <c r="B151" s="255"/>
      <c r="C151" s="256"/>
      <c r="D151" s="246" t="s">
        <v>167</v>
      </c>
      <c r="E151" s="257" t="s">
        <v>1</v>
      </c>
      <c r="F151" s="258" t="s">
        <v>255</v>
      </c>
      <c r="G151" s="256"/>
      <c r="H151" s="259">
        <v>18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AT151" s="265" t="s">
        <v>167</v>
      </c>
      <c r="AU151" s="265" t="s">
        <v>165</v>
      </c>
      <c r="AV151" s="13" t="s">
        <v>91</v>
      </c>
      <c r="AW151" s="13" t="s">
        <v>38</v>
      </c>
      <c r="AX151" s="13" t="s">
        <v>89</v>
      </c>
      <c r="AY151" s="265" t="s">
        <v>155</v>
      </c>
    </row>
    <row r="152" s="11" customFormat="1" ht="20.88" customHeight="1">
      <c r="B152" s="215"/>
      <c r="C152" s="216"/>
      <c r="D152" s="217" t="s">
        <v>81</v>
      </c>
      <c r="E152" s="229" t="s">
        <v>189</v>
      </c>
      <c r="F152" s="229" t="s">
        <v>190</v>
      </c>
      <c r="G152" s="216"/>
      <c r="H152" s="216"/>
      <c r="I152" s="219"/>
      <c r="J152" s="230">
        <f>BK152</f>
        <v>0</v>
      </c>
      <c r="K152" s="216"/>
      <c r="L152" s="221"/>
      <c r="M152" s="222"/>
      <c r="N152" s="223"/>
      <c r="O152" s="223"/>
      <c r="P152" s="224">
        <f>SUM(P153:P161)</f>
        <v>0</v>
      </c>
      <c r="Q152" s="223"/>
      <c r="R152" s="224">
        <f>SUM(R153:R161)</f>
        <v>3.1983000000000001</v>
      </c>
      <c r="S152" s="223"/>
      <c r="T152" s="225">
        <f>SUM(T153:T161)</f>
        <v>0</v>
      </c>
      <c r="AR152" s="226" t="s">
        <v>89</v>
      </c>
      <c r="AT152" s="227" t="s">
        <v>81</v>
      </c>
      <c r="AU152" s="227" t="s">
        <v>91</v>
      </c>
      <c r="AY152" s="226" t="s">
        <v>155</v>
      </c>
      <c r="BK152" s="228">
        <f>SUM(BK153:BK161)</f>
        <v>0</v>
      </c>
    </row>
    <row r="153" s="1" customFormat="1" ht="16.5" customHeight="1">
      <c r="B153" s="38"/>
      <c r="C153" s="231" t="s">
        <v>191</v>
      </c>
      <c r="D153" s="231" t="s">
        <v>159</v>
      </c>
      <c r="E153" s="232" t="s">
        <v>192</v>
      </c>
      <c r="F153" s="233" t="s">
        <v>193</v>
      </c>
      <c r="G153" s="234" t="s">
        <v>194</v>
      </c>
      <c r="H153" s="235">
        <v>15.23</v>
      </c>
      <c r="I153" s="236"/>
      <c r="J153" s="237">
        <f>ROUND(I153*H153,2)</f>
        <v>0</v>
      </c>
      <c r="K153" s="233" t="s">
        <v>163</v>
      </c>
      <c r="L153" s="43"/>
      <c r="M153" s="238" t="s">
        <v>1</v>
      </c>
      <c r="N153" s="239" t="s">
        <v>47</v>
      </c>
      <c r="O153" s="86"/>
      <c r="P153" s="240">
        <f>O153*H153</f>
        <v>0</v>
      </c>
      <c r="Q153" s="240">
        <v>0</v>
      </c>
      <c r="R153" s="240">
        <f>Q153*H153</f>
        <v>0</v>
      </c>
      <c r="S153" s="240">
        <v>0</v>
      </c>
      <c r="T153" s="241">
        <f>S153*H153</f>
        <v>0</v>
      </c>
      <c r="AR153" s="242" t="s">
        <v>164</v>
      </c>
      <c r="AT153" s="242" t="s">
        <v>159</v>
      </c>
      <c r="AU153" s="242" t="s">
        <v>165</v>
      </c>
      <c r="AY153" s="17" t="s">
        <v>155</v>
      </c>
      <c r="BE153" s="243">
        <f>IF(N153="základní",J153,0)</f>
        <v>0</v>
      </c>
      <c r="BF153" s="243">
        <f>IF(N153="snížená",J153,0)</f>
        <v>0</v>
      </c>
      <c r="BG153" s="243">
        <f>IF(N153="zákl. přenesená",J153,0)</f>
        <v>0</v>
      </c>
      <c r="BH153" s="243">
        <f>IF(N153="sníž. přenesená",J153,0)</f>
        <v>0</v>
      </c>
      <c r="BI153" s="243">
        <f>IF(N153="nulová",J153,0)</f>
        <v>0</v>
      </c>
      <c r="BJ153" s="17" t="s">
        <v>89</v>
      </c>
      <c r="BK153" s="243">
        <f>ROUND(I153*H153,2)</f>
        <v>0</v>
      </c>
      <c r="BL153" s="17" t="s">
        <v>164</v>
      </c>
      <c r="BM153" s="242" t="s">
        <v>560</v>
      </c>
    </row>
    <row r="154" s="12" customFormat="1">
      <c r="B154" s="244"/>
      <c r="C154" s="245"/>
      <c r="D154" s="246" t="s">
        <v>167</v>
      </c>
      <c r="E154" s="247" t="s">
        <v>1</v>
      </c>
      <c r="F154" s="248" t="s">
        <v>561</v>
      </c>
      <c r="G154" s="245"/>
      <c r="H154" s="247" t="s">
        <v>1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AT154" s="254" t="s">
        <v>167</v>
      </c>
      <c r="AU154" s="254" t="s">
        <v>165</v>
      </c>
      <c r="AV154" s="12" t="s">
        <v>89</v>
      </c>
      <c r="AW154" s="12" t="s">
        <v>38</v>
      </c>
      <c r="AX154" s="12" t="s">
        <v>82</v>
      </c>
      <c r="AY154" s="254" t="s">
        <v>155</v>
      </c>
    </row>
    <row r="155" s="13" customFormat="1">
      <c r="B155" s="255"/>
      <c r="C155" s="256"/>
      <c r="D155" s="246" t="s">
        <v>167</v>
      </c>
      <c r="E155" s="257" t="s">
        <v>1</v>
      </c>
      <c r="F155" s="258" t="s">
        <v>562</v>
      </c>
      <c r="G155" s="256"/>
      <c r="H155" s="259">
        <v>15.23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AT155" s="265" t="s">
        <v>167</v>
      </c>
      <c r="AU155" s="265" t="s">
        <v>165</v>
      </c>
      <c r="AV155" s="13" t="s">
        <v>91</v>
      </c>
      <c r="AW155" s="13" t="s">
        <v>38</v>
      </c>
      <c r="AX155" s="13" t="s">
        <v>89</v>
      </c>
      <c r="AY155" s="265" t="s">
        <v>155</v>
      </c>
    </row>
    <row r="156" s="1" customFormat="1" ht="16.5" customHeight="1">
      <c r="B156" s="38"/>
      <c r="C156" s="231" t="s">
        <v>197</v>
      </c>
      <c r="D156" s="231" t="s">
        <v>159</v>
      </c>
      <c r="E156" s="232" t="s">
        <v>563</v>
      </c>
      <c r="F156" s="233" t="s">
        <v>564</v>
      </c>
      <c r="G156" s="234" t="s">
        <v>194</v>
      </c>
      <c r="H156" s="235">
        <v>115.5</v>
      </c>
      <c r="I156" s="236"/>
      <c r="J156" s="237">
        <f>ROUND(I156*H156,2)</f>
        <v>0</v>
      </c>
      <c r="K156" s="233" t="s">
        <v>163</v>
      </c>
      <c r="L156" s="43"/>
      <c r="M156" s="238" t="s">
        <v>1</v>
      </c>
      <c r="N156" s="239" t="s">
        <v>47</v>
      </c>
      <c r="O156" s="86"/>
      <c r="P156" s="240">
        <f>O156*H156</f>
        <v>0</v>
      </c>
      <c r="Q156" s="240">
        <v>0</v>
      </c>
      <c r="R156" s="240">
        <f>Q156*H156</f>
        <v>0</v>
      </c>
      <c r="S156" s="240">
        <v>0</v>
      </c>
      <c r="T156" s="241">
        <f>S156*H156</f>
        <v>0</v>
      </c>
      <c r="AR156" s="242" t="s">
        <v>164</v>
      </c>
      <c r="AT156" s="242" t="s">
        <v>159</v>
      </c>
      <c r="AU156" s="242" t="s">
        <v>165</v>
      </c>
      <c r="AY156" s="17" t="s">
        <v>155</v>
      </c>
      <c r="BE156" s="243">
        <f>IF(N156="základní",J156,0)</f>
        <v>0</v>
      </c>
      <c r="BF156" s="243">
        <f>IF(N156="snížená",J156,0)</f>
        <v>0</v>
      </c>
      <c r="BG156" s="243">
        <f>IF(N156="zákl. přenesená",J156,0)</f>
        <v>0</v>
      </c>
      <c r="BH156" s="243">
        <f>IF(N156="sníž. přenesená",J156,0)</f>
        <v>0</v>
      </c>
      <c r="BI156" s="243">
        <f>IF(N156="nulová",J156,0)</f>
        <v>0</v>
      </c>
      <c r="BJ156" s="17" t="s">
        <v>89</v>
      </c>
      <c r="BK156" s="243">
        <f>ROUND(I156*H156,2)</f>
        <v>0</v>
      </c>
      <c r="BL156" s="17" t="s">
        <v>164</v>
      </c>
      <c r="BM156" s="242" t="s">
        <v>565</v>
      </c>
    </row>
    <row r="157" s="13" customFormat="1">
      <c r="B157" s="255"/>
      <c r="C157" s="256"/>
      <c r="D157" s="246" t="s">
        <v>167</v>
      </c>
      <c r="E157" s="257" t="s">
        <v>1</v>
      </c>
      <c r="F157" s="258" t="s">
        <v>566</v>
      </c>
      <c r="G157" s="256"/>
      <c r="H157" s="259">
        <v>115.5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AT157" s="265" t="s">
        <v>167</v>
      </c>
      <c r="AU157" s="265" t="s">
        <v>165</v>
      </c>
      <c r="AV157" s="13" t="s">
        <v>91</v>
      </c>
      <c r="AW157" s="13" t="s">
        <v>38</v>
      </c>
      <c r="AX157" s="13" t="s">
        <v>89</v>
      </c>
      <c r="AY157" s="265" t="s">
        <v>155</v>
      </c>
    </row>
    <row r="158" s="1" customFormat="1" ht="16.5" customHeight="1">
      <c r="B158" s="38"/>
      <c r="C158" s="231" t="s">
        <v>202</v>
      </c>
      <c r="D158" s="231" t="s">
        <v>159</v>
      </c>
      <c r="E158" s="232" t="s">
        <v>203</v>
      </c>
      <c r="F158" s="233" t="s">
        <v>204</v>
      </c>
      <c r="G158" s="234" t="s">
        <v>194</v>
      </c>
      <c r="H158" s="235">
        <v>57.75</v>
      </c>
      <c r="I158" s="236"/>
      <c r="J158" s="237">
        <f>ROUND(I158*H158,2)</f>
        <v>0</v>
      </c>
      <c r="K158" s="233" t="s">
        <v>163</v>
      </c>
      <c r="L158" s="43"/>
      <c r="M158" s="238" t="s">
        <v>1</v>
      </c>
      <c r="N158" s="239" t="s">
        <v>47</v>
      </c>
      <c r="O158" s="86"/>
      <c r="P158" s="240">
        <f>O158*H158</f>
        <v>0</v>
      </c>
      <c r="Q158" s="240">
        <v>0</v>
      </c>
      <c r="R158" s="240">
        <f>Q158*H158</f>
        <v>0</v>
      </c>
      <c r="S158" s="240">
        <v>0</v>
      </c>
      <c r="T158" s="241">
        <f>S158*H158</f>
        <v>0</v>
      </c>
      <c r="AR158" s="242" t="s">
        <v>164</v>
      </c>
      <c r="AT158" s="242" t="s">
        <v>159</v>
      </c>
      <c r="AU158" s="242" t="s">
        <v>165</v>
      </c>
      <c r="AY158" s="17" t="s">
        <v>155</v>
      </c>
      <c r="BE158" s="243">
        <f>IF(N158="základní",J158,0)</f>
        <v>0</v>
      </c>
      <c r="BF158" s="243">
        <f>IF(N158="snížená",J158,0)</f>
        <v>0</v>
      </c>
      <c r="BG158" s="243">
        <f>IF(N158="zákl. přenesená",J158,0)</f>
        <v>0</v>
      </c>
      <c r="BH158" s="243">
        <f>IF(N158="sníž. přenesená",J158,0)</f>
        <v>0</v>
      </c>
      <c r="BI158" s="243">
        <f>IF(N158="nulová",J158,0)</f>
        <v>0</v>
      </c>
      <c r="BJ158" s="17" t="s">
        <v>89</v>
      </c>
      <c r="BK158" s="243">
        <f>ROUND(I158*H158,2)</f>
        <v>0</v>
      </c>
      <c r="BL158" s="17" t="s">
        <v>164</v>
      </c>
      <c r="BM158" s="242" t="s">
        <v>567</v>
      </c>
    </row>
    <row r="159" s="13" customFormat="1">
      <c r="B159" s="255"/>
      <c r="C159" s="256"/>
      <c r="D159" s="246" t="s">
        <v>167</v>
      </c>
      <c r="E159" s="257" t="s">
        <v>1</v>
      </c>
      <c r="F159" s="258" t="s">
        <v>568</v>
      </c>
      <c r="G159" s="256"/>
      <c r="H159" s="259">
        <v>57.75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AT159" s="265" t="s">
        <v>167</v>
      </c>
      <c r="AU159" s="265" t="s">
        <v>165</v>
      </c>
      <c r="AV159" s="13" t="s">
        <v>91</v>
      </c>
      <c r="AW159" s="13" t="s">
        <v>38</v>
      </c>
      <c r="AX159" s="13" t="s">
        <v>89</v>
      </c>
      <c r="AY159" s="265" t="s">
        <v>155</v>
      </c>
    </row>
    <row r="160" s="1" customFormat="1" ht="16.5" customHeight="1">
      <c r="B160" s="38"/>
      <c r="C160" s="266" t="s">
        <v>207</v>
      </c>
      <c r="D160" s="266" t="s">
        <v>208</v>
      </c>
      <c r="E160" s="267" t="s">
        <v>209</v>
      </c>
      <c r="F160" s="268" t="s">
        <v>210</v>
      </c>
      <c r="G160" s="269" t="s">
        <v>194</v>
      </c>
      <c r="H160" s="270">
        <v>15.23</v>
      </c>
      <c r="I160" s="271"/>
      <c r="J160" s="272">
        <f>ROUND(I160*H160,2)</f>
        <v>0</v>
      </c>
      <c r="K160" s="268" t="s">
        <v>163</v>
      </c>
      <c r="L160" s="273"/>
      <c r="M160" s="274" t="s">
        <v>1</v>
      </c>
      <c r="N160" s="275" t="s">
        <v>47</v>
      </c>
      <c r="O160" s="86"/>
      <c r="P160" s="240">
        <f>O160*H160</f>
        <v>0</v>
      </c>
      <c r="Q160" s="240">
        <v>0.20999999999999999</v>
      </c>
      <c r="R160" s="240">
        <f>Q160*H160</f>
        <v>3.1983000000000001</v>
      </c>
      <c r="S160" s="240">
        <v>0</v>
      </c>
      <c r="T160" s="241">
        <f>S160*H160</f>
        <v>0</v>
      </c>
      <c r="AR160" s="242" t="s">
        <v>202</v>
      </c>
      <c r="AT160" s="242" t="s">
        <v>208</v>
      </c>
      <c r="AU160" s="242" t="s">
        <v>165</v>
      </c>
      <c r="AY160" s="17" t="s">
        <v>155</v>
      </c>
      <c r="BE160" s="243">
        <f>IF(N160="základní",J160,0)</f>
        <v>0</v>
      </c>
      <c r="BF160" s="243">
        <f>IF(N160="snížená",J160,0)</f>
        <v>0</v>
      </c>
      <c r="BG160" s="243">
        <f>IF(N160="zákl. přenesená",J160,0)</f>
        <v>0</v>
      </c>
      <c r="BH160" s="243">
        <f>IF(N160="sníž. přenesená",J160,0)</f>
        <v>0</v>
      </c>
      <c r="BI160" s="243">
        <f>IF(N160="nulová",J160,0)</f>
        <v>0</v>
      </c>
      <c r="BJ160" s="17" t="s">
        <v>89</v>
      </c>
      <c r="BK160" s="243">
        <f>ROUND(I160*H160,2)</f>
        <v>0</v>
      </c>
      <c r="BL160" s="17" t="s">
        <v>164</v>
      </c>
      <c r="BM160" s="242" t="s">
        <v>569</v>
      </c>
    </row>
    <row r="161" s="13" customFormat="1">
      <c r="B161" s="255"/>
      <c r="C161" s="256"/>
      <c r="D161" s="246" t="s">
        <v>167</v>
      </c>
      <c r="E161" s="257" t="s">
        <v>1</v>
      </c>
      <c r="F161" s="258" t="s">
        <v>570</v>
      </c>
      <c r="G161" s="256"/>
      <c r="H161" s="259">
        <v>15.23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AT161" s="265" t="s">
        <v>167</v>
      </c>
      <c r="AU161" s="265" t="s">
        <v>165</v>
      </c>
      <c r="AV161" s="13" t="s">
        <v>91</v>
      </c>
      <c r="AW161" s="13" t="s">
        <v>38</v>
      </c>
      <c r="AX161" s="13" t="s">
        <v>89</v>
      </c>
      <c r="AY161" s="265" t="s">
        <v>155</v>
      </c>
    </row>
    <row r="162" s="11" customFormat="1" ht="20.88" customHeight="1">
      <c r="B162" s="215"/>
      <c r="C162" s="216"/>
      <c r="D162" s="217" t="s">
        <v>81</v>
      </c>
      <c r="E162" s="229" t="s">
        <v>214</v>
      </c>
      <c r="F162" s="229" t="s">
        <v>215</v>
      </c>
      <c r="G162" s="216"/>
      <c r="H162" s="216"/>
      <c r="I162" s="219"/>
      <c r="J162" s="230">
        <f>BK162</f>
        <v>0</v>
      </c>
      <c r="K162" s="216"/>
      <c r="L162" s="221"/>
      <c r="M162" s="222"/>
      <c r="N162" s="223"/>
      <c r="O162" s="223"/>
      <c r="P162" s="224">
        <f>SUM(P163:P180)</f>
        <v>0</v>
      </c>
      <c r="Q162" s="223"/>
      <c r="R162" s="224">
        <f>SUM(R163:R180)</f>
        <v>0</v>
      </c>
      <c r="S162" s="223"/>
      <c r="T162" s="225">
        <f>SUM(T163:T180)</f>
        <v>0</v>
      </c>
      <c r="AR162" s="226" t="s">
        <v>89</v>
      </c>
      <c r="AT162" s="227" t="s">
        <v>81</v>
      </c>
      <c r="AU162" s="227" t="s">
        <v>91</v>
      </c>
      <c r="AY162" s="226" t="s">
        <v>155</v>
      </c>
      <c r="BK162" s="228">
        <f>SUM(BK163:BK180)</f>
        <v>0</v>
      </c>
    </row>
    <row r="163" s="1" customFormat="1" ht="16.5" customHeight="1">
      <c r="B163" s="38"/>
      <c r="C163" s="231" t="s">
        <v>216</v>
      </c>
      <c r="D163" s="231" t="s">
        <v>159</v>
      </c>
      <c r="E163" s="232" t="s">
        <v>217</v>
      </c>
      <c r="F163" s="233" t="s">
        <v>218</v>
      </c>
      <c r="G163" s="234" t="s">
        <v>194</v>
      </c>
      <c r="H163" s="235">
        <v>8</v>
      </c>
      <c r="I163" s="236"/>
      <c r="J163" s="237">
        <f>ROUND(I163*H163,2)</f>
        <v>0</v>
      </c>
      <c r="K163" s="233" t="s">
        <v>163</v>
      </c>
      <c r="L163" s="43"/>
      <c r="M163" s="238" t="s">
        <v>1</v>
      </c>
      <c r="N163" s="239" t="s">
        <v>47</v>
      </c>
      <c r="O163" s="86"/>
      <c r="P163" s="240">
        <f>O163*H163</f>
        <v>0</v>
      </c>
      <c r="Q163" s="240">
        <v>0</v>
      </c>
      <c r="R163" s="240">
        <f>Q163*H163</f>
        <v>0</v>
      </c>
      <c r="S163" s="240">
        <v>0</v>
      </c>
      <c r="T163" s="241">
        <f>S163*H163</f>
        <v>0</v>
      </c>
      <c r="AR163" s="242" t="s">
        <v>164</v>
      </c>
      <c r="AT163" s="242" t="s">
        <v>159</v>
      </c>
      <c r="AU163" s="242" t="s">
        <v>165</v>
      </c>
      <c r="AY163" s="17" t="s">
        <v>155</v>
      </c>
      <c r="BE163" s="243">
        <f>IF(N163="základní",J163,0)</f>
        <v>0</v>
      </c>
      <c r="BF163" s="243">
        <f>IF(N163="snížená",J163,0)</f>
        <v>0</v>
      </c>
      <c r="BG163" s="243">
        <f>IF(N163="zákl. přenesená",J163,0)</f>
        <v>0</v>
      </c>
      <c r="BH163" s="243">
        <f>IF(N163="sníž. přenesená",J163,0)</f>
        <v>0</v>
      </c>
      <c r="BI163" s="243">
        <f>IF(N163="nulová",J163,0)</f>
        <v>0</v>
      </c>
      <c r="BJ163" s="17" t="s">
        <v>89</v>
      </c>
      <c r="BK163" s="243">
        <f>ROUND(I163*H163,2)</f>
        <v>0</v>
      </c>
      <c r="BL163" s="17" t="s">
        <v>164</v>
      </c>
      <c r="BM163" s="242" t="s">
        <v>571</v>
      </c>
    </row>
    <row r="164" s="12" customFormat="1">
      <c r="B164" s="244"/>
      <c r="C164" s="245"/>
      <c r="D164" s="246" t="s">
        <v>167</v>
      </c>
      <c r="E164" s="247" t="s">
        <v>1</v>
      </c>
      <c r="F164" s="248" t="s">
        <v>572</v>
      </c>
      <c r="G164" s="245"/>
      <c r="H164" s="247" t="s">
        <v>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AT164" s="254" t="s">
        <v>167</v>
      </c>
      <c r="AU164" s="254" t="s">
        <v>165</v>
      </c>
      <c r="AV164" s="12" t="s">
        <v>89</v>
      </c>
      <c r="AW164" s="12" t="s">
        <v>38</v>
      </c>
      <c r="AX164" s="12" t="s">
        <v>82</v>
      </c>
      <c r="AY164" s="254" t="s">
        <v>155</v>
      </c>
    </row>
    <row r="165" s="13" customFormat="1">
      <c r="B165" s="255"/>
      <c r="C165" s="256"/>
      <c r="D165" s="246" t="s">
        <v>167</v>
      </c>
      <c r="E165" s="257" t="s">
        <v>1</v>
      </c>
      <c r="F165" s="258" t="s">
        <v>573</v>
      </c>
      <c r="G165" s="256"/>
      <c r="H165" s="259">
        <v>8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AT165" s="265" t="s">
        <v>167</v>
      </c>
      <c r="AU165" s="265" t="s">
        <v>165</v>
      </c>
      <c r="AV165" s="13" t="s">
        <v>91</v>
      </c>
      <c r="AW165" s="13" t="s">
        <v>38</v>
      </c>
      <c r="AX165" s="13" t="s">
        <v>89</v>
      </c>
      <c r="AY165" s="265" t="s">
        <v>155</v>
      </c>
    </row>
    <row r="166" s="1" customFormat="1" ht="16.5" customHeight="1">
      <c r="B166" s="38"/>
      <c r="C166" s="231" t="s">
        <v>157</v>
      </c>
      <c r="D166" s="231" t="s">
        <v>159</v>
      </c>
      <c r="E166" s="232" t="s">
        <v>221</v>
      </c>
      <c r="F166" s="233" t="s">
        <v>222</v>
      </c>
      <c r="G166" s="234" t="s">
        <v>194</v>
      </c>
      <c r="H166" s="235">
        <v>4</v>
      </c>
      <c r="I166" s="236"/>
      <c r="J166" s="237">
        <f>ROUND(I166*H166,2)</f>
        <v>0</v>
      </c>
      <c r="K166" s="233" t="s">
        <v>163</v>
      </c>
      <c r="L166" s="43"/>
      <c r="M166" s="238" t="s">
        <v>1</v>
      </c>
      <c r="N166" s="239" t="s">
        <v>47</v>
      </c>
      <c r="O166" s="86"/>
      <c r="P166" s="240">
        <f>O166*H166</f>
        <v>0</v>
      </c>
      <c r="Q166" s="240">
        <v>0</v>
      </c>
      <c r="R166" s="240">
        <f>Q166*H166</f>
        <v>0</v>
      </c>
      <c r="S166" s="240">
        <v>0</v>
      </c>
      <c r="T166" s="241">
        <f>S166*H166</f>
        <v>0</v>
      </c>
      <c r="AR166" s="242" t="s">
        <v>164</v>
      </c>
      <c r="AT166" s="242" t="s">
        <v>159</v>
      </c>
      <c r="AU166" s="242" t="s">
        <v>165</v>
      </c>
      <c r="AY166" s="17" t="s">
        <v>155</v>
      </c>
      <c r="BE166" s="243">
        <f>IF(N166="základní",J166,0)</f>
        <v>0</v>
      </c>
      <c r="BF166" s="243">
        <f>IF(N166="snížená",J166,0)</f>
        <v>0</v>
      </c>
      <c r="BG166" s="243">
        <f>IF(N166="zákl. přenesená",J166,0)</f>
        <v>0</v>
      </c>
      <c r="BH166" s="243">
        <f>IF(N166="sníž. přenesená",J166,0)</f>
        <v>0</v>
      </c>
      <c r="BI166" s="243">
        <f>IF(N166="nulová",J166,0)</f>
        <v>0</v>
      </c>
      <c r="BJ166" s="17" t="s">
        <v>89</v>
      </c>
      <c r="BK166" s="243">
        <f>ROUND(I166*H166,2)</f>
        <v>0</v>
      </c>
      <c r="BL166" s="17" t="s">
        <v>164</v>
      </c>
      <c r="BM166" s="242" t="s">
        <v>574</v>
      </c>
    </row>
    <row r="167" s="13" customFormat="1">
      <c r="B167" s="255"/>
      <c r="C167" s="256"/>
      <c r="D167" s="246" t="s">
        <v>167</v>
      </c>
      <c r="E167" s="257" t="s">
        <v>1</v>
      </c>
      <c r="F167" s="258" t="s">
        <v>575</v>
      </c>
      <c r="G167" s="256"/>
      <c r="H167" s="259">
        <v>4</v>
      </c>
      <c r="I167" s="260"/>
      <c r="J167" s="256"/>
      <c r="K167" s="256"/>
      <c r="L167" s="261"/>
      <c r="M167" s="262"/>
      <c r="N167" s="263"/>
      <c r="O167" s="263"/>
      <c r="P167" s="263"/>
      <c r="Q167" s="263"/>
      <c r="R167" s="263"/>
      <c r="S167" s="263"/>
      <c r="T167" s="264"/>
      <c r="AT167" s="265" t="s">
        <v>167</v>
      </c>
      <c r="AU167" s="265" t="s">
        <v>165</v>
      </c>
      <c r="AV167" s="13" t="s">
        <v>91</v>
      </c>
      <c r="AW167" s="13" t="s">
        <v>38</v>
      </c>
      <c r="AX167" s="13" t="s">
        <v>89</v>
      </c>
      <c r="AY167" s="265" t="s">
        <v>155</v>
      </c>
    </row>
    <row r="168" s="1" customFormat="1" ht="16.5" customHeight="1">
      <c r="B168" s="38"/>
      <c r="C168" s="231" t="s">
        <v>189</v>
      </c>
      <c r="D168" s="231" t="s">
        <v>159</v>
      </c>
      <c r="E168" s="232" t="s">
        <v>576</v>
      </c>
      <c r="F168" s="233" t="s">
        <v>577</v>
      </c>
      <c r="G168" s="234" t="s">
        <v>194</v>
      </c>
      <c r="H168" s="235">
        <v>11.794000000000001</v>
      </c>
      <c r="I168" s="236"/>
      <c r="J168" s="237">
        <f>ROUND(I168*H168,2)</f>
        <v>0</v>
      </c>
      <c r="K168" s="233" t="s">
        <v>163</v>
      </c>
      <c r="L168" s="43"/>
      <c r="M168" s="238" t="s">
        <v>1</v>
      </c>
      <c r="N168" s="239" t="s">
        <v>47</v>
      </c>
      <c r="O168" s="86"/>
      <c r="P168" s="240">
        <f>O168*H168</f>
        <v>0</v>
      </c>
      <c r="Q168" s="240">
        <v>0</v>
      </c>
      <c r="R168" s="240">
        <f>Q168*H168</f>
        <v>0</v>
      </c>
      <c r="S168" s="240">
        <v>0</v>
      </c>
      <c r="T168" s="241">
        <f>S168*H168</f>
        <v>0</v>
      </c>
      <c r="AR168" s="242" t="s">
        <v>164</v>
      </c>
      <c r="AT168" s="242" t="s">
        <v>159</v>
      </c>
      <c r="AU168" s="242" t="s">
        <v>165</v>
      </c>
      <c r="AY168" s="17" t="s">
        <v>155</v>
      </c>
      <c r="BE168" s="243">
        <f>IF(N168="základní",J168,0)</f>
        <v>0</v>
      </c>
      <c r="BF168" s="243">
        <f>IF(N168="snížená",J168,0)</f>
        <v>0</v>
      </c>
      <c r="BG168" s="243">
        <f>IF(N168="zákl. přenesená",J168,0)</f>
        <v>0</v>
      </c>
      <c r="BH168" s="243">
        <f>IF(N168="sníž. přenesená",J168,0)</f>
        <v>0</v>
      </c>
      <c r="BI168" s="243">
        <f>IF(N168="nulová",J168,0)</f>
        <v>0</v>
      </c>
      <c r="BJ168" s="17" t="s">
        <v>89</v>
      </c>
      <c r="BK168" s="243">
        <f>ROUND(I168*H168,2)</f>
        <v>0</v>
      </c>
      <c r="BL168" s="17" t="s">
        <v>164</v>
      </c>
      <c r="BM168" s="242" t="s">
        <v>578</v>
      </c>
    </row>
    <row r="169" s="12" customFormat="1">
      <c r="B169" s="244"/>
      <c r="C169" s="245"/>
      <c r="D169" s="246" t="s">
        <v>167</v>
      </c>
      <c r="E169" s="247" t="s">
        <v>1</v>
      </c>
      <c r="F169" s="248" t="s">
        <v>579</v>
      </c>
      <c r="G169" s="245"/>
      <c r="H169" s="247" t="s">
        <v>1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AT169" s="254" t="s">
        <v>167</v>
      </c>
      <c r="AU169" s="254" t="s">
        <v>165</v>
      </c>
      <c r="AV169" s="12" t="s">
        <v>89</v>
      </c>
      <c r="AW169" s="12" t="s">
        <v>38</v>
      </c>
      <c r="AX169" s="12" t="s">
        <v>82</v>
      </c>
      <c r="AY169" s="254" t="s">
        <v>155</v>
      </c>
    </row>
    <row r="170" s="13" customFormat="1">
      <c r="B170" s="255"/>
      <c r="C170" s="256"/>
      <c r="D170" s="246" t="s">
        <v>167</v>
      </c>
      <c r="E170" s="257" t="s">
        <v>1</v>
      </c>
      <c r="F170" s="258" t="s">
        <v>580</v>
      </c>
      <c r="G170" s="256"/>
      <c r="H170" s="259">
        <v>9.5190000000000001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AT170" s="265" t="s">
        <v>167</v>
      </c>
      <c r="AU170" s="265" t="s">
        <v>165</v>
      </c>
      <c r="AV170" s="13" t="s">
        <v>91</v>
      </c>
      <c r="AW170" s="13" t="s">
        <v>38</v>
      </c>
      <c r="AX170" s="13" t="s">
        <v>82</v>
      </c>
      <c r="AY170" s="265" t="s">
        <v>155</v>
      </c>
    </row>
    <row r="171" s="12" customFormat="1">
      <c r="B171" s="244"/>
      <c r="C171" s="245"/>
      <c r="D171" s="246" t="s">
        <v>167</v>
      </c>
      <c r="E171" s="247" t="s">
        <v>1</v>
      </c>
      <c r="F171" s="248" t="s">
        <v>581</v>
      </c>
      <c r="G171" s="245"/>
      <c r="H171" s="247" t="s">
        <v>1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AT171" s="254" t="s">
        <v>167</v>
      </c>
      <c r="AU171" s="254" t="s">
        <v>165</v>
      </c>
      <c r="AV171" s="12" t="s">
        <v>89</v>
      </c>
      <c r="AW171" s="12" t="s">
        <v>38</v>
      </c>
      <c r="AX171" s="12" t="s">
        <v>82</v>
      </c>
      <c r="AY171" s="254" t="s">
        <v>155</v>
      </c>
    </row>
    <row r="172" s="13" customFormat="1">
      <c r="B172" s="255"/>
      <c r="C172" s="256"/>
      <c r="D172" s="246" t="s">
        <v>167</v>
      </c>
      <c r="E172" s="257" t="s">
        <v>1</v>
      </c>
      <c r="F172" s="258" t="s">
        <v>582</v>
      </c>
      <c r="G172" s="256"/>
      <c r="H172" s="259">
        <v>2.2749999999999999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AT172" s="265" t="s">
        <v>167</v>
      </c>
      <c r="AU172" s="265" t="s">
        <v>165</v>
      </c>
      <c r="AV172" s="13" t="s">
        <v>91</v>
      </c>
      <c r="AW172" s="13" t="s">
        <v>38</v>
      </c>
      <c r="AX172" s="13" t="s">
        <v>82</v>
      </c>
      <c r="AY172" s="265" t="s">
        <v>155</v>
      </c>
    </row>
    <row r="173" s="14" customFormat="1">
      <c r="B173" s="276"/>
      <c r="C173" s="277"/>
      <c r="D173" s="246" t="s">
        <v>167</v>
      </c>
      <c r="E173" s="278" t="s">
        <v>1</v>
      </c>
      <c r="F173" s="279" t="s">
        <v>248</v>
      </c>
      <c r="G173" s="277"/>
      <c r="H173" s="280">
        <v>11.794000000000001</v>
      </c>
      <c r="I173" s="281"/>
      <c r="J173" s="277"/>
      <c r="K173" s="277"/>
      <c r="L173" s="282"/>
      <c r="M173" s="283"/>
      <c r="N173" s="284"/>
      <c r="O173" s="284"/>
      <c r="P173" s="284"/>
      <c r="Q173" s="284"/>
      <c r="R173" s="284"/>
      <c r="S173" s="284"/>
      <c r="T173" s="285"/>
      <c r="AT173" s="286" t="s">
        <v>167</v>
      </c>
      <c r="AU173" s="286" t="s">
        <v>165</v>
      </c>
      <c r="AV173" s="14" t="s">
        <v>164</v>
      </c>
      <c r="AW173" s="14" t="s">
        <v>38</v>
      </c>
      <c r="AX173" s="14" t="s">
        <v>89</v>
      </c>
      <c r="AY173" s="286" t="s">
        <v>155</v>
      </c>
    </row>
    <row r="174" s="1" customFormat="1" ht="16.5" customHeight="1">
      <c r="B174" s="38"/>
      <c r="C174" s="231" t="s">
        <v>214</v>
      </c>
      <c r="D174" s="231" t="s">
        <v>159</v>
      </c>
      <c r="E174" s="232" t="s">
        <v>229</v>
      </c>
      <c r="F174" s="233" t="s">
        <v>230</v>
      </c>
      <c r="G174" s="234" t="s">
        <v>194</v>
      </c>
      <c r="H174" s="235">
        <v>5.9000000000000004</v>
      </c>
      <c r="I174" s="236"/>
      <c r="J174" s="237">
        <f>ROUND(I174*H174,2)</f>
        <v>0</v>
      </c>
      <c r="K174" s="233" t="s">
        <v>163</v>
      </c>
      <c r="L174" s="43"/>
      <c r="M174" s="238" t="s">
        <v>1</v>
      </c>
      <c r="N174" s="239" t="s">
        <v>47</v>
      </c>
      <c r="O174" s="86"/>
      <c r="P174" s="240">
        <f>O174*H174</f>
        <v>0</v>
      </c>
      <c r="Q174" s="240">
        <v>0</v>
      </c>
      <c r="R174" s="240">
        <f>Q174*H174</f>
        <v>0</v>
      </c>
      <c r="S174" s="240">
        <v>0</v>
      </c>
      <c r="T174" s="241">
        <f>S174*H174</f>
        <v>0</v>
      </c>
      <c r="AR174" s="242" t="s">
        <v>164</v>
      </c>
      <c r="AT174" s="242" t="s">
        <v>159</v>
      </c>
      <c r="AU174" s="242" t="s">
        <v>165</v>
      </c>
      <c r="AY174" s="17" t="s">
        <v>155</v>
      </c>
      <c r="BE174" s="243">
        <f>IF(N174="základní",J174,0)</f>
        <v>0</v>
      </c>
      <c r="BF174" s="243">
        <f>IF(N174="snížená",J174,0)</f>
        <v>0</v>
      </c>
      <c r="BG174" s="243">
        <f>IF(N174="zákl. přenesená",J174,0)</f>
        <v>0</v>
      </c>
      <c r="BH174" s="243">
        <f>IF(N174="sníž. přenesená",J174,0)</f>
        <v>0</v>
      </c>
      <c r="BI174" s="243">
        <f>IF(N174="nulová",J174,0)</f>
        <v>0</v>
      </c>
      <c r="BJ174" s="17" t="s">
        <v>89</v>
      </c>
      <c r="BK174" s="243">
        <f>ROUND(I174*H174,2)</f>
        <v>0</v>
      </c>
      <c r="BL174" s="17" t="s">
        <v>164</v>
      </c>
      <c r="BM174" s="242" t="s">
        <v>583</v>
      </c>
    </row>
    <row r="175" s="13" customFormat="1">
      <c r="B175" s="255"/>
      <c r="C175" s="256"/>
      <c r="D175" s="246" t="s">
        <v>167</v>
      </c>
      <c r="E175" s="257" t="s">
        <v>1</v>
      </c>
      <c r="F175" s="258" t="s">
        <v>584</v>
      </c>
      <c r="G175" s="256"/>
      <c r="H175" s="259">
        <v>5.9000000000000004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AT175" s="265" t="s">
        <v>167</v>
      </c>
      <c r="AU175" s="265" t="s">
        <v>165</v>
      </c>
      <c r="AV175" s="13" t="s">
        <v>91</v>
      </c>
      <c r="AW175" s="13" t="s">
        <v>38</v>
      </c>
      <c r="AX175" s="13" t="s">
        <v>89</v>
      </c>
      <c r="AY175" s="265" t="s">
        <v>155</v>
      </c>
    </row>
    <row r="176" s="1" customFormat="1" ht="16.5" customHeight="1">
      <c r="B176" s="38"/>
      <c r="C176" s="231" t="s">
        <v>233</v>
      </c>
      <c r="D176" s="231" t="s">
        <v>159</v>
      </c>
      <c r="E176" s="232" t="s">
        <v>234</v>
      </c>
      <c r="F176" s="233" t="s">
        <v>235</v>
      </c>
      <c r="G176" s="234" t="s">
        <v>194</v>
      </c>
      <c r="H176" s="235">
        <v>20.460000000000001</v>
      </c>
      <c r="I176" s="236"/>
      <c r="J176" s="237">
        <f>ROUND(I176*H176,2)</f>
        <v>0</v>
      </c>
      <c r="K176" s="233" t="s">
        <v>163</v>
      </c>
      <c r="L176" s="43"/>
      <c r="M176" s="238" t="s">
        <v>1</v>
      </c>
      <c r="N176" s="239" t="s">
        <v>47</v>
      </c>
      <c r="O176" s="86"/>
      <c r="P176" s="240">
        <f>O176*H176</f>
        <v>0</v>
      </c>
      <c r="Q176" s="240">
        <v>0</v>
      </c>
      <c r="R176" s="240">
        <f>Q176*H176</f>
        <v>0</v>
      </c>
      <c r="S176" s="240">
        <v>0</v>
      </c>
      <c r="T176" s="241">
        <f>S176*H176</f>
        <v>0</v>
      </c>
      <c r="AR176" s="242" t="s">
        <v>164</v>
      </c>
      <c r="AT176" s="242" t="s">
        <v>159</v>
      </c>
      <c r="AU176" s="242" t="s">
        <v>165</v>
      </c>
      <c r="AY176" s="17" t="s">
        <v>155</v>
      </c>
      <c r="BE176" s="243">
        <f>IF(N176="základní",J176,0)</f>
        <v>0</v>
      </c>
      <c r="BF176" s="243">
        <f>IF(N176="snížená",J176,0)</f>
        <v>0</v>
      </c>
      <c r="BG176" s="243">
        <f>IF(N176="zákl. přenesená",J176,0)</f>
        <v>0</v>
      </c>
      <c r="BH176" s="243">
        <f>IF(N176="sníž. přenesená",J176,0)</f>
        <v>0</v>
      </c>
      <c r="BI176" s="243">
        <f>IF(N176="nulová",J176,0)</f>
        <v>0</v>
      </c>
      <c r="BJ176" s="17" t="s">
        <v>89</v>
      </c>
      <c r="BK176" s="243">
        <f>ROUND(I176*H176,2)</f>
        <v>0</v>
      </c>
      <c r="BL176" s="17" t="s">
        <v>164</v>
      </c>
      <c r="BM176" s="242" t="s">
        <v>585</v>
      </c>
    </row>
    <row r="177" s="12" customFormat="1">
      <c r="B177" s="244"/>
      <c r="C177" s="245"/>
      <c r="D177" s="246" t="s">
        <v>167</v>
      </c>
      <c r="E177" s="247" t="s">
        <v>1</v>
      </c>
      <c r="F177" s="248" t="s">
        <v>586</v>
      </c>
      <c r="G177" s="245"/>
      <c r="H177" s="247" t="s">
        <v>1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AT177" s="254" t="s">
        <v>167</v>
      </c>
      <c r="AU177" s="254" t="s">
        <v>165</v>
      </c>
      <c r="AV177" s="12" t="s">
        <v>89</v>
      </c>
      <c r="AW177" s="12" t="s">
        <v>38</v>
      </c>
      <c r="AX177" s="12" t="s">
        <v>82</v>
      </c>
      <c r="AY177" s="254" t="s">
        <v>155</v>
      </c>
    </row>
    <row r="178" s="13" customFormat="1">
      <c r="B178" s="255"/>
      <c r="C178" s="256"/>
      <c r="D178" s="246" t="s">
        <v>167</v>
      </c>
      <c r="E178" s="257" t="s">
        <v>1</v>
      </c>
      <c r="F178" s="258" t="s">
        <v>587</v>
      </c>
      <c r="G178" s="256"/>
      <c r="H178" s="259">
        <v>20.460000000000001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AT178" s="265" t="s">
        <v>167</v>
      </c>
      <c r="AU178" s="265" t="s">
        <v>165</v>
      </c>
      <c r="AV178" s="13" t="s">
        <v>91</v>
      </c>
      <c r="AW178" s="13" t="s">
        <v>38</v>
      </c>
      <c r="AX178" s="13" t="s">
        <v>89</v>
      </c>
      <c r="AY178" s="265" t="s">
        <v>155</v>
      </c>
    </row>
    <row r="179" s="1" customFormat="1" ht="16.5" customHeight="1">
      <c r="B179" s="38"/>
      <c r="C179" s="231" t="s">
        <v>8</v>
      </c>
      <c r="D179" s="231" t="s">
        <v>159</v>
      </c>
      <c r="E179" s="232" t="s">
        <v>588</v>
      </c>
      <c r="F179" s="233" t="s">
        <v>589</v>
      </c>
      <c r="G179" s="234" t="s">
        <v>194</v>
      </c>
      <c r="H179" s="235">
        <v>10.23</v>
      </c>
      <c r="I179" s="236"/>
      <c r="J179" s="237">
        <f>ROUND(I179*H179,2)</f>
        <v>0</v>
      </c>
      <c r="K179" s="233" t="s">
        <v>163</v>
      </c>
      <c r="L179" s="43"/>
      <c r="M179" s="238" t="s">
        <v>1</v>
      </c>
      <c r="N179" s="239" t="s">
        <v>47</v>
      </c>
      <c r="O179" s="86"/>
      <c r="P179" s="240">
        <f>O179*H179</f>
        <v>0</v>
      </c>
      <c r="Q179" s="240">
        <v>0</v>
      </c>
      <c r="R179" s="240">
        <f>Q179*H179</f>
        <v>0</v>
      </c>
      <c r="S179" s="240">
        <v>0</v>
      </c>
      <c r="T179" s="241">
        <f>S179*H179</f>
        <v>0</v>
      </c>
      <c r="AR179" s="242" t="s">
        <v>164</v>
      </c>
      <c r="AT179" s="242" t="s">
        <v>159</v>
      </c>
      <c r="AU179" s="242" t="s">
        <v>165</v>
      </c>
      <c r="AY179" s="17" t="s">
        <v>155</v>
      </c>
      <c r="BE179" s="243">
        <f>IF(N179="základní",J179,0)</f>
        <v>0</v>
      </c>
      <c r="BF179" s="243">
        <f>IF(N179="snížená",J179,0)</f>
        <v>0</v>
      </c>
      <c r="BG179" s="243">
        <f>IF(N179="zákl. přenesená",J179,0)</f>
        <v>0</v>
      </c>
      <c r="BH179" s="243">
        <f>IF(N179="sníž. přenesená",J179,0)</f>
        <v>0</v>
      </c>
      <c r="BI179" s="243">
        <f>IF(N179="nulová",J179,0)</f>
        <v>0</v>
      </c>
      <c r="BJ179" s="17" t="s">
        <v>89</v>
      </c>
      <c r="BK179" s="243">
        <f>ROUND(I179*H179,2)</f>
        <v>0</v>
      </c>
      <c r="BL179" s="17" t="s">
        <v>164</v>
      </c>
      <c r="BM179" s="242" t="s">
        <v>590</v>
      </c>
    </row>
    <row r="180" s="13" customFormat="1">
      <c r="B180" s="255"/>
      <c r="C180" s="256"/>
      <c r="D180" s="246" t="s">
        <v>167</v>
      </c>
      <c r="E180" s="257" t="s">
        <v>1</v>
      </c>
      <c r="F180" s="258" t="s">
        <v>591</v>
      </c>
      <c r="G180" s="256"/>
      <c r="H180" s="259">
        <v>10.23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AT180" s="265" t="s">
        <v>167</v>
      </c>
      <c r="AU180" s="265" t="s">
        <v>165</v>
      </c>
      <c r="AV180" s="13" t="s">
        <v>91</v>
      </c>
      <c r="AW180" s="13" t="s">
        <v>38</v>
      </c>
      <c r="AX180" s="13" t="s">
        <v>89</v>
      </c>
      <c r="AY180" s="265" t="s">
        <v>155</v>
      </c>
    </row>
    <row r="181" s="11" customFormat="1" ht="20.88" customHeight="1">
      <c r="B181" s="215"/>
      <c r="C181" s="216"/>
      <c r="D181" s="217" t="s">
        <v>81</v>
      </c>
      <c r="E181" s="229" t="s">
        <v>242</v>
      </c>
      <c r="F181" s="229" t="s">
        <v>243</v>
      </c>
      <c r="G181" s="216"/>
      <c r="H181" s="216"/>
      <c r="I181" s="219"/>
      <c r="J181" s="230">
        <f>BK181</f>
        <v>0</v>
      </c>
      <c r="K181" s="216"/>
      <c r="L181" s="221"/>
      <c r="M181" s="222"/>
      <c r="N181" s="223"/>
      <c r="O181" s="223"/>
      <c r="P181" s="224">
        <f>SUM(P182:P200)</f>
        <v>0</v>
      </c>
      <c r="Q181" s="223"/>
      <c r="R181" s="224">
        <f>SUM(R182:R200)</f>
        <v>36.606999999999999</v>
      </c>
      <c r="S181" s="223"/>
      <c r="T181" s="225">
        <f>SUM(T182:T200)</f>
        <v>0</v>
      </c>
      <c r="AR181" s="226" t="s">
        <v>89</v>
      </c>
      <c r="AT181" s="227" t="s">
        <v>81</v>
      </c>
      <c r="AU181" s="227" t="s">
        <v>91</v>
      </c>
      <c r="AY181" s="226" t="s">
        <v>155</v>
      </c>
      <c r="BK181" s="228">
        <f>SUM(BK182:BK200)</f>
        <v>0</v>
      </c>
    </row>
    <row r="182" s="1" customFormat="1" ht="16.5" customHeight="1">
      <c r="B182" s="38"/>
      <c r="C182" s="231" t="s">
        <v>242</v>
      </c>
      <c r="D182" s="231" t="s">
        <v>159</v>
      </c>
      <c r="E182" s="232" t="s">
        <v>244</v>
      </c>
      <c r="F182" s="233" t="s">
        <v>592</v>
      </c>
      <c r="G182" s="234" t="s">
        <v>194</v>
      </c>
      <c r="H182" s="235">
        <v>170.97999999999999</v>
      </c>
      <c r="I182" s="236"/>
      <c r="J182" s="237">
        <f>ROUND(I182*H182,2)</f>
        <v>0</v>
      </c>
      <c r="K182" s="233" t="s">
        <v>163</v>
      </c>
      <c r="L182" s="43"/>
      <c r="M182" s="238" t="s">
        <v>1</v>
      </c>
      <c r="N182" s="239" t="s">
        <v>47</v>
      </c>
      <c r="O182" s="86"/>
      <c r="P182" s="240">
        <f>O182*H182</f>
        <v>0</v>
      </c>
      <c r="Q182" s="240">
        <v>0</v>
      </c>
      <c r="R182" s="240">
        <f>Q182*H182</f>
        <v>0</v>
      </c>
      <c r="S182" s="240">
        <v>0</v>
      </c>
      <c r="T182" s="241">
        <f>S182*H182</f>
        <v>0</v>
      </c>
      <c r="AR182" s="242" t="s">
        <v>164</v>
      </c>
      <c r="AT182" s="242" t="s">
        <v>159</v>
      </c>
      <c r="AU182" s="242" t="s">
        <v>165</v>
      </c>
      <c r="AY182" s="17" t="s">
        <v>155</v>
      </c>
      <c r="BE182" s="243">
        <f>IF(N182="základní",J182,0)</f>
        <v>0</v>
      </c>
      <c r="BF182" s="243">
        <f>IF(N182="snížená",J182,0)</f>
        <v>0</v>
      </c>
      <c r="BG182" s="243">
        <f>IF(N182="zákl. přenesená",J182,0)</f>
        <v>0</v>
      </c>
      <c r="BH182" s="243">
        <f>IF(N182="sníž. přenesená",J182,0)</f>
        <v>0</v>
      </c>
      <c r="BI182" s="243">
        <f>IF(N182="nulová",J182,0)</f>
        <v>0</v>
      </c>
      <c r="BJ182" s="17" t="s">
        <v>89</v>
      </c>
      <c r="BK182" s="243">
        <f>ROUND(I182*H182,2)</f>
        <v>0</v>
      </c>
      <c r="BL182" s="17" t="s">
        <v>164</v>
      </c>
      <c r="BM182" s="242" t="s">
        <v>593</v>
      </c>
    </row>
    <row r="183" s="12" customFormat="1">
      <c r="B183" s="244"/>
      <c r="C183" s="245"/>
      <c r="D183" s="246" t="s">
        <v>167</v>
      </c>
      <c r="E183" s="247" t="s">
        <v>1</v>
      </c>
      <c r="F183" s="248" t="s">
        <v>594</v>
      </c>
      <c r="G183" s="245"/>
      <c r="H183" s="247" t="s">
        <v>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AT183" s="254" t="s">
        <v>167</v>
      </c>
      <c r="AU183" s="254" t="s">
        <v>165</v>
      </c>
      <c r="AV183" s="12" t="s">
        <v>89</v>
      </c>
      <c r="AW183" s="12" t="s">
        <v>38</v>
      </c>
      <c r="AX183" s="12" t="s">
        <v>82</v>
      </c>
      <c r="AY183" s="254" t="s">
        <v>155</v>
      </c>
    </row>
    <row r="184" s="13" customFormat="1">
      <c r="B184" s="255"/>
      <c r="C184" s="256"/>
      <c r="D184" s="246" t="s">
        <v>167</v>
      </c>
      <c r="E184" s="257" t="s">
        <v>1</v>
      </c>
      <c r="F184" s="258" t="s">
        <v>570</v>
      </c>
      <c r="G184" s="256"/>
      <c r="H184" s="259">
        <v>15.23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AT184" s="265" t="s">
        <v>167</v>
      </c>
      <c r="AU184" s="265" t="s">
        <v>165</v>
      </c>
      <c r="AV184" s="13" t="s">
        <v>91</v>
      </c>
      <c r="AW184" s="13" t="s">
        <v>38</v>
      </c>
      <c r="AX184" s="13" t="s">
        <v>82</v>
      </c>
      <c r="AY184" s="265" t="s">
        <v>155</v>
      </c>
    </row>
    <row r="185" s="13" customFormat="1">
      <c r="B185" s="255"/>
      <c r="C185" s="256"/>
      <c r="D185" s="246" t="s">
        <v>167</v>
      </c>
      <c r="E185" s="257" t="s">
        <v>1</v>
      </c>
      <c r="F185" s="258" t="s">
        <v>595</v>
      </c>
      <c r="G185" s="256"/>
      <c r="H185" s="259">
        <v>155.75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AT185" s="265" t="s">
        <v>167</v>
      </c>
      <c r="AU185" s="265" t="s">
        <v>165</v>
      </c>
      <c r="AV185" s="13" t="s">
        <v>91</v>
      </c>
      <c r="AW185" s="13" t="s">
        <v>38</v>
      </c>
      <c r="AX185" s="13" t="s">
        <v>82</v>
      </c>
      <c r="AY185" s="265" t="s">
        <v>155</v>
      </c>
    </row>
    <row r="186" s="14" customFormat="1">
      <c r="B186" s="276"/>
      <c r="C186" s="277"/>
      <c r="D186" s="246" t="s">
        <v>167</v>
      </c>
      <c r="E186" s="278" t="s">
        <v>1</v>
      </c>
      <c r="F186" s="279" t="s">
        <v>248</v>
      </c>
      <c r="G186" s="277"/>
      <c r="H186" s="280">
        <v>170.97999999999999</v>
      </c>
      <c r="I186" s="281"/>
      <c r="J186" s="277"/>
      <c r="K186" s="277"/>
      <c r="L186" s="282"/>
      <c r="M186" s="283"/>
      <c r="N186" s="284"/>
      <c r="O186" s="284"/>
      <c r="P186" s="284"/>
      <c r="Q186" s="284"/>
      <c r="R186" s="284"/>
      <c r="S186" s="284"/>
      <c r="T186" s="285"/>
      <c r="AT186" s="286" t="s">
        <v>167</v>
      </c>
      <c r="AU186" s="286" t="s">
        <v>165</v>
      </c>
      <c r="AV186" s="14" t="s">
        <v>164</v>
      </c>
      <c r="AW186" s="14" t="s">
        <v>38</v>
      </c>
      <c r="AX186" s="14" t="s">
        <v>89</v>
      </c>
      <c r="AY186" s="286" t="s">
        <v>155</v>
      </c>
    </row>
    <row r="187" s="1" customFormat="1" ht="16.5" customHeight="1">
      <c r="B187" s="38"/>
      <c r="C187" s="231" t="s">
        <v>249</v>
      </c>
      <c r="D187" s="231" t="s">
        <v>159</v>
      </c>
      <c r="E187" s="232" t="s">
        <v>596</v>
      </c>
      <c r="F187" s="233" t="s">
        <v>597</v>
      </c>
      <c r="G187" s="234" t="s">
        <v>194</v>
      </c>
      <c r="H187" s="235">
        <v>1.2</v>
      </c>
      <c r="I187" s="236"/>
      <c r="J187" s="237">
        <f>ROUND(I187*H187,2)</f>
        <v>0</v>
      </c>
      <c r="K187" s="233" t="s">
        <v>163</v>
      </c>
      <c r="L187" s="43"/>
      <c r="M187" s="238" t="s">
        <v>1</v>
      </c>
      <c r="N187" s="239" t="s">
        <v>47</v>
      </c>
      <c r="O187" s="86"/>
      <c r="P187" s="240">
        <f>O187*H187</f>
        <v>0</v>
      </c>
      <c r="Q187" s="240">
        <v>0</v>
      </c>
      <c r="R187" s="240">
        <f>Q187*H187</f>
        <v>0</v>
      </c>
      <c r="S187" s="240">
        <v>0</v>
      </c>
      <c r="T187" s="241">
        <f>S187*H187</f>
        <v>0</v>
      </c>
      <c r="AR187" s="242" t="s">
        <v>164</v>
      </c>
      <c r="AT187" s="242" t="s">
        <v>159</v>
      </c>
      <c r="AU187" s="242" t="s">
        <v>165</v>
      </c>
      <c r="AY187" s="17" t="s">
        <v>155</v>
      </c>
      <c r="BE187" s="243">
        <f>IF(N187="základní",J187,0)</f>
        <v>0</v>
      </c>
      <c r="BF187" s="243">
        <f>IF(N187="snížená",J187,0)</f>
        <v>0</v>
      </c>
      <c r="BG187" s="243">
        <f>IF(N187="zákl. přenesená",J187,0)</f>
        <v>0</v>
      </c>
      <c r="BH187" s="243">
        <f>IF(N187="sníž. přenesená",J187,0)</f>
        <v>0</v>
      </c>
      <c r="BI187" s="243">
        <f>IF(N187="nulová",J187,0)</f>
        <v>0</v>
      </c>
      <c r="BJ187" s="17" t="s">
        <v>89</v>
      </c>
      <c r="BK187" s="243">
        <f>ROUND(I187*H187,2)</f>
        <v>0</v>
      </c>
      <c r="BL187" s="17" t="s">
        <v>164</v>
      </c>
      <c r="BM187" s="242" t="s">
        <v>598</v>
      </c>
    </row>
    <row r="188" s="13" customFormat="1">
      <c r="B188" s="255"/>
      <c r="C188" s="256"/>
      <c r="D188" s="246" t="s">
        <v>167</v>
      </c>
      <c r="E188" s="257" t="s">
        <v>1</v>
      </c>
      <c r="F188" s="258" t="s">
        <v>599</v>
      </c>
      <c r="G188" s="256"/>
      <c r="H188" s="259">
        <v>1.2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AT188" s="265" t="s">
        <v>167</v>
      </c>
      <c r="AU188" s="265" t="s">
        <v>165</v>
      </c>
      <c r="AV188" s="13" t="s">
        <v>91</v>
      </c>
      <c r="AW188" s="13" t="s">
        <v>38</v>
      </c>
      <c r="AX188" s="13" t="s">
        <v>89</v>
      </c>
      <c r="AY188" s="265" t="s">
        <v>155</v>
      </c>
    </row>
    <row r="189" s="1" customFormat="1" ht="16.5" customHeight="1">
      <c r="B189" s="38"/>
      <c r="C189" s="231" t="s">
        <v>255</v>
      </c>
      <c r="D189" s="231" t="s">
        <v>159</v>
      </c>
      <c r="E189" s="232" t="s">
        <v>251</v>
      </c>
      <c r="F189" s="233" t="s">
        <v>252</v>
      </c>
      <c r="G189" s="234" t="s">
        <v>194</v>
      </c>
      <c r="H189" s="235">
        <v>169.78</v>
      </c>
      <c r="I189" s="236"/>
      <c r="J189" s="237">
        <f>ROUND(I189*H189,2)</f>
        <v>0</v>
      </c>
      <c r="K189" s="233" t="s">
        <v>163</v>
      </c>
      <c r="L189" s="43"/>
      <c r="M189" s="238" t="s">
        <v>1</v>
      </c>
      <c r="N189" s="239" t="s">
        <v>47</v>
      </c>
      <c r="O189" s="86"/>
      <c r="P189" s="240">
        <f>O189*H189</f>
        <v>0</v>
      </c>
      <c r="Q189" s="240">
        <v>0</v>
      </c>
      <c r="R189" s="240">
        <f>Q189*H189</f>
        <v>0</v>
      </c>
      <c r="S189" s="240">
        <v>0</v>
      </c>
      <c r="T189" s="241">
        <f>S189*H189</f>
        <v>0</v>
      </c>
      <c r="AR189" s="242" t="s">
        <v>164</v>
      </c>
      <c r="AT189" s="242" t="s">
        <v>159</v>
      </c>
      <c r="AU189" s="242" t="s">
        <v>165</v>
      </c>
      <c r="AY189" s="17" t="s">
        <v>155</v>
      </c>
      <c r="BE189" s="243">
        <f>IF(N189="základní",J189,0)</f>
        <v>0</v>
      </c>
      <c r="BF189" s="243">
        <f>IF(N189="snížená",J189,0)</f>
        <v>0</v>
      </c>
      <c r="BG189" s="243">
        <f>IF(N189="zákl. přenesená",J189,0)</f>
        <v>0</v>
      </c>
      <c r="BH189" s="243">
        <f>IF(N189="sníž. přenesená",J189,0)</f>
        <v>0</v>
      </c>
      <c r="BI189" s="243">
        <f>IF(N189="nulová",J189,0)</f>
        <v>0</v>
      </c>
      <c r="BJ189" s="17" t="s">
        <v>89</v>
      </c>
      <c r="BK189" s="243">
        <f>ROUND(I189*H189,2)</f>
        <v>0</v>
      </c>
      <c r="BL189" s="17" t="s">
        <v>164</v>
      </c>
      <c r="BM189" s="242" t="s">
        <v>600</v>
      </c>
    </row>
    <row r="190" s="13" customFormat="1">
      <c r="B190" s="255"/>
      <c r="C190" s="256"/>
      <c r="D190" s="246" t="s">
        <v>167</v>
      </c>
      <c r="E190" s="257" t="s">
        <v>1</v>
      </c>
      <c r="F190" s="258" t="s">
        <v>601</v>
      </c>
      <c r="G190" s="256"/>
      <c r="H190" s="259">
        <v>169.78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AT190" s="265" t="s">
        <v>167</v>
      </c>
      <c r="AU190" s="265" t="s">
        <v>165</v>
      </c>
      <c r="AV190" s="13" t="s">
        <v>91</v>
      </c>
      <c r="AW190" s="13" t="s">
        <v>38</v>
      </c>
      <c r="AX190" s="13" t="s">
        <v>89</v>
      </c>
      <c r="AY190" s="265" t="s">
        <v>155</v>
      </c>
    </row>
    <row r="191" s="1" customFormat="1" ht="16.5" customHeight="1">
      <c r="B191" s="38"/>
      <c r="C191" s="231" t="s">
        <v>261</v>
      </c>
      <c r="D191" s="231" t="s">
        <v>159</v>
      </c>
      <c r="E191" s="232" t="s">
        <v>256</v>
      </c>
      <c r="F191" s="233" t="s">
        <v>257</v>
      </c>
      <c r="G191" s="234" t="s">
        <v>258</v>
      </c>
      <c r="H191" s="235">
        <v>278.19</v>
      </c>
      <c r="I191" s="236"/>
      <c r="J191" s="237">
        <f>ROUND(I191*H191,2)</f>
        <v>0</v>
      </c>
      <c r="K191" s="233" t="s">
        <v>163</v>
      </c>
      <c r="L191" s="43"/>
      <c r="M191" s="238" t="s">
        <v>1</v>
      </c>
      <c r="N191" s="239" t="s">
        <v>47</v>
      </c>
      <c r="O191" s="86"/>
      <c r="P191" s="240">
        <f>O191*H191</f>
        <v>0</v>
      </c>
      <c r="Q191" s="240">
        <v>0</v>
      </c>
      <c r="R191" s="240">
        <f>Q191*H191</f>
        <v>0</v>
      </c>
      <c r="S191" s="240">
        <v>0</v>
      </c>
      <c r="T191" s="241">
        <f>S191*H191</f>
        <v>0</v>
      </c>
      <c r="AR191" s="242" t="s">
        <v>164</v>
      </c>
      <c r="AT191" s="242" t="s">
        <v>159</v>
      </c>
      <c r="AU191" s="242" t="s">
        <v>165</v>
      </c>
      <c r="AY191" s="17" t="s">
        <v>155</v>
      </c>
      <c r="BE191" s="243">
        <f>IF(N191="základní",J191,0)</f>
        <v>0</v>
      </c>
      <c r="BF191" s="243">
        <f>IF(N191="snížená",J191,0)</f>
        <v>0</v>
      </c>
      <c r="BG191" s="243">
        <f>IF(N191="zákl. přenesená",J191,0)</f>
        <v>0</v>
      </c>
      <c r="BH191" s="243">
        <f>IF(N191="sníž. přenesená",J191,0)</f>
        <v>0</v>
      </c>
      <c r="BI191" s="243">
        <f>IF(N191="nulová",J191,0)</f>
        <v>0</v>
      </c>
      <c r="BJ191" s="17" t="s">
        <v>89</v>
      </c>
      <c r="BK191" s="243">
        <f>ROUND(I191*H191,2)</f>
        <v>0</v>
      </c>
      <c r="BL191" s="17" t="s">
        <v>164</v>
      </c>
      <c r="BM191" s="242" t="s">
        <v>602</v>
      </c>
    </row>
    <row r="192" s="13" customFormat="1">
      <c r="B192" s="255"/>
      <c r="C192" s="256"/>
      <c r="D192" s="246" t="s">
        <v>167</v>
      </c>
      <c r="E192" s="257" t="s">
        <v>1</v>
      </c>
      <c r="F192" s="258" t="s">
        <v>603</v>
      </c>
      <c r="G192" s="256"/>
      <c r="H192" s="259">
        <v>278.19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AT192" s="265" t="s">
        <v>167</v>
      </c>
      <c r="AU192" s="265" t="s">
        <v>165</v>
      </c>
      <c r="AV192" s="13" t="s">
        <v>91</v>
      </c>
      <c r="AW192" s="13" t="s">
        <v>38</v>
      </c>
      <c r="AX192" s="13" t="s">
        <v>89</v>
      </c>
      <c r="AY192" s="265" t="s">
        <v>155</v>
      </c>
    </row>
    <row r="193" s="1" customFormat="1" ht="16.5" customHeight="1">
      <c r="B193" s="38"/>
      <c r="C193" s="231" t="s">
        <v>269</v>
      </c>
      <c r="D193" s="231" t="s">
        <v>159</v>
      </c>
      <c r="E193" s="232" t="s">
        <v>262</v>
      </c>
      <c r="F193" s="233" t="s">
        <v>263</v>
      </c>
      <c r="G193" s="234" t="s">
        <v>194</v>
      </c>
      <c r="H193" s="235">
        <v>20.337</v>
      </c>
      <c r="I193" s="236"/>
      <c r="J193" s="237">
        <f>ROUND(I193*H193,2)</f>
        <v>0</v>
      </c>
      <c r="K193" s="233" t="s">
        <v>163</v>
      </c>
      <c r="L193" s="43"/>
      <c r="M193" s="238" t="s">
        <v>1</v>
      </c>
      <c r="N193" s="239" t="s">
        <v>47</v>
      </c>
      <c r="O193" s="86"/>
      <c r="P193" s="240">
        <f>O193*H193</f>
        <v>0</v>
      </c>
      <c r="Q193" s="240">
        <v>0</v>
      </c>
      <c r="R193" s="240">
        <f>Q193*H193</f>
        <v>0</v>
      </c>
      <c r="S193" s="240">
        <v>0</v>
      </c>
      <c r="T193" s="241">
        <f>S193*H193</f>
        <v>0</v>
      </c>
      <c r="AR193" s="242" t="s">
        <v>164</v>
      </c>
      <c r="AT193" s="242" t="s">
        <v>159</v>
      </c>
      <c r="AU193" s="242" t="s">
        <v>165</v>
      </c>
      <c r="AY193" s="17" t="s">
        <v>155</v>
      </c>
      <c r="BE193" s="243">
        <f>IF(N193="základní",J193,0)</f>
        <v>0</v>
      </c>
      <c r="BF193" s="243">
        <f>IF(N193="snížená",J193,0)</f>
        <v>0</v>
      </c>
      <c r="BG193" s="243">
        <f>IF(N193="zákl. přenesená",J193,0)</f>
        <v>0</v>
      </c>
      <c r="BH193" s="243">
        <f>IF(N193="sníž. přenesená",J193,0)</f>
        <v>0</v>
      </c>
      <c r="BI193" s="243">
        <f>IF(N193="nulová",J193,0)</f>
        <v>0</v>
      </c>
      <c r="BJ193" s="17" t="s">
        <v>89</v>
      </c>
      <c r="BK193" s="243">
        <f>ROUND(I193*H193,2)</f>
        <v>0</v>
      </c>
      <c r="BL193" s="17" t="s">
        <v>164</v>
      </c>
      <c r="BM193" s="242" t="s">
        <v>604</v>
      </c>
    </row>
    <row r="194" s="13" customFormat="1">
      <c r="B194" s="255"/>
      <c r="C194" s="256"/>
      <c r="D194" s="246" t="s">
        <v>167</v>
      </c>
      <c r="E194" s="257" t="s">
        <v>1</v>
      </c>
      <c r="F194" s="258" t="s">
        <v>202</v>
      </c>
      <c r="G194" s="256"/>
      <c r="H194" s="259">
        <v>8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AT194" s="265" t="s">
        <v>167</v>
      </c>
      <c r="AU194" s="265" t="s">
        <v>165</v>
      </c>
      <c r="AV194" s="13" t="s">
        <v>91</v>
      </c>
      <c r="AW194" s="13" t="s">
        <v>38</v>
      </c>
      <c r="AX194" s="13" t="s">
        <v>82</v>
      </c>
      <c r="AY194" s="265" t="s">
        <v>155</v>
      </c>
    </row>
    <row r="195" s="13" customFormat="1">
      <c r="B195" s="255"/>
      <c r="C195" s="256"/>
      <c r="D195" s="246" t="s">
        <v>167</v>
      </c>
      <c r="E195" s="257" t="s">
        <v>1</v>
      </c>
      <c r="F195" s="258" t="s">
        <v>605</v>
      </c>
      <c r="G195" s="256"/>
      <c r="H195" s="259">
        <v>-0.373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AT195" s="265" t="s">
        <v>167</v>
      </c>
      <c r="AU195" s="265" t="s">
        <v>165</v>
      </c>
      <c r="AV195" s="13" t="s">
        <v>91</v>
      </c>
      <c r="AW195" s="13" t="s">
        <v>38</v>
      </c>
      <c r="AX195" s="13" t="s">
        <v>82</v>
      </c>
      <c r="AY195" s="265" t="s">
        <v>155</v>
      </c>
    </row>
    <row r="196" s="13" customFormat="1">
      <c r="B196" s="255"/>
      <c r="C196" s="256"/>
      <c r="D196" s="246" t="s">
        <v>167</v>
      </c>
      <c r="E196" s="257" t="s">
        <v>1</v>
      </c>
      <c r="F196" s="258" t="s">
        <v>606</v>
      </c>
      <c r="G196" s="256"/>
      <c r="H196" s="259">
        <v>20.460000000000001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AT196" s="265" t="s">
        <v>167</v>
      </c>
      <c r="AU196" s="265" t="s">
        <v>165</v>
      </c>
      <c r="AV196" s="13" t="s">
        <v>91</v>
      </c>
      <c r="AW196" s="13" t="s">
        <v>38</v>
      </c>
      <c r="AX196" s="13" t="s">
        <v>82</v>
      </c>
      <c r="AY196" s="265" t="s">
        <v>155</v>
      </c>
    </row>
    <row r="197" s="13" customFormat="1">
      <c r="B197" s="255"/>
      <c r="C197" s="256"/>
      <c r="D197" s="246" t="s">
        <v>167</v>
      </c>
      <c r="E197" s="257" t="s">
        <v>1</v>
      </c>
      <c r="F197" s="258" t="s">
        <v>607</v>
      </c>
      <c r="G197" s="256"/>
      <c r="H197" s="259">
        <v>-7.75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AT197" s="265" t="s">
        <v>167</v>
      </c>
      <c r="AU197" s="265" t="s">
        <v>165</v>
      </c>
      <c r="AV197" s="13" t="s">
        <v>91</v>
      </c>
      <c r="AW197" s="13" t="s">
        <v>38</v>
      </c>
      <c r="AX197" s="13" t="s">
        <v>82</v>
      </c>
      <c r="AY197" s="265" t="s">
        <v>155</v>
      </c>
    </row>
    <row r="198" s="14" customFormat="1">
      <c r="B198" s="276"/>
      <c r="C198" s="277"/>
      <c r="D198" s="246" t="s">
        <v>167</v>
      </c>
      <c r="E198" s="278" t="s">
        <v>1</v>
      </c>
      <c r="F198" s="279" t="s">
        <v>248</v>
      </c>
      <c r="G198" s="277"/>
      <c r="H198" s="280">
        <v>20.337</v>
      </c>
      <c r="I198" s="281"/>
      <c r="J198" s="277"/>
      <c r="K198" s="277"/>
      <c r="L198" s="282"/>
      <c r="M198" s="283"/>
      <c r="N198" s="284"/>
      <c r="O198" s="284"/>
      <c r="P198" s="284"/>
      <c r="Q198" s="284"/>
      <c r="R198" s="284"/>
      <c r="S198" s="284"/>
      <c r="T198" s="285"/>
      <c r="AT198" s="286" t="s">
        <v>167</v>
      </c>
      <c r="AU198" s="286" t="s">
        <v>165</v>
      </c>
      <c r="AV198" s="14" t="s">
        <v>164</v>
      </c>
      <c r="AW198" s="14" t="s">
        <v>38</v>
      </c>
      <c r="AX198" s="14" t="s">
        <v>89</v>
      </c>
      <c r="AY198" s="286" t="s">
        <v>155</v>
      </c>
    </row>
    <row r="199" s="1" customFormat="1" ht="16.5" customHeight="1">
      <c r="B199" s="38"/>
      <c r="C199" s="266" t="s">
        <v>7</v>
      </c>
      <c r="D199" s="266" t="s">
        <v>208</v>
      </c>
      <c r="E199" s="267" t="s">
        <v>608</v>
      </c>
      <c r="F199" s="268" t="s">
        <v>609</v>
      </c>
      <c r="G199" s="269" t="s">
        <v>258</v>
      </c>
      <c r="H199" s="270">
        <v>36.606999999999999</v>
      </c>
      <c r="I199" s="271"/>
      <c r="J199" s="272">
        <f>ROUND(I199*H199,2)</f>
        <v>0</v>
      </c>
      <c r="K199" s="268" t="s">
        <v>163</v>
      </c>
      <c r="L199" s="273"/>
      <c r="M199" s="274" t="s">
        <v>1</v>
      </c>
      <c r="N199" s="275" t="s">
        <v>47</v>
      </c>
      <c r="O199" s="86"/>
      <c r="P199" s="240">
        <f>O199*H199</f>
        <v>0</v>
      </c>
      <c r="Q199" s="240">
        <v>1</v>
      </c>
      <c r="R199" s="240">
        <f>Q199*H199</f>
        <v>36.606999999999999</v>
      </c>
      <c r="S199" s="240">
        <v>0</v>
      </c>
      <c r="T199" s="241">
        <f>S199*H199</f>
        <v>0</v>
      </c>
      <c r="AR199" s="242" t="s">
        <v>202</v>
      </c>
      <c r="AT199" s="242" t="s">
        <v>208</v>
      </c>
      <c r="AU199" s="242" t="s">
        <v>165</v>
      </c>
      <c r="AY199" s="17" t="s">
        <v>155</v>
      </c>
      <c r="BE199" s="243">
        <f>IF(N199="základní",J199,0)</f>
        <v>0</v>
      </c>
      <c r="BF199" s="243">
        <f>IF(N199="snížená",J199,0)</f>
        <v>0</v>
      </c>
      <c r="BG199" s="243">
        <f>IF(N199="zákl. přenesená",J199,0)</f>
        <v>0</v>
      </c>
      <c r="BH199" s="243">
        <f>IF(N199="sníž. přenesená",J199,0)</f>
        <v>0</v>
      </c>
      <c r="BI199" s="243">
        <f>IF(N199="nulová",J199,0)</f>
        <v>0</v>
      </c>
      <c r="BJ199" s="17" t="s">
        <v>89</v>
      </c>
      <c r="BK199" s="243">
        <f>ROUND(I199*H199,2)</f>
        <v>0</v>
      </c>
      <c r="BL199" s="17" t="s">
        <v>164</v>
      </c>
      <c r="BM199" s="242" t="s">
        <v>610</v>
      </c>
    </row>
    <row r="200" s="13" customFormat="1">
      <c r="B200" s="255"/>
      <c r="C200" s="256"/>
      <c r="D200" s="246" t="s">
        <v>167</v>
      </c>
      <c r="E200" s="257" t="s">
        <v>1</v>
      </c>
      <c r="F200" s="258" t="s">
        <v>611</v>
      </c>
      <c r="G200" s="256"/>
      <c r="H200" s="259">
        <v>36.606999999999999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AT200" s="265" t="s">
        <v>167</v>
      </c>
      <c r="AU200" s="265" t="s">
        <v>165</v>
      </c>
      <c r="AV200" s="13" t="s">
        <v>91</v>
      </c>
      <c r="AW200" s="13" t="s">
        <v>38</v>
      </c>
      <c r="AX200" s="13" t="s">
        <v>89</v>
      </c>
      <c r="AY200" s="265" t="s">
        <v>155</v>
      </c>
    </row>
    <row r="201" s="11" customFormat="1" ht="20.88" customHeight="1">
      <c r="B201" s="215"/>
      <c r="C201" s="216"/>
      <c r="D201" s="217" t="s">
        <v>81</v>
      </c>
      <c r="E201" s="229" t="s">
        <v>255</v>
      </c>
      <c r="F201" s="229" t="s">
        <v>274</v>
      </c>
      <c r="G201" s="216"/>
      <c r="H201" s="216"/>
      <c r="I201" s="219"/>
      <c r="J201" s="230">
        <f>BK201</f>
        <v>0</v>
      </c>
      <c r="K201" s="216"/>
      <c r="L201" s="221"/>
      <c r="M201" s="222"/>
      <c r="N201" s="223"/>
      <c r="O201" s="223"/>
      <c r="P201" s="224">
        <f>SUM(P202:P217)</f>
        <v>0</v>
      </c>
      <c r="Q201" s="223"/>
      <c r="R201" s="224">
        <f>SUM(R202:R217)</f>
        <v>0.0045690000000000001</v>
      </c>
      <c r="S201" s="223"/>
      <c r="T201" s="225">
        <f>SUM(T202:T217)</f>
        <v>0</v>
      </c>
      <c r="AR201" s="226" t="s">
        <v>89</v>
      </c>
      <c r="AT201" s="227" t="s">
        <v>81</v>
      </c>
      <c r="AU201" s="227" t="s">
        <v>91</v>
      </c>
      <c r="AY201" s="226" t="s">
        <v>155</v>
      </c>
      <c r="BK201" s="228">
        <f>SUM(BK202:BK217)</f>
        <v>0</v>
      </c>
    </row>
    <row r="202" s="1" customFormat="1" ht="16.5" customHeight="1">
      <c r="B202" s="38"/>
      <c r="C202" s="231" t="s">
        <v>279</v>
      </c>
      <c r="D202" s="231" t="s">
        <v>159</v>
      </c>
      <c r="E202" s="232" t="s">
        <v>275</v>
      </c>
      <c r="F202" s="233" t="s">
        <v>276</v>
      </c>
      <c r="G202" s="234" t="s">
        <v>162</v>
      </c>
      <c r="H202" s="235">
        <v>152.30000000000001</v>
      </c>
      <c r="I202" s="236"/>
      <c r="J202" s="237">
        <f>ROUND(I202*H202,2)</f>
        <v>0</v>
      </c>
      <c r="K202" s="233" t="s">
        <v>163</v>
      </c>
      <c r="L202" s="43"/>
      <c r="M202" s="238" t="s">
        <v>1</v>
      </c>
      <c r="N202" s="239" t="s">
        <v>47</v>
      </c>
      <c r="O202" s="86"/>
      <c r="P202" s="240">
        <f>O202*H202</f>
        <v>0</v>
      </c>
      <c r="Q202" s="240">
        <v>0</v>
      </c>
      <c r="R202" s="240">
        <f>Q202*H202</f>
        <v>0</v>
      </c>
      <c r="S202" s="240">
        <v>0</v>
      </c>
      <c r="T202" s="241">
        <f>S202*H202</f>
        <v>0</v>
      </c>
      <c r="AR202" s="242" t="s">
        <v>164</v>
      </c>
      <c r="AT202" s="242" t="s">
        <v>159</v>
      </c>
      <c r="AU202" s="242" t="s">
        <v>165</v>
      </c>
      <c r="AY202" s="17" t="s">
        <v>155</v>
      </c>
      <c r="BE202" s="243">
        <f>IF(N202="základní",J202,0)</f>
        <v>0</v>
      </c>
      <c r="BF202" s="243">
        <f>IF(N202="snížená",J202,0)</f>
        <v>0</v>
      </c>
      <c r="BG202" s="243">
        <f>IF(N202="zákl. přenesená",J202,0)</f>
        <v>0</v>
      </c>
      <c r="BH202" s="243">
        <f>IF(N202="sníž. přenesená",J202,0)</f>
        <v>0</v>
      </c>
      <c r="BI202" s="243">
        <f>IF(N202="nulová",J202,0)</f>
        <v>0</v>
      </c>
      <c r="BJ202" s="17" t="s">
        <v>89</v>
      </c>
      <c r="BK202" s="243">
        <f>ROUND(I202*H202,2)</f>
        <v>0</v>
      </c>
      <c r="BL202" s="17" t="s">
        <v>164</v>
      </c>
      <c r="BM202" s="242" t="s">
        <v>612</v>
      </c>
    </row>
    <row r="203" s="13" customFormat="1">
      <c r="B203" s="255"/>
      <c r="C203" s="256"/>
      <c r="D203" s="246" t="s">
        <v>167</v>
      </c>
      <c r="E203" s="257" t="s">
        <v>1</v>
      </c>
      <c r="F203" s="258" t="s">
        <v>613</v>
      </c>
      <c r="G203" s="256"/>
      <c r="H203" s="259">
        <v>152.30000000000001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AT203" s="265" t="s">
        <v>167</v>
      </c>
      <c r="AU203" s="265" t="s">
        <v>165</v>
      </c>
      <c r="AV203" s="13" t="s">
        <v>91</v>
      </c>
      <c r="AW203" s="13" t="s">
        <v>38</v>
      </c>
      <c r="AX203" s="13" t="s">
        <v>89</v>
      </c>
      <c r="AY203" s="265" t="s">
        <v>155</v>
      </c>
    </row>
    <row r="204" s="1" customFormat="1" ht="16.5" customHeight="1">
      <c r="B204" s="38"/>
      <c r="C204" s="231" t="s">
        <v>283</v>
      </c>
      <c r="D204" s="231" t="s">
        <v>159</v>
      </c>
      <c r="E204" s="232" t="s">
        <v>280</v>
      </c>
      <c r="F204" s="233" t="s">
        <v>281</v>
      </c>
      <c r="G204" s="234" t="s">
        <v>162</v>
      </c>
      <c r="H204" s="235">
        <v>152.30000000000001</v>
      </c>
      <c r="I204" s="236"/>
      <c r="J204" s="237">
        <f>ROUND(I204*H204,2)</f>
        <v>0</v>
      </c>
      <c r="K204" s="233" t="s">
        <v>163</v>
      </c>
      <c r="L204" s="43"/>
      <c r="M204" s="238" t="s">
        <v>1</v>
      </c>
      <c r="N204" s="239" t="s">
        <v>47</v>
      </c>
      <c r="O204" s="86"/>
      <c r="P204" s="240">
        <f>O204*H204</f>
        <v>0</v>
      </c>
      <c r="Q204" s="240">
        <v>0</v>
      </c>
      <c r="R204" s="240">
        <f>Q204*H204</f>
        <v>0</v>
      </c>
      <c r="S204" s="240">
        <v>0</v>
      </c>
      <c r="T204" s="241">
        <f>S204*H204</f>
        <v>0</v>
      </c>
      <c r="AR204" s="242" t="s">
        <v>164</v>
      </c>
      <c r="AT204" s="242" t="s">
        <v>159</v>
      </c>
      <c r="AU204" s="242" t="s">
        <v>165</v>
      </c>
      <c r="AY204" s="17" t="s">
        <v>155</v>
      </c>
      <c r="BE204" s="243">
        <f>IF(N204="základní",J204,0)</f>
        <v>0</v>
      </c>
      <c r="BF204" s="243">
        <f>IF(N204="snížená",J204,0)</f>
        <v>0</v>
      </c>
      <c r="BG204" s="243">
        <f>IF(N204="zákl. přenesená",J204,0)</f>
        <v>0</v>
      </c>
      <c r="BH204" s="243">
        <f>IF(N204="sníž. přenesená",J204,0)</f>
        <v>0</v>
      </c>
      <c r="BI204" s="243">
        <f>IF(N204="nulová",J204,0)</f>
        <v>0</v>
      </c>
      <c r="BJ204" s="17" t="s">
        <v>89</v>
      </c>
      <c r="BK204" s="243">
        <f>ROUND(I204*H204,2)</f>
        <v>0</v>
      </c>
      <c r="BL204" s="17" t="s">
        <v>164</v>
      </c>
      <c r="BM204" s="242" t="s">
        <v>614</v>
      </c>
    </row>
    <row r="205" s="13" customFormat="1">
      <c r="B205" s="255"/>
      <c r="C205" s="256"/>
      <c r="D205" s="246" t="s">
        <v>167</v>
      </c>
      <c r="E205" s="257" t="s">
        <v>1</v>
      </c>
      <c r="F205" s="258" t="s">
        <v>615</v>
      </c>
      <c r="G205" s="256"/>
      <c r="H205" s="259">
        <v>152.30000000000001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AT205" s="265" t="s">
        <v>167</v>
      </c>
      <c r="AU205" s="265" t="s">
        <v>165</v>
      </c>
      <c r="AV205" s="13" t="s">
        <v>91</v>
      </c>
      <c r="AW205" s="13" t="s">
        <v>38</v>
      </c>
      <c r="AX205" s="13" t="s">
        <v>89</v>
      </c>
      <c r="AY205" s="265" t="s">
        <v>155</v>
      </c>
    </row>
    <row r="206" s="1" customFormat="1" ht="16.5" customHeight="1">
      <c r="B206" s="38"/>
      <c r="C206" s="266" t="s">
        <v>289</v>
      </c>
      <c r="D206" s="266" t="s">
        <v>208</v>
      </c>
      <c r="E206" s="267" t="s">
        <v>284</v>
      </c>
      <c r="F206" s="268" t="s">
        <v>285</v>
      </c>
      <c r="G206" s="269" t="s">
        <v>286</v>
      </c>
      <c r="H206" s="270">
        <v>4.569</v>
      </c>
      <c r="I206" s="271"/>
      <c r="J206" s="272">
        <f>ROUND(I206*H206,2)</f>
        <v>0</v>
      </c>
      <c r="K206" s="268" t="s">
        <v>163</v>
      </c>
      <c r="L206" s="273"/>
      <c r="M206" s="274" t="s">
        <v>1</v>
      </c>
      <c r="N206" s="275" t="s">
        <v>47</v>
      </c>
      <c r="O206" s="86"/>
      <c r="P206" s="240">
        <f>O206*H206</f>
        <v>0</v>
      </c>
      <c r="Q206" s="240">
        <v>0.001</v>
      </c>
      <c r="R206" s="240">
        <f>Q206*H206</f>
        <v>0.0045690000000000001</v>
      </c>
      <c r="S206" s="240">
        <v>0</v>
      </c>
      <c r="T206" s="241">
        <f>S206*H206</f>
        <v>0</v>
      </c>
      <c r="AR206" s="242" t="s">
        <v>202</v>
      </c>
      <c r="AT206" s="242" t="s">
        <v>208</v>
      </c>
      <c r="AU206" s="242" t="s">
        <v>165</v>
      </c>
      <c r="AY206" s="17" t="s">
        <v>155</v>
      </c>
      <c r="BE206" s="243">
        <f>IF(N206="základní",J206,0)</f>
        <v>0</v>
      </c>
      <c r="BF206" s="243">
        <f>IF(N206="snížená",J206,0)</f>
        <v>0</v>
      </c>
      <c r="BG206" s="243">
        <f>IF(N206="zákl. přenesená",J206,0)</f>
        <v>0</v>
      </c>
      <c r="BH206" s="243">
        <f>IF(N206="sníž. přenesená",J206,0)</f>
        <v>0</v>
      </c>
      <c r="BI206" s="243">
        <f>IF(N206="nulová",J206,0)</f>
        <v>0</v>
      </c>
      <c r="BJ206" s="17" t="s">
        <v>89</v>
      </c>
      <c r="BK206" s="243">
        <f>ROUND(I206*H206,2)</f>
        <v>0</v>
      </c>
      <c r="BL206" s="17" t="s">
        <v>164</v>
      </c>
      <c r="BM206" s="242" t="s">
        <v>616</v>
      </c>
    </row>
    <row r="207" s="13" customFormat="1">
      <c r="B207" s="255"/>
      <c r="C207" s="256"/>
      <c r="D207" s="246" t="s">
        <v>167</v>
      </c>
      <c r="E207" s="257" t="s">
        <v>1</v>
      </c>
      <c r="F207" s="258" t="s">
        <v>617</v>
      </c>
      <c r="G207" s="256"/>
      <c r="H207" s="259">
        <v>4.569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AT207" s="265" t="s">
        <v>167</v>
      </c>
      <c r="AU207" s="265" t="s">
        <v>165</v>
      </c>
      <c r="AV207" s="13" t="s">
        <v>91</v>
      </c>
      <c r="AW207" s="13" t="s">
        <v>38</v>
      </c>
      <c r="AX207" s="13" t="s">
        <v>89</v>
      </c>
      <c r="AY207" s="265" t="s">
        <v>155</v>
      </c>
    </row>
    <row r="208" s="1" customFormat="1" ht="16.5" customHeight="1">
      <c r="B208" s="38"/>
      <c r="C208" s="231" t="s">
        <v>293</v>
      </c>
      <c r="D208" s="231" t="s">
        <v>159</v>
      </c>
      <c r="E208" s="232" t="s">
        <v>290</v>
      </c>
      <c r="F208" s="233" t="s">
        <v>291</v>
      </c>
      <c r="G208" s="234" t="s">
        <v>162</v>
      </c>
      <c r="H208" s="235">
        <v>152.30000000000001</v>
      </c>
      <c r="I208" s="236"/>
      <c r="J208" s="237">
        <f>ROUND(I208*H208,2)</f>
        <v>0</v>
      </c>
      <c r="K208" s="233" t="s">
        <v>163</v>
      </c>
      <c r="L208" s="43"/>
      <c r="M208" s="238" t="s">
        <v>1</v>
      </c>
      <c r="N208" s="239" t="s">
        <v>47</v>
      </c>
      <c r="O208" s="86"/>
      <c r="P208" s="240">
        <f>O208*H208</f>
        <v>0</v>
      </c>
      <c r="Q208" s="240">
        <v>0</v>
      </c>
      <c r="R208" s="240">
        <f>Q208*H208</f>
        <v>0</v>
      </c>
      <c r="S208" s="240">
        <v>0</v>
      </c>
      <c r="T208" s="241">
        <f>S208*H208</f>
        <v>0</v>
      </c>
      <c r="AR208" s="242" t="s">
        <v>164</v>
      </c>
      <c r="AT208" s="242" t="s">
        <v>159</v>
      </c>
      <c r="AU208" s="242" t="s">
        <v>165</v>
      </c>
      <c r="AY208" s="17" t="s">
        <v>155</v>
      </c>
      <c r="BE208" s="243">
        <f>IF(N208="základní",J208,0)</f>
        <v>0</v>
      </c>
      <c r="BF208" s="243">
        <f>IF(N208="snížená",J208,0)</f>
        <v>0</v>
      </c>
      <c r="BG208" s="243">
        <f>IF(N208="zákl. přenesená",J208,0)</f>
        <v>0</v>
      </c>
      <c r="BH208" s="243">
        <f>IF(N208="sníž. přenesená",J208,0)</f>
        <v>0</v>
      </c>
      <c r="BI208" s="243">
        <f>IF(N208="nulová",J208,0)</f>
        <v>0</v>
      </c>
      <c r="BJ208" s="17" t="s">
        <v>89</v>
      </c>
      <c r="BK208" s="243">
        <f>ROUND(I208*H208,2)</f>
        <v>0</v>
      </c>
      <c r="BL208" s="17" t="s">
        <v>164</v>
      </c>
      <c r="BM208" s="242" t="s">
        <v>618</v>
      </c>
    </row>
    <row r="209" s="13" customFormat="1">
      <c r="B209" s="255"/>
      <c r="C209" s="256"/>
      <c r="D209" s="246" t="s">
        <v>167</v>
      </c>
      <c r="E209" s="257" t="s">
        <v>1</v>
      </c>
      <c r="F209" s="258" t="s">
        <v>615</v>
      </c>
      <c r="G209" s="256"/>
      <c r="H209" s="259">
        <v>152.30000000000001</v>
      </c>
      <c r="I209" s="260"/>
      <c r="J209" s="256"/>
      <c r="K209" s="256"/>
      <c r="L209" s="261"/>
      <c r="M209" s="262"/>
      <c r="N209" s="263"/>
      <c r="O209" s="263"/>
      <c r="P209" s="263"/>
      <c r="Q209" s="263"/>
      <c r="R209" s="263"/>
      <c r="S209" s="263"/>
      <c r="T209" s="264"/>
      <c r="AT209" s="265" t="s">
        <v>167</v>
      </c>
      <c r="AU209" s="265" t="s">
        <v>165</v>
      </c>
      <c r="AV209" s="13" t="s">
        <v>91</v>
      </c>
      <c r="AW209" s="13" t="s">
        <v>38</v>
      </c>
      <c r="AX209" s="13" t="s">
        <v>89</v>
      </c>
      <c r="AY209" s="265" t="s">
        <v>155</v>
      </c>
    </row>
    <row r="210" s="1" customFormat="1" ht="16.5" customHeight="1">
      <c r="B210" s="38"/>
      <c r="C210" s="231" t="s">
        <v>298</v>
      </c>
      <c r="D210" s="231" t="s">
        <v>159</v>
      </c>
      <c r="E210" s="232" t="s">
        <v>294</v>
      </c>
      <c r="F210" s="233" t="s">
        <v>295</v>
      </c>
      <c r="G210" s="234" t="s">
        <v>162</v>
      </c>
      <c r="H210" s="235">
        <v>231</v>
      </c>
      <c r="I210" s="236"/>
      <c r="J210" s="237">
        <f>ROUND(I210*H210,2)</f>
        <v>0</v>
      </c>
      <c r="K210" s="233" t="s">
        <v>163</v>
      </c>
      <c r="L210" s="43"/>
      <c r="M210" s="238" t="s">
        <v>1</v>
      </c>
      <c r="N210" s="239" t="s">
        <v>47</v>
      </c>
      <c r="O210" s="86"/>
      <c r="P210" s="240">
        <f>O210*H210</f>
        <v>0</v>
      </c>
      <c r="Q210" s="240">
        <v>0</v>
      </c>
      <c r="R210" s="240">
        <f>Q210*H210</f>
        <v>0</v>
      </c>
      <c r="S210" s="240">
        <v>0</v>
      </c>
      <c r="T210" s="241">
        <f>S210*H210</f>
        <v>0</v>
      </c>
      <c r="AR210" s="242" t="s">
        <v>164</v>
      </c>
      <c r="AT210" s="242" t="s">
        <v>159</v>
      </c>
      <c r="AU210" s="242" t="s">
        <v>165</v>
      </c>
      <c r="AY210" s="17" t="s">
        <v>155</v>
      </c>
      <c r="BE210" s="243">
        <f>IF(N210="základní",J210,0)</f>
        <v>0</v>
      </c>
      <c r="BF210" s="243">
        <f>IF(N210="snížená",J210,0)</f>
        <v>0</v>
      </c>
      <c r="BG210" s="243">
        <f>IF(N210="zákl. přenesená",J210,0)</f>
        <v>0</v>
      </c>
      <c r="BH210" s="243">
        <f>IF(N210="sníž. přenesená",J210,0)</f>
        <v>0</v>
      </c>
      <c r="BI210" s="243">
        <f>IF(N210="nulová",J210,0)</f>
        <v>0</v>
      </c>
      <c r="BJ210" s="17" t="s">
        <v>89</v>
      </c>
      <c r="BK210" s="243">
        <f>ROUND(I210*H210,2)</f>
        <v>0</v>
      </c>
      <c r="BL210" s="17" t="s">
        <v>164</v>
      </c>
      <c r="BM210" s="242" t="s">
        <v>619</v>
      </c>
    </row>
    <row r="211" s="13" customFormat="1">
      <c r="B211" s="255"/>
      <c r="C211" s="256"/>
      <c r="D211" s="246" t="s">
        <v>167</v>
      </c>
      <c r="E211" s="257" t="s">
        <v>1</v>
      </c>
      <c r="F211" s="258" t="s">
        <v>620</v>
      </c>
      <c r="G211" s="256"/>
      <c r="H211" s="259">
        <v>231</v>
      </c>
      <c r="I211" s="260"/>
      <c r="J211" s="256"/>
      <c r="K211" s="256"/>
      <c r="L211" s="261"/>
      <c r="M211" s="262"/>
      <c r="N211" s="263"/>
      <c r="O211" s="263"/>
      <c r="P211" s="263"/>
      <c r="Q211" s="263"/>
      <c r="R211" s="263"/>
      <c r="S211" s="263"/>
      <c r="T211" s="264"/>
      <c r="AT211" s="265" t="s">
        <v>167</v>
      </c>
      <c r="AU211" s="265" t="s">
        <v>165</v>
      </c>
      <c r="AV211" s="13" t="s">
        <v>91</v>
      </c>
      <c r="AW211" s="13" t="s">
        <v>38</v>
      </c>
      <c r="AX211" s="13" t="s">
        <v>89</v>
      </c>
      <c r="AY211" s="265" t="s">
        <v>155</v>
      </c>
    </row>
    <row r="212" s="1" customFormat="1" ht="16.5" customHeight="1">
      <c r="B212" s="38"/>
      <c r="C212" s="231" t="s">
        <v>302</v>
      </c>
      <c r="D212" s="231" t="s">
        <v>159</v>
      </c>
      <c r="E212" s="232" t="s">
        <v>621</v>
      </c>
      <c r="F212" s="233" t="s">
        <v>622</v>
      </c>
      <c r="G212" s="234" t="s">
        <v>162</v>
      </c>
      <c r="H212" s="235">
        <v>152.30000000000001</v>
      </c>
      <c r="I212" s="236"/>
      <c r="J212" s="237">
        <f>ROUND(I212*H212,2)</f>
        <v>0</v>
      </c>
      <c r="K212" s="233" t="s">
        <v>163</v>
      </c>
      <c r="L212" s="43"/>
      <c r="M212" s="238" t="s">
        <v>1</v>
      </c>
      <c r="N212" s="239" t="s">
        <v>47</v>
      </c>
      <c r="O212" s="86"/>
      <c r="P212" s="240">
        <f>O212*H212</f>
        <v>0</v>
      </c>
      <c r="Q212" s="240">
        <v>0</v>
      </c>
      <c r="R212" s="240">
        <f>Q212*H212</f>
        <v>0</v>
      </c>
      <c r="S212" s="240">
        <v>0</v>
      </c>
      <c r="T212" s="241">
        <f>S212*H212</f>
        <v>0</v>
      </c>
      <c r="AR212" s="242" t="s">
        <v>164</v>
      </c>
      <c r="AT212" s="242" t="s">
        <v>159</v>
      </c>
      <c r="AU212" s="242" t="s">
        <v>165</v>
      </c>
      <c r="AY212" s="17" t="s">
        <v>155</v>
      </c>
      <c r="BE212" s="243">
        <f>IF(N212="základní",J212,0)</f>
        <v>0</v>
      </c>
      <c r="BF212" s="243">
        <f>IF(N212="snížená",J212,0)</f>
        <v>0</v>
      </c>
      <c r="BG212" s="243">
        <f>IF(N212="zákl. přenesená",J212,0)</f>
        <v>0</v>
      </c>
      <c r="BH212" s="243">
        <f>IF(N212="sníž. přenesená",J212,0)</f>
        <v>0</v>
      </c>
      <c r="BI212" s="243">
        <f>IF(N212="nulová",J212,0)</f>
        <v>0</v>
      </c>
      <c r="BJ212" s="17" t="s">
        <v>89</v>
      </c>
      <c r="BK212" s="243">
        <f>ROUND(I212*H212,2)</f>
        <v>0</v>
      </c>
      <c r="BL212" s="17" t="s">
        <v>164</v>
      </c>
      <c r="BM212" s="242" t="s">
        <v>623</v>
      </c>
    </row>
    <row r="213" s="13" customFormat="1">
      <c r="B213" s="255"/>
      <c r="C213" s="256"/>
      <c r="D213" s="246" t="s">
        <v>167</v>
      </c>
      <c r="E213" s="257" t="s">
        <v>1</v>
      </c>
      <c r="F213" s="258" t="s">
        <v>615</v>
      </c>
      <c r="G213" s="256"/>
      <c r="H213" s="259">
        <v>152.30000000000001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AT213" s="265" t="s">
        <v>167</v>
      </c>
      <c r="AU213" s="265" t="s">
        <v>165</v>
      </c>
      <c r="AV213" s="13" t="s">
        <v>91</v>
      </c>
      <c r="AW213" s="13" t="s">
        <v>38</v>
      </c>
      <c r="AX213" s="13" t="s">
        <v>89</v>
      </c>
      <c r="AY213" s="265" t="s">
        <v>155</v>
      </c>
    </row>
    <row r="214" s="1" customFormat="1" ht="16.5" customHeight="1">
      <c r="B214" s="38"/>
      <c r="C214" s="231" t="s">
        <v>306</v>
      </c>
      <c r="D214" s="231" t="s">
        <v>159</v>
      </c>
      <c r="E214" s="232" t="s">
        <v>303</v>
      </c>
      <c r="F214" s="233" t="s">
        <v>304</v>
      </c>
      <c r="G214" s="234" t="s">
        <v>162</v>
      </c>
      <c r="H214" s="235">
        <v>152.30000000000001</v>
      </c>
      <c r="I214" s="236"/>
      <c r="J214" s="237">
        <f>ROUND(I214*H214,2)</f>
        <v>0</v>
      </c>
      <c r="K214" s="233" t="s">
        <v>163</v>
      </c>
      <c r="L214" s="43"/>
      <c r="M214" s="238" t="s">
        <v>1</v>
      </c>
      <c r="N214" s="239" t="s">
        <v>47</v>
      </c>
      <c r="O214" s="86"/>
      <c r="P214" s="240">
        <f>O214*H214</f>
        <v>0</v>
      </c>
      <c r="Q214" s="240">
        <v>0</v>
      </c>
      <c r="R214" s="240">
        <f>Q214*H214</f>
        <v>0</v>
      </c>
      <c r="S214" s="240">
        <v>0</v>
      </c>
      <c r="T214" s="241">
        <f>S214*H214</f>
        <v>0</v>
      </c>
      <c r="AR214" s="242" t="s">
        <v>164</v>
      </c>
      <c r="AT214" s="242" t="s">
        <v>159</v>
      </c>
      <c r="AU214" s="242" t="s">
        <v>165</v>
      </c>
      <c r="AY214" s="17" t="s">
        <v>155</v>
      </c>
      <c r="BE214" s="243">
        <f>IF(N214="základní",J214,0)</f>
        <v>0</v>
      </c>
      <c r="BF214" s="243">
        <f>IF(N214="snížená",J214,0)</f>
        <v>0</v>
      </c>
      <c r="BG214" s="243">
        <f>IF(N214="zákl. přenesená",J214,0)</f>
        <v>0</v>
      </c>
      <c r="BH214" s="243">
        <f>IF(N214="sníž. přenesená",J214,0)</f>
        <v>0</v>
      </c>
      <c r="BI214" s="243">
        <f>IF(N214="nulová",J214,0)</f>
        <v>0</v>
      </c>
      <c r="BJ214" s="17" t="s">
        <v>89</v>
      </c>
      <c r="BK214" s="243">
        <f>ROUND(I214*H214,2)</f>
        <v>0</v>
      </c>
      <c r="BL214" s="17" t="s">
        <v>164</v>
      </c>
      <c r="BM214" s="242" t="s">
        <v>624</v>
      </c>
    </row>
    <row r="215" s="13" customFormat="1">
      <c r="B215" s="255"/>
      <c r="C215" s="256"/>
      <c r="D215" s="246" t="s">
        <v>167</v>
      </c>
      <c r="E215" s="257" t="s">
        <v>1</v>
      </c>
      <c r="F215" s="258" t="s">
        <v>615</v>
      </c>
      <c r="G215" s="256"/>
      <c r="H215" s="259">
        <v>152.30000000000001</v>
      </c>
      <c r="I215" s="260"/>
      <c r="J215" s="256"/>
      <c r="K215" s="256"/>
      <c r="L215" s="261"/>
      <c r="M215" s="262"/>
      <c r="N215" s="263"/>
      <c r="O215" s="263"/>
      <c r="P215" s="263"/>
      <c r="Q215" s="263"/>
      <c r="R215" s="263"/>
      <c r="S215" s="263"/>
      <c r="T215" s="264"/>
      <c r="AT215" s="265" t="s">
        <v>167</v>
      </c>
      <c r="AU215" s="265" t="s">
        <v>165</v>
      </c>
      <c r="AV215" s="13" t="s">
        <v>91</v>
      </c>
      <c r="AW215" s="13" t="s">
        <v>38</v>
      </c>
      <c r="AX215" s="13" t="s">
        <v>89</v>
      </c>
      <c r="AY215" s="265" t="s">
        <v>155</v>
      </c>
    </row>
    <row r="216" s="1" customFormat="1" ht="16.5" customHeight="1">
      <c r="B216" s="38"/>
      <c r="C216" s="231" t="s">
        <v>311</v>
      </c>
      <c r="D216" s="231" t="s">
        <v>159</v>
      </c>
      <c r="E216" s="232" t="s">
        <v>307</v>
      </c>
      <c r="F216" s="233" t="s">
        <v>308</v>
      </c>
      <c r="G216" s="234" t="s">
        <v>162</v>
      </c>
      <c r="H216" s="235">
        <v>152.30000000000001</v>
      </c>
      <c r="I216" s="236"/>
      <c r="J216" s="237">
        <f>ROUND(I216*H216,2)</f>
        <v>0</v>
      </c>
      <c r="K216" s="233" t="s">
        <v>163</v>
      </c>
      <c r="L216" s="43"/>
      <c r="M216" s="238" t="s">
        <v>1</v>
      </c>
      <c r="N216" s="239" t="s">
        <v>47</v>
      </c>
      <c r="O216" s="86"/>
      <c r="P216" s="240">
        <f>O216*H216</f>
        <v>0</v>
      </c>
      <c r="Q216" s="240">
        <v>0</v>
      </c>
      <c r="R216" s="240">
        <f>Q216*H216</f>
        <v>0</v>
      </c>
      <c r="S216" s="240">
        <v>0</v>
      </c>
      <c r="T216" s="241">
        <f>S216*H216</f>
        <v>0</v>
      </c>
      <c r="AR216" s="242" t="s">
        <v>164</v>
      </c>
      <c r="AT216" s="242" t="s">
        <v>159</v>
      </c>
      <c r="AU216" s="242" t="s">
        <v>165</v>
      </c>
      <c r="AY216" s="17" t="s">
        <v>155</v>
      </c>
      <c r="BE216" s="243">
        <f>IF(N216="základní",J216,0)</f>
        <v>0</v>
      </c>
      <c r="BF216" s="243">
        <f>IF(N216="snížená",J216,0)</f>
        <v>0</v>
      </c>
      <c r="BG216" s="243">
        <f>IF(N216="zákl. přenesená",J216,0)</f>
        <v>0</v>
      </c>
      <c r="BH216" s="243">
        <f>IF(N216="sníž. přenesená",J216,0)</f>
        <v>0</v>
      </c>
      <c r="BI216" s="243">
        <f>IF(N216="nulová",J216,0)</f>
        <v>0</v>
      </c>
      <c r="BJ216" s="17" t="s">
        <v>89</v>
      </c>
      <c r="BK216" s="243">
        <f>ROUND(I216*H216,2)</f>
        <v>0</v>
      </c>
      <c r="BL216" s="17" t="s">
        <v>164</v>
      </c>
      <c r="BM216" s="242" t="s">
        <v>625</v>
      </c>
    </row>
    <row r="217" s="13" customFormat="1">
      <c r="B217" s="255"/>
      <c r="C217" s="256"/>
      <c r="D217" s="246" t="s">
        <v>167</v>
      </c>
      <c r="E217" s="257" t="s">
        <v>1</v>
      </c>
      <c r="F217" s="258" t="s">
        <v>615</v>
      </c>
      <c r="G217" s="256"/>
      <c r="H217" s="259">
        <v>152.30000000000001</v>
      </c>
      <c r="I217" s="260"/>
      <c r="J217" s="256"/>
      <c r="K217" s="256"/>
      <c r="L217" s="261"/>
      <c r="M217" s="262"/>
      <c r="N217" s="263"/>
      <c r="O217" s="263"/>
      <c r="P217" s="263"/>
      <c r="Q217" s="263"/>
      <c r="R217" s="263"/>
      <c r="S217" s="263"/>
      <c r="T217" s="264"/>
      <c r="AT217" s="265" t="s">
        <v>167</v>
      </c>
      <c r="AU217" s="265" t="s">
        <v>165</v>
      </c>
      <c r="AV217" s="13" t="s">
        <v>91</v>
      </c>
      <c r="AW217" s="13" t="s">
        <v>38</v>
      </c>
      <c r="AX217" s="13" t="s">
        <v>89</v>
      </c>
      <c r="AY217" s="265" t="s">
        <v>155</v>
      </c>
    </row>
    <row r="218" s="11" customFormat="1" ht="22.8" customHeight="1">
      <c r="B218" s="215"/>
      <c r="C218" s="216"/>
      <c r="D218" s="217" t="s">
        <v>81</v>
      </c>
      <c r="E218" s="229" t="s">
        <v>164</v>
      </c>
      <c r="F218" s="229" t="s">
        <v>317</v>
      </c>
      <c r="G218" s="216"/>
      <c r="H218" s="216"/>
      <c r="I218" s="219"/>
      <c r="J218" s="230">
        <f>BK218</f>
        <v>0</v>
      </c>
      <c r="K218" s="216"/>
      <c r="L218" s="221"/>
      <c r="M218" s="222"/>
      <c r="N218" s="223"/>
      <c r="O218" s="223"/>
      <c r="P218" s="224">
        <f>P219</f>
        <v>0</v>
      </c>
      <c r="Q218" s="223"/>
      <c r="R218" s="224">
        <f>R219</f>
        <v>14.6534675</v>
      </c>
      <c r="S218" s="223"/>
      <c r="T218" s="225">
        <f>T219</f>
        <v>0</v>
      </c>
      <c r="AR218" s="226" t="s">
        <v>89</v>
      </c>
      <c r="AT218" s="227" t="s">
        <v>81</v>
      </c>
      <c r="AU218" s="227" t="s">
        <v>89</v>
      </c>
      <c r="AY218" s="226" t="s">
        <v>155</v>
      </c>
      <c r="BK218" s="228">
        <f>BK219</f>
        <v>0</v>
      </c>
    </row>
    <row r="219" s="11" customFormat="1" ht="20.88" customHeight="1">
      <c r="B219" s="215"/>
      <c r="C219" s="216"/>
      <c r="D219" s="217" t="s">
        <v>81</v>
      </c>
      <c r="E219" s="229" t="s">
        <v>318</v>
      </c>
      <c r="F219" s="229" t="s">
        <v>319</v>
      </c>
      <c r="G219" s="216"/>
      <c r="H219" s="216"/>
      <c r="I219" s="219"/>
      <c r="J219" s="230">
        <f>BK219</f>
        <v>0</v>
      </c>
      <c r="K219" s="216"/>
      <c r="L219" s="221"/>
      <c r="M219" s="222"/>
      <c r="N219" s="223"/>
      <c r="O219" s="223"/>
      <c r="P219" s="224">
        <f>SUM(P220:P222)</f>
        <v>0</v>
      </c>
      <c r="Q219" s="223"/>
      <c r="R219" s="224">
        <f>SUM(R220:R222)</f>
        <v>14.6534675</v>
      </c>
      <c r="S219" s="223"/>
      <c r="T219" s="225">
        <f>SUM(T220:T222)</f>
        <v>0</v>
      </c>
      <c r="AR219" s="226" t="s">
        <v>89</v>
      </c>
      <c r="AT219" s="227" t="s">
        <v>81</v>
      </c>
      <c r="AU219" s="227" t="s">
        <v>91</v>
      </c>
      <c r="AY219" s="226" t="s">
        <v>155</v>
      </c>
      <c r="BK219" s="228">
        <f>SUM(BK220:BK222)</f>
        <v>0</v>
      </c>
    </row>
    <row r="220" s="1" customFormat="1" ht="16.5" customHeight="1">
      <c r="B220" s="38"/>
      <c r="C220" s="231" t="s">
        <v>320</v>
      </c>
      <c r="D220" s="231" t="s">
        <v>159</v>
      </c>
      <c r="E220" s="232" t="s">
        <v>626</v>
      </c>
      <c r="F220" s="233" t="s">
        <v>627</v>
      </c>
      <c r="G220" s="234" t="s">
        <v>194</v>
      </c>
      <c r="H220" s="235">
        <v>7.75</v>
      </c>
      <c r="I220" s="236"/>
      <c r="J220" s="237">
        <f>ROUND(I220*H220,2)</f>
        <v>0</v>
      </c>
      <c r="K220" s="233" t="s">
        <v>163</v>
      </c>
      <c r="L220" s="43"/>
      <c r="M220" s="238" t="s">
        <v>1</v>
      </c>
      <c r="N220" s="239" t="s">
        <v>47</v>
      </c>
      <c r="O220" s="86"/>
      <c r="P220" s="240">
        <f>O220*H220</f>
        <v>0</v>
      </c>
      <c r="Q220" s="240">
        <v>1.8907700000000001</v>
      </c>
      <c r="R220" s="240">
        <f>Q220*H220</f>
        <v>14.6534675</v>
      </c>
      <c r="S220" s="240">
        <v>0</v>
      </c>
      <c r="T220" s="241">
        <f>S220*H220</f>
        <v>0</v>
      </c>
      <c r="AR220" s="242" t="s">
        <v>164</v>
      </c>
      <c r="AT220" s="242" t="s">
        <v>159</v>
      </c>
      <c r="AU220" s="242" t="s">
        <v>165</v>
      </c>
      <c r="AY220" s="17" t="s">
        <v>155</v>
      </c>
      <c r="BE220" s="243">
        <f>IF(N220="základní",J220,0)</f>
        <v>0</v>
      </c>
      <c r="BF220" s="243">
        <f>IF(N220="snížená",J220,0)</f>
        <v>0</v>
      </c>
      <c r="BG220" s="243">
        <f>IF(N220="zákl. přenesená",J220,0)</f>
        <v>0</v>
      </c>
      <c r="BH220" s="243">
        <f>IF(N220="sníž. přenesená",J220,0)</f>
        <v>0</v>
      </c>
      <c r="BI220" s="243">
        <f>IF(N220="nulová",J220,0)</f>
        <v>0</v>
      </c>
      <c r="BJ220" s="17" t="s">
        <v>89</v>
      </c>
      <c r="BK220" s="243">
        <f>ROUND(I220*H220,2)</f>
        <v>0</v>
      </c>
      <c r="BL220" s="17" t="s">
        <v>164</v>
      </c>
      <c r="BM220" s="242" t="s">
        <v>628</v>
      </c>
    </row>
    <row r="221" s="12" customFormat="1">
      <c r="B221" s="244"/>
      <c r="C221" s="245"/>
      <c r="D221" s="246" t="s">
        <v>167</v>
      </c>
      <c r="E221" s="247" t="s">
        <v>1</v>
      </c>
      <c r="F221" s="248" t="s">
        <v>629</v>
      </c>
      <c r="G221" s="245"/>
      <c r="H221" s="247" t="s">
        <v>1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AT221" s="254" t="s">
        <v>167</v>
      </c>
      <c r="AU221" s="254" t="s">
        <v>165</v>
      </c>
      <c r="AV221" s="12" t="s">
        <v>89</v>
      </c>
      <c r="AW221" s="12" t="s">
        <v>38</v>
      </c>
      <c r="AX221" s="12" t="s">
        <v>82</v>
      </c>
      <c r="AY221" s="254" t="s">
        <v>155</v>
      </c>
    </row>
    <row r="222" s="13" customFormat="1">
      <c r="B222" s="255"/>
      <c r="C222" s="256"/>
      <c r="D222" s="246" t="s">
        <v>167</v>
      </c>
      <c r="E222" s="257" t="s">
        <v>1</v>
      </c>
      <c r="F222" s="258" t="s">
        <v>630</v>
      </c>
      <c r="G222" s="256"/>
      <c r="H222" s="259">
        <v>7.75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AT222" s="265" t="s">
        <v>167</v>
      </c>
      <c r="AU222" s="265" t="s">
        <v>165</v>
      </c>
      <c r="AV222" s="13" t="s">
        <v>91</v>
      </c>
      <c r="AW222" s="13" t="s">
        <v>38</v>
      </c>
      <c r="AX222" s="13" t="s">
        <v>89</v>
      </c>
      <c r="AY222" s="265" t="s">
        <v>155</v>
      </c>
    </row>
    <row r="223" s="11" customFormat="1" ht="22.8" customHeight="1">
      <c r="B223" s="215"/>
      <c r="C223" s="216"/>
      <c r="D223" s="217" t="s">
        <v>81</v>
      </c>
      <c r="E223" s="229" t="s">
        <v>182</v>
      </c>
      <c r="F223" s="229" t="s">
        <v>87</v>
      </c>
      <c r="G223" s="216"/>
      <c r="H223" s="216"/>
      <c r="I223" s="219"/>
      <c r="J223" s="230">
        <f>BK223</f>
        <v>0</v>
      </c>
      <c r="K223" s="216"/>
      <c r="L223" s="221"/>
      <c r="M223" s="222"/>
      <c r="N223" s="223"/>
      <c r="O223" s="223"/>
      <c r="P223" s="224">
        <f>P224+P227</f>
        <v>0</v>
      </c>
      <c r="Q223" s="223"/>
      <c r="R223" s="224">
        <f>R224+R227</f>
        <v>187.61358000000001</v>
      </c>
      <c r="S223" s="223"/>
      <c r="T223" s="225">
        <f>T224+T227</f>
        <v>0</v>
      </c>
      <c r="AR223" s="226" t="s">
        <v>89</v>
      </c>
      <c r="AT223" s="227" t="s">
        <v>81</v>
      </c>
      <c r="AU223" s="227" t="s">
        <v>89</v>
      </c>
      <c r="AY223" s="226" t="s">
        <v>155</v>
      </c>
      <c r="BK223" s="228">
        <f>BK224+BK227</f>
        <v>0</v>
      </c>
    </row>
    <row r="224" s="11" customFormat="1" ht="20.88" customHeight="1">
      <c r="B224" s="215"/>
      <c r="C224" s="216"/>
      <c r="D224" s="217" t="s">
        <v>81</v>
      </c>
      <c r="E224" s="229" t="s">
        <v>330</v>
      </c>
      <c r="F224" s="229" t="s">
        <v>331</v>
      </c>
      <c r="G224" s="216"/>
      <c r="H224" s="216"/>
      <c r="I224" s="219"/>
      <c r="J224" s="230">
        <f>BK224</f>
        <v>0</v>
      </c>
      <c r="K224" s="216"/>
      <c r="L224" s="221"/>
      <c r="M224" s="222"/>
      <c r="N224" s="223"/>
      <c r="O224" s="223"/>
      <c r="P224" s="224">
        <f>SUM(P225:P226)</f>
        <v>0</v>
      </c>
      <c r="Q224" s="223"/>
      <c r="R224" s="224">
        <f>SUM(R225:R226)</f>
        <v>129.33228</v>
      </c>
      <c r="S224" s="223"/>
      <c r="T224" s="225">
        <f>SUM(T225:T226)</f>
        <v>0</v>
      </c>
      <c r="AR224" s="226" t="s">
        <v>89</v>
      </c>
      <c r="AT224" s="227" t="s">
        <v>81</v>
      </c>
      <c r="AU224" s="227" t="s">
        <v>91</v>
      </c>
      <c r="AY224" s="226" t="s">
        <v>155</v>
      </c>
      <c r="BK224" s="228">
        <f>SUM(BK225:BK226)</f>
        <v>0</v>
      </c>
    </row>
    <row r="225" s="1" customFormat="1" ht="16.5" customHeight="1">
      <c r="B225" s="38"/>
      <c r="C225" s="231" t="s">
        <v>325</v>
      </c>
      <c r="D225" s="231" t="s">
        <v>159</v>
      </c>
      <c r="E225" s="232" t="s">
        <v>338</v>
      </c>
      <c r="F225" s="233" t="s">
        <v>339</v>
      </c>
      <c r="G225" s="234" t="s">
        <v>162</v>
      </c>
      <c r="H225" s="235">
        <v>462</v>
      </c>
      <c r="I225" s="236"/>
      <c r="J225" s="237">
        <f>ROUND(I225*H225,2)</f>
        <v>0</v>
      </c>
      <c r="K225" s="233" t="s">
        <v>163</v>
      </c>
      <c r="L225" s="43"/>
      <c r="M225" s="238" t="s">
        <v>1</v>
      </c>
      <c r="N225" s="239" t="s">
        <v>47</v>
      </c>
      <c r="O225" s="86"/>
      <c r="P225" s="240">
        <f>O225*H225</f>
        <v>0</v>
      </c>
      <c r="Q225" s="240">
        <v>0.27994000000000002</v>
      </c>
      <c r="R225" s="240">
        <f>Q225*H225</f>
        <v>129.33228</v>
      </c>
      <c r="S225" s="240">
        <v>0</v>
      </c>
      <c r="T225" s="241">
        <f>S225*H225</f>
        <v>0</v>
      </c>
      <c r="AR225" s="242" t="s">
        <v>164</v>
      </c>
      <c r="AT225" s="242" t="s">
        <v>159</v>
      </c>
      <c r="AU225" s="242" t="s">
        <v>165</v>
      </c>
      <c r="AY225" s="17" t="s">
        <v>155</v>
      </c>
      <c r="BE225" s="243">
        <f>IF(N225="základní",J225,0)</f>
        <v>0</v>
      </c>
      <c r="BF225" s="243">
        <f>IF(N225="snížená",J225,0)</f>
        <v>0</v>
      </c>
      <c r="BG225" s="243">
        <f>IF(N225="zákl. přenesená",J225,0)</f>
        <v>0</v>
      </c>
      <c r="BH225" s="243">
        <f>IF(N225="sníž. přenesená",J225,0)</f>
        <v>0</v>
      </c>
      <c r="BI225" s="243">
        <f>IF(N225="nulová",J225,0)</f>
        <v>0</v>
      </c>
      <c r="BJ225" s="17" t="s">
        <v>89</v>
      </c>
      <c r="BK225" s="243">
        <f>ROUND(I225*H225,2)</f>
        <v>0</v>
      </c>
      <c r="BL225" s="17" t="s">
        <v>164</v>
      </c>
      <c r="BM225" s="242" t="s">
        <v>631</v>
      </c>
    </row>
    <row r="226" s="13" customFormat="1">
      <c r="B226" s="255"/>
      <c r="C226" s="256"/>
      <c r="D226" s="246" t="s">
        <v>167</v>
      </c>
      <c r="E226" s="257" t="s">
        <v>1</v>
      </c>
      <c r="F226" s="258" t="s">
        <v>632</v>
      </c>
      <c r="G226" s="256"/>
      <c r="H226" s="259">
        <v>462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AT226" s="265" t="s">
        <v>167</v>
      </c>
      <c r="AU226" s="265" t="s">
        <v>165</v>
      </c>
      <c r="AV226" s="13" t="s">
        <v>91</v>
      </c>
      <c r="AW226" s="13" t="s">
        <v>38</v>
      </c>
      <c r="AX226" s="13" t="s">
        <v>89</v>
      </c>
      <c r="AY226" s="265" t="s">
        <v>155</v>
      </c>
    </row>
    <row r="227" s="11" customFormat="1" ht="20.88" customHeight="1">
      <c r="B227" s="215"/>
      <c r="C227" s="216"/>
      <c r="D227" s="217" t="s">
        <v>81</v>
      </c>
      <c r="E227" s="229" t="s">
        <v>342</v>
      </c>
      <c r="F227" s="229" t="s">
        <v>343</v>
      </c>
      <c r="G227" s="216"/>
      <c r="H227" s="216"/>
      <c r="I227" s="219"/>
      <c r="J227" s="230">
        <f>BK227</f>
        <v>0</v>
      </c>
      <c r="K227" s="216"/>
      <c r="L227" s="221"/>
      <c r="M227" s="222"/>
      <c r="N227" s="223"/>
      <c r="O227" s="223"/>
      <c r="P227" s="224">
        <f>SUM(P228:P231)</f>
        <v>0</v>
      </c>
      <c r="Q227" s="223"/>
      <c r="R227" s="224">
        <f>SUM(R228:R231)</f>
        <v>58.281300000000002</v>
      </c>
      <c r="S227" s="223"/>
      <c r="T227" s="225">
        <f>SUM(T228:T231)</f>
        <v>0</v>
      </c>
      <c r="AR227" s="226" t="s">
        <v>89</v>
      </c>
      <c r="AT227" s="227" t="s">
        <v>81</v>
      </c>
      <c r="AU227" s="227" t="s">
        <v>91</v>
      </c>
      <c r="AY227" s="226" t="s">
        <v>155</v>
      </c>
      <c r="BK227" s="228">
        <f>SUM(BK228:BK231)</f>
        <v>0</v>
      </c>
    </row>
    <row r="228" s="1" customFormat="1" ht="16.5" customHeight="1">
      <c r="B228" s="38"/>
      <c r="C228" s="231" t="s">
        <v>332</v>
      </c>
      <c r="D228" s="231" t="s">
        <v>159</v>
      </c>
      <c r="E228" s="232" t="s">
        <v>345</v>
      </c>
      <c r="F228" s="233" t="s">
        <v>346</v>
      </c>
      <c r="G228" s="234" t="s">
        <v>162</v>
      </c>
      <c r="H228" s="235">
        <v>231</v>
      </c>
      <c r="I228" s="236"/>
      <c r="J228" s="237">
        <f>ROUND(I228*H228,2)</f>
        <v>0</v>
      </c>
      <c r="K228" s="233" t="s">
        <v>163</v>
      </c>
      <c r="L228" s="43"/>
      <c r="M228" s="238" t="s">
        <v>1</v>
      </c>
      <c r="N228" s="239" t="s">
        <v>47</v>
      </c>
      <c r="O228" s="86"/>
      <c r="P228" s="240">
        <f>O228*H228</f>
        <v>0</v>
      </c>
      <c r="Q228" s="240">
        <v>0.085650000000000004</v>
      </c>
      <c r="R228" s="240">
        <f>Q228*H228</f>
        <v>19.785150000000002</v>
      </c>
      <c r="S228" s="240">
        <v>0</v>
      </c>
      <c r="T228" s="241">
        <f>S228*H228</f>
        <v>0</v>
      </c>
      <c r="AR228" s="242" t="s">
        <v>164</v>
      </c>
      <c r="AT228" s="242" t="s">
        <v>159</v>
      </c>
      <c r="AU228" s="242" t="s">
        <v>165</v>
      </c>
      <c r="AY228" s="17" t="s">
        <v>155</v>
      </c>
      <c r="BE228" s="243">
        <f>IF(N228="základní",J228,0)</f>
        <v>0</v>
      </c>
      <c r="BF228" s="243">
        <f>IF(N228="snížená",J228,0)</f>
        <v>0</v>
      </c>
      <c r="BG228" s="243">
        <f>IF(N228="zákl. přenesená",J228,0)</f>
        <v>0</v>
      </c>
      <c r="BH228" s="243">
        <f>IF(N228="sníž. přenesená",J228,0)</f>
        <v>0</v>
      </c>
      <c r="BI228" s="243">
        <f>IF(N228="nulová",J228,0)</f>
        <v>0</v>
      </c>
      <c r="BJ228" s="17" t="s">
        <v>89</v>
      </c>
      <c r="BK228" s="243">
        <f>ROUND(I228*H228,2)</f>
        <v>0</v>
      </c>
      <c r="BL228" s="17" t="s">
        <v>164</v>
      </c>
      <c r="BM228" s="242" t="s">
        <v>633</v>
      </c>
    </row>
    <row r="229" s="13" customFormat="1">
      <c r="B229" s="255"/>
      <c r="C229" s="256"/>
      <c r="D229" s="246" t="s">
        <v>167</v>
      </c>
      <c r="E229" s="257" t="s">
        <v>1</v>
      </c>
      <c r="F229" s="258" t="s">
        <v>634</v>
      </c>
      <c r="G229" s="256"/>
      <c r="H229" s="259">
        <v>231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AT229" s="265" t="s">
        <v>167</v>
      </c>
      <c r="AU229" s="265" t="s">
        <v>165</v>
      </c>
      <c r="AV229" s="13" t="s">
        <v>91</v>
      </c>
      <c r="AW229" s="13" t="s">
        <v>38</v>
      </c>
      <c r="AX229" s="13" t="s">
        <v>89</v>
      </c>
      <c r="AY229" s="265" t="s">
        <v>155</v>
      </c>
    </row>
    <row r="230" s="1" customFormat="1" ht="16.5" customHeight="1">
      <c r="B230" s="38"/>
      <c r="C230" s="266" t="s">
        <v>337</v>
      </c>
      <c r="D230" s="266" t="s">
        <v>208</v>
      </c>
      <c r="E230" s="267" t="s">
        <v>349</v>
      </c>
      <c r="F230" s="268" t="s">
        <v>350</v>
      </c>
      <c r="G230" s="269" t="s">
        <v>162</v>
      </c>
      <c r="H230" s="270">
        <v>233.31</v>
      </c>
      <c r="I230" s="271"/>
      <c r="J230" s="272">
        <f>ROUND(I230*H230,2)</f>
        <v>0</v>
      </c>
      <c r="K230" s="268" t="s">
        <v>163</v>
      </c>
      <c r="L230" s="273"/>
      <c r="M230" s="274" t="s">
        <v>1</v>
      </c>
      <c r="N230" s="275" t="s">
        <v>47</v>
      </c>
      <c r="O230" s="86"/>
      <c r="P230" s="240">
        <f>O230*H230</f>
        <v>0</v>
      </c>
      <c r="Q230" s="240">
        <v>0.16500000000000001</v>
      </c>
      <c r="R230" s="240">
        <f>Q230*H230</f>
        <v>38.49615</v>
      </c>
      <c r="S230" s="240">
        <v>0</v>
      </c>
      <c r="T230" s="241">
        <f>S230*H230</f>
        <v>0</v>
      </c>
      <c r="AR230" s="242" t="s">
        <v>202</v>
      </c>
      <c r="AT230" s="242" t="s">
        <v>208</v>
      </c>
      <c r="AU230" s="242" t="s">
        <v>165</v>
      </c>
      <c r="AY230" s="17" t="s">
        <v>155</v>
      </c>
      <c r="BE230" s="243">
        <f>IF(N230="základní",J230,0)</f>
        <v>0</v>
      </c>
      <c r="BF230" s="243">
        <f>IF(N230="snížená",J230,0)</f>
        <v>0</v>
      </c>
      <c r="BG230" s="243">
        <f>IF(N230="zákl. přenesená",J230,0)</f>
        <v>0</v>
      </c>
      <c r="BH230" s="243">
        <f>IF(N230="sníž. přenesená",J230,0)</f>
        <v>0</v>
      </c>
      <c r="BI230" s="243">
        <f>IF(N230="nulová",J230,0)</f>
        <v>0</v>
      </c>
      <c r="BJ230" s="17" t="s">
        <v>89</v>
      </c>
      <c r="BK230" s="243">
        <f>ROUND(I230*H230,2)</f>
        <v>0</v>
      </c>
      <c r="BL230" s="17" t="s">
        <v>164</v>
      </c>
      <c r="BM230" s="242" t="s">
        <v>635</v>
      </c>
    </row>
    <row r="231" s="13" customFormat="1">
      <c r="B231" s="255"/>
      <c r="C231" s="256"/>
      <c r="D231" s="246" t="s">
        <v>167</v>
      </c>
      <c r="E231" s="257" t="s">
        <v>1</v>
      </c>
      <c r="F231" s="258" t="s">
        <v>352</v>
      </c>
      <c r="G231" s="256"/>
      <c r="H231" s="259">
        <v>233.31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AT231" s="265" t="s">
        <v>167</v>
      </c>
      <c r="AU231" s="265" t="s">
        <v>165</v>
      </c>
      <c r="AV231" s="13" t="s">
        <v>91</v>
      </c>
      <c r="AW231" s="13" t="s">
        <v>38</v>
      </c>
      <c r="AX231" s="13" t="s">
        <v>89</v>
      </c>
      <c r="AY231" s="265" t="s">
        <v>155</v>
      </c>
    </row>
    <row r="232" s="11" customFormat="1" ht="22.8" customHeight="1">
      <c r="B232" s="215"/>
      <c r="C232" s="216"/>
      <c r="D232" s="217" t="s">
        <v>81</v>
      </c>
      <c r="E232" s="229" t="s">
        <v>202</v>
      </c>
      <c r="F232" s="229" t="s">
        <v>373</v>
      </c>
      <c r="G232" s="216"/>
      <c r="H232" s="216"/>
      <c r="I232" s="219"/>
      <c r="J232" s="230">
        <f>BK232</f>
        <v>0</v>
      </c>
      <c r="K232" s="216"/>
      <c r="L232" s="221"/>
      <c r="M232" s="222"/>
      <c r="N232" s="223"/>
      <c r="O232" s="223"/>
      <c r="P232" s="224">
        <f>P233</f>
        <v>0</v>
      </c>
      <c r="Q232" s="223"/>
      <c r="R232" s="224">
        <f>R233</f>
        <v>0.0322244</v>
      </c>
      <c r="S232" s="223"/>
      <c r="T232" s="225">
        <f>T233</f>
        <v>0</v>
      </c>
      <c r="AR232" s="226" t="s">
        <v>89</v>
      </c>
      <c r="AT232" s="227" t="s">
        <v>81</v>
      </c>
      <c r="AU232" s="227" t="s">
        <v>89</v>
      </c>
      <c r="AY232" s="226" t="s">
        <v>155</v>
      </c>
      <c r="BK232" s="228">
        <f>BK233</f>
        <v>0</v>
      </c>
    </row>
    <row r="233" s="11" customFormat="1" ht="20.88" customHeight="1">
      <c r="B233" s="215"/>
      <c r="C233" s="216"/>
      <c r="D233" s="217" t="s">
        <v>81</v>
      </c>
      <c r="E233" s="229" t="s">
        <v>374</v>
      </c>
      <c r="F233" s="229" t="s">
        <v>375</v>
      </c>
      <c r="G233" s="216"/>
      <c r="H233" s="216"/>
      <c r="I233" s="219"/>
      <c r="J233" s="230">
        <f>BK233</f>
        <v>0</v>
      </c>
      <c r="K233" s="216"/>
      <c r="L233" s="221"/>
      <c r="M233" s="222"/>
      <c r="N233" s="223"/>
      <c r="O233" s="223"/>
      <c r="P233" s="224">
        <f>SUM(P234:P246)</f>
        <v>0</v>
      </c>
      <c r="Q233" s="223"/>
      <c r="R233" s="224">
        <f>SUM(R234:R246)</f>
        <v>0.0322244</v>
      </c>
      <c r="S233" s="223"/>
      <c r="T233" s="225">
        <f>SUM(T234:T246)</f>
        <v>0</v>
      </c>
      <c r="AR233" s="226" t="s">
        <v>89</v>
      </c>
      <c r="AT233" s="227" t="s">
        <v>81</v>
      </c>
      <c r="AU233" s="227" t="s">
        <v>91</v>
      </c>
      <c r="AY233" s="226" t="s">
        <v>155</v>
      </c>
      <c r="BK233" s="228">
        <f>SUM(BK234:BK246)</f>
        <v>0</v>
      </c>
    </row>
    <row r="234" s="1" customFormat="1" ht="16.5" customHeight="1">
      <c r="B234" s="38"/>
      <c r="C234" s="231" t="s">
        <v>344</v>
      </c>
      <c r="D234" s="231" t="s">
        <v>159</v>
      </c>
      <c r="E234" s="232" t="s">
        <v>377</v>
      </c>
      <c r="F234" s="233" t="s">
        <v>378</v>
      </c>
      <c r="G234" s="234" t="s">
        <v>185</v>
      </c>
      <c r="H234" s="235">
        <v>15.5</v>
      </c>
      <c r="I234" s="236"/>
      <c r="J234" s="237">
        <f>ROUND(I234*H234,2)</f>
        <v>0</v>
      </c>
      <c r="K234" s="233" t="s">
        <v>163</v>
      </c>
      <c r="L234" s="43"/>
      <c r="M234" s="238" t="s">
        <v>1</v>
      </c>
      <c r="N234" s="239" t="s">
        <v>47</v>
      </c>
      <c r="O234" s="86"/>
      <c r="P234" s="240">
        <f>O234*H234</f>
        <v>0</v>
      </c>
      <c r="Q234" s="240">
        <v>1.0000000000000001E-05</v>
      </c>
      <c r="R234" s="240">
        <f>Q234*H234</f>
        <v>0.000155</v>
      </c>
      <c r="S234" s="240">
        <v>0</v>
      </c>
      <c r="T234" s="241">
        <f>S234*H234</f>
        <v>0</v>
      </c>
      <c r="AR234" s="242" t="s">
        <v>164</v>
      </c>
      <c r="AT234" s="242" t="s">
        <v>159</v>
      </c>
      <c r="AU234" s="242" t="s">
        <v>165</v>
      </c>
      <c r="AY234" s="17" t="s">
        <v>155</v>
      </c>
      <c r="BE234" s="243">
        <f>IF(N234="základní",J234,0)</f>
        <v>0</v>
      </c>
      <c r="BF234" s="243">
        <f>IF(N234="snížená",J234,0)</f>
        <v>0</v>
      </c>
      <c r="BG234" s="243">
        <f>IF(N234="zákl. přenesená",J234,0)</f>
        <v>0</v>
      </c>
      <c r="BH234" s="243">
        <f>IF(N234="sníž. přenesená",J234,0)</f>
        <v>0</v>
      </c>
      <c r="BI234" s="243">
        <f>IF(N234="nulová",J234,0)</f>
        <v>0</v>
      </c>
      <c r="BJ234" s="17" t="s">
        <v>89</v>
      </c>
      <c r="BK234" s="243">
        <f>ROUND(I234*H234,2)</f>
        <v>0</v>
      </c>
      <c r="BL234" s="17" t="s">
        <v>164</v>
      </c>
      <c r="BM234" s="242" t="s">
        <v>636</v>
      </c>
    </row>
    <row r="235" s="12" customFormat="1">
      <c r="B235" s="244"/>
      <c r="C235" s="245"/>
      <c r="D235" s="246" t="s">
        <v>167</v>
      </c>
      <c r="E235" s="247" t="s">
        <v>1</v>
      </c>
      <c r="F235" s="248" t="s">
        <v>637</v>
      </c>
      <c r="G235" s="245"/>
      <c r="H235" s="247" t="s">
        <v>1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AT235" s="254" t="s">
        <v>167</v>
      </c>
      <c r="AU235" s="254" t="s">
        <v>165</v>
      </c>
      <c r="AV235" s="12" t="s">
        <v>89</v>
      </c>
      <c r="AW235" s="12" t="s">
        <v>38</v>
      </c>
      <c r="AX235" s="12" t="s">
        <v>82</v>
      </c>
      <c r="AY235" s="254" t="s">
        <v>155</v>
      </c>
    </row>
    <row r="236" s="13" customFormat="1">
      <c r="B236" s="255"/>
      <c r="C236" s="256"/>
      <c r="D236" s="246" t="s">
        <v>167</v>
      </c>
      <c r="E236" s="257" t="s">
        <v>1</v>
      </c>
      <c r="F236" s="258" t="s">
        <v>638</v>
      </c>
      <c r="G236" s="256"/>
      <c r="H236" s="259">
        <v>15.5</v>
      </c>
      <c r="I236" s="260"/>
      <c r="J236" s="256"/>
      <c r="K236" s="256"/>
      <c r="L236" s="261"/>
      <c r="M236" s="262"/>
      <c r="N236" s="263"/>
      <c r="O236" s="263"/>
      <c r="P236" s="263"/>
      <c r="Q236" s="263"/>
      <c r="R236" s="263"/>
      <c r="S236" s="263"/>
      <c r="T236" s="264"/>
      <c r="AT236" s="265" t="s">
        <v>167</v>
      </c>
      <c r="AU236" s="265" t="s">
        <v>165</v>
      </c>
      <c r="AV236" s="13" t="s">
        <v>91</v>
      </c>
      <c r="AW236" s="13" t="s">
        <v>38</v>
      </c>
      <c r="AX236" s="13" t="s">
        <v>89</v>
      </c>
      <c r="AY236" s="265" t="s">
        <v>155</v>
      </c>
    </row>
    <row r="237" s="1" customFormat="1" ht="16.5" customHeight="1">
      <c r="B237" s="38"/>
      <c r="C237" s="266" t="s">
        <v>348</v>
      </c>
      <c r="D237" s="266" t="s">
        <v>208</v>
      </c>
      <c r="E237" s="267" t="s">
        <v>382</v>
      </c>
      <c r="F237" s="268" t="s">
        <v>383</v>
      </c>
      <c r="G237" s="269" t="s">
        <v>185</v>
      </c>
      <c r="H237" s="270">
        <v>5.5199999999999996</v>
      </c>
      <c r="I237" s="271"/>
      <c r="J237" s="272">
        <f>ROUND(I237*H237,2)</f>
        <v>0</v>
      </c>
      <c r="K237" s="268" t="s">
        <v>163</v>
      </c>
      <c r="L237" s="273"/>
      <c r="M237" s="274" t="s">
        <v>1</v>
      </c>
      <c r="N237" s="275" t="s">
        <v>47</v>
      </c>
      <c r="O237" s="86"/>
      <c r="P237" s="240">
        <f>O237*H237</f>
        <v>0</v>
      </c>
      <c r="Q237" s="240">
        <v>0.0034199999999999999</v>
      </c>
      <c r="R237" s="240">
        <f>Q237*H237</f>
        <v>0.018878399999999997</v>
      </c>
      <c r="S237" s="240">
        <v>0</v>
      </c>
      <c r="T237" s="241">
        <f>S237*H237</f>
        <v>0</v>
      </c>
      <c r="AR237" s="242" t="s">
        <v>202</v>
      </c>
      <c r="AT237" s="242" t="s">
        <v>208</v>
      </c>
      <c r="AU237" s="242" t="s">
        <v>165</v>
      </c>
      <c r="AY237" s="17" t="s">
        <v>155</v>
      </c>
      <c r="BE237" s="243">
        <f>IF(N237="základní",J237,0)</f>
        <v>0</v>
      </c>
      <c r="BF237" s="243">
        <f>IF(N237="snížená",J237,0)</f>
        <v>0</v>
      </c>
      <c r="BG237" s="243">
        <f>IF(N237="zákl. přenesená",J237,0)</f>
        <v>0</v>
      </c>
      <c r="BH237" s="243">
        <f>IF(N237="sníž. přenesená",J237,0)</f>
        <v>0</v>
      </c>
      <c r="BI237" s="243">
        <f>IF(N237="nulová",J237,0)</f>
        <v>0</v>
      </c>
      <c r="BJ237" s="17" t="s">
        <v>89</v>
      </c>
      <c r="BK237" s="243">
        <f>ROUND(I237*H237,2)</f>
        <v>0</v>
      </c>
      <c r="BL237" s="17" t="s">
        <v>164</v>
      </c>
      <c r="BM237" s="242" t="s">
        <v>639</v>
      </c>
    </row>
    <row r="238" s="13" customFormat="1">
      <c r="B238" s="255"/>
      <c r="C238" s="256"/>
      <c r="D238" s="246" t="s">
        <v>167</v>
      </c>
      <c r="E238" s="257" t="s">
        <v>1</v>
      </c>
      <c r="F238" s="258" t="s">
        <v>640</v>
      </c>
      <c r="G238" s="256"/>
      <c r="H238" s="259">
        <v>5.5199999999999996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AT238" s="265" t="s">
        <v>167</v>
      </c>
      <c r="AU238" s="265" t="s">
        <v>165</v>
      </c>
      <c r="AV238" s="13" t="s">
        <v>91</v>
      </c>
      <c r="AW238" s="13" t="s">
        <v>38</v>
      </c>
      <c r="AX238" s="13" t="s">
        <v>89</v>
      </c>
      <c r="AY238" s="265" t="s">
        <v>155</v>
      </c>
    </row>
    <row r="239" s="1" customFormat="1" ht="16.5" customHeight="1">
      <c r="B239" s="38"/>
      <c r="C239" s="266" t="s">
        <v>355</v>
      </c>
      <c r="D239" s="266" t="s">
        <v>208</v>
      </c>
      <c r="E239" s="267" t="s">
        <v>641</v>
      </c>
      <c r="F239" s="268" t="s">
        <v>642</v>
      </c>
      <c r="G239" s="269" t="s">
        <v>185</v>
      </c>
      <c r="H239" s="270">
        <v>6.5650000000000004</v>
      </c>
      <c r="I239" s="271"/>
      <c r="J239" s="272">
        <f>ROUND(I239*H239,2)</f>
        <v>0</v>
      </c>
      <c r="K239" s="268" t="s">
        <v>163</v>
      </c>
      <c r="L239" s="273"/>
      <c r="M239" s="274" t="s">
        <v>1</v>
      </c>
      <c r="N239" s="275" t="s">
        <v>47</v>
      </c>
      <c r="O239" s="86"/>
      <c r="P239" s="240">
        <f>O239*H239</f>
        <v>0</v>
      </c>
      <c r="Q239" s="240">
        <v>0.0014</v>
      </c>
      <c r="R239" s="240">
        <f>Q239*H239</f>
        <v>0.0091910000000000013</v>
      </c>
      <c r="S239" s="240">
        <v>0</v>
      </c>
      <c r="T239" s="241">
        <f>S239*H239</f>
        <v>0</v>
      </c>
      <c r="AR239" s="242" t="s">
        <v>202</v>
      </c>
      <c r="AT239" s="242" t="s">
        <v>208</v>
      </c>
      <c r="AU239" s="242" t="s">
        <v>165</v>
      </c>
      <c r="AY239" s="17" t="s">
        <v>155</v>
      </c>
      <c r="BE239" s="243">
        <f>IF(N239="základní",J239,0)</f>
        <v>0</v>
      </c>
      <c r="BF239" s="243">
        <f>IF(N239="snížená",J239,0)</f>
        <v>0</v>
      </c>
      <c r="BG239" s="243">
        <f>IF(N239="zákl. přenesená",J239,0)</f>
        <v>0</v>
      </c>
      <c r="BH239" s="243">
        <f>IF(N239="sníž. přenesená",J239,0)</f>
        <v>0</v>
      </c>
      <c r="BI239" s="243">
        <f>IF(N239="nulová",J239,0)</f>
        <v>0</v>
      </c>
      <c r="BJ239" s="17" t="s">
        <v>89</v>
      </c>
      <c r="BK239" s="243">
        <f>ROUND(I239*H239,2)</f>
        <v>0</v>
      </c>
      <c r="BL239" s="17" t="s">
        <v>164</v>
      </c>
      <c r="BM239" s="242" t="s">
        <v>643</v>
      </c>
    </row>
    <row r="240" s="13" customFormat="1">
      <c r="B240" s="255"/>
      <c r="C240" s="256"/>
      <c r="D240" s="246" t="s">
        <v>167</v>
      </c>
      <c r="E240" s="257" t="s">
        <v>1</v>
      </c>
      <c r="F240" s="258" t="s">
        <v>644</v>
      </c>
      <c r="G240" s="256"/>
      <c r="H240" s="259">
        <v>6.5650000000000004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AT240" s="265" t="s">
        <v>167</v>
      </c>
      <c r="AU240" s="265" t="s">
        <v>165</v>
      </c>
      <c r="AV240" s="13" t="s">
        <v>91</v>
      </c>
      <c r="AW240" s="13" t="s">
        <v>38</v>
      </c>
      <c r="AX240" s="13" t="s">
        <v>89</v>
      </c>
      <c r="AY240" s="265" t="s">
        <v>155</v>
      </c>
    </row>
    <row r="241" s="1" customFormat="1" ht="16.5" customHeight="1">
      <c r="B241" s="38"/>
      <c r="C241" s="231" t="s">
        <v>360</v>
      </c>
      <c r="D241" s="231" t="s">
        <v>159</v>
      </c>
      <c r="E241" s="232" t="s">
        <v>645</v>
      </c>
      <c r="F241" s="233" t="s">
        <v>646</v>
      </c>
      <c r="G241" s="234" t="s">
        <v>391</v>
      </c>
      <c r="H241" s="235">
        <v>8</v>
      </c>
      <c r="I241" s="236"/>
      <c r="J241" s="237">
        <f>ROUND(I241*H241,2)</f>
        <v>0</v>
      </c>
      <c r="K241" s="233" t="s">
        <v>163</v>
      </c>
      <c r="L241" s="43"/>
      <c r="M241" s="238" t="s">
        <v>1</v>
      </c>
      <c r="N241" s="239" t="s">
        <v>47</v>
      </c>
      <c r="O241" s="86"/>
      <c r="P241" s="240">
        <f>O241*H241</f>
        <v>0</v>
      </c>
      <c r="Q241" s="240">
        <v>0</v>
      </c>
      <c r="R241" s="240">
        <f>Q241*H241</f>
        <v>0</v>
      </c>
      <c r="S241" s="240">
        <v>0</v>
      </c>
      <c r="T241" s="241">
        <f>S241*H241</f>
        <v>0</v>
      </c>
      <c r="AR241" s="242" t="s">
        <v>164</v>
      </c>
      <c r="AT241" s="242" t="s">
        <v>159</v>
      </c>
      <c r="AU241" s="242" t="s">
        <v>165</v>
      </c>
      <c r="AY241" s="17" t="s">
        <v>155</v>
      </c>
      <c r="BE241" s="243">
        <f>IF(N241="základní",J241,0)</f>
        <v>0</v>
      </c>
      <c r="BF241" s="243">
        <f>IF(N241="snížená",J241,0)</f>
        <v>0</v>
      </c>
      <c r="BG241" s="243">
        <f>IF(N241="zákl. přenesená",J241,0)</f>
        <v>0</v>
      </c>
      <c r="BH241" s="243">
        <f>IF(N241="sníž. přenesená",J241,0)</f>
        <v>0</v>
      </c>
      <c r="BI241" s="243">
        <f>IF(N241="nulová",J241,0)</f>
        <v>0</v>
      </c>
      <c r="BJ241" s="17" t="s">
        <v>89</v>
      </c>
      <c r="BK241" s="243">
        <f>ROUND(I241*H241,2)</f>
        <v>0</v>
      </c>
      <c r="BL241" s="17" t="s">
        <v>164</v>
      </c>
      <c r="BM241" s="242" t="s">
        <v>647</v>
      </c>
    </row>
    <row r="242" s="13" customFormat="1">
      <c r="B242" s="255"/>
      <c r="C242" s="256"/>
      <c r="D242" s="246" t="s">
        <v>167</v>
      </c>
      <c r="E242" s="257" t="s">
        <v>1</v>
      </c>
      <c r="F242" s="258" t="s">
        <v>202</v>
      </c>
      <c r="G242" s="256"/>
      <c r="H242" s="259">
        <v>8</v>
      </c>
      <c r="I242" s="260"/>
      <c r="J242" s="256"/>
      <c r="K242" s="256"/>
      <c r="L242" s="261"/>
      <c r="M242" s="262"/>
      <c r="N242" s="263"/>
      <c r="O242" s="263"/>
      <c r="P242" s="263"/>
      <c r="Q242" s="263"/>
      <c r="R242" s="263"/>
      <c r="S242" s="263"/>
      <c r="T242" s="264"/>
      <c r="AT242" s="265" t="s">
        <v>167</v>
      </c>
      <c r="AU242" s="265" t="s">
        <v>165</v>
      </c>
      <c r="AV242" s="13" t="s">
        <v>91</v>
      </c>
      <c r="AW242" s="13" t="s">
        <v>38</v>
      </c>
      <c r="AX242" s="13" t="s">
        <v>89</v>
      </c>
      <c r="AY242" s="265" t="s">
        <v>155</v>
      </c>
    </row>
    <row r="243" s="1" customFormat="1" ht="16.5" customHeight="1">
      <c r="B243" s="38"/>
      <c r="C243" s="266" t="s">
        <v>364</v>
      </c>
      <c r="D243" s="266" t="s">
        <v>208</v>
      </c>
      <c r="E243" s="267" t="s">
        <v>648</v>
      </c>
      <c r="F243" s="268" t="s">
        <v>649</v>
      </c>
      <c r="G243" s="269" t="s">
        <v>391</v>
      </c>
      <c r="H243" s="270">
        <v>2</v>
      </c>
      <c r="I243" s="271"/>
      <c r="J243" s="272">
        <f>ROUND(I243*H243,2)</f>
        <v>0</v>
      </c>
      <c r="K243" s="268" t="s">
        <v>163</v>
      </c>
      <c r="L243" s="273"/>
      <c r="M243" s="274" t="s">
        <v>1</v>
      </c>
      <c r="N243" s="275" t="s">
        <v>47</v>
      </c>
      <c r="O243" s="86"/>
      <c r="P243" s="240">
        <f>O243*H243</f>
        <v>0</v>
      </c>
      <c r="Q243" s="240">
        <v>0.00080000000000000004</v>
      </c>
      <c r="R243" s="240">
        <f>Q243*H243</f>
        <v>0.0016000000000000001</v>
      </c>
      <c r="S243" s="240">
        <v>0</v>
      </c>
      <c r="T243" s="241">
        <f>S243*H243</f>
        <v>0</v>
      </c>
      <c r="AR243" s="242" t="s">
        <v>202</v>
      </c>
      <c r="AT243" s="242" t="s">
        <v>208</v>
      </c>
      <c r="AU243" s="242" t="s">
        <v>165</v>
      </c>
      <c r="AY243" s="17" t="s">
        <v>155</v>
      </c>
      <c r="BE243" s="243">
        <f>IF(N243="základní",J243,0)</f>
        <v>0</v>
      </c>
      <c r="BF243" s="243">
        <f>IF(N243="snížená",J243,0)</f>
        <v>0</v>
      </c>
      <c r="BG243" s="243">
        <f>IF(N243="zákl. přenesená",J243,0)</f>
        <v>0</v>
      </c>
      <c r="BH243" s="243">
        <f>IF(N243="sníž. přenesená",J243,0)</f>
        <v>0</v>
      </c>
      <c r="BI243" s="243">
        <f>IF(N243="nulová",J243,0)</f>
        <v>0</v>
      </c>
      <c r="BJ243" s="17" t="s">
        <v>89</v>
      </c>
      <c r="BK243" s="243">
        <f>ROUND(I243*H243,2)</f>
        <v>0</v>
      </c>
      <c r="BL243" s="17" t="s">
        <v>164</v>
      </c>
      <c r="BM243" s="242" t="s">
        <v>650</v>
      </c>
    </row>
    <row r="244" s="13" customFormat="1">
      <c r="B244" s="255"/>
      <c r="C244" s="256"/>
      <c r="D244" s="246" t="s">
        <v>167</v>
      </c>
      <c r="E244" s="257" t="s">
        <v>1</v>
      </c>
      <c r="F244" s="258" t="s">
        <v>91</v>
      </c>
      <c r="G244" s="256"/>
      <c r="H244" s="259">
        <v>2</v>
      </c>
      <c r="I244" s="260"/>
      <c r="J244" s="256"/>
      <c r="K244" s="256"/>
      <c r="L244" s="261"/>
      <c r="M244" s="262"/>
      <c r="N244" s="263"/>
      <c r="O244" s="263"/>
      <c r="P244" s="263"/>
      <c r="Q244" s="263"/>
      <c r="R244" s="263"/>
      <c r="S244" s="263"/>
      <c r="T244" s="264"/>
      <c r="AT244" s="265" t="s">
        <v>167</v>
      </c>
      <c r="AU244" s="265" t="s">
        <v>165</v>
      </c>
      <c r="AV244" s="13" t="s">
        <v>91</v>
      </c>
      <c r="AW244" s="13" t="s">
        <v>38</v>
      </c>
      <c r="AX244" s="13" t="s">
        <v>89</v>
      </c>
      <c r="AY244" s="265" t="s">
        <v>155</v>
      </c>
    </row>
    <row r="245" s="1" customFormat="1" ht="16.5" customHeight="1">
      <c r="B245" s="38"/>
      <c r="C245" s="266" t="s">
        <v>368</v>
      </c>
      <c r="D245" s="266" t="s">
        <v>208</v>
      </c>
      <c r="E245" s="267" t="s">
        <v>651</v>
      </c>
      <c r="F245" s="268" t="s">
        <v>652</v>
      </c>
      <c r="G245" s="269" t="s">
        <v>391</v>
      </c>
      <c r="H245" s="270">
        <v>6</v>
      </c>
      <c r="I245" s="271"/>
      <c r="J245" s="272">
        <f>ROUND(I245*H245,2)</f>
        <v>0</v>
      </c>
      <c r="K245" s="268" t="s">
        <v>163</v>
      </c>
      <c r="L245" s="273"/>
      <c r="M245" s="274" t="s">
        <v>1</v>
      </c>
      <c r="N245" s="275" t="s">
        <v>47</v>
      </c>
      <c r="O245" s="86"/>
      <c r="P245" s="240">
        <f>O245*H245</f>
        <v>0</v>
      </c>
      <c r="Q245" s="240">
        <v>0.00040000000000000002</v>
      </c>
      <c r="R245" s="240">
        <f>Q245*H245</f>
        <v>0.0024000000000000002</v>
      </c>
      <c r="S245" s="240">
        <v>0</v>
      </c>
      <c r="T245" s="241">
        <f>S245*H245</f>
        <v>0</v>
      </c>
      <c r="AR245" s="242" t="s">
        <v>202</v>
      </c>
      <c r="AT245" s="242" t="s">
        <v>208</v>
      </c>
      <c r="AU245" s="242" t="s">
        <v>165</v>
      </c>
      <c r="AY245" s="17" t="s">
        <v>155</v>
      </c>
      <c r="BE245" s="243">
        <f>IF(N245="základní",J245,0)</f>
        <v>0</v>
      </c>
      <c r="BF245" s="243">
        <f>IF(N245="snížená",J245,0)</f>
        <v>0</v>
      </c>
      <c r="BG245" s="243">
        <f>IF(N245="zákl. přenesená",J245,0)</f>
        <v>0</v>
      </c>
      <c r="BH245" s="243">
        <f>IF(N245="sníž. přenesená",J245,0)</f>
        <v>0</v>
      </c>
      <c r="BI245" s="243">
        <f>IF(N245="nulová",J245,0)</f>
        <v>0</v>
      </c>
      <c r="BJ245" s="17" t="s">
        <v>89</v>
      </c>
      <c r="BK245" s="243">
        <f>ROUND(I245*H245,2)</f>
        <v>0</v>
      </c>
      <c r="BL245" s="17" t="s">
        <v>164</v>
      </c>
      <c r="BM245" s="242" t="s">
        <v>653</v>
      </c>
    </row>
    <row r="246" s="13" customFormat="1">
      <c r="B246" s="255"/>
      <c r="C246" s="256"/>
      <c r="D246" s="246" t="s">
        <v>167</v>
      </c>
      <c r="E246" s="257" t="s">
        <v>1</v>
      </c>
      <c r="F246" s="258" t="s">
        <v>191</v>
      </c>
      <c r="G246" s="256"/>
      <c r="H246" s="259">
        <v>6</v>
      </c>
      <c r="I246" s="260"/>
      <c r="J246" s="256"/>
      <c r="K246" s="256"/>
      <c r="L246" s="261"/>
      <c r="M246" s="262"/>
      <c r="N246" s="263"/>
      <c r="O246" s="263"/>
      <c r="P246" s="263"/>
      <c r="Q246" s="263"/>
      <c r="R246" s="263"/>
      <c r="S246" s="263"/>
      <c r="T246" s="264"/>
      <c r="AT246" s="265" t="s">
        <v>167</v>
      </c>
      <c r="AU246" s="265" t="s">
        <v>165</v>
      </c>
      <c r="AV246" s="13" t="s">
        <v>91</v>
      </c>
      <c r="AW246" s="13" t="s">
        <v>38</v>
      </c>
      <c r="AX246" s="13" t="s">
        <v>89</v>
      </c>
      <c r="AY246" s="265" t="s">
        <v>155</v>
      </c>
    </row>
    <row r="247" s="11" customFormat="1" ht="22.8" customHeight="1">
      <c r="B247" s="215"/>
      <c r="C247" s="216"/>
      <c r="D247" s="217" t="s">
        <v>81</v>
      </c>
      <c r="E247" s="229" t="s">
        <v>386</v>
      </c>
      <c r="F247" s="229" t="s">
        <v>387</v>
      </c>
      <c r="G247" s="216"/>
      <c r="H247" s="216"/>
      <c r="I247" s="219"/>
      <c r="J247" s="230">
        <f>BK247</f>
        <v>0</v>
      </c>
      <c r="K247" s="216"/>
      <c r="L247" s="221"/>
      <c r="M247" s="222"/>
      <c r="N247" s="223"/>
      <c r="O247" s="223"/>
      <c r="P247" s="224">
        <f>SUM(P248:P274)</f>
        <v>0</v>
      </c>
      <c r="Q247" s="223"/>
      <c r="R247" s="224">
        <f>SUM(R248:R274)</f>
        <v>4.2680899999999999</v>
      </c>
      <c r="S247" s="223"/>
      <c r="T247" s="225">
        <f>SUM(T248:T274)</f>
        <v>0</v>
      </c>
      <c r="AR247" s="226" t="s">
        <v>89</v>
      </c>
      <c r="AT247" s="227" t="s">
        <v>81</v>
      </c>
      <c r="AU247" s="227" t="s">
        <v>89</v>
      </c>
      <c r="AY247" s="226" t="s">
        <v>155</v>
      </c>
      <c r="BK247" s="228">
        <f>SUM(BK248:BK274)</f>
        <v>0</v>
      </c>
    </row>
    <row r="248" s="1" customFormat="1" ht="16.5" customHeight="1">
      <c r="B248" s="38"/>
      <c r="C248" s="231" t="s">
        <v>376</v>
      </c>
      <c r="D248" s="231" t="s">
        <v>159</v>
      </c>
      <c r="E248" s="232" t="s">
        <v>654</v>
      </c>
      <c r="F248" s="233" t="s">
        <v>655</v>
      </c>
      <c r="G248" s="234" t="s">
        <v>391</v>
      </c>
      <c r="H248" s="235">
        <v>4</v>
      </c>
      <c r="I248" s="236"/>
      <c r="J248" s="237">
        <f>ROUND(I248*H248,2)</f>
        <v>0</v>
      </c>
      <c r="K248" s="233" t="s">
        <v>163</v>
      </c>
      <c r="L248" s="43"/>
      <c r="M248" s="238" t="s">
        <v>1</v>
      </c>
      <c r="N248" s="239" t="s">
        <v>47</v>
      </c>
      <c r="O248" s="86"/>
      <c r="P248" s="240">
        <f>O248*H248</f>
        <v>0</v>
      </c>
      <c r="Q248" s="240">
        <v>0.0027299999999999998</v>
      </c>
      <c r="R248" s="240">
        <f>Q248*H248</f>
        <v>0.010919999999999999</v>
      </c>
      <c r="S248" s="240">
        <v>0</v>
      </c>
      <c r="T248" s="241">
        <f>S248*H248</f>
        <v>0</v>
      </c>
      <c r="AR248" s="242" t="s">
        <v>164</v>
      </c>
      <c r="AT248" s="242" t="s">
        <v>159</v>
      </c>
      <c r="AU248" s="242" t="s">
        <v>91</v>
      </c>
      <c r="AY248" s="17" t="s">
        <v>155</v>
      </c>
      <c r="BE248" s="243">
        <f>IF(N248="základní",J248,0)</f>
        <v>0</v>
      </c>
      <c r="BF248" s="243">
        <f>IF(N248="snížená",J248,0)</f>
        <v>0</v>
      </c>
      <c r="BG248" s="243">
        <f>IF(N248="zákl. přenesená",J248,0)</f>
        <v>0</v>
      </c>
      <c r="BH248" s="243">
        <f>IF(N248="sníž. přenesená",J248,0)</f>
        <v>0</v>
      </c>
      <c r="BI248" s="243">
        <f>IF(N248="nulová",J248,0)</f>
        <v>0</v>
      </c>
      <c r="BJ248" s="17" t="s">
        <v>89</v>
      </c>
      <c r="BK248" s="243">
        <f>ROUND(I248*H248,2)</f>
        <v>0</v>
      </c>
      <c r="BL248" s="17" t="s">
        <v>164</v>
      </c>
      <c r="BM248" s="242" t="s">
        <v>656</v>
      </c>
    </row>
    <row r="249" s="13" customFormat="1">
      <c r="B249" s="255"/>
      <c r="C249" s="256"/>
      <c r="D249" s="246" t="s">
        <v>167</v>
      </c>
      <c r="E249" s="257" t="s">
        <v>1</v>
      </c>
      <c r="F249" s="258" t="s">
        <v>657</v>
      </c>
      <c r="G249" s="256"/>
      <c r="H249" s="259">
        <v>4</v>
      </c>
      <c r="I249" s="260"/>
      <c r="J249" s="256"/>
      <c r="K249" s="256"/>
      <c r="L249" s="261"/>
      <c r="M249" s="262"/>
      <c r="N249" s="263"/>
      <c r="O249" s="263"/>
      <c r="P249" s="263"/>
      <c r="Q249" s="263"/>
      <c r="R249" s="263"/>
      <c r="S249" s="263"/>
      <c r="T249" s="264"/>
      <c r="AT249" s="265" t="s">
        <v>167</v>
      </c>
      <c r="AU249" s="265" t="s">
        <v>91</v>
      </c>
      <c r="AV249" s="13" t="s">
        <v>91</v>
      </c>
      <c r="AW249" s="13" t="s">
        <v>38</v>
      </c>
      <c r="AX249" s="13" t="s">
        <v>89</v>
      </c>
      <c r="AY249" s="265" t="s">
        <v>155</v>
      </c>
    </row>
    <row r="250" s="1" customFormat="1" ht="16.5" customHeight="1">
      <c r="B250" s="38"/>
      <c r="C250" s="231" t="s">
        <v>381</v>
      </c>
      <c r="D250" s="231" t="s">
        <v>159</v>
      </c>
      <c r="E250" s="232" t="s">
        <v>658</v>
      </c>
      <c r="F250" s="233" t="s">
        <v>659</v>
      </c>
      <c r="G250" s="234" t="s">
        <v>391</v>
      </c>
      <c r="H250" s="235">
        <v>1</v>
      </c>
      <c r="I250" s="236"/>
      <c r="J250" s="237">
        <f>ROUND(I250*H250,2)</f>
        <v>0</v>
      </c>
      <c r="K250" s="233" t="s">
        <v>163</v>
      </c>
      <c r="L250" s="43"/>
      <c r="M250" s="238" t="s">
        <v>1</v>
      </c>
      <c r="N250" s="239" t="s">
        <v>47</v>
      </c>
      <c r="O250" s="86"/>
      <c r="P250" s="240">
        <f>O250*H250</f>
        <v>0</v>
      </c>
      <c r="Q250" s="240">
        <v>0.34089999999999998</v>
      </c>
      <c r="R250" s="240">
        <f>Q250*H250</f>
        <v>0.34089999999999998</v>
      </c>
      <c r="S250" s="240">
        <v>0</v>
      </c>
      <c r="T250" s="241">
        <f>S250*H250</f>
        <v>0</v>
      </c>
      <c r="AR250" s="242" t="s">
        <v>164</v>
      </c>
      <c r="AT250" s="242" t="s">
        <v>159</v>
      </c>
      <c r="AU250" s="242" t="s">
        <v>91</v>
      </c>
      <c r="AY250" s="17" t="s">
        <v>155</v>
      </c>
      <c r="BE250" s="243">
        <f>IF(N250="základní",J250,0)</f>
        <v>0</v>
      </c>
      <c r="BF250" s="243">
        <f>IF(N250="snížená",J250,0)</f>
        <v>0</v>
      </c>
      <c r="BG250" s="243">
        <f>IF(N250="zákl. přenesená",J250,0)</f>
        <v>0</v>
      </c>
      <c r="BH250" s="243">
        <f>IF(N250="sníž. přenesená",J250,0)</f>
        <v>0</v>
      </c>
      <c r="BI250" s="243">
        <f>IF(N250="nulová",J250,0)</f>
        <v>0</v>
      </c>
      <c r="BJ250" s="17" t="s">
        <v>89</v>
      </c>
      <c r="BK250" s="243">
        <f>ROUND(I250*H250,2)</f>
        <v>0</v>
      </c>
      <c r="BL250" s="17" t="s">
        <v>164</v>
      </c>
      <c r="BM250" s="242" t="s">
        <v>660</v>
      </c>
    </row>
    <row r="251" s="13" customFormat="1">
      <c r="B251" s="255"/>
      <c r="C251" s="256"/>
      <c r="D251" s="246" t="s">
        <v>167</v>
      </c>
      <c r="E251" s="257" t="s">
        <v>1</v>
      </c>
      <c r="F251" s="258" t="s">
        <v>89</v>
      </c>
      <c r="G251" s="256"/>
      <c r="H251" s="259">
        <v>1</v>
      </c>
      <c r="I251" s="260"/>
      <c r="J251" s="256"/>
      <c r="K251" s="256"/>
      <c r="L251" s="261"/>
      <c r="M251" s="262"/>
      <c r="N251" s="263"/>
      <c r="O251" s="263"/>
      <c r="P251" s="263"/>
      <c r="Q251" s="263"/>
      <c r="R251" s="263"/>
      <c r="S251" s="263"/>
      <c r="T251" s="264"/>
      <c r="AT251" s="265" t="s">
        <v>167</v>
      </c>
      <c r="AU251" s="265" t="s">
        <v>91</v>
      </c>
      <c r="AV251" s="13" t="s">
        <v>91</v>
      </c>
      <c r="AW251" s="13" t="s">
        <v>38</v>
      </c>
      <c r="AX251" s="13" t="s">
        <v>89</v>
      </c>
      <c r="AY251" s="265" t="s">
        <v>155</v>
      </c>
    </row>
    <row r="252" s="1" customFormat="1" ht="16.5" customHeight="1">
      <c r="B252" s="38"/>
      <c r="C252" s="266" t="s">
        <v>388</v>
      </c>
      <c r="D252" s="266" t="s">
        <v>208</v>
      </c>
      <c r="E252" s="267" t="s">
        <v>405</v>
      </c>
      <c r="F252" s="268" t="s">
        <v>661</v>
      </c>
      <c r="G252" s="269" t="s">
        <v>391</v>
      </c>
      <c r="H252" s="270">
        <v>1.01</v>
      </c>
      <c r="I252" s="271"/>
      <c r="J252" s="272">
        <f>ROUND(I252*H252,2)</f>
        <v>0</v>
      </c>
      <c r="K252" s="268" t="s">
        <v>163</v>
      </c>
      <c r="L252" s="273"/>
      <c r="M252" s="274" t="s">
        <v>1</v>
      </c>
      <c r="N252" s="275" t="s">
        <v>47</v>
      </c>
      <c r="O252" s="86"/>
      <c r="P252" s="240">
        <f>O252*H252</f>
        <v>0</v>
      </c>
      <c r="Q252" s="240">
        <v>0.17000000000000001</v>
      </c>
      <c r="R252" s="240">
        <f>Q252*H252</f>
        <v>0.17170000000000002</v>
      </c>
      <c r="S252" s="240">
        <v>0</v>
      </c>
      <c r="T252" s="241">
        <f>S252*H252</f>
        <v>0</v>
      </c>
      <c r="AR252" s="242" t="s">
        <v>202</v>
      </c>
      <c r="AT252" s="242" t="s">
        <v>208</v>
      </c>
      <c r="AU252" s="242" t="s">
        <v>91</v>
      </c>
      <c r="AY252" s="17" t="s">
        <v>155</v>
      </c>
      <c r="BE252" s="243">
        <f>IF(N252="základní",J252,0)</f>
        <v>0</v>
      </c>
      <c r="BF252" s="243">
        <f>IF(N252="snížená",J252,0)</f>
        <v>0</v>
      </c>
      <c r="BG252" s="243">
        <f>IF(N252="zákl. přenesená",J252,0)</f>
        <v>0</v>
      </c>
      <c r="BH252" s="243">
        <f>IF(N252="sníž. přenesená",J252,0)</f>
        <v>0</v>
      </c>
      <c r="BI252" s="243">
        <f>IF(N252="nulová",J252,0)</f>
        <v>0</v>
      </c>
      <c r="BJ252" s="17" t="s">
        <v>89</v>
      </c>
      <c r="BK252" s="243">
        <f>ROUND(I252*H252,2)</f>
        <v>0</v>
      </c>
      <c r="BL252" s="17" t="s">
        <v>164</v>
      </c>
      <c r="BM252" s="242" t="s">
        <v>662</v>
      </c>
    </row>
    <row r="253" s="13" customFormat="1">
      <c r="B253" s="255"/>
      <c r="C253" s="256"/>
      <c r="D253" s="246" t="s">
        <v>167</v>
      </c>
      <c r="E253" s="257" t="s">
        <v>1</v>
      </c>
      <c r="F253" s="258" t="s">
        <v>663</v>
      </c>
      <c r="G253" s="256"/>
      <c r="H253" s="259">
        <v>1.01</v>
      </c>
      <c r="I253" s="260"/>
      <c r="J253" s="256"/>
      <c r="K253" s="256"/>
      <c r="L253" s="261"/>
      <c r="M253" s="262"/>
      <c r="N253" s="263"/>
      <c r="O253" s="263"/>
      <c r="P253" s="263"/>
      <c r="Q253" s="263"/>
      <c r="R253" s="263"/>
      <c r="S253" s="263"/>
      <c r="T253" s="264"/>
      <c r="AT253" s="265" t="s">
        <v>167</v>
      </c>
      <c r="AU253" s="265" t="s">
        <v>91</v>
      </c>
      <c r="AV253" s="13" t="s">
        <v>91</v>
      </c>
      <c r="AW253" s="13" t="s">
        <v>38</v>
      </c>
      <c r="AX253" s="13" t="s">
        <v>89</v>
      </c>
      <c r="AY253" s="265" t="s">
        <v>155</v>
      </c>
    </row>
    <row r="254" s="1" customFormat="1" ht="16.5" customHeight="1">
      <c r="B254" s="38"/>
      <c r="C254" s="266" t="s">
        <v>393</v>
      </c>
      <c r="D254" s="266" t="s">
        <v>208</v>
      </c>
      <c r="E254" s="267" t="s">
        <v>398</v>
      </c>
      <c r="F254" s="268" t="s">
        <v>664</v>
      </c>
      <c r="G254" s="269" t="s">
        <v>391</v>
      </c>
      <c r="H254" s="270">
        <v>1.01</v>
      </c>
      <c r="I254" s="271"/>
      <c r="J254" s="272">
        <f>ROUND(I254*H254,2)</f>
        <v>0</v>
      </c>
      <c r="K254" s="268" t="s">
        <v>163</v>
      </c>
      <c r="L254" s="273"/>
      <c r="M254" s="274" t="s">
        <v>1</v>
      </c>
      <c r="N254" s="275" t="s">
        <v>47</v>
      </c>
      <c r="O254" s="86"/>
      <c r="P254" s="240">
        <f>O254*H254</f>
        <v>0</v>
      </c>
      <c r="Q254" s="240">
        <v>0.10299999999999999</v>
      </c>
      <c r="R254" s="240">
        <f>Q254*H254</f>
        <v>0.10403</v>
      </c>
      <c r="S254" s="240">
        <v>0</v>
      </c>
      <c r="T254" s="241">
        <f>S254*H254</f>
        <v>0</v>
      </c>
      <c r="AR254" s="242" t="s">
        <v>202</v>
      </c>
      <c r="AT254" s="242" t="s">
        <v>208</v>
      </c>
      <c r="AU254" s="242" t="s">
        <v>91</v>
      </c>
      <c r="AY254" s="17" t="s">
        <v>155</v>
      </c>
      <c r="BE254" s="243">
        <f>IF(N254="základní",J254,0)</f>
        <v>0</v>
      </c>
      <c r="BF254" s="243">
        <f>IF(N254="snížená",J254,0)</f>
        <v>0</v>
      </c>
      <c r="BG254" s="243">
        <f>IF(N254="zákl. přenesená",J254,0)</f>
        <v>0</v>
      </c>
      <c r="BH254" s="243">
        <f>IF(N254="sníž. přenesená",J254,0)</f>
        <v>0</v>
      </c>
      <c r="BI254" s="243">
        <f>IF(N254="nulová",J254,0)</f>
        <v>0</v>
      </c>
      <c r="BJ254" s="17" t="s">
        <v>89</v>
      </c>
      <c r="BK254" s="243">
        <f>ROUND(I254*H254,2)</f>
        <v>0</v>
      </c>
      <c r="BL254" s="17" t="s">
        <v>164</v>
      </c>
      <c r="BM254" s="242" t="s">
        <v>665</v>
      </c>
    </row>
    <row r="255" s="13" customFormat="1">
      <c r="B255" s="255"/>
      <c r="C255" s="256"/>
      <c r="D255" s="246" t="s">
        <v>167</v>
      </c>
      <c r="E255" s="257" t="s">
        <v>1</v>
      </c>
      <c r="F255" s="258" t="s">
        <v>663</v>
      </c>
      <c r="G255" s="256"/>
      <c r="H255" s="259">
        <v>1.01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AT255" s="265" t="s">
        <v>167</v>
      </c>
      <c r="AU255" s="265" t="s">
        <v>91</v>
      </c>
      <c r="AV255" s="13" t="s">
        <v>91</v>
      </c>
      <c r="AW255" s="13" t="s">
        <v>38</v>
      </c>
      <c r="AX255" s="13" t="s">
        <v>89</v>
      </c>
      <c r="AY255" s="265" t="s">
        <v>155</v>
      </c>
    </row>
    <row r="256" s="1" customFormat="1" ht="16.5" customHeight="1">
      <c r="B256" s="38"/>
      <c r="C256" s="266" t="s">
        <v>397</v>
      </c>
      <c r="D256" s="266" t="s">
        <v>208</v>
      </c>
      <c r="E256" s="267" t="s">
        <v>394</v>
      </c>
      <c r="F256" s="268" t="s">
        <v>666</v>
      </c>
      <c r="G256" s="269" t="s">
        <v>391</v>
      </c>
      <c r="H256" s="270">
        <v>1.01</v>
      </c>
      <c r="I256" s="271"/>
      <c r="J256" s="272">
        <f>ROUND(I256*H256,2)</f>
        <v>0</v>
      </c>
      <c r="K256" s="268" t="s">
        <v>163</v>
      </c>
      <c r="L256" s="273"/>
      <c r="M256" s="274" t="s">
        <v>1</v>
      </c>
      <c r="N256" s="275" t="s">
        <v>47</v>
      </c>
      <c r="O256" s="86"/>
      <c r="P256" s="240">
        <f>O256*H256</f>
        <v>0</v>
      </c>
      <c r="Q256" s="240">
        <v>0.086999999999999994</v>
      </c>
      <c r="R256" s="240">
        <f>Q256*H256</f>
        <v>0.08786999999999999</v>
      </c>
      <c r="S256" s="240">
        <v>0</v>
      </c>
      <c r="T256" s="241">
        <f>S256*H256</f>
        <v>0</v>
      </c>
      <c r="AR256" s="242" t="s">
        <v>202</v>
      </c>
      <c r="AT256" s="242" t="s">
        <v>208</v>
      </c>
      <c r="AU256" s="242" t="s">
        <v>91</v>
      </c>
      <c r="AY256" s="17" t="s">
        <v>155</v>
      </c>
      <c r="BE256" s="243">
        <f>IF(N256="základní",J256,0)</f>
        <v>0</v>
      </c>
      <c r="BF256" s="243">
        <f>IF(N256="snížená",J256,0)</f>
        <v>0</v>
      </c>
      <c r="BG256" s="243">
        <f>IF(N256="zákl. přenesená",J256,0)</f>
        <v>0</v>
      </c>
      <c r="BH256" s="243">
        <f>IF(N256="sníž. přenesená",J256,0)</f>
        <v>0</v>
      </c>
      <c r="BI256" s="243">
        <f>IF(N256="nulová",J256,0)</f>
        <v>0</v>
      </c>
      <c r="BJ256" s="17" t="s">
        <v>89</v>
      </c>
      <c r="BK256" s="243">
        <f>ROUND(I256*H256,2)</f>
        <v>0</v>
      </c>
      <c r="BL256" s="17" t="s">
        <v>164</v>
      </c>
      <c r="BM256" s="242" t="s">
        <v>667</v>
      </c>
    </row>
    <row r="257" s="13" customFormat="1">
      <c r="B257" s="255"/>
      <c r="C257" s="256"/>
      <c r="D257" s="246" t="s">
        <v>167</v>
      </c>
      <c r="E257" s="257" t="s">
        <v>1</v>
      </c>
      <c r="F257" s="258" t="s">
        <v>663</v>
      </c>
      <c r="G257" s="256"/>
      <c r="H257" s="259">
        <v>1.01</v>
      </c>
      <c r="I257" s="260"/>
      <c r="J257" s="256"/>
      <c r="K257" s="256"/>
      <c r="L257" s="261"/>
      <c r="M257" s="262"/>
      <c r="N257" s="263"/>
      <c r="O257" s="263"/>
      <c r="P257" s="263"/>
      <c r="Q257" s="263"/>
      <c r="R257" s="263"/>
      <c r="S257" s="263"/>
      <c r="T257" s="264"/>
      <c r="AT257" s="265" t="s">
        <v>167</v>
      </c>
      <c r="AU257" s="265" t="s">
        <v>91</v>
      </c>
      <c r="AV257" s="13" t="s">
        <v>91</v>
      </c>
      <c r="AW257" s="13" t="s">
        <v>38</v>
      </c>
      <c r="AX257" s="13" t="s">
        <v>89</v>
      </c>
      <c r="AY257" s="265" t="s">
        <v>155</v>
      </c>
    </row>
    <row r="258" s="1" customFormat="1" ht="16.5" customHeight="1">
      <c r="B258" s="38"/>
      <c r="C258" s="266" t="s">
        <v>318</v>
      </c>
      <c r="D258" s="266" t="s">
        <v>208</v>
      </c>
      <c r="E258" s="267" t="s">
        <v>668</v>
      </c>
      <c r="F258" s="268" t="s">
        <v>669</v>
      </c>
      <c r="G258" s="269" t="s">
        <v>391</v>
      </c>
      <c r="H258" s="270">
        <v>1.01</v>
      </c>
      <c r="I258" s="271"/>
      <c r="J258" s="272">
        <f>ROUND(I258*H258,2)</f>
        <v>0</v>
      </c>
      <c r="K258" s="268" t="s">
        <v>163</v>
      </c>
      <c r="L258" s="273"/>
      <c r="M258" s="274" t="s">
        <v>1</v>
      </c>
      <c r="N258" s="275" t="s">
        <v>47</v>
      </c>
      <c r="O258" s="86"/>
      <c r="P258" s="240">
        <f>O258*H258</f>
        <v>0</v>
      </c>
      <c r="Q258" s="240">
        <v>0.23200000000000001</v>
      </c>
      <c r="R258" s="240">
        <f>Q258*H258</f>
        <v>0.23432</v>
      </c>
      <c r="S258" s="240">
        <v>0</v>
      </c>
      <c r="T258" s="241">
        <f>S258*H258</f>
        <v>0</v>
      </c>
      <c r="AR258" s="242" t="s">
        <v>202</v>
      </c>
      <c r="AT258" s="242" t="s">
        <v>208</v>
      </c>
      <c r="AU258" s="242" t="s">
        <v>91</v>
      </c>
      <c r="AY258" s="17" t="s">
        <v>155</v>
      </c>
      <c r="BE258" s="243">
        <f>IF(N258="základní",J258,0)</f>
        <v>0</v>
      </c>
      <c r="BF258" s="243">
        <f>IF(N258="snížená",J258,0)</f>
        <v>0</v>
      </c>
      <c r="BG258" s="243">
        <f>IF(N258="zákl. přenesená",J258,0)</f>
        <v>0</v>
      </c>
      <c r="BH258" s="243">
        <f>IF(N258="sníž. přenesená",J258,0)</f>
        <v>0</v>
      </c>
      <c r="BI258" s="243">
        <f>IF(N258="nulová",J258,0)</f>
        <v>0</v>
      </c>
      <c r="BJ258" s="17" t="s">
        <v>89</v>
      </c>
      <c r="BK258" s="243">
        <f>ROUND(I258*H258,2)</f>
        <v>0</v>
      </c>
      <c r="BL258" s="17" t="s">
        <v>164</v>
      </c>
      <c r="BM258" s="242" t="s">
        <v>670</v>
      </c>
    </row>
    <row r="259" s="13" customFormat="1">
      <c r="B259" s="255"/>
      <c r="C259" s="256"/>
      <c r="D259" s="246" t="s">
        <v>167</v>
      </c>
      <c r="E259" s="257" t="s">
        <v>1</v>
      </c>
      <c r="F259" s="258" t="s">
        <v>663</v>
      </c>
      <c r="G259" s="256"/>
      <c r="H259" s="259">
        <v>1.01</v>
      </c>
      <c r="I259" s="260"/>
      <c r="J259" s="256"/>
      <c r="K259" s="256"/>
      <c r="L259" s="261"/>
      <c r="M259" s="262"/>
      <c r="N259" s="263"/>
      <c r="O259" s="263"/>
      <c r="P259" s="263"/>
      <c r="Q259" s="263"/>
      <c r="R259" s="263"/>
      <c r="S259" s="263"/>
      <c r="T259" s="264"/>
      <c r="AT259" s="265" t="s">
        <v>167</v>
      </c>
      <c r="AU259" s="265" t="s">
        <v>91</v>
      </c>
      <c r="AV259" s="13" t="s">
        <v>91</v>
      </c>
      <c r="AW259" s="13" t="s">
        <v>38</v>
      </c>
      <c r="AX259" s="13" t="s">
        <v>89</v>
      </c>
      <c r="AY259" s="265" t="s">
        <v>155</v>
      </c>
    </row>
    <row r="260" s="1" customFormat="1" ht="16.5" customHeight="1">
      <c r="B260" s="38"/>
      <c r="C260" s="266" t="s">
        <v>404</v>
      </c>
      <c r="D260" s="266" t="s">
        <v>208</v>
      </c>
      <c r="E260" s="267" t="s">
        <v>671</v>
      </c>
      <c r="F260" s="268" t="s">
        <v>672</v>
      </c>
      <c r="G260" s="269" t="s">
        <v>391</v>
      </c>
      <c r="H260" s="270">
        <v>1.01</v>
      </c>
      <c r="I260" s="271"/>
      <c r="J260" s="272">
        <f>ROUND(I260*H260,2)</f>
        <v>0</v>
      </c>
      <c r="K260" s="268" t="s">
        <v>163</v>
      </c>
      <c r="L260" s="273"/>
      <c r="M260" s="274" t="s">
        <v>1</v>
      </c>
      <c r="N260" s="275" t="s">
        <v>47</v>
      </c>
      <c r="O260" s="86"/>
      <c r="P260" s="240">
        <f>O260*H260</f>
        <v>0</v>
      </c>
      <c r="Q260" s="240">
        <v>0.027</v>
      </c>
      <c r="R260" s="240">
        <f>Q260*H260</f>
        <v>0.027269999999999999</v>
      </c>
      <c r="S260" s="240">
        <v>0</v>
      </c>
      <c r="T260" s="241">
        <f>S260*H260</f>
        <v>0</v>
      </c>
      <c r="AR260" s="242" t="s">
        <v>202</v>
      </c>
      <c r="AT260" s="242" t="s">
        <v>208</v>
      </c>
      <c r="AU260" s="242" t="s">
        <v>91</v>
      </c>
      <c r="AY260" s="17" t="s">
        <v>155</v>
      </c>
      <c r="BE260" s="243">
        <f>IF(N260="základní",J260,0)</f>
        <v>0</v>
      </c>
      <c r="BF260" s="243">
        <f>IF(N260="snížená",J260,0)</f>
        <v>0</v>
      </c>
      <c r="BG260" s="243">
        <f>IF(N260="zákl. přenesená",J260,0)</f>
        <v>0</v>
      </c>
      <c r="BH260" s="243">
        <f>IF(N260="sníž. přenesená",J260,0)</f>
        <v>0</v>
      </c>
      <c r="BI260" s="243">
        <f>IF(N260="nulová",J260,0)</f>
        <v>0</v>
      </c>
      <c r="BJ260" s="17" t="s">
        <v>89</v>
      </c>
      <c r="BK260" s="243">
        <f>ROUND(I260*H260,2)</f>
        <v>0</v>
      </c>
      <c r="BL260" s="17" t="s">
        <v>164</v>
      </c>
      <c r="BM260" s="242" t="s">
        <v>673</v>
      </c>
    </row>
    <row r="261" s="13" customFormat="1">
      <c r="B261" s="255"/>
      <c r="C261" s="256"/>
      <c r="D261" s="246" t="s">
        <v>167</v>
      </c>
      <c r="E261" s="257" t="s">
        <v>1</v>
      </c>
      <c r="F261" s="258" t="s">
        <v>663</v>
      </c>
      <c r="G261" s="256"/>
      <c r="H261" s="259">
        <v>1.01</v>
      </c>
      <c r="I261" s="260"/>
      <c r="J261" s="256"/>
      <c r="K261" s="256"/>
      <c r="L261" s="261"/>
      <c r="M261" s="262"/>
      <c r="N261" s="263"/>
      <c r="O261" s="263"/>
      <c r="P261" s="263"/>
      <c r="Q261" s="263"/>
      <c r="R261" s="263"/>
      <c r="S261" s="263"/>
      <c r="T261" s="264"/>
      <c r="AT261" s="265" t="s">
        <v>167</v>
      </c>
      <c r="AU261" s="265" t="s">
        <v>91</v>
      </c>
      <c r="AV261" s="13" t="s">
        <v>91</v>
      </c>
      <c r="AW261" s="13" t="s">
        <v>38</v>
      </c>
      <c r="AX261" s="13" t="s">
        <v>89</v>
      </c>
      <c r="AY261" s="265" t="s">
        <v>155</v>
      </c>
    </row>
    <row r="262" s="1" customFormat="1" ht="16.5" customHeight="1">
      <c r="B262" s="38"/>
      <c r="C262" s="231" t="s">
        <v>408</v>
      </c>
      <c r="D262" s="231" t="s">
        <v>159</v>
      </c>
      <c r="E262" s="232" t="s">
        <v>674</v>
      </c>
      <c r="F262" s="233" t="s">
        <v>675</v>
      </c>
      <c r="G262" s="234" t="s">
        <v>391</v>
      </c>
      <c r="H262" s="235">
        <v>1</v>
      </c>
      <c r="I262" s="236"/>
      <c r="J262" s="237">
        <f>ROUND(I262*H262,2)</f>
        <v>0</v>
      </c>
      <c r="K262" s="233" t="s">
        <v>163</v>
      </c>
      <c r="L262" s="43"/>
      <c r="M262" s="238" t="s">
        <v>1</v>
      </c>
      <c r="N262" s="239" t="s">
        <v>47</v>
      </c>
      <c r="O262" s="86"/>
      <c r="P262" s="240">
        <f>O262*H262</f>
        <v>0</v>
      </c>
      <c r="Q262" s="240">
        <v>0.0093600000000000003</v>
      </c>
      <c r="R262" s="240">
        <f>Q262*H262</f>
        <v>0.0093600000000000003</v>
      </c>
      <c r="S262" s="240">
        <v>0</v>
      </c>
      <c r="T262" s="241">
        <f>S262*H262</f>
        <v>0</v>
      </c>
      <c r="AR262" s="242" t="s">
        <v>164</v>
      </c>
      <c r="AT262" s="242" t="s">
        <v>159</v>
      </c>
      <c r="AU262" s="242" t="s">
        <v>91</v>
      </c>
      <c r="AY262" s="17" t="s">
        <v>155</v>
      </c>
      <c r="BE262" s="243">
        <f>IF(N262="základní",J262,0)</f>
        <v>0</v>
      </c>
      <c r="BF262" s="243">
        <f>IF(N262="snížená",J262,0)</f>
        <v>0</v>
      </c>
      <c r="BG262" s="243">
        <f>IF(N262="zákl. přenesená",J262,0)</f>
        <v>0</v>
      </c>
      <c r="BH262" s="243">
        <f>IF(N262="sníž. přenesená",J262,0)</f>
        <v>0</v>
      </c>
      <c r="BI262" s="243">
        <f>IF(N262="nulová",J262,0)</f>
        <v>0</v>
      </c>
      <c r="BJ262" s="17" t="s">
        <v>89</v>
      </c>
      <c r="BK262" s="243">
        <f>ROUND(I262*H262,2)</f>
        <v>0</v>
      </c>
      <c r="BL262" s="17" t="s">
        <v>164</v>
      </c>
      <c r="BM262" s="242" t="s">
        <v>676</v>
      </c>
    </row>
    <row r="263" s="13" customFormat="1">
      <c r="B263" s="255"/>
      <c r="C263" s="256"/>
      <c r="D263" s="246" t="s">
        <v>167</v>
      </c>
      <c r="E263" s="257" t="s">
        <v>1</v>
      </c>
      <c r="F263" s="258" t="s">
        <v>89</v>
      </c>
      <c r="G263" s="256"/>
      <c r="H263" s="259">
        <v>1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AT263" s="265" t="s">
        <v>167</v>
      </c>
      <c r="AU263" s="265" t="s">
        <v>91</v>
      </c>
      <c r="AV263" s="13" t="s">
        <v>91</v>
      </c>
      <c r="AW263" s="13" t="s">
        <v>38</v>
      </c>
      <c r="AX263" s="13" t="s">
        <v>89</v>
      </c>
      <c r="AY263" s="265" t="s">
        <v>155</v>
      </c>
    </row>
    <row r="264" s="1" customFormat="1" ht="16.5" customHeight="1">
      <c r="B264" s="38"/>
      <c r="C264" s="266" t="s">
        <v>412</v>
      </c>
      <c r="D264" s="266" t="s">
        <v>208</v>
      </c>
      <c r="E264" s="267" t="s">
        <v>418</v>
      </c>
      <c r="F264" s="268" t="s">
        <v>419</v>
      </c>
      <c r="G264" s="269" t="s">
        <v>415</v>
      </c>
      <c r="H264" s="270">
        <v>1</v>
      </c>
      <c r="I264" s="271"/>
      <c r="J264" s="272">
        <f>ROUND(I264*H264,2)</f>
        <v>0</v>
      </c>
      <c r="K264" s="268" t="s">
        <v>1</v>
      </c>
      <c r="L264" s="273"/>
      <c r="M264" s="274" t="s">
        <v>1</v>
      </c>
      <c r="N264" s="275" t="s">
        <v>47</v>
      </c>
      <c r="O264" s="86"/>
      <c r="P264" s="240">
        <f>O264*H264</f>
        <v>0</v>
      </c>
      <c r="Q264" s="240">
        <v>0.10100000000000001</v>
      </c>
      <c r="R264" s="240">
        <f>Q264*H264</f>
        <v>0.10100000000000001</v>
      </c>
      <c r="S264" s="240">
        <v>0</v>
      </c>
      <c r="T264" s="241">
        <f>S264*H264</f>
        <v>0</v>
      </c>
      <c r="AR264" s="242" t="s">
        <v>202</v>
      </c>
      <c r="AT264" s="242" t="s">
        <v>208</v>
      </c>
      <c r="AU264" s="242" t="s">
        <v>91</v>
      </c>
      <c r="AY264" s="17" t="s">
        <v>155</v>
      </c>
      <c r="BE264" s="243">
        <f>IF(N264="základní",J264,0)</f>
        <v>0</v>
      </c>
      <c r="BF264" s="243">
        <f>IF(N264="snížená",J264,0)</f>
        <v>0</v>
      </c>
      <c r="BG264" s="243">
        <f>IF(N264="zákl. přenesená",J264,0)</f>
        <v>0</v>
      </c>
      <c r="BH264" s="243">
        <f>IF(N264="sníž. přenesená",J264,0)</f>
        <v>0</v>
      </c>
      <c r="BI264" s="243">
        <f>IF(N264="nulová",J264,0)</f>
        <v>0</v>
      </c>
      <c r="BJ264" s="17" t="s">
        <v>89</v>
      </c>
      <c r="BK264" s="243">
        <f>ROUND(I264*H264,2)</f>
        <v>0</v>
      </c>
      <c r="BL264" s="17" t="s">
        <v>164</v>
      </c>
      <c r="BM264" s="242" t="s">
        <v>677</v>
      </c>
    </row>
    <row r="265" s="13" customFormat="1">
      <c r="B265" s="255"/>
      <c r="C265" s="256"/>
      <c r="D265" s="246" t="s">
        <v>167</v>
      </c>
      <c r="E265" s="257" t="s">
        <v>1</v>
      </c>
      <c r="F265" s="258" t="s">
        <v>89</v>
      </c>
      <c r="G265" s="256"/>
      <c r="H265" s="259">
        <v>1</v>
      </c>
      <c r="I265" s="260"/>
      <c r="J265" s="256"/>
      <c r="K265" s="256"/>
      <c r="L265" s="261"/>
      <c r="M265" s="262"/>
      <c r="N265" s="263"/>
      <c r="O265" s="263"/>
      <c r="P265" s="263"/>
      <c r="Q265" s="263"/>
      <c r="R265" s="263"/>
      <c r="S265" s="263"/>
      <c r="T265" s="264"/>
      <c r="AT265" s="265" t="s">
        <v>167</v>
      </c>
      <c r="AU265" s="265" t="s">
        <v>91</v>
      </c>
      <c r="AV265" s="13" t="s">
        <v>91</v>
      </c>
      <c r="AW265" s="13" t="s">
        <v>38</v>
      </c>
      <c r="AX265" s="13" t="s">
        <v>89</v>
      </c>
      <c r="AY265" s="265" t="s">
        <v>155</v>
      </c>
    </row>
    <row r="266" s="1" customFormat="1" ht="16.5" customHeight="1">
      <c r="B266" s="38"/>
      <c r="C266" s="266" t="s">
        <v>417</v>
      </c>
      <c r="D266" s="266" t="s">
        <v>208</v>
      </c>
      <c r="E266" s="267" t="s">
        <v>413</v>
      </c>
      <c r="F266" s="268" t="s">
        <v>414</v>
      </c>
      <c r="G266" s="269" t="s">
        <v>415</v>
      </c>
      <c r="H266" s="270">
        <v>1</v>
      </c>
      <c r="I266" s="271"/>
      <c r="J266" s="272">
        <f>ROUND(I266*H266,2)</f>
        <v>0</v>
      </c>
      <c r="K266" s="268" t="s">
        <v>1</v>
      </c>
      <c r="L266" s="273"/>
      <c r="M266" s="274" t="s">
        <v>1</v>
      </c>
      <c r="N266" s="275" t="s">
        <v>47</v>
      </c>
      <c r="O266" s="86"/>
      <c r="P266" s="240">
        <f>O266*H266</f>
        <v>0</v>
      </c>
      <c r="Q266" s="240">
        <v>0.037999999999999999</v>
      </c>
      <c r="R266" s="240">
        <f>Q266*H266</f>
        <v>0.037999999999999999</v>
      </c>
      <c r="S266" s="240">
        <v>0</v>
      </c>
      <c r="T266" s="241">
        <f>S266*H266</f>
        <v>0</v>
      </c>
      <c r="AR266" s="242" t="s">
        <v>202</v>
      </c>
      <c r="AT266" s="242" t="s">
        <v>208</v>
      </c>
      <c r="AU266" s="242" t="s">
        <v>91</v>
      </c>
      <c r="AY266" s="17" t="s">
        <v>155</v>
      </c>
      <c r="BE266" s="243">
        <f>IF(N266="základní",J266,0)</f>
        <v>0</v>
      </c>
      <c r="BF266" s="243">
        <f>IF(N266="snížená",J266,0)</f>
        <v>0</v>
      </c>
      <c r="BG266" s="243">
        <f>IF(N266="zákl. přenesená",J266,0)</f>
        <v>0</v>
      </c>
      <c r="BH266" s="243">
        <f>IF(N266="sníž. přenesená",J266,0)</f>
        <v>0</v>
      </c>
      <c r="BI266" s="243">
        <f>IF(N266="nulová",J266,0)</f>
        <v>0</v>
      </c>
      <c r="BJ266" s="17" t="s">
        <v>89</v>
      </c>
      <c r="BK266" s="243">
        <f>ROUND(I266*H266,2)</f>
        <v>0</v>
      </c>
      <c r="BL266" s="17" t="s">
        <v>164</v>
      </c>
      <c r="BM266" s="242" t="s">
        <v>678</v>
      </c>
    </row>
    <row r="267" s="1" customFormat="1" ht="16.5" customHeight="1">
      <c r="B267" s="38"/>
      <c r="C267" s="231" t="s">
        <v>421</v>
      </c>
      <c r="D267" s="231" t="s">
        <v>159</v>
      </c>
      <c r="E267" s="232" t="s">
        <v>429</v>
      </c>
      <c r="F267" s="233" t="s">
        <v>430</v>
      </c>
      <c r="G267" s="234" t="s">
        <v>391</v>
      </c>
      <c r="H267" s="235">
        <v>2</v>
      </c>
      <c r="I267" s="236"/>
      <c r="J267" s="237">
        <f>ROUND(I267*H267,2)</f>
        <v>0</v>
      </c>
      <c r="K267" s="233" t="s">
        <v>163</v>
      </c>
      <c r="L267" s="43"/>
      <c r="M267" s="238" t="s">
        <v>1</v>
      </c>
      <c r="N267" s="239" t="s">
        <v>47</v>
      </c>
      <c r="O267" s="86"/>
      <c r="P267" s="240">
        <f>O267*H267</f>
        <v>0</v>
      </c>
      <c r="Q267" s="240">
        <v>0.42080000000000001</v>
      </c>
      <c r="R267" s="240">
        <f>Q267*H267</f>
        <v>0.84160000000000001</v>
      </c>
      <c r="S267" s="240">
        <v>0</v>
      </c>
      <c r="T267" s="241">
        <f>S267*H267</f>
        <v>0</v>
      </c>
      <c r="AR267" s="242" t="s">
        <v>164</v>
      </c>
      <c r="AT267" s="242" t="s">
        <v>159</v>
      </c>
      <c r="AU267" s="242" t="s">
        <v>91</v>
      </c>
      <c r="AY267" s="17" t="s">
        <v>155</v>
      </c>
      <c r="BE267" s="243">
        <f>IF(N267="základní",J267,0)</f>
        <v>0</v>
      </c>
      <c r="BF267" s="243">
        <f>IF(N267="snížená",J267,0)</f>
        <v>0</v>
      </c>
      <c r="BG267" s="243">
        <f>IF(N267="zákl. přenesená",J267,0)</f>
        <v>0</v>
      </c>
      <c r="BH267" s="243">
        <f>IF(N267="sníž. přenesená",J267,0)</f>
        <v>0</v>
      </c>
      <c r="BI267" s="243">
        <f>IF(N267="nulová",J267,0)</f>
        <v>0</v>
      </c>
      <c r="BJ267" s="17" t="s">
        <v>89</v>
      </c>
      <c r="BK267" s="243">
        <f>ROUND(I267*H267,2)</f>
        <v>0</v>
      </c>
      <c r="BL267" s="17" t="s">
        <v>164</v>
      </c>
      <c r="BM267" s="242" t="s">
        <v>679</v>
      </c>
    </row>
    <row r="268" s="13" customFormat="1">
      <c r="B268" s="255"/>
      <c r="C268" s="256"/>
      <c r="D268" s="246" t="s">
        <v>167</v>
      </c>
      <c r="E268" s="257" t="s">
        <v>1</v>
      </c>
      <c r="F268" s="258" t="s">
        <v>91</v>
      </c>
      <c r="G268" s="256"/>
      <c r="H268" s="259">
        <v>2</v>
      </c>
      <c r="I268" s="260"/>
      <c r="J268" s="256"/>
      <c r="K268" s="256"/>
      <c r="L268" s="261"/>
      <c r="M268" s="262"/>
      <c r="N268" s="263"/>
      <c r="O268" s="263"/>
      <c r="P268" s="263"/>
      <c r="Q268" s="263"/>
      <c r="R268" s="263"/>
      <c r="S268" s="263"/>
      <c r="T268" s="264"/>
      <c r="AT268" s="265" t="s">
        <v>167</v>
      </c>
      <c r="AU268" s="265" t="s">
        <v>91</v>
      </c>
      <c r="AV268" s="13" t="s">
        <v>91</v>
      </c>
      <c r="AW268" s="13" t="s">
        <v>38</v>
      </c>
      <c r="AX268" s="13" t="s">
        <v>89</v>
      </c>
      <c r="AY268" s="265" t="s">
        <v>155</v>
      </c>
    </row>
    <row r="269" s="1" customFormat="1" ht="16.5" customHeight="1">
      <c r="B269" s="38"/>
      <c r="C269" s="231" t="s">
        <v>425</v>
      </c>
      <c r="D269" s="231" t="s">
        <v>159</v>
      </c>
      <c r="E269" s="232" t="s">
        <v>433</v>
      </c>
      <c r="F269" s="233" t="s">
        <v>434</v>
      </c>
      <c r="G269" s="234" t="s">
        <v>391</v>
      </c>
      <c r="H269" s="235">
        <v>4</v>
      </c>
      <c r="I269" s="236"/>
      <c r="J269" s="237">
        <f>ROUND(I269*H269,2)</f>
        <v>0</v>
      </c>
      <c r="K269" s="233" t="s">
        <v>163</v>
      </c>
      <c r="L269" s="43"/>
      <c r="M269" s="238" t="s">
        <v>1</v>
      </c>
      <c r="N269" s="239" t="s">
        <v>47</v>
      </c>
      <c r="O269" s="86"/>
      <c r="P269" s="240">
        <f>O269*H269</f>
        <v>0</v>
      </c>
      <c r="Q269" s="240">
        <v>0.32973999999999998</v>
      </c>
      <c r="R269" s="240">
        <f>Q269*H269</f>
        <v>1.3189599999999999</v>
      </c>
      <c r="S269" s="240">
        <v>0</v>
      </c>
      <c r="T269" s="241">
        <f>S269*H269</f>
        <v>0</v>
      </c>
      <c r="AR269" s="242" t="s">
        <v>164</v>
      </c>
      <c r="AT269" s="242" t="s">
        <v>159</v>
      </c>
      <c r="AU269" s="242" t="s">
        <v>91</v>
      </c>
      <c r="AY269" s="17" t="s">
        <v>155</v>
      </c>
      <c r="BE269" s="243">
        <f>IF(N269="základní",J269,0)</f>
        <v>0</v>
      </c>
      <c r="BF269" s="243">
        <f>IF(N269="snížená",J269,0)</f>
        <v>0</v>
      </c>
      <c r="BG269" s="243">
        <f>IF(N269="zákl. přenesená",J269,0)</f>
        <v>0</v>
      </c>
      <c r="BH269" s="243">
        <f>IF(N269="sníž. přenesená",J269,0)</f>
        <v>0</v>
      </c>
      <c r="BI269" s="243">
        <f>IF(N269="nulová",J269,0)</f>
        <v>0</v>
      </c>
      <c r="BJ269" s="17" t="s">
        <v>89</v>
      </c>
      <c r="BK269" s="243">
        <f>ROUND(I269*H269,2)</f>
        <v>0</v>
      </c>
      <c r="BL269" s="17" t="s">
        <v>164</v>
      </c>
      <c r="BM269" s="242" t="s">
        <v>680</v>
      </c>
    </row>
    <row r="270" s="13" customFormat="1">
      <c r="B270" s="255"/>
      <c r="C270" s="256"/>
      <c r="D270" s="246" t="s">
        <v>167</v>
      </c>
      <c r="E270" s="257" t="s">
        <v>1</v>
      </c>
      <c r="F270" s="258" t="s">
        <v>164</v>
      </c>
      <c r="G270" s="256"/>
      <c r="H270" s="259">
        <v>4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AT270" s="265" t="s">
        <v>167</v>
      </c>
      <c r="AU270" s="265" t="s">
        <v>91</v>
      </c>
      <c r="AV270" s="13" t="s">
        <v>91</v>
      </c>
      <c r="AW270" s="13" t="s">
        <v>38</v>
      </c>
      <c r="AX270" s="13" t="s">
        <v>89</v>
      </c>
      <c r="AY270" s="265" t="s">
        <v>155</v>
      </c>
    </row>
    <row r="271" s="1" customFormat="1" ht="16.5" customHeight="1">
      <c r="B271" s="38"/>
      <c r="C271" s="231" t="s">
        <v>316</v>
      </c>
      <c r="D271" s="231" t="s">
        <v>159</v>
      </c>
      <c r="E271" s="232" t="s">
        <v>437</v>
      </c>
      <c r="F271" s="233" t="s">
        <v>438</v>
      </c>
      <c r="G271" s="234" t="s">
        <v>391</v>
      </c>
      <c r="H271" s="235">
        <v>2</v>
      </c>
      <c r="I271" s="236"/>
      <c r="J271" s="237">
        <f>ROUND(I271*H271,2)</f>
        <v>0</v>
      </c>
      <c r="K271" s="233" t="s">
        <v>163</v>
      </c>
      <c r="L271" s="43"/>
      <c r="M271" s="238" t="s">
        <v>1</v>
      </c>
      <c r="N271" s="239" t="s">
        <v>47</v>
      </c>
      <c r="O271" s="86"/>
      <c r="P271" s="240">
        <f>O271*H271</f>
        <v>0</v>
      </c>
      <c r="Q271" s="240">
        <v>0.31108000000000002</v>
      </c>
      <c r="R271" s="240">
        <f>Q271*H271</f>
        <v>0.62216000000000005</v>
      </c>
      <c r="S271" s="240">
        <v>0</v>
      </c>
      <c r="T271" s="241">
        <f>S271*H271</f>
        <v>0</v>
      </c>
      <c r="AR271" s="242" t="s">
        <v>164</v>
      </c>
      <c r="AT271" s="242" t="s">
        <v>159</v>
      </c>
      <c r="AU271" s="242" t="s">
        <v>91</v>
      </c>
      <c r="AY271" s="17" t="s">
        <v>155</v>
      </c>
      <c r="BE271" s="243">
        <f>IF(N271="základní",J271,0)</f>
        <v>0</v>
      </c>
      <c r="BF271" s="243">
        <f>IF(N271="snížená",J271,0)</f>
        <v>0</v>
      </c>
      <c r="BG271" s="243">
        <f>IF(N271="zákl. přenesená",J271,0)</f>
        <v>0</v>
      </c>
      <c r="BH271" s="243">
        <f>IF(N271="sníž. přenesená",J271,0)</f>
        <v>0</v>
      </c>
      <c r="BI271" s="243">
        <f>IF(N271="nulová",J271,0)</f>
        <v>0</v>
      </c>
      <c r="BJ271" s="17" t="s">
        <v>89</v>
      </c>
      <c r="BK271" s="243">
        <f>ROUND(I271*H271,2)</f>
        <v>0</v>
      </c>
      <c r="BL271" s="17" t="s">
        <v>164</v>
      </c>
      <c r="BM271" s="242" t="s">
        <v>681</v>
      </c>
    </row>
    <row r="272" s="13" customFormat="1">
      <c r="B272" s="255"/>
      <c r="C272" s="256"/>
      <c r="D272" s="246" t="s">
        <v>167</v>
      </c>
      <c r="E272" s="257" t="s">
        <v>1</v>
      </c>
      <c r="F272" s="258" t="s">
        <v>91</v>
      </c>
      <c r="G272" s="256"/>
      <c r="H272" s="259">
        <v>2</v>
      </c>
      <c r="I272" s="260"/>
      <c r="J272" s="256"/>
      <c r="K272" s="256"/>
      <c r="L272" s="261"/>
      <c r="M272" s="262"/>
      <c r="N272" s="263"/>
      <c r="O272" s="263"/>
      <c r="P272" s="263"/>
      <c r="Q272" s="263"/>
      <c r="R272" s="263"/>
      <c r="S272" s="263"/>
      <c r="T272" s="264"/>
      <c r="AT272" s="265" t="s">
        <v>167</v>
      </c>
      <c r="AU272" s="265" t="s">
        <v>91</v>
      </c>
      <c r="AV272" s="13" t="s">
        <v>91</v>
      </c>
      <c r="AW272" s="13" t="s">
        <v>38</v>
      </c>
      <c r="AX272" s="13" t="s">
        <v>89</v>
      </c>
      <c r="AY272" s="265" t="s">
        <v>155</v>
      </c>
    </row>
    <row r="273" s="1" customFormat="1" ht="16.5" customHeight="1">
      <c r="B273" s="38"/>
      <c r="C273" s="231" t="s">
        <v>432</v>
      </c>
      <c r="D273" s="231" t="s">
        <v>159</v>
      </c>
      <c r="E273" s="232" t="s">
        <v>501</v>
      </c>
      <c r="F273" s="233" t="s">
        <v>682</v>
      </c>
      <c r="G273" s="234" t="s">
        <v>391</v>
      </c>
      <c r="H273" s="235">
        <v>2</v>
      </c>
      <c r="I273" s="236"/>
      <c r="J273" s="237">
        <f>ROUND(I273*H273,2)</f>
        <v>0</v>
      </c>
      <c r="K273" s="233" t="s">
        <v>1</v>
      </c>
      <c r="L273" s="43"/>
      <c r="M273" s="238" t="s">
        <v>1</v>
      </c>
      <c r="N273" s="239" t="s">
        <v>47</v>
      </c>
      <c r="O273" s="86"/>
      <c r="P273" s="240">
        <f>O273*H273</f>
        <v>0</v>
      </c>
      <c r="Q273" s="240">
        <v>0.17999999999999999</v>
      </c>
      <c r="R273" s="240">
        <f>Q273*H273</f>
        <v>0.35999999999999999</v>
      </c>
      <c r="S273" s="240">
        <v>0</v>
      </c>
      <c r="T273" s="241">
        <f>S273*H273</f>
        <v>0</v>
      </c>
      <c r="AR273" s="242" t="s">
        <v>164</v>
      </c>
      <c r="AT273" s="242" t="s">
        <v>159</v>
      </c>
      <c r="AU273" s="242" t="s">
        <v>91</v>
      </c>
      <c r="AY273" s="17" t="s">
        <v>155</v>
      </c>
      <c r="BE273" s="243">
        <f>IF(N273="základní",J273,0)</f>
        <v>0</v>
      </c>
      <c r="BF273" s="243">
        <f>IF(N273="snížená",J273,0)</f>
        <v>0</v>
      </c>
      <c r="BG273" s="243">
        <f>IF(N273="zákl. přenesená",J273,0)</f>
        <v>0</v>
      </c>
      <c r="BH273" s="243">
        <f>IF(N273="sníž. přenesená",J273,0)</f>
        <v>0</v>
      </c>
      <c r="BI273" s="243">
        <f>IF(N273="nulová",J273,0)</f>
        <v>0</v>
      </c>
      <c r="BJ273" s="17" t="s">
        <v>89</v>
      </c>
      <c r="BK273" s="243">
        <f>ROUND(I273*H273,2)</f>
        <v>0</v>
      </c>
      <c r="BL273" s="17" t="s">
        <v>164</v>
      </c>
      <c r="BM273" s="242" t="s">
        <v>683</v>
      </c>
    </row>
    <row r="274" s="13" customFormat="1">
      <c r="B274" s="255"/>
      <c r="C274" s="256"/>
      <c r="D274" s="246" t="s">
        <v>167</v>
      </c>
      <c r="E274" s="257" t="s">
        <v>1</v>
      </c>
      <c r="F274" s="258" t="s">
        <v>91</v>
      </c>
      <c r="G274" s="256"/>
      <c r="H274" s="259">
        <v>2</v>
      </c>
      <c r="I274" s="260"/>
      <c r="J274" s="256"/>
      <c r="K274" s="256"/>
      <c r="L274" s="261"/>
      <c r="M274" s="262"/>
      <c r="N274" s="263"/>
      <c r="O274" s="263"/>
      <c r="P274" s="263"/>
      <c r="Q274" s="263"/>
      <c r="R274" s="263"/>
      <c r="S274" s="263"/>
      <c r="T274" s="264"/>
      <c r="AT274" s="265" t="s">
        <v>167</v>
      </c>
      <c r="AU274" s="265" t="s">
        <v>91</v>
      </c>
      <c r="AV274" s="13" t="s">
        <v>91</v>
      </c>
      <c r="AW274" s="13" t="s">
        <v>38</v>
      </c>
      <c r="AX274" s="13" t="s">
        <v>89</v>
      </c>
      <c r="AY274" s="265" t="s">
        <v>155</v>
      </c>
    </row>
    <row r="275" s="11" customFormat="1" ht="22.8" customHeight="1">
      <c r="B275" s="215"/>
      <c r="C275" s="216"/>
      <c r="D275" s="217" t="s">
        <v>81</v>
      </c>
      <c r="E275" s="229" t="s">
        <v>447</v>
      </c>
      <c r="F275" s="229" t="s">
        <v>448</v>
      </c>
      <c r="G275" s="216"/>
      <c r="H275" s="216"/>
      <c r="I275" s="219"/>
      <c r="J275" s="230">
        <f>BK275</f>
        <v>0</v>
      </c>
      <c r="K275" s="216"/>
      <c r="L275" s="221"/>
      <c r="M275" s="222"/>
      <c r="N275" s="223"/>
      <c r="O275" s="223"/>
      <c r="P275" s="224">
        <f>P276+SUM(P277:P287)</f>
        <v>0</v>
      </c>
      <c r="Q275" s="223"/>
      <c r="R275" s="224">
        <f>R276+SUM(R277:R287)</f>
        <v>50.598044000000002</v>
      </c>
      <c r="S275" s="223"/>
      <c r="T275" s="225">
        <f>T276+SUM(T277:T287)</f>
        <v>0</v>
      </c>
      <c r="AR275" s="226" t="s">
        <v>89</v>
      </c>
      <c r="AT275" s="227" t="s">
        <v>81</v>
      </c>
      <c r="AU275" s="227" t="s">
        <v>89</v>
      </c>
      <c r="AY275" s="226" t="s">
        <v>155</v>
      </c>
      <c r="BK275" s="228">
        <f>BK276+SUM(BK277:BK287)</f>
        <v>0</v>
      </c>
    </row>
    <row r="276" s="1" customFormat="1" ht="16.5" customHeight="1">
      <c r="B276" s="38"/>
      <c r="C276" s="231" t="s">
        <v>436</v>
      </c>
      <c r="D276" s="231" t="s">
        <v>159</v>
      </c>
      <c r="E276" s="232" t="s">
        <v>684</v>
      </c>
      <c r="F276" s="233" t="s">
        <v>685</v>
      </c>
      <c r="G276" s="234" t="s">
        <v>185</v>
      </c>
      <c r="H276" s="235">
        <v>152.30000000000001</v>
      </c>
      <c r="I276" s="236"/>
      <c r="J276" s="237">
        <f>ROUND(I276*H276,2)</f>
        <v>0</v>
      </c>
      <c r="K276" s="233" t="s">
        <v>163</v>
      </c>
      <c r="L276" s="43"/>
      <c r="M276" s="238" t="s">
        <v>1</v>
      </c>
      <c r="N276" s="239" t="s">
        <v>47</v>
      </c>
      <c r="O276" s="86"/>
      <c r="P276" s="240">
        <f>O276*H276</f>
        <v>0</v>
      </c>
      <c r="Q276" s="240">
        <v>0.1295</v>
      </c>
      <c r="R276" s="240">
        <f>Q276*H276</f>
        <v>19.722850000000001</v>
      </c>
      <c r="S276" s="240">
        <v>0</v>
      </c>
      <c r="T276" s="241">
        <f>S276*H276</f>
        <v>0</v>
      </c>
      <c r="AR276" s="242" t="s">
        <v>164</v>
      </c>
      <c r="AT276" s="242" t="s">
        <v>159</v>
      </c>
      <c r="AU276" s="242" t="s">
        <v>91</v>
      </c>
      <c r="AY276" s="17" t="s">
        <v>155</v>
      </c>
      <c r="BE276" s="243">
        <f>IF(N276="základní",J276,0)</f>
        <v>0</v>
      </c>
      <c r="BF276" s="243">
        <f>IF(N276="snížená",J276,0)</f>
        <v>0</v>
      </c>
      <c r="BG276" s="243">
        <f>IF(N276="zákl. přenesená",J276,0)</f>
        <v>0</v>
      </c>
      <c r="BH276" s="243">
        <f>IF(N276="sníž. přenesená",J276,0)</f>
        <v>0</v>
      </c>
      <c r="BI276" s="243">
        <f>IF(N276="nulová",J276,0)</f>
        <v>0</v>
      </c>
      <c r="BJ276" s="17" t="s">
        <v>89</v>
      </c>
      <c r="BK276" s="243">
        <f>ROUND(I276*H276,2)</f>
        <v>0</v>
      </c>
      <c r="BL276" s="17" t="s">
        <v>164</v>
      </c>
      <c r="BM276" s="242" t="s">
        <v>686</v>
      </c>
    </row>
    <row r="277" s="12" customFormat="1">
      <c r="B277" s="244"/>
      <c r="C277" s="245"/>
      <c r="D277" s="246" t="s">
        <v>167</v>
      </c>
      <c r="E277" s="247" t="s">
        <v>1</v>
      </c>
      <c r="F277" s="248" t="s">
        <v>687</v>
      </c>
      <c r="G277" s="245"/>
      <c r="H277" s="247" t="s">
        <v>1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AT277" s="254" t="s">
        <v>167</v>
      </c>
      <c r="AU277" s="254" t="s">
        <v>91</v>
      </c>
      <c r="AV277" s="12" t="s">
        <v>89</v>
      </c>
      <c r="AW277" s="12" t="s">
        <v>38</v>
      </c>
      <c r="AX277" s="12" t="s">
        <v>82</v>
      </c>
      <c r="AY277" s="254" t="s">
        <v>155</v>
      </c>
    </row>
    <row r="278" s="13" customFormat="1">
      <c r="B278" s="255"/>
      <c r="C278" s="256"/>
      <c r="D278" s="246" t="s">
        <v>167</v>
      </c>
      <c r="E278" s="257" t="s">
        <v>1</v>
      </c>
      <c r="F278" s="258" t="s">
        <v>688</v>
      </c>
      <c r="G278" s="256"/>
      <c r="H278" s="259">
        <v>152.30000000000001</v>
      </c>
      <c r="I278" s="260"/>
      <c r="J278" s="256"/>
      <c r="K278" s="256"/>
      <c r="L278" s="261"/>
      <c r="M278" s="262"/>
      <c r="N278" s="263"/>
      <c r="O278" s="263"/>
      <c r="P278" s="263"/>
      <c r="Q278" s="263"/>
      <c r="R278" s="263"/>
      <c r="S278" s="263"/>
      <c r="T278" s="264"/>
      <c r="AT278" s="265" t="s">
        <v>167</v>
      </c>
      <c r="AU278" s="265" t="s">
        <v>91</v>
      </c>
      <c r="AV278" s="13" t="s">
        <v>91</v>
      </c>
      <c r="AW278" s="13" t="s">
        <v>38</v>
      </c>
      <c r="AX278" s="13" t="s">
        <v>89</v>
      </c>
      <c r="AY278" s="265" t="s">
        <v>155</v>
      </c>
    </row>
    <row r="279" s="1" customFormat="1" ht="16.5" customHeight="1">
      <c r="B279" s="38"/>
      <c r="C279" s="266" t="s">
        <v>440</v>
      </c>
      <c r="D279" s="266" t="s">
        <v>208</v>
      </c>
      <c r="E279" s="267" t="s">
        <v>479</v>
      </c>
      <c r="F279" s="268" t="s">
        <v>480</v>
      </c>
      <c r="G279" s="269" t="s">
        <v>185</v>
      </c>
      <c r="H279" s="270">
        <v>153.82300000000001</v>
      </c>
      <c r="I279" s="271"/>
      <c r="J279" s="272">
        <f>ROUND(I279*H279,2)</f>
        <v>0</v>
      </c>
      <c r="K279" s="268" t="s">
        <v>163</v>
      </c>
      <c r="L279" s="273"/>
      <c r="M279" s="274" t="s">
        <v>1</v>
      </c>
      <c r="N279" s="275" t="s">
        <v>47</v>
      </c>
      <c r="O279" s="86"/>
      <c r="P279" s="240">
        <f>O279*H279</f>
        <v>0</v>
      </c>
      <c r="Q279" s="240">
        <v>0.058000000000000003</v>
      </c>
      <c r="R279" s="240">
        <f>Q279*H279</f>
        <v>8.9217340000000007</v>
      </c>
      <c r="S279" s="240">
        <v>0</v>
      </c>
      <c r="T279" s="241">
        <f>S279*H279</f>
        <v>0</v>
      </c>
      <c r="AR279" s="242" t="s">
        <v>202</v>
      </c>
      <c r="AT279" s="242" t="s">
        <v>208</v>
      </c>
      <c r="AU279" s="242" t="s">
        <v>91</v>
      </c>
      <c r="AY279" s="17" t="s">
        <v>155</v>
      </c>
      <c r="BE279" s="243">
        <f>IF(N279="základní",J279,0)</f>
        <v>0</v>
      </c>
      <c r="BF279" s="243">
        <f>IF(N279="snížená",J279,0)</f>
        <v>0</v>
      </c>
      <c r="BG279" s="243">
        <f>IF(N279="zákl. přenesená",J279,0)</f>
        <v>0</v>
      </c>
      <c r="BH279" s="243">
        <f>IF(N279="sníž. přenesená",J279,0)</f>
        <v>0</v>
      </c>
      <c r="BI279" s="243">
        <f>IF(N279="nulová",J279,0)</f>
        <v>0</v>
      </c>
      <c r="BJ279" s="17" t="s">
        <v>89</v>
      </c>
      <c r="BK279" s="243">
        <f>ROUND(I279*H279,2)</f>
        <v>0</v>
      </c>
      <c r="BL279" s="17" t="s">
        <v>164</v>
      </c>
      <c r="BM279" s="242" t="s">
        <v>689</v>
      </c>
    </row>
    <row r="280" s="13" customFormat="1">
      <c r="B280" s="255"/>
      <c r="C280" s="256"/>
      <c r="D280" s="246" t="s">
        <v>167</v>
      </c>
      <c r="E280" s="257" t="s">
        <v>1</v>
      </c>
      <c r="F280" s="258" t="s">
        <v>690</v>
      </c>
      <c r="G280" s="256"/>
      <c r="H280" s="259">
        <v>153.82300000000001</v>
      </c>
      <c r="I280" s="260"/>
      <c r="J280" s="256"/>
      <c r="K280" s="256"/>
      <c r="L280" s="261"/>
      <c r="M280" s="262"/>
      <c r="N280" s="263"/>
      <c r="O280" s="263"/>
      <c r="P280" s="263"/>
      <c r="Q280" s="263"/>
      <c r="R280" s="263"/>
      <c r="S280" s="263"/>
      <c r="T280" s="264"/>
      <c r="AT280" s="265" t="s">
        <v>167</v>
      </c>
      <c r="AU280" s="265" t="s">
        <v>91</v>
      </c>
      <c r="AV280" s="13" t="s">
        <v>91</v>
      </c>
      <c r="AW280" s="13" t="s">
        <v>38</v>
      </c>
      <c r="AX280" s="13" t="s">
        <v>89</v>
      </c>
      <c r="AY280" s="265" t="s">
        <v>155</v>
      </c>
    </row>
    <row r="281" s="1" customFormat="1" ht="16.5" customHeight="1">
      <c r="B281" s="38"/>
      <c r="C281" s="231" t="s">
        <v>330</v>
      </c>
      <c r="D281" s="231" t="s">
        <v>159</v>
      </c>
      <c r="E281" s="232" t="s">
        <v>494</v>
      </c>
      <c r="F281" s="233" t="s">
        <v>495</v>
      </c>
      <c r="G281" s="234" t="s">
        <v>185</v>
      </c>
      <c r="H281" s="235">
        <v>38.5</v>
      </c>
      <c r="I281" s="236"/>
      <c r="J281" s="237">
        <f>ROUND(I281*H281,2)</f>
        <v>0</v>
      </c>
      <c r="K281" s="233" t="s">
        <v>163</v>
      </c>
      <c r="L281" s="43"/>
      <c r="M281" s="238" t="s">
        <v>1</v>
      </c>
      <c r="N281" s="239" t="s">
        <v>47</v>
      </c>
      <c r="O281" s="86"/>
      <c r="P281" s="240">
        <f>O281*H281</f>
        <v>0</v>
      </c>
      <c r="Q281" s="240">
        <v>0</v>
      </c>
      <c r="R281" s="240">
        <f>Q281*H281</f>
        <v>0</v>
      </c>
      <c r="S281" s="240">
        <v>0</v>
      </c>
      <c r="T281" s="241">
        <f>S281*H281</f>
        <v>0</v>
      </c>
      <c r="AR281" s="242" t="s">
        <v>164</v>
      </c>
      <c r="AT281" s="242" t="s">
        <v>159</v>
      </c>
      <c r="AU281" s="242" t="s">
        <v>91</v>
      </c>
      <c r="AY281" s="17" t="s">
        <v>155</v>
      </c>
      <c r="BE281" s="243">
        <f>IF(N281="základní",J281,0)</f>
        <v>0</v>
      </c>
      <c r="BF281" s="243">
        <f>IF(N281="snížená",J281,0)</f>
        <v>0</v>
      </c>
      <c r="BG281" s="243">
        <f>IF(N281="zákl. přenesená",J281,0)</f>
        <v>0</v>
      </c>
      <c r="BH281" s="243">
        <f>IF(N281="sníž. přenesená",J281,0)</f>
        <v>0</v>
      </c>
      <c r="BI281" s="243">
        <f>IF(N281="nulová",J281,0)</f>
        <v>0</v>
      </c>
      <c r="BJ281" s="17" t="s">
        <v>89</v>
      </c>
      <c r="BK281" s="243">
        <f>ROUND(I281*H281,2)</f>
        <v>0</v>
      </c>
      <c r="BL281" s="17" t="s">
        <v>164</v>
      </c>
      <c r="BM281" s="242" t="s">
        <v>691</v>
      </c>
    </row>
    <row r="282" s="13" customFormat="1">
      <c r="B282" s="255"/>
      <c r="C282" s="256"/>
      <c r="D282" s="246" t="s">
        <v>167</v>
      </c>
      <c r="E282" s="257" t="s">
        <v>1</v>
      </c>
      <c r="F282" s="258" t="s">
        <v>692</v>
      </c>
      <c r="G282" s="256"/>
      <c r="H282" s="259">
        <v>38.5</v>
      </c>
      <c r="I282" s="260"/>
      <c r="J282" s="256"/>
      <c r="K282" s="256"/>
      <c r="L282" s="261"/>
      <c r="M282" s="262"/>
      <c r="N282" s="263"/>
      <c r="O282" s="263"/>
      <c r="P282" s="263"/>
      <c r="Q282" s="263"/>
      <c r="R282" s="263"/>
      <c r="S282" s="263"/>
      <c r="T282" s="264"/>
      <c r="AT282" s="265" t="s">
        <v>167</v>
      </c>
      <c r="AU282" s="265" t="s">
        <v>91</v>
      </c>
      <c r="AV282" s="13" t="s">
        <v>91</v>
      </c>
      <c r="AW282" s="13" t="s">
        <v>38</v>
      </c>
      <c r="AX282" s="13" t="s">
        <v>89</v>
      </c>
      <c r="AY282" s="265" t="s">
        <v>155</v>
      </c>
    </row>
    <row r="283" s="1" customFormat="1" ht="16.5" customHeight="1">
      <c r="B283" s="38"/>
      <c r="C283" s="231" t="s">
        <v>353</v>
      </c>
      <c r="D283" s="231" t="s">
        <v>159</v>
      </c>
      <c r="E283" s="232" t="s">
        <v>693</v>
      </c>
      <c r="F283" s="233" t="s">
        <v>694</v>
      </c>
      <c r="G283" s="234" t="s">
        <v>185</v>
      </c>
      <c r="H283" s="235">
        <v>26</v>
      </c>
      <c r="I283" s="236"/>
      <c r="J283" s="237">
        <f>ROUND(I283*H283,2)</f>
        <v>0</v>
      </c>
      <c r="K283" s="233" t="s">
        <v>163</v>
      </c>
      <c r="L283" s="43"/>
      <c r="M283" s="238" t="s">
        <v>1</v>
      </c>
      <c r="N283" s="239" t="s">
        <v>47</v>
      </c>
      <c r="O283" s="86"/>
      <c r="P283" s="240">
        <f>O283*H283</f>
        <v>0</v>
      </c>
      <c r="Q283" s="240">
        <v>0.29221000000000003</v>
      </c>
      <c r="R283" s="240">
        <f>Q283*H283</f>
        <v>7.5974600000000008</v>
      </c>
      <c r="S283" s="240">
        <v>0</v>
      </c>
      <c r="T283" s="241">
        <f>S283*H283</f>
        <v>0</v>
      </c>
      <c r="AR283" s="242" t="s">
        <v>164</v>
      </c>
      <c r="AT283" s="242" t="s">
        <v>159</v>
      </c>
      <c r="AU283" s="242" t="s">
        <v>91</v>
      </c>
      <c r="AY283" s="17" t="s">
        <v>155</v>
      </c>
      <c r="BE283" s="243">
        <f>IF(N283="základní",J283,0)</f>
        <v>0</v>
      </c>
      <c r="BF283" s="243">
        <f>IF(N283="snížená",J283,0)</f>
        <v>0</v>
      </c>
      <c r="BG283" s="243">
        <f>IF(N283="zákl. přenesená",J283,0)</f>
        <v>0</v>
      </c>
      <c r="BH283" s="243">
        <f>IF(N283="sníž. přenesená",J283,0)</f>
        <v>0</v>
      </c>
      <c r="BI283" s="243">
        <f>IF(N283="nulová",J283,0)</f>
        <v>0</v>
      </c>
      <c r="BJ283" s="17" t="s">
        <v>89</v>
      </c>
      <c r="BK283" s="243">
        <f>ROUND(I283*H283,2)</f>
        <v>0</v>
      </c>
      <c r="BL283" s="17" t="s">
        <v>164</v>
      </c>
      <c r="BM283" s="242" t="s">
        <v>695</v>
      </c>
    </row>
    <row r="284" s="13" customFormat="1">
      <c r="B284" s="255"/>
      <c r="C284" s="256"/>
      <c r="D284" s="246" t="s">
        <v>167</v>
      </c>
      <c r="E284" s="257" t="s">
        <v>1</v>
      </c>
      <c r="F284" s="258" t="s">
        <v>696</v>
      </c>
      <c r="G284" s="256"/>
      <c r="H284" s="259">
        <v>26</v>
      </c>
      <c r="I284" s="260"/>
      <c r="J284" s="256"/>
      <c r="K284" s="256"/>
      <c r="L284" s="261"/>
      <c r="M284" s="262"/>
      <c r="N284" s="263"/>
      <c r="O284" s="263"/>
      <c r="P284" s="263"/>
      <c r="Q284" s="263"/>
      <c r="R284" s="263"/>
      <c r="S284" s="263"/>
      <c r="T284" s="264"/>
      <c r="AT284" s="265" t="s">
        <v>167</v>
      </c>
      <c r="AU284" s="265" t="s">
        <v>91</v>
      </c>
      <c r="AV284" s="13" t="s">
        <v>91</v>
      </c>
      <c r="AW284" s="13" t="s">
        <v>38</v>
      </c>
      <c r="AX284" s="13" t="s">
        <v>89</v>
      </c>
      <c r="AY284" s="265" t="s">
        <v>155</v>
      </c>
    </row>
    <row r="285" s="1" customFormat="1" ht="16.5" customHeight="1">
      <c r="B285" s="38"/>
      <c r="C285" s="266" t="s">
        <v>452</v>
      </c>
      <c r="D285" s="266" t="s">
        <v>208</v>
      </c>
      <c r="E285" s="267" t="s">
        <v>697</v>
      </c>
      <c r="F285" s="268" t="s">
        <v>698</v>
      </c>
      <c r="G285" s="269" t="s">
        <v>699</v>
      </c>
      <c r="H285" s="270">
        <v>1</v>
      </c>
      <c r="I285" s="271"/>
      <c r="J285" s="272">
        <f>ROUND(I285*H285,2)</f>
        <v>0</v>
      </c>
      <c r="K285" s="268" t="s">
        <v>1</v>
      </c>
      <c r="L285" s="273"/>
      <c r="M285" s="274" t="s">
        <v>1</v>
      </c>
      <c r="N285" s="275" t="s">
        <v>47</v>
      </c>
      <c r="O285" s="86"/>
      <c r="P285" s="240">
        <f>O285*H285</f>
        <v>0</v>
      </c>
      <c r="Q285" s="240">
        <v>14.356</v>
      </c>
      <c r="R285" s="240">
        <f>Q285*H285</f>
        <v>14.356</v>
      </c>
      <c r="S285" s="240">
        <v>0</v>
      </c>
      <c r="T285" s="241">
        <f>S285*H285</f>
        <v>0</v>
      </c>
      <c r="AR285" s="242" t="s">
        <v>202</v>
      </c>
      <c r="AT285" s="242" t="s">
        <v>208</v>
      </c>
      <c r="AU285" s="242" t="s">
        <v>91</v>
      </c>
      <c r="AY285" s="17" t="s">
        <v>155</v>
      </c>
      <c r="BE285" s="243">
        <f>IF(N285="základní",J285,0)</f>
        <v>0</v>
      </c>
      <c r="BF285" s="243">
        <f>IF(N285="snížená",J285,0)</f>
        <v>0</v>
      </c>
      <c r="BG285" s="243">
        <f>IF(N285="zákl. přenesená",J285,0)</f>
        <v>0</v>
      </c>
      <c r="BH285" s="243">
        <f>IF(N285="sníž. přenesená",J285,0)</f>
        <v>0</v>
      </c>
      <c r="BI285" s="243">
        <f>IF(N285="nulová",J285,0)</f>
        <v>0</v>
      </c>
      <c r="BJ285" s="17" t="s">
        <v>89</v>
      </c>
      <c r="BK285" s="243">
        <f>ROUND(I285*H285,2)</f>
        <v>0</v>
      </c>
      <c r="BL285" s="17" t="s">
        <v>164</v>
      </c>
      <c r="BM285" s="242" t="s">
        <v>700</v>
      </c>
    </row>
    <row r="286" s="13" customFormat="1">
      <c r="B286" s="255"/>
      <c r="C286" s="256"/>
      <c r="D286" s="246" t="s">
        <v>167</v>
      </c>
      <c r="E286" s="257" t="s">
        <v>1</v>
      </c>
      <c r="F286" s="258" t="s">
        <v>89</v>
      </c>
      <c r="G286" s="256"/>
      <c r="H286" s="259">
        <v>1</v>
      </c>
      <c r="I286" s="260"/>
      <c r="J286" s="256"/>
      <c r="K286" s="256"/>
      <c r="L286" s="261"/>
      <c r="M286" s="262"/>
      <c r="N286" s="263"/>
      <c r="O286" s="263"/>
      <c r="P286" s="263"/>
      <c r="Q286" s="263"/>
      <c r="R286" s="263"/>
      <c r="S286" s="263"/>
      <c r="T286" s="264"/>
      <c r="AT286" s="265" t="s">
        <v>167</v>
      </c>
      <c r="AU286" s="265" t="s">
        <v>91</v>
      </c>
      <c r="AV286" s="13" t="s">
        <v>91</v>
      </c>
      <c r="AW286" s="13" t="s">
        <v>38</v>
      </c>
      <c r="AX286" s="13" t="s">
        <v>89</v>
      </c>
      <c r="AY286" s="265" t="s">
        <v>155</v>
      </c>
    </row>
    <row r="287" s="11" customFormat="1" ht="20.88" customHeight="1">
      <c r="B287" s="215"/>
      <c r="C287" s="216"/>
      <c r="D287" s="217" t="s">
        <v>81</v>
      </c>
      <c r="E287" s="229" t="s">
        <v>504</v>
      </c>
      <c r="F287" s="229" t="s">
        <v>505</v>
      </c>
      <c r="G287" s="216"/>
      <c r="H287" s="216"/>
      <c r="I287" s="219"/>
      <c r="J287" s="230">
        <f>BK287</f>
        <v>0</v>
      </c>
      <c r="K287" s="216"/>
      <c r="L287" s="221"/>
      <c r="M287" s="222"/>
      <c r="N287" s="223"/>
      <c r="O287" s="223"/>
      <c r="P287" s="224">
        <f>P288+SUM(P289:P298)</f>
        <v>0</v>
      </c>
      <c r="Q287" s="223"/>
      <c r="R287" s="224">
        <f>R288+SUM(R289:R298)</f>
        <v>0</v>
      </c>
      <c r="S287" s="223"/>
      <c r="T287" s="225">
        <f>T288+SUM(T289:T298)</f>
        <v>0</v>
      </c>
      <c r="AR287" s="226" t="s">
        <v>89</v>
      </c>
      <c r="AT287" s="227" t="s">
        <v>81</v>
      </c>
      <c r="AU287" s="227" t="s">
        <v>91</v>
      </c>
      <c r="AY287" s="226" t="s">
        <v>155</v>
      </c>
      <c r="BK287" s="228">
        <f>BK288+SUM(BK289:BK298)</f>
        <v>0</v>
      </c>
    </row>
    <row r="288" s="1" customFormat="1" ht="16.5" customHeight="1">
      <c r="B288" s="38"/>
      <c r="C288" s="231" t="s">
        <v>342</v>
      </c>
      <c r="D288" s="231" t="s">
        <v>159</v>
      </c>
      <c r="E288" s="232" t="s">
        <v>701</v>
      </c>
      <c r="F288" s="233" t="s">
        <v>702</v>
      </c>
      <c r="G288" s="234" t="s">
        <v>258</v>
      </c>
      <c r="H288" s="235">
        <v>129.737</v>
      </c>
      <c r="I288" s="236"/>
      <c r="J288" s="237">
        <f>ROUND(I288*H288,2)</f>
        <v>0</v>
      </c>
      <c r="K288" s="233" t="s">
        <v>163</v>
      </c>
      <c r="L288" s="43"/>
      <c r="M288" s="238" t="s">
        <v>1</v>
      </c>
      <c r="N288" s="239" t="s">
        <v>47</v>
      </c>
      <c r="O288" s="86"/>
      <c r="P288" s="240">
        <f>O288*H288</f>
        <v>0</v>
      </c>
      <c r="Q288" s="240">
        <v>0</v>
      </c>
      <c r="R288" s="240">
        <f>Q288*H288</f>
        <v>0</v>
      </c>
      <c r="S288" s="240">
        <v>0</v>
      </c>
      <c r="T288" s="241">
        <f>S288*H288</f>
        <v>0</v>
      </c>
      <c r="AR288" s="242" t="s">
        <v>164</v>
      </c>
      <c r="AT288" s="242" t="s">
        <v>159</v>
      </c>
      <c r="AU288" s="242" t="s">
        <v>165</v>
      </c>
      <c r="AY288" s="17" t="s">
        <v>155</v>
      </c>
      <c r="BE288" s="243">
        <f>IF(N288="základní",J288,0)</f>
        <v>0</v>
      </c>
      <c r="BF288" s="243">
        <f>IF(N288="snížená",J288,0)</f>
        <v>0</v>
      </c>
      <c r="BG288" s="243">
        <f>IF(N288="zákl. přenesená",J288,0)</f>
        <v>0</v>
      </c>
      <c r="BH288" s="243">
        <f>IF(N288="sníž. přenesená",J288,0)</f>
        <v>0</v>
      </c>
      <c r="BI288" s="243">
        <f>IF(N288="nulová",J288,0)</f>
        <v>0</v>
      </c>
      <c r="BJ288" s="17" t="s">
        <v>89</v>
      </c>
      <c r="BK288" s="243">
        <f>ROUND(I288*H288,2)</f>
        <v>0</v>
      </c>
      <c r="BL288" s="17" t="s">
        <v>164</v>
      </c>
      <c r="BM288" s="242" t="s">
        <v>703</v>
      </c>
    </row>
    <row r="289" s="1" customFormat="1" ht="16.5" customHeight="1">
      <c r="B289" s="38"/>
      <c r="C289" s="231" t="s">
        <v>460</v>
      </c>
      <c r="D289" s="231" t="s">
        <v>159</v>
      </c>
      <c r="E289" s="232" t="s">
        <v>704</v>
      </c>
      <c r="F289" s="233" t="s">
        <v>705</v>
      </c>
      <c r="G289" s="234" t="s">
        <v>258</v>
      </c>
      <c r="H289" s="235">
        <v>1167.633</v>
      </c>
      <c r="I289" s="236"/>
      <c r="J289" s="237">
        <f>ROUND(I289*H289,2)</f>
        <v>0</v>
      </c>
      <c r="K289" s="233" t="s">
        <v>163</v>
      </c>
      <c r="L289" s="43"/>
      <c r="M289" s="238" t="s">
        <v>1</v>
      </c>
      <c r="N289" s="239" t="s">
        <v>47</v>
      </c>
      <c r="O289" s="86"/>
      <c r="P289" s="240">
        <f>O289*H289</f>
        <v>0</v>
      </c>
      <c r="Q289" s="240">
        <v>0</v>
      </c>
      <c r="R289" s="240">
        <f>Q289*H289</f>
        <v>0</v>
      </c>
      <c r="S289" s="240">
        <v>0</v>
      </c>
      <c r="T289" s="241">
        <f>S289*H289</f>
        <v>0</v>
      </c>
      <c r="AR289" s="242" t="s">
        <v>164</v>
      </c>
      <c r="AT289" s="242" t="s">
        <v>159</v>
      </c>
      <c r="AU289" s="242" t="s">
        <v>165</v>
      </c>
      <c r="AY289" s="17" t="s">
        <v>155</v>
      </c>
      <c r="BE289" s="243">
        <f>IF(N289="základní",J289,0)</f>
        <v>0</v>
      </c>
      <c r="BF289" s="243">
        <f>IF(N289="snížená",J289,0)</f>
        <v>0</v>
      </c>
      <c r="BG289" s="243">
        <f>IF(N289="zákl. přenesená",J289,0)</f>
        <v>0</v>
      </c>
      <c r="BH289" s="243">
        <f>IF(N289="sníž. přenesená",J289,0)</f>
        <v>0</v>
      </c>
      <c r="BI289" s="243">
        <f>IF(N289="nulová",J289,0)</f>
        <v>0</v>
      </c>
      <c r="BJ289" s="17" t="s">
        <v>89</v>
      </c>
      <c r="BK289" s="243">
        <f>ROUND(I289*H289,2)</f>
        <v>0</v>
      </c>
      <c r="BL289" s="17" t="s">
        <v>164</v>
      </c>
      <c r="BM289" s="242" t="s">
        <v>706</v>
      </c>
    </row>
    <row r="290" s="13" customFormat="1">
      <c r="B290" s="255"/>
      <c r="C290" s="256"/>
      <c r="D290" s="246" t="s">
        <v>167</v>
      </c>
      <c r="E290" s="257" t="s">
        <v>1</v>
      </c>
      <c r="F290" s="258" t="s">
        <v>707</v>
      </c>
      <c r="G290" s="256"/>
      <c r="H290" s="259">
        <v>1167.633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AT290" s="265" t="s">
        <v>167</v>
      </c>
      <c r="AU290" s="265" t="s">
        <v>165</v>
      </c>
      <c r="AV290" s="13" t="s">
        <v>91</v>
      </c>
      <c r="AW290" s="13" t="s">
        <v>38</v>
      </c>
      <c r="AX290" s="13" t="s">
        <v>89</v>
      </c>
      <c r="AY290" s="265" t="s">
        <v>155</v>
      </c>
    </row>
    <row r="291" s="1" customFormat="1" ht="16.5" customHeight="1">
      <c r="B291" s="38"/>
      <c r="C291" s="231" t="s">
        <v>465</v>
      </c>
      <c r="D291" s="231" t="s">
        <v>159</v>
      </c>
      <c r="E291" s="232" t="s">
        <v>708</v>
      </c>
      <c r="F291" s="233" t="s">
        <v>518</v>
      </c>
      <c r="G291" s="234" t="s">
        <v>258</v>
      </c>
      <c r="H291" s="235">
        <v>129.737</v>
      </c>
      <c r="I291" s="236"/>
      <c r="J291" s="237">
        <f>ROUND(I291*H291,2)</f>
        <v>0</v>
      </c>
      <c r="K291" s="233" t="s">
        <v>163</v>
      </c>
      <c r="L291" s="43"/>
      <c r="M291" s="238" t="s">
        <v>1</v>
      </c>
      <c r="N291" s="239" t="s">
        <v>47</v>
      </c>
      <c r="O291" s="86"/>
      <c r="P291" s="240">
        <f>O291*H291</f>
        <v>0</v>
      </c>
      <c r="Q291" s="240">
        <v>0</v>
      </c>
      <c r="R291" s="240">
        <f>Q291*H291</f>
        <v>0</v>
      </c>
      <c r="S291" s="240">
        <v>0</v>
      </c>
      <c r="T291" s="241">
        <f>S291*H291</f>
        <v>0</v>
      </c>
      <c r="AR291" s="242" t="s">
        <v>164</v>
      </c>
      <c r="AT291" s="242" t="s">
        <v>159</v>
      </c>
      <c r="AU291" s="242" t="s">
        <v>165</v>
      </c>
      <c r="AY291" s="17" t="s">
        <v>155</v>
      </c>
      <c r="BE291" s="243">
        <f>IF(N291="základní",J291,0)</f>
        <v>0</v>
      </c>
      <c r="BF291" s="243">
        <f>IF(N291="snížená",J291,0)</f>
        <v>0</v>
      </c>
      <c r="BG291" s="243">
        <f>IF(N291="zákl. přenesená",J291,0)</f>
        <v>0</v>
      </c>
      <c r="BH291" s="243">
        <f>IF(N291="sníž. přenesená",J291,0)</f>
        <v>0</v>
      </c>
      <c r="BI291" s="243">
        <f>IF(N291="nulová",J291,0)</f>
        <v>0</v>
      </c>
      <c r="BJ291" s="17" t="s">
        <v>89</v>
      </c>
      <c r="BK291" s="243">
        <f>ROUND(I291*H291,2)</f>
        <v>0</v>
      </c>
      <c r="BL291" s="17" t="s">
        <v>164</v>
      </c>
      <c r="BM291" s="242" t="s">
        <v>709</v>
      </c>
    </row>
    <row r="292" s="1" customFormat="1" ht="16.5" customHeight="1">
      <c r="B292" s="38"/>
      <c r="C292" s="231" t="s">
        <v>470</v>
      </c>
      <c r="D292" s="231" t="s">
        <v>159</v>
      </c>
      <c r="E292" s="232" t="s">
        <v>521</v>
      </c>
      <c r="F292" s="233" t="s">
        <v>522</v>
      </c>
      <c r="G292" s="234" t="s">
        <v>258</v>
      </c>
      <c r="H292" s="235">
        <v>50.406999999999996</v>
      </c>
      <c r="I292" s="236"/>
      <c r="J292" s="237">
        <f>ROUND(I292*H292,2)</f>
        <v>0</v>
      </c>
      <c r="K292" s="233" t="s">
        <v>163</v>
      </c>
      <c r="L292" s="43"/>
      <c r="M292" s="238" t="s">
        <v>1</v>
      </c>
      <c r="N292" s="239" t="s">
        <v>47</v>
      </c>
      <c r="O292" s="86"/>
      <c r="P292" s="240">
        <f>O292*H292</f>
        <v>0</v>
      </c>
      <c r="Q292" s="240">
        <v>0</v>
      </c>
      <c r="R292" s="240">
        <f>Q292*H292</f>
        <v>0</v>
      </c>
      <c r="S292" s="240">
        <v>0</v>
      </c>
      <c r="T292" s="241">
        <f>S292*H292</f>
        <v>0</v>
      </c>
      <c r="AR292" s="242" t="s">
        <v>164</v>
      </c>
      <c r="AT292" s="242" t="s">
        <v>159</v>
      </c>
      <c r="AU292" s="242" t="s">
        <v>165</v>
      </c>
      <c r="AY292" s="17" t="s">
        <v>155</v>
      </c>
      <c r="BE292" s="243">
        <f>IF(N292="základní",J292,0)</f>
        <v>0</v>
      </c>
      <c r="BF292" s="243">
        <f>IF(N292="snížená",J292,0)</f>
        <v>0</v>
      </c>
      <c r="BG292" s="243">
        <f>IF(N292="zákl. přenesená",J292,0)</f>
        <v>0</v>
      </c>
      <c r="BH292" s="243">
        <f>IF(N292="sníž. přenesená",J292,0)</f>
        <v>0</v>
      </c>
      <c r="BI292" s="243">
        <f>IF(N292="nulová",J292,0)</f>
        <v>0</v>
      </c>
      <c r="BJ292" s="17" t="s">
        <v>89</v>
      </c>
      <c r="BK292" s="243">
        <f>ROUND(I292*H292,2)</f>
        <v>0</v>
      </c>
      <c r="BL292" s="17" t="s">
        <v>164</v>
      </c>
      <c r="BM292" s="242" t="s">
        <v>710</v>
      </c>
    </row>
    <row r="293" s="13" customFormat="1">
      <c r="B293" s="255"/>
      <c r="C293" s="256"/>
      <c r="D293" s="246" t="s">
        <v>167</v>
      </c>
      <c r="E293" s="257" t="s">
        <v>1</v>
      </c>
      <c r="F293" s="258" t="s">
        <v>711</v>
      </c>
      <c r="G293" s="256"/>
      <c r="H293" s="259">
        <v>50.406999999999996</v>
      </c>
      <c r="I293" s="260"/>
      <c r="J293" s="256"/>
      <c r="K293" s="256"/>
      <c r="L293" s="261"/>
      <c r="M293" s="262"/>
      <c r="N293" s="263"/>
      <c r="O293" s="263"/>
      <c r="P293" s="263"/>
      <c r="Q293" s="263"/>
      <c r="R293" s="263"/>
      <c r="S293" s="263"/>
      <c r="T293" s="264"/>
      <c r="AT293" s="265" t="s">
        <v>167</v>
      </c>
      <c r="AU293" s="265" t="s">
        <v>165</v>
      </c>
      <c r="AV293" s="13" t="s">
        <v>91</v>
      </c>
      <c r="AW293" s="13" t="s">
        <v>38</v>
      </c>
      <c r="AX293" s="13" t="s">
        <v>89</v>
      </c>
      <c r="AY293" s="265" t="s">
        <v>155</v>
      </c>
    </row>
    <row r="294" s="1" customFormat="1" ht="16.5" customHeight="1">
      <c r="B294" s="38"/>
      <c r="C294" s="231" t="s">
        <v>478</v>
      </c>
      <c r="D294" s="231" t="s">
        <v>159</v>
      </c>
      <c r="E294" s="232" t="s">
        <v>526</v>
      </c>
      <c r="F294" s="233" t="s">
        <v>527</v>
      </c>
      <c r="G294" s="234" t="s">
        <v>258</v>
      </c>
      <c r="H294" s="235">
        <v>5.5860000000000003</v>
      </c>
      <c r="I294" s="236"/>
      <c r="J294" s="237">
        <f>ROUND(I294*H294,2)</f>
        <v>0</v>
      </c>
      <c r="K294" s="233" t="s">
        <v>163</v>
      </c>
      <c r="L294" s="43"/>
      <c r="M294" s="238" t="s">
        <v>1</v>
      </c>
      <c r="N294" s="239" t="s">
        <v>47</v>
      </c>
      <c r="O294" s="86"/>
      <c r="P294" s="240">
        <f>O294*H294</f>
        <v>0</v>
      </c>
      <c r="Q294" s="240">
        <v>0</v>
      </c>
      <c r="R294" s="240">
        <f>Q294*H294</f>
        <v>0</v>
      </c>
      <c r="S294" s="240">
        <v>0</v>
      </c>
      <c r="T294" s="241">
        <f>S294*H294</f>
        <v>0</v>
      </c>
      <c r="AR294" s="242" t="s">
        <v>164</v>
      </c>
      <c r="AT294" s="242" t="s">
        <v>159</v>
      </c>
      <c r="AU294" s="242" t="s">
        <v>165</v>
      </c>
      <c r="AY294" s="17" t="s">
        <v>155</v>
      </c>
      <c r="BE294" s="243">
        <f>IF(N294="základní",J294,0)</f>
        <v>0</v>
      </c>
      <c r="BF294" s="243">
        <f>IF(N294="snížená",J294,0)</f>
        <v>0</v>
      </c>
      <c r="BG294" s="243">
        <f>IF(N294="zákl. přenesená",J294,0)</f>
        <v>0</v>
      </c>
      <c r="BH294" s="243">
        <f>IF(N294="sníž. přenesená",J294,0)</f>
        <v>0</v>
      </c>
      <c r="BI294" s="243">
        <f>IF(N294="nulová",J294,0)</f>
        <v>0</v>
      </c>
      <c r="BJ294" s="17" t="s">
        <v>89</v>
      </c>
      <c r="BK294" s="243">
        <f>ROUND(I294*H294,2)</f>
        <v>0</v>
      </c>
      <c r="BL294" s="17" t="s">
        <v>164</v>
      </c>
      <c r="BM294" s="242" t="s">
        <v>712</v>
      </c>
    </row>
    <row r="295" s="13" customFormat="1">
      <c r="B295" s="255"/>
      <c r="C295" s="256"/>
      <c r="D295" s="246" t="s">
        <v>167</v>
      </c>
      <c r="E295" s="257" t="s">
        <v>1</v>
      </c>
      <c r="F295" s="258" t="s">
        <v>713</v>
      </c>
      <c r="G295" s="256"/>
      <c r="H295" s="259">
        <v>5.5860000000000003</v>
      </c>
      <c r="I295" s="260"/>
      <c r="J295" s="256"/>
      <c r="K295" s="256"/>
      <c r="L295" s="261"/>
      <c r="M295" s="262"/>
      <c r="N295" s="263"/>
      <c r="O295" s="263"/>
      <c r="P295" s="263"/>
      <c r="Q295" s="263"/>
      <c r="R295" s="263"/>
      <c r="S295" s="263"/>
      <c r="T295" s="264"/>
      <c r="AT295" s="265" t="s">
        <v>167</v>
      </c>
      <c r="AU295" s="265" t="s">
        <v>165</v>
      </c>
      <c r="AV295" s="13" t="s">
        <v>91</v>
      </c>
      <c r="AW295" s="13" t="s">
        <v>38</v>
      </c>
      <c r="AX295" s="13" t="s">
        <v>89</v>
      </c>
      <c r="AY295" s="265" t="s">
        <v>155</v>
      </c>
    </row>
    <row r="296" s="1" customFormat="1" ht="16.5" customHeight="1">
      <c r="B296" s="38"/>
      <c r="C296" s="231" t="s">
        <v>265</v>
      </c>
      <c r="D296" s="231" t="s">
        <v>159</v>
      </c>
      <c r="E296" s="232" t="s">
        <v>531</v>
      </c>
      <c r="F296" s="233" t="s">
        <v>532</v>
      </c>
      <c r="G296" s="234" t="s">
        <v>258</v>
      </c>
      <c r="H296" s="235">
        <v>73.744</v>
      </c>
      <c r="I296" s="236"/>
      <c r="J296" s="237">
        <f>ROUND(I296*H296,2)</f>
        <v>0</v>
      </c>
      <c r="K296" s="233" t="s">
        <v>163</v>
      </c>
      <c r="L296" s="43"/>
      <c r="M296" s="238" t="s">
        <v>1</v>
      </c>
      <c r="N296" s="239" t="s">
        <v>47</v>
      </c>
      <c r="O296" s="86"/>
      <c r="P296" s="240">
        <f>O296*H296</f>
        <v>0</v>
      </c>
      <c r="Q296" s="240">
        <v>0</v>
      </c>
      <c r="R296" s="240">
        <f>Q296*H296</f>
        <v>0</v>
      </c>
      <c r="S296" s="240">
        <v>0</v>
      </c>
      <c r="T296" s="241">
        <f>S296*H296</f>
        <v>0</v>
      </c>
      <c r="AR296" s="242" t="s">
        <v>164</v>
      </c>
      <c r="AT296" s="242" t="s">
        <v>159</v>
      </c>
      <c r="AU296" s="242" t="s">
        <v>165</v>
      </c>
      <c r="AY296" s="17" t="s">
        <v>155</v>
      </c>
      <c r="BE296" s="243">
        <f>IF(N296="základní",J296,0)</f>
        <v>0</v>
      </c>
      <c r="BF296" s="243">
        <f>IF(N296="snížená",J296,0)</f>
        <v>0</v>
      </c>
      <c r="BG296" s="243">
        <f>IF(N296="zákl. přenesená",J296,0)</f>
        <v>0</v>
      </c>
      <c r="BH296" s="243">
        <f>IF(N296="sníž. přenesená",J296,0)</f>
        <v>0</v>
      </c>
      <c r="BI296" s="243">
        <f>IF(N296="nulová",J296,0)</f>
        <v>0</v>
      </c>
      <c r="BJ296" s="17" t="s">
        <v>89</v>
      </c>
      <c r="BK296" s="243">
        <f>ROUND(I296*H296,2)</f>
        <v>0</v>
      </c>
      <c r="BL296" s="17" t="s">
        <v>164</v>
      </c>
      <c r="BM296" s="242" t="s">
        <v>714</v>
      </c>
    </row>
    <row r="297" s="13" customFormat="1">
      <c r="B297" s="255"/>
      <c r="C297" s="256"/>
      <c r="D297" s="246" t="s">
        <v>167</v>
      </c>
      <c r="E297" s="257" t="s">
        <v>1</v>
      </c>
      <c r="F297" s="258" t="s">
        <v>715</v>
      </c>
      <c r="G297" s="256"/>
      <c r="H297" s="259">
        <v>73.744</v>
      </c>
      <c r="I297" s="260"/>
      <c r="J297" s="256"/>
      <c r="K297" s="256"/>
      <c r="L297" s="261"/>
      <c r="M297" s="262"/>
      <c r="N297" s="263"/>
      <c r="O297" s="263"/>
      <c r="P297" s="263"/>
      <c r="Q297" s="263"/>
      <c r="R297" s="263"/>
      <c r="S297" s="263"/>
      <c r="T297" s="264"/>
      <c r="AT297" s="265" t="s">
        <v>167</v>
      </c>
      <c r="AU297" s="265" t="s">
        <v>165</v>
      </c>
      <c r="AV297" s="13" t="s">
        <v>91</v>
      </c>
      <c r="AW297" s="13" t="s">
        <v>38</v>
      </c>
      <c r="AX297" s="13" t="s">
        <v>89</v>
      </c>
      <c r="AY297" s="265" t="s">
        <v>155</v>
      </c>
    </row>
    <row r="298" s="15" customFormat="1" ht="20.88" customHeight="1">
      <c r="B298" s="292"/>
      <c r="C298" s="293"/>
      <c r="D298" s="294" t="s">
        <v>81</v>
      </c>
      <c r="E298" s="294" t="s">
        <v>535</v>
      </c>
      <c r="F298" s="294" t="s">
        <v>536</v>
      </c>
      <c r="G298" s="293"/>
      <c r="H298" s="293"/>
      <c r="I298" s="295"/>
      <c r="J298" s="296">
        <f>BK298</f>
        <v>0</v>
      </c>
      <c r="K298" s="293"/>
      <c r="L298" s="297"/>
      <c r="M298" s="298"/>
      <c r="N298" s="299"/>
      <c r="O298" s="299"/>
      <c r="P298" s="300">
        <f>P299</f>
        <v>0</v>
      </c>
      <c r="Q298" s="299"/>
      <c r="R298" s="300">
        <f>R299</f>
        <v>0</v>
      </c>
      <c r="S298" s="299"/>
      <c r="T298" s="301">
        <f>T299</f>
        <v>0</v>
      </c>
      <c r="AR298" s="302" t="s">
        <v>89</v>
      </c>
      <c r="AT298" s="303" t="s">
        <v>81</v>
      </c>
      <c r="AU298" s="303" t="s">
        <v>165</v>
      </c>
      <c r="AY298" s="302" t="s">
        <v>155</v>
      </c>
      <c r="BK298" s="304">
        <f>BK299</f>
        <v>0</v>
      </c>
    </row>
    <row r="299" s="1" customFormat="1" ht="16.5" customHeight="1">
      <c r="B299" s="38"/>
      <c r="C299" s="231" t="s">
        <v>488</v>
      </c>
      <c r="D299" s="231" t="s">
        <v>159</v>
      </c>
      <c r="E299" s="232" t="s">
        <v>538</v>
      </c>
      <c r="F299" s="233" t="s">
        <v>539</v>
      </c>
      <c r="G299" s="234" t="s">
        <v>258</v>
      </c>
      <c r="H299" s="235">
        <v>296.97500000000002</v>
      </c>
      <c r="I299" s="236"/>
      <c r="J299" s="237">
        <f>ROUND(I299*H299,2)</f>
        <v>0</v>
      </c>
      <c r="K299" s="233" t="s">
        <v>163</v>
      </c>
      <c r="L299" s="43"/>
      <c r="M299" s="287" t="s">
        <v>1</v>
      </c>
      <c r="N299" s="288" t="s">
        <v>47</v>
      </c>
      <c r="O299" s="289"/>
      <c r="P299" s="290">
        <f>O299*H299</f>
        <v>0</v>
      </c>
      <c r="Q299" s="290">
        <v>0</v>
      </c>
      <c r="R299" s="290">
        <f>Q299*H299</f>
        <v>0</v>
      </c>
      <c r="S299" s="290">
        <v>0</v>
      </c>
      <c r="T299" s="291">
        <f>S299*H299</f>
        <v>0</v>
      </c>
      <c r="AR299" s="242" t="s">
        <v>164</v>
      </c>
      <c r="AT299" s="242" t="s">
        <v>159</v>
      </c>
      <c r="AU299" s="242" t="s">
        <v>164</v>
      </c>
      <c r="AY299" s="17" t="s">
        <v>155</v>
      </c>
      <c r="BE299" s="243">
        <f>IF(N299="základní",J299,0)</f>
        <v>0</v>
      </c>
      <c r="BF299" s="243">
        <f>IF(N299="snížená",J299,0)</f>
        <v>0</v>
      </c>
      <c r="BG299" s="243">
        <f>IF(N299="zákl. přenesená",J299,0)</f>
        <v>0</v>
      </c>
      <c r="BH299" s="243">
        <f>IF(N299="sníž. přenesená",J299,0)</f>
        <v>0</v>
      </c>
      <c r="BI299" s="243">
        <f>IF(N299="nulová",J299,0)</f>
        <v>0</v>
      </c>
      <c r="BJ299" s="17" t="s">
        <v>89</v>
      </c>
      <c r="BK299" s="243">
        <f>ROUND(I299*H299,2)</f>
        <v>0</v>
      </c>
      <c r="BL299" s="17" t="s">
        <v>164</v>
      </c>
      <c r="BM299" s="242" t="s">
        <v>716</v>
      </c>
    </row>
    <row r="300" s="1" customFormat="1" ht="6.96" customHeight="1">
      <c r="B300" s="61"/>
      <c r="C300" s="62"/>
      <c r="D300" s="62"/>
      <c r="E300" s="62"/>
      <c r="F300" s="62"/>
      <c r="G300" s="62"/>
      <c r="H300" s="62"/>
      <c r="I300" s="182"/>
      <c r="J300" s="62"/>
      <c r="K300" s="62"/>
      <c r="L300" s="43"/>
    </row>
  </sheetData>
  <sheetProtection sheet="1" autoFilter="0" formatColumns="0" formatRows="0" objects="1" scenarios="1" spinCount="100000" saltValue="KIwGBz5DmlftrdXyx0TPjlfvqD5ANCaOVGWDwrNxelQZEQWdebftV8Rlw16YbZe4qc4459rtRBZWnrkIdNJjlQ==" hashValue="41OeE6Ziw3JiGDWCjjzCFTn9ctmCAcknPmVt0QEbwnowh94bs8gW4ELxX/CYxGXHonlUQTIrm6CsZ6J7cDb0Bw==" algorithmName="SHA-512" password="CC35"/>
  <autoFilter ref="C137:K29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6:H126"/>
    <mergeCell ref="E128:H128"/>
    <mergeCell ref="E130:H13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4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106</v>
      </c>
    </row>
    <row r="3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0"/>
      <c r="AT3" s="17" t="s">
        <v>91</v>
      </c>
    </row>
    <row r="4" ht="24.96" customHeight="1">
      <c r="B4" s="20"/>
      <c r="D4" s="145" t="s">
        <v>107</v>
      </c>
      <c r="L4" s="20"/>
      <c r="M4" s="14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7" t="s">
        <v>16</v>
      </c>
      <c r="L6" s="20"/>
    </row>
    <row r="7" ht="16.5" customHeight="1">
      <c r="B7" s="20"/>
      <c r="E7" s="148" t="str">
        <f>'Rekapitulace stavby'!K6</f>
        <v>Úpravy ulice Sv.Čecha v Karviné-Fryštátě, 1.část</v>
      </c>
      <c r="F7" s="147"/>
      <c r="G7" s="147"/>
      <c r="H7" s="147"/>
      <c r="L7" s="20"/>
    </row>
    <row r="8" ht="12" customHeight="1">
      <c r="B8" s="20"/>
      <c r="D8" s="147" t="s">
        <v>108</v>
      </c>
      <c r="L8" s="20"/>
    </row>
    <row r="9" s="1" customFormat="1" ht="16.5" customHeight="1">
      <c r="B9" s="43"/>
      <c r="E9" s="148" t="s">
        <v>717</v>
      </c>
      <c r="F9" s="1"/>
      <c r="G9" s="1"/>
      <c r="H9" s="1"/>
      <c r="I9" s="149"/>
      <c r="L9" s="43"/>
    </row>
    <row r="10" s="1" customFormat="1" ht="12" customHeight="1">
      <c r="B10" s="43"/>
      <c r="D10" s="147" t="s">
        <v>110</v>
      </c>
      <c r="I10" s="149"/>
      <c r="L10" s="43"/>
    </row>
    <row r="11" s="1" customFormat="1" ht="36.96" customHeight="1">
      <c r="B11" s="43"/>
      <c r="E11" s="150" t="s">
        <v>718</v>
      </c>
      <c r="F11" s="1"/>
      <c r="G11" s="1"/>
      <c r="H11" s="1"/>
      <c r="I11" s="149"/>
      <c r="L11" s="43"/>
    </row>
    <row r="12" s="1" customFormat="1">
      <c r="B12" s="43"/>
      <c r="I12" s="149"/>
      <c r="L12" s="43"/>
    </row>
    <row r="13" s="1" customFormat="1" ht="12" customHeight="1">
      <c r="B13" s="43"/>
      <c r="D13" s="147" t="s">
        <v>18</v>
      </c>
      <c r="F13" s="136" t="s">
        <v>19</v>
      </c>
      <c r="I13" s="151" t="s">
        <v>20</v>
      </c>
      <c r="J13" s="136" t="s">
        <v>1</v>
      </c>
      <c r="L13" s="43"/>
    </row>
    <row r="14" s="1" customFormat="1" ht="12" customHeight="1">
      <c r="B14" s="43"/>
      <c r="D14" s="147" t="s">
        <v>22</v>
      </c>
      <c r="F14" s="136" t="s">
        <v>23</v>
      </c>
      <c r="I14" s="151" t="s">
        <v>24</v>
      </c>
      <c r="J14" s="152" t="str">
        <f>'Rekapitulace stavby'!AN8</f>
        <v>16. 2. 2019</v>
      </c>
      <c r="L14" s="43"/>
    </row>
    <row r="15" s="1" customFormat="1" ht="10.8" customHeight="1">
      <c r="B15" s="43"/>
      <c r="I15" s="149"/>
      <c r="L15" s="43"/>
    </row>
    <row r="16" s="1" customFormat="1" ht="12" customHeight="1">
      <c r="B16" s="43"/>
      <c r="D16" s="147" t="s">
        <v>26</v>
      </c>
      <c r="I16" s="151" t="s">
        <v>27</v>
      </c>
      <c r="J16" s="136" t="s">
        <v>28</v>
      </c>
      <c r="L16" s="43"/>
    </row>
    <row r="17" s="1" customFormat="1" ht="18" customHeight="1">
      <c r="B17" s="43"/>
      <c r="E17" s="136" t="s">
        <v>29</v>
      </c>
      <c r="I17" s="151" t="s">
        <v>30</v>
      </c>
      <c r="J17" s="136" t="s">
        <v>31</v>
      </c>
      <c r="L17" s="43"/>
    </row>
    <row r="18" s="1" customFormat="1" ht="6.96" customHeight="1">
      <c r="B18" s="43"/>
      <c r="I18" s="149"/>
      <c r="L18" s="43"/>
    </row>
    <row r="19" s="1" customFormat="1" ht="12" customHeight="1">
      <c r="B19" s="43"/>
      <c r="D19" s="147" t="s">
        <v>32</v>
      </c>
      <c r="I19" s="151" t="s">
        <v>27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6"/>
      <c r="G20" s="136"/>
      <c r="H20" s="136"/>
      <c r="I20" s="151" t="s">
        <v>30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9"/>
      <c r="L21" s="43"/>
    </row>
    <row r="22" s="1" customFormat="1" ht="12" customHeight="1">
      <c r="B22" s="43"/>
      <c r="D22" s="147" t="s">
        <v>34</v>
      </c>
      <c r="I22" s="151" t="s">
        <v>27</v>
      </c>
      <c r="J22" s="136" t="s">
        <v>35</v>
      </c>
      <c r="L22" s="43"/>
    </row>
    <row r="23" s="1" customFormat="1" ht="18" customHeight="1">
      <c r="B23" s="43"/>
      <c r="E23" s="136" t="s">
        <v>36</v>
      </c>
      <c r="I23" s="151" t="s">
        <v>30</v>
      </c>
      <c r="J23" s="136" t="s">
        <v>37</v>
      </c>
      <c r="L23" s="43"/>
    </row>
    <row r="24" s="1" customFormat="1" ht="6.96" customHeight="1">
      <c r="B24" s="43"/>
      <c r="I24" s="149"/>
      <c r="L24" s="43"/>
    </row>
    <row r="25" s="1" customFormat="1" ht="12" customHeight="1">
      <c r="B25" s="43"/>
      <c r="D25" s="147" t="s">
        <v>39</v>
      </c>
      <c r="I25" s="151" t="s">
        <v>27</v>
      </c>
      <c r="J25" s="136" t="s">
        <v>1</v>
      </c>
      <c r="L25" s="43"/>
    </row>
    <row r="26" s="1" customFormat="1" ht="18" customHeight="1">
      <c r="B26" s="43"/>
      <c r="E26" s="136" t="s">
        <v>112</v>
      </c>
      <c r="I26" s="151" t="s">
        <v>30</v>
      </c>
      <c r="J26" s="136" t="s">
        <v>1</v>
      </c>
      <c r="L26" s="43"/>
    </row>
    <row r="27" s="1" customFormat="1" ht="6.96" customHeight="1">
      <c r="B27" s="43"/>
      <c r="I27" s="149"/>
      <c r="L27" s="43"/>
    </row>
    <row r="28" s="1" customFormat="1" ht="12" customHeight="1">
      <c r="B28" s="43"/>
      <c r="D28" s="147" t="s">
        <v>41</v>
      </c>
      <c r="I28" s="149"/>
      <c r="L28" s="43"/>
    </row>
    <row r="29" s="7" customFormat="1" ht="16.5" customHeight="1">
      <c r="B29" s="153"/>
      <c r="E29" s="154" t="s">
        <v>1</v>
      </c>
      <c r="F29" s="154"/>
      <c r="G29" s="154"/>
      <c r="H29" s="154"/>
      <c r="I29" s="155"/>
      <c r="L29" s="153"/>
    </row>
    <row r="30" s="1" customFormat="1" ht="6.96" customHeight="1">
      <c r="B30" s="43"/>
      <c r="I30" s="149"/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56"/>
      <c r="J31" s="78"/>
      <c r="K31" s="78"/>
      <c r="L31" s="43"/>
    </row>
    <row r="32" s="1" customFormat="1" ht="25.44" customHeight="1">
      <c r="B32" s="43"/>
      <c r="D32" s="157" t="s">
        <v>42</v>
      </c>
      <c r="I32" s="149"/>
      <c r="J32" s="158">
        <f>ROUND(J124,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56"/>
      <c r="J33" s="78"/>
      <c r="K33" s="78"/>
      <c r="L33" s="43"/>
    </row>
    <row r="34" s="1" customFormat="1" ht="14.4" customHeight="1">
      <c r="B34" s="43"/>
      <c r="F34" s="159" t="s">
        <v>44</v>
      </c>
      <c r="I34" s="160" t="s">
        <v>43</v>
      </c>
      <c r="J34" s="159" t="s">
        <v>45</v>
      </c>
      <c r="L34" s="43"/>
    </row>
    <row r="35" s="1" customFormat="1" ht="14.4" customHeight="1">
      <c r="B35" s="43"/>
      <c r="D35" s="161" t="s">
        <v>46</v>
      </c>
      <c r="E35" s="147" t="s">
        <v>47</v>
      </c>
      <c r="F35" s="162">
        <f>ROUND((SUM(BE124:BE153)),  2)</f>
        <v>0</v>
      </c>
      <c r="I35" s="163">
        <v>0.20999999999999999</v>
      </c>
      <c r="J35" s="162">
        <f>ROUND(((SUM(BE124:BE153))*I35),  2)</f>
        <v>0</v>
      </c>
      <c r="L35" s="43"/>
    </row>
    <row r="36" s="1" customFormat="1" ht="14.4" customHeight="1">
      <c r="B36" s="43"/>
      <c r="E36" s="147" t="s">
        <v>48</v>
      </c>
      <c r="F36" s="162">
        <f>ROUND((SUM(BF124:BF153)),  2)</f>
        <v>0</v>
      </c>
      <c r="I36" s="163">
        <v>0.14999999999999999</v>
      </c>
      <c r="J36" s="162">
        <f>ROUND(((SUM(BF124:BF153))*I36),  2)</f>
        <v>0</v>
      </c>
      <c r="L36" s="43"/>
    </row>
    <row r="37" hidden="1" s="1" customFormat="1" ht="14.4" customHeight="1">
      <c r="B37" s="43"/>
      <c r="E37" s="147" t="s">
        <v>49</v>
      </c>
      <c r="F37" s="162">
        <f>ROUND((SUM(BG124:BG153)),  2)</f>
        <v>0</v>
      </c>
      <c r="I37" s="163">
        <v>0.20999999999999999</v>
      </c>
      <c r="J37" s="162">
        <f>0</f>
        <v>0</v>
      </c>
      <c r="L37" s="43"/>
    </row>
    <row r="38" hidden="1" s="1" customFormat="1" ht="14.4" customHeight="1">
      <c r="B38" s="43"/>
      <c r="E38" s="147" t="s">
        <v>50</v>
      </c>
      <c r="F38" s="162">
        <f>ROUND((SUM(BH124:BH153)),  2)</f>
        <v>0</v>
      </c>
      <c r="I38" s="163">
        <v>0.14999999999999999</v>
      </c>
      <c r="J38" s="162">
        <f>0</f>
        <v>0</v>
      </c>
      <c r="L38" s="43"/>
    </row>
    <row r="39" hidden="1" s="1" customFormat="1" ht="14.4" customHeight="1">
      <c r="B39" s="43"/>
      <c r="E39" s="147" t="s">
        <v>51</v>
      </c>
      <c r="F39" s="162">
        <f>ROUND((SUM(BI124:BI153)),  2)</f>
        <v>0</v>
      </c>
      <c r="I39" s="163">
        <v>0</v>
      </c>
      <c r="J39" s="162">
        <f>0</f>
        <v>0</v>
      </c>
      <c r="L39" s="43"/>
    </row>
    <row r="40" s="1" customFormat="1" ht="6.96" customHeight="1">
      <c r="B40" s="43"/>
      <c r="I40" s="149"/>
      <c r="L40" s="43"/>
    </row>
    <row r="41" s="1" customFormat="1" ht="25.44" customHeight="1">
      <c r="B41" s="43"/>
      <c r="C41" s="164"/>
      <c r="D41" s="165" t="s">
        <v>52</v>
      </c>
      <c r="E41" s="166"/>
      <c r="F41" s="166"/>
      <c r="G41" s="167" t="s">
        <v>53</v>
      </c>
      <c r="H41" s="168" t="s">
        <v>54</v>
      </c>
      <c r="I41" s="169"/>
      <c r="J41" s="170">
        <f>SUM(J32:J39)</f>
        <v>0</v>
      </c>
      <c r="K41" s="171"/>
      <c r="L41" s="43"/>
    </row>
    <row r="42" s="1" customFormat="1" ht="14.4" customHeight="1">
      <c r="B42" s="43"/>
      <c r="I42" s="149"/>
      <c r="L42" s="43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72" t="s">
        <v>55</v>
      </c>
      <c r="E50" s="173"/>
      <c r="F50" s="173"/>
      <c r="G50" s="172" t="s">
        <v>56</v>
      </c>
      <c r="H50" s="173"/>
      <c r="I50" s="174"/>
      <c r="J50" s="173"/>
      <c r="K50" s="173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75" t="s">
        <v>57</v>
      </c>
      <c r="E61" s="176"/>
      <c r="F61" s="177" t="s">
        <v>58</v>
      </c>
      <c r="G61" s="175" t="s">
        <v>57</v>
      </c>
      <c r="H61" s="176"/>
      <c r="I61" s="178"/>
      <c r="J61" s="179" t="s">
        <v>58</v>
      </c>
      <c r="K61" s="176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72" t="s">
        <v>59</v>
      </c>
      <c r="E65" s="173"/>
      <c r="F65" s="173"/>
      <c r="G65" s="172" t="s">
        <v>60</v>
      </c>
      <c r="H65" s="173"/>
      <c r="I65" s="174"/>
      <c r="J65" s="173"/>
      <c r="K65" s="173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75" t="s">
        <v>57</v>
      </c>
      <c r="E76" s="176"/>
      <c r="F76" s="177" t="s">
        <v>58</v>
      </c>
      <c r="G76" s="175" t="s">
        <v>57</v>
      </c>
      <c r="H76" s="176"/>
      <c r="I76" s="178"/>
      <c r="J76" s="179" t="s">
        <v>58</v>
      </c>
      <c r="K76" s="176"/>
      <c r="L76" s="43"/>
    </row>
    <row r="77" s="1" customFormat="1" ht="14.4" customHeight="1"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43"/>
    </row>
    <row r="81" s="1" customFormat="1" ht="6.96" customHeight="1"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43"/>
    </row>
    <row r="82" s="1" customFormat="1" ht="24.96" customHeight="1">
      <c r="B82" s="38"/>
      <c r="C82" s="23" t="s">
        <v>113</v>
      </c>
      <c r="D82" s="39"/>
      <c r="E82" s="39"/>
      <c r="F82" s="39"/>
      <c r="G82" s="39"/>
      <c r="H82" s="39"/>
      <c r="I82" s="14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4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49"/>
      <c r="J84" s="39"/>
      <c r="K84" s="39"/>
      <c r="L84" s="43"/>
    </row>
    <row r="85" s="1" customFormat="1" ht="16.5" customHeight="1">
      <c r="B85" s="38"/>
      <c r="C85" s="39"/>
      <c r="D85" s="39"/>
      <c r="E85" s="186" t="str">
        <f>E7</f>
        <v>Úpravy ulice Sv.Čecha v Karviné-Fryštátě, 1.část</v>
      </c>
      <c r="F85" s="32"/>
      <c r="G85" s="32"/>
      <c r="H85" s="32"/>
      <c r="I85" s="149"/>
      <c r="J85" s="39"/>
      <c r="K85" s="39"/>
      <c r="L85" s="43"/>
    </row>
    <row r="86" ht="12" customHeight="1">
      <c r="B86" s="21"/>
      <c r="C86" s="32" t="s">
        <v>108</v>
      </c>
      <c r="D86" s="22"/>
      <c r="E86" s="22"/>
      <c r="F86" s="22"/>
      <c r="G86" s="22"/>
      <c r="H86" s="22"/>
      <c r="I86" s="141"/>
      <c r="J86" s="22"/>
      <c r="K86" s="22"/>
      <c r="L86" s="20"/>
    </row>
    <row r="87" s="1" customFormat="1" ht="16.5" customHeight="1">
      <c r="B87" s="38"/>
      <c r="C87" s="39"/>
      <c r="D87" s="39"/>
      <c r="E87" s="186" t="s">
        <v>717</v>
      </c>
      <c r="F87" s="39"/>
      <c r="G87" s="39"/>
      <c r="H87" s="39"/>
      <c r="I87" s="149"/>
      <c r="J87" s="39"/>
      <c r="K87" s="39"/>
      <c r="L87" s="43"/>
    </row>
    <row r="88" s="1" customFormat="1" ht="12" customHeight="1">
      <c r="B88" s="38"/>
      <c r="C88" s="32" t="s">
        <v>110</v>
      </c>
      <c r="D88" s="39"/>
      <c r="E88" s="39"/>
      <c r="F88" s="39"/>
      <c r="G88" s="39"/>
      <c r="H88" s="39"/>
      <c r="I88" s="149"/>
      <c r="J88" s="39"/>
      <c r="K88" s="39"/>
      <c r="L88" s="43"/>
    </row>
    <row r="89" s="1" customFormat="1" ht="16.5" customHeight="1">
      <c r="B89" s="38"/>
      <c r="C89" s="39"/>
      <c r="D89" s="39"/>
      <c r="E89" s="71" t="str">
        <f>E11</f>
        <v>VON - Soupis prací - Vedlejší a ostatní náklady</v>
      </c>
      <c r="F89" s="39"/>
      <c r="G89" s="39"/>
      <c r="H89" s="39"/>
      <c r="I89" s="149"/>
      <c r="J89" s="39"/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49"/>
      <c r="J90" s="39"/>
      <c r="K90" s="39"/>
      <c r="L90" s="43"/>
    </row>
    <row r="91" s="1" customFormat="1" ht="12" customHeight="1">
      <c r="B91" s="38"/>
      <c r="C91" s="32" t="s">
        <v>22</v>
      </c>
      <c r="D91" s="39"/>
      <c r="E91" s="39"/>
      <c r="F91" s="27" t="str">
        <f>F14</f>
        <v>Karviná Fryštát</v>
      </c>
      <c r="G91" s="39"/>
      <c r="H91" s="39"/>
      <c r="I91" s="151" t="s">
        <v>24</v>
      </c>
      <c r="J91" s="74" t="str">
        <f>IF(J14="","",J14)</f>
        <v>16. 2. 2019</v>
      </c>
      <c r="K91" s="39"/>
      <c r="L91" s="43"/>
    </row>
    <row r="92" s="1" customFormat="1" ht="6.96" customHeight="1">
      <c r="B92" s="38"/>
      <c r="C92" s="39"/>
      <c r="D92" s="39"/>
      <c r="E92" s="39"/>
      <c r="F92" s="39"/>
      <c r="G92" s="39"/>
      <c r="H92" s="39"/>
      <c r="I92" s="149"/>
      <c r="J92" s="39"/>
      <c r="K92" s="39"/>
      <c r="L92" s="43"/>
    </row>
    <row r="93" s="1" customFormat="1" ht="43.05" customHeight="1">
      <c r="B93" s="38"/>
      <c r="C93" s="32" t="s">
        <v>26</v>
      </c>
      <c r="D93" s="39"/>
      <c r="E93" s="39"/>
      <c r="F93" s="27" t="str">
        <f>E17</f>
        <v>SMK-odbor majetkový</v>
      </c>
      <c r="G93" s="39"/>
      <c r="H93" s="39"/>
      <c r="I93" s="151" t="s">
        <v>34</v>
      </c>
      <c r="J93" s="36" t="str">
        <f>E23</f>
        <v>Ateliér ESO spolsr.o.,K.H.Máchy5203/33</v>
      </c>
      <c r="K93" s="39"/>
      <c r="L93" s="43"/>
    </row>
    <row r="94" s="1" customFormat="1" ht="27.9" customHeight="1">
      <c r="B94" s="38"/>
      <c r="C94" s="32" t="s">
        <v>32</v>
      </c>
      <c r="D94" s="39"/>
      <c r="E94" s="39"/>
      <c r="F94" s="27" t="str">
        <f>IF(E20="","",E20)</f>
        <v>Vyplň údaj</v>
      </c>
      <c r="G94" s="39"/>
      <c r="H94" s="39"/>
      <c r="I94" s="151" t="s">
        <v>39</v>
      </c>
      <c r="J94" s="36" t="str">
        <f>E26</f>
        <v>Ing. Miloslav v Karviné</v>
      </c>
      <c r="K94" s="39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49"/>
      <c r="J95" s="39"/>
      <c r="K95" s="39"/>
      <c r="L95" s="43"/>
    </row>
    <row r="96" s="1" customFormat="1" ht="29.28" customHeight="1">
      <c r="B96" s="38"/>
      <c r="C96" s="187" t="s">
        <v>114</v>
      </c>
      <c r="D96" s="188"/>
      <c r="E96" s="188"/>
      <c r="F96" s="188"/>
      <c r="G96" s="188"/>
      <c r="H96" s="188"/>
      <c r="I96" s="189"/>
      <c r="J96" s="190" t="s">
        <v>115</v>
      </c>
      <c r="K96" s="188"/>
      <c r="L96" s="43"/>
    </row>
    <row r="97" s="1" customFormat="1" ht="10.32" customHeight="1">
      <c r="B97" s="38"/>
      <c r="C97" s="39"/>
      <c r="D97" s="39"/>
      <c r="E97" s="39"/>
      <c r="F97" s="39"/>
      <c r="G97" s="39"/>
      <c r="H97" s="39"/>
      <c r="I97" s="149"/>
      <c r="J97" s="39"/>
      <c r="K97" s="39"/>
      <c r="L97" s="43"/>
    </row>
    <row r="98" s="1" customFormat="1" ht="22.8" customHeight="1">
      <c r="B98" s="38"/>
      <c r="C98" s="191" t="s">
        <v>116</v>
      </c>
      <c r="D98" s="39"/>
      <c r="E98" s="39"/>
      <c r="F98" s="39"/>
      <c r="G98" s="39"/>
      <c r="H98" s="39"/>
      <c r="I98" s="149"/>
      <c r="J98" s="105">
        <f>J124</f>
        <v>0</v>
      </c>
      <c r="K98" s="39"/>
      <c r="L98" s="43"/>
      <c r="AU98" s="17" t="s">
        <v>117</v>
      </c>
    </row>
    <row r="99" s="8" customFormat="1" ht="24.96" customHeight="1">
      <c r="B99" s="192"/>
      <c r="C99" s="193"/>
      <c r="D99" s="194" t="s">
        <v>719</v>
      </c>
      <c r="E99" s="195"/>
      <c r="F99" s="195"/>
      <c r="G99" s="195"/>
      <c r="H99" s="195"/>
      <c r="I99" s="196"/>
      <c r="J99" s="197">
        <f>J125</f>
        <v>0</v>
      </c>
      <c r="K99" s="193"/>
      <c r="L99" s="198"/>
    </row>
    <row r="100" s="9" customFormat="1" ht="19.92" customHeight="1">
      <c r="B100" s="199"/>
      <c r="C100" s="128"/>
      <c r="D100" s="200" t="s">
        <v>720</v>
      </c>
      <c r="E100" s="201"/>
      <c r="F100" s="201"/>
      <c r="G100" s="201"/>
      <c r="H100" s="201"/>
      <c r="I100" s="202"/>
      <c r="J100" s="203">
        <f>J126</f>
        <v>0</v>
      </c>
      <c r="K100" s="128"/>
      <c r="L100" s="204"/>
    </row>
    <row r="101" s="8" customFormat="1" ht="24.96" customHeight="1">
      <c r="B101" s="192"/>
      <c r="C101" s="193"/>
      <c r="D101" s="194" t="s">
        <v>721</v>
      </c>
      <c r="E101" s="195"/>
      <c r="F101" s="195"/>
      <c r="G101" s="195"/>
      <c r="H101" s="195"/>
      <c r="I101" s="196"/>
      <c r="J101" s="197">
        <f>J136</f>
        <v>0</v>
      </c>
      <c r="K101" s="193"/>
      <c r="L101" s="198"/>
    </row>
    <row r="102" s="9" customFormat="1" ht="19.92" customHeight="1">
      <c r="B102" s="199"/>
      <c r="C102" s="128"/>
      <c r="D102" s="200" t="s">
        <v>722</v>
      </c>
      <c r="E102" s="201"/>
      <c r="F102" s="201"/>
      <c r="G102" s="201"/>
      <c r="H102" s="201"/>
      <c r="I102" s="202"/>
      <c r="J102" s="203">
        <f>J137</f>
        <v>0</v>
      </c>
      <c r="K102" s="128"/>
      <c r="L102" s="204"/>
    </row>
    <row r="103" s="1" customFormat="1" ht="21.84" customHeight="1">
      <c r="B103" s="38"/>
      <c r="C103" s="39"/>
      <c r="D103" s="39"/>
      <c r="E103" s="39"/>
      <c r="F103" s="39"/>
      <c r="G103" s="39"/>
      <c r="H103" s="39"/>
      <c r="I103" s="149"/>
      <c r="J103" s="39"/>
      <c r="K103" s="39"/>
      <c r="L103" s="43"/>
    </row>
    <row r="104" s="1" customFormat="1" ht="6.96" customHeight="1">
      <c r="B104" s="61"/>
      <c r="C104" s="62"/>
      <c r="D104" s="62"/>
      <c r="E104" s="62"/>
      <c r="F104" s="62"/>
      <c r="G104" s="62"/>
      <c r="H104" s="62"/>
      <c r="I104" s="182"/>
      <c r="J104" s="62"/>
      <c r="K104" s="62"/>
      <c r="L104" s="43"/>
    </row>
    <row r="108" s="1" customFormat="1" ht="6.96" customHeight="1">
      <c r="B108" s="63"/>
      <c r="C108" s="64"/>
      <c r="D108" s="64"/>
      <c r="E108" s="64"/>
      <c r="F108" s="64"/>
      <c r="G108" s="64"/>
      <c r="H108" s="64"/>
      <c r="I108" s="185"/>
      <c r="J108" s="64"/>
      <c r="K108" s="64"/>
      <c r="L108" s="43"/>
    </row>
    <row r="109" s="1" customFormat="1" ht="24.96" customHeight="1">
      <c r="B109" s="38"/>
      <c r="C109" s="23" t="s">
        <v>140</v>
      </c>
      <c r="D109" s="39"/>
      <c r="E109" s="39"/>
      <c r="F109" s="39"/>
      <c r="G109" s="39"/>
      <c r="H109" s="39"/>
      <c r="I109" s="149"/>
      <c r="J109" s="39"/>
      <c r="K109" s="39"/>
      <c r="L109" s="43"/>
    </row>
    <row r="110" s="1" customFormat="1" ht="6.96" customHeight="1">
      <c r="B110" s="38"/>
      <c r="C110" s="39"/>
      <c r="D110" s="39"/>
      <c r="E110" s="39"/>
      <c r="F110" s="39"/>
      <c r="G110" s="39"/>
      <c r="H110" s="39"/>
      <c r="I110" s="149"/>
      <c r="J110" s="39"/>
      <c r="K110" s="39"/>
      <c r="L110" s="43"/>
    </row>
    <row r="111" s="1" customFormat="1" ht="12" customHeight="1">
      <c r="B111" s="38"/>
      <c r="C111" s="32" t="s">
        <v>16</v>
      </c>
      <c r="D111" s="39"/>
      <c r="E111" s="39"/>
      <c r="F111" s="39"/>
      <c r="G111" s="39"/>
      <c r="H111" s="39"/>
      <c r="I111" s="149"/>
      <c r="J111" s="39"/>
      <c r="K111" s="39"/>
      <c r="L111" s="43"/>
    </row>
    <row r="112" s="1" customFormat="1" ht="16.5" customHeight="1">
      <c r="B112" s="38"/>
      <c r="C112" s="39"/>
      <c r="D112" s="39"/>
      <c r="E112" s="186" t="str">
        <f>E7</f>
        <v>Úpravy ulice Sv.Čecha v Karviné-Fryštátě, 1.část</v>
      </c>
      <c r="F112" s="32"/>
      <c r="G112" s="32"/>
      <c r="H112" s="32"/>
      <c r="I112" s="149"/>
      <c r="J112" s="39"/>
      <c r="K112" s="39"/>
      <c r="L112" s="43"/>
    </row>
    <row r="113" ht="12" customHeight="1">
      <c r="B113" s="21"/>
      <c r="C113" s="32" t="s">
        <v>108</v>
      </c>
      <c r="D113" s="22"/>
      <c r="E113" s="22"/>
      <c r="F113" s="22"/>
      <c r="G113" s="22"/>
      <c r="H113" s="22"/>
      <c r="I113" s="141"/>
      <c r="J113" s="22"/>
      <c r="K113" s="22"/>
      <c r="L113" s="20"/>
    </row>
    <row r="114" s="1" customFormat="1" ht="16.5" customHeight="1">
      <c r="B114" s="38"/>
      <c r="C114" s="39"/>
      <c r="D114" s="39"/>
      <c r="E114" s="186" t="s">
        <v>717</v>
      </c>
      <c r="F114" s="39"/>
      <c r="G114" s="39"/>
      <c r="H114" s="39"/>
      <c r="I114" s="149"/>
      <c r="J114" s="39"/>
      <c r="K114" s="39"/>
      <c r="L114" s="43"/>
    </row>
    <row r="115" s="1" customFormat="1" ht="12" customHeight="1">
      <c r="B115" s="38"/>
      <c r="C115" s="32" t="s">
        <v>110</v>
      </c>
      <c r="D115" s="39"/>
      <c r="E115" s="39"/>
      <c r="F115" s="39"/>
      <c r="G115" s="39"/>
      <c r="H115" s="39"/>
      <c r="I115" s="149"/>
      <c r="J115" s="39"/>
      <c r="K115" s="39"/>
      <c r="L115" s="43"/>
    </row>
    <row r="116" s="1" customFormat="1" ht="16.5" customHeight="1">
      <c r="B116" s="38"/>
      <c r="C116" s="39"/>
      <c r="D116" s="39"/>
      <c r="E116" s="71" t="str">
        <f>E11</f>
        <v>VON - Soupis prací - Vedlejší a ostatní náklady</v>
      </c>
      <c r="F116" s="39"/>
      <c r="G116" s="39"/>
      <c r="H116" s="39"/>
      <c r="I116" s="149"/>
      <c r="J116" s="39"/>
      <c r="K116" s="39"/>
      <c r="L116" s="43"/>
    </row>
    <row r="117" s="1" customFormat="1" ht="6.96" customHeight="1">
      <c r="B117" s="38"/>
      <c r="C117" s="39"/>
      <c r="D117" s="39"/>
      <c r="E117" s="39"/>
      <c r="F117" s="39"/>
      <c r="G117" s="39"/>
      <c r="H117" s="39"/>
      <c r="I117" s="149"/>
      <c r="J117" s="39"/>
      <c r="K117" s="39"/>
      <c r="L117" s="43"/>
    </row>
    <row r="118" s="1" customFormat="1" ht="12" customHeight="1">
      <c r="B118" s="38"/>
      <c r="C118" s="32" t="s">
        <v>22</v>
      </c>
      <c r="D118" s="39"/>
      <c r="E118" s="39"/>
      <c r="F118" s="27" t="str">
        <f>F14</f>
        <v>Karviná Fryštát</v>
      </c>
      <c r="G118" s="39"/>
      <c r="H118" s="39"/>
      <c r="I118" s="151" t="s">
        <v>24</v>
      </c>
      <c r="J118" s="74" t="str">
        <f>IF(J14="","",J14)</f>
        <v>16. 2. 2019</v>
      </c>
      <c r="K118" s="39"/>
      <c r="L118" s="43"/>
    </row>
    <row r="119" s="1" customFormat="1" ht="6.96" customHeight="1">
      <c r="B119" s="38"/>
      <c r="C119" s="39"/>
      <c r="D119" s="39"/>
      <c r="E119" s="39"/>
      <c r="F119" s="39"/>
      <c r="G119" s="39"/>
      <c r="H119" s="39"/>
      <c r="I119" s="149"/>
      <c r="J119" s="39"/>
      <c r="K119" s="39"/>
      <c r="L119" s="43"/>
    </row>
    <row r="120" s="1" customFormat="1" ht="43.05" customHeight="1">
      <c r="B120" s="38"/>
      <c r="C120" s="32" t="s">
        <v>26</v>
      </c>
      <c r="D120" s="39"/>
      <c r="E120" s="39"/>
      <c r="F120" s="27" t="str">
        <f>E17</f>
        <v>SMK-odbor majetkový</v>
      </c>
      <c r="G120" s="39"/>
      <c r="H120" s="39"/>
      <c r="I120" s="151" t="s">
        <v>34</v>
      </c>
      <c r="J120" s="36" t="str">
        <f>E23</f>
        <v>Ateliér ESO spolsr.o.,K.H.Máchy5203/33</v>
      </c>
      <c r="K120" s="39"/>
      <c r="L120" s="43"/>
    </row>
    <row r="121" s="1" customFormat="1" ht="27.9" customHeight="1">
      <c r="B121" s="38"/>
      <c r="C121" s="32" t="s">
        <v>32</v>
      </c>
      <c r="D121" s="39"/>
      <c r="E121" s="39"/>
      <c r="F121" s="27" t="str">
        <f>IF(E20="","",E20)</f>
        <v>Vyplň údaj</v>
      </c>
      <c r="G121" s="39"/>
      <c r="H121" s="39"/>
      <c r="I121" s="151" t="s">
        <v>39</v>
      </c>
      <c r="J121" s="36" t="str">
        <f>E26</f>
        <v>Ing. Miloslav v Karviné</v>
      </c>
      <c r="K121" s="39"/>
      <c r="L121" s="43"/>
    </row>
    <row r="122" s="1" customFormat="1" ht="10.32" customHeight="1">
      <c r="B122" s="38"/>
      <c r="C122" s="39"/>
      <c r="D122" s="39"/>
      <c r="E122" s="39"/>
      <c r="F122" s="39"/>
      <c r="G122" s="39"/>
      <c r="H122" s="39"/>
      <c r="I122" s="149"/>
      <c r="J122" s="39"/>
      <c r="K122" s="39"/>
      <c r="L122" s="43"/>
    </row>
    <row r="123" s="10" customFormat="1" ht="29.28" customHeight="1">
      <c r="B123" s="205"/>
      <c r="C123" s="206" t="s">
        <v>141</v>
      </c>
      <c r="D123" s="207" t="s">
        <v>67</v>
      </c>
      <c r="E123" s="207" t="s">
        <v>63</v>
      </c>
      <c r="F123" s="207" t="s">
        <v>64</v>
      </c>
      <c r="G123" s="207" t="s">
        <v>142</v>
      </c>
      <c r="H123" s="207" t="s">
        <v>143</v>
      </c>
      <c r="I123" s="208" t="s">
        <v>144</v>
      </c>
      <c r="J123" s="207" t="s">
        <v>115</v>
      </c>
      <c r="K123" s="209" t="s">
        <v>145</v>
      </c>
      <c r="L123" s="210"/>
      <c r="M123" s="95" t="s">
        <v>1</v>
      </c>
      <c r="N123" s="96" t="s">
        <v>46</v>
      </c>
      <c r="O123" s="96" t="s">
        <v>146</v>
      </c>
      <c r="P123" s="96" t="s">
        <v>147</v>
      </c>
      <c r="Q123" s="96" t="s">
        <v>148</v>
      </c>
      <c r="R123" s="96" t="s">
        <v>149</v>
      </c>
      <c r="S123" s="96" t="s">
        <v>150</v>
      </c>
      <c r="T123" s="97" t="s">
        <v>151</v>
      </c>
    </row>
    <row r="124" s="1" customFormat="1" ht="22.8" customHeight="1">
      <c r="B124" s="38"/>
      <c r="C124" s="102" t="s">
        <v>152</v>
      </c>
      <c r="D124" s="39"/>
      <c r="E124" s="39"/>
      <c r="F124" s="39"/>
      <c r="G124" s="39"/>
      <c r="H124" s="39"/>
      <c r="I124" s="149"/>
      <c r="J124" s="211">
        <f>BK124</f>
        <v>0</v>
      </c>
      <c r="K124" s="39"/>
      <c r="L124" s="43"/>
      <c r="M124" s="98"/>
      <c r="N124" s="99"/>
      <c r="O124" s="99"/>
      <c r="P124" s="212">
        <f>P125+P136</f>
        <v>0</v>
      </c>
      <c r="Q124" s="99"/>
      <c r="R124" s="212">
        <f>R125+R136</f>
        <v>0</v>
      </c>
      <c r="S124" s="99"/>
      <c r="T124" s="213">
        <f>T125+T136</f>
        <v>0</v>
      </c>
      <c r="AT124" s="17" t="s">
        <v>81</v>
      </c>
      <c r="AU124" s="17" t="s">
        <v>117</v>
      </c>
      <c r="BK124" s="214">
        <f>BK125+BK136</f>
        <v>0</v>
      </c>
    </row>
    <row r="125" s="11" customFormat="1" ht="25.92" customHeight="1">
      <c r="B125" s="215"/>
      <c r="C125" s="216"/>
      <c r="D125" s="217" t="s">
        <v>81</v>
      </c>
      <c r="E125" s="218" t="s">
        <v>723</v>
      </c>
      <c r="F125" s="218" t="s">
        <v>724</v>
      </c>
      <c r="G125" s="216"/>
      <c r="H125" s="216"/>
      <c r="I125" s="219"/>
      <c r="J125" s="220">
        <f>BK125</f>
        <v>0</v>
      </c>
      <c r="K125" s="216"/>
      <c r="L125" s="221"/>
      <c r="M125" s="222"/>
      <c r="N125" s="223"/>
      <c r="O125" s="223"/>
      <c r="P125" s="224">
        <f>P126</f>
        <v>0</v>
      </c>
      <c r="Q125" s="223"/>
      <c r="R125" s="224">
        <f>R126</f>
        <v>0</v>
      </c>
      <c r="S125" s="223"/>
      <c r="T125" s="225">
        <f>T126</f>
        <v>0</v>
      </c>
      <c r="AR125" s="226" t="s">
        <v>164</v>
      </c>
      <c r="AT125" s="227" t="s">
        <v>81</v>
      </c>
      <c r="AU125" s="227" t="s">
        <v>82</v>
      </c>
      <c r="AY125" s="226" t="s">
        <v>155</v>
      </c>
      <c r="BK125" s="228">
        <f>BK126</f>
        <v>0</v>
      </c>
    </row>
    <row r="126" s="11" customFormat="1" ht="22.8" customHeight="1">
      <c r="B126" s="215"/>
      <c r="C126" s="216"/>
      <c r="D126" s="217" t="s">
        <v>81</v>
      </c>
      <c r="E126" s="229" t="s">
        <v>725</v>
      </c>
      <c r="F126" s="229" t="s">
        <v>724</v>
      </c>
      <c r="G126" s="216"/>
      <c r="H126" s="216"/>
      <c r="I126" s="219"/>
      <c r="J126" s="230">
        <f>BK126</f>
        <v>0</v>
      </c>
      <c r="K126" s="216"/>
      <c r="L126" s="221"/>
      <c r="M126" s="222"/>
      <c r="N126" s="223"/>
      <c r="O126" s="223"/>
      <c r="P126" s="224">
        <f>SUM(P127:P135)</f>
        <v>0</v>
      </c>
      <c r="Q126" s="223"/>
      <c r="R126" s="224">
        <f>SUM(R127:R135)</f>
        <v>0</v>
      </c>
      <c r="S126" s="223"/>
      <c r="T126" s="225">
        <f>SUM(T127:T135)</f>
        <v>0</v>
      </c>
      <c r="AR126" s="226" t="s">
        <v>164</v>
      </c>
      <c r="AT126" s="227" t="s">
        <v>81</v>
      </c>
      <c r="AU126" s="227" t="s">
        <v>89</v>
      </c>
      <c r="AY126" s="226" t="s">
        <v>155</v>
      </c>
      <c r="BK126" s="228">
        <f>SUM(BK127:BK135)</f>
        <v>0</v>
      </c>
    </row>
    <row r="127" s="1" customFormat="1" ht="16.5" customHeight="1">
      <c r="B127" s="38"/>
      <c r="C127" s="231" t="s">
        <v>89</v>
      </c>
      <c r="D127" s="231" t="s">
        <v>159</v>
      </c>
      <c r="E127" s="232" t="s">
        <v>726</v>
      </c>
      <c r="F127" s="233" t="s">
        <v>727</v>
      </c>
      <c r="G127" s="234" t="s">
        <v>699</v>
      </c>
      <c r="H127" s="235">
        <v>1</v>
      </c>
      <c r="I127" s="236"/>
      <c r="J127" s="237">
        <f>ROUND(I127*H127,2)</f>
        <v>0</v>
      </c>
      <c r="K127" s="233" t="s">
        <v>1</v>
      </c>
      <c r="L127" s="43"/>
      <c r="M127" s="238" t="s">
        <v>1</v>
      </c>
      <c r="N127" s="239" t="s">
        <v>47</v>
      </c>
      <c r="O127" s="86"/>
      <c r="P127" s="240">
        <f>O127*H127</f>
        <v>0</v>
      </c>
      <c r="Q127" s="240">
        <v>0</v>
      </c>
      <c r="R127" s="240">
        <f>Q127*H127</f>
        <v>0</v>
      </c>
      <c r="S127" s="240">
        <v>0</v>
      </c>
      <c r="T127" s="241">
        <f>S127*H127</f>
        <v>0</v>
      </c>
      <c r="AR127" s="242" t="s">
        <v>164</v>
      </c>
      <c r="AT127" s="242" t="s">
        <v>159</v>
      </c>
      <c r="AU127" s="242" t="s">
        <v>91</v>
      </c>
      <c r="AY127" s="17" t="s">
        <v>155</v>
      </c>
      <c r="BE127" s="243">
        <f>IF(N127="základní",J127,0)</f>
        <v>0</v>
      </c>
      <c r="BF127" s="243">
        <f>IF(N127="snížená",J127,0)</f>
        <v>0</v>
      </c>
      <c r="BG127" s="243">
        <f>IF(N127="zákl. přenesená",J127,0)</f>
        <v>0</v>
      </c>
      <c r="BH127" s="243">
        <f>IF(N127="sníž. přenesená",J127,0)</f>
        <v>0</v>
      </c>
      <c r="BI127" s="243">
        <f>IF(N127="nulová",J127,0)</f>
        <v>0</v>
      </c>
      <c r="BJ127" s="17" t="s">
        <v>89</v>
      </c>
      <c r="BK127" s="243">
        <f>ROUND(I127*H127,2)</f>
        <v>0</v>
      </c>
      <c r="BL127" s="17" t="s">
        <v>164</v>
      </c>
      <c r="BM127" s="242" t="s">
        <v>728</v>
      </c>
    </row>
    <row r="128" s="12" customFormat="1">
      <c r="B128" s="244"/>
      <c r="C128" s="245"/>
      <c r="D128" s="246" t="s">
        <v>167</v>
      </c>
      <c r="E128" s="247" t="s">
        <v>1</v>
      </c>
      <c r="F128" s="248" t="s">
        <v>729</v>
      </c>
      <c r="G128" s="245"/>
      <c r="H128" s="247" t="s">
        <v>1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AT128" s="254" t="s">
        <v>167</v>
      </c>
      <c r="AU128" s="254" t="s">
        <v>91</v>
      </c>
      <c r="AV128" s="12" t="s">
        <v>89</v>
      </c>
      <c r="AW128" s="12" t="s">
        <v>38</v>
      </c>
      <c r="AX128" s="12" t="s">
        <v>82</v>
      </c>
      <c r="AY128" s="254" t="s">
        <v>155</v>
      </c>
    </row>
    <row r="129" s="12" customFormat="1">
      <c r="B129" s="244"/>
      <c r="C129" s="245"/>
      <c r="D129" s="246" t="s">
        <v>167</v>
      </c>
      <c r="E129" s="247" t="s">
        <v>1</v>
      </c>
      <c r="F129" s="248" t="s">
        <v>730</v>
      </c>
      <c r="G129" s="245"/>
      <c r="H129" s="247" t="s">
        <v>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AT129" s="254" t="s">
        <v>167</v>
      </c>
      <c r="AU129" s="254" t="s">
        <v>91</v>
      </c>
      <c r="AV129" s="12" t="s">
        <v>89</v>
      </c>
      <c r="AW129" s="12" t="s">
        <v>38</v>
      </c>
      <c r="AX129" s="12" t="s">
        <v>82</v>
      </c>
      <c r="AY129" s="254" t="s">
        <v>155</v>
      </c>
    </row>
    <row r="130" s="12" customFormat="1">
      <c r="B130" s="244"/>
      <c r="C130" s="245"/>
      <c r="D130" s="246" t="s">
        <v>167</v>
      </c>
      <c r="E130" s="247" t="s">
        <v>1</v>
      </c>
      <c r="F130" s="248" t="s">
        <v>731</v>
      </c>
      <c r="G130" s="245"/>
      <c r="H130" s="247" t="s">
        <v>1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AT130" s="254" t="s">
        <v>167</v>
      </c>
      <c r="AU130" s="254" t="s">
        <v>91</v>
      </c>
      <c r="AV130" s="12" t="s">
        <v>89</v>
      </c>
      <c r="AW130" s="12" t="s">
        <v>38</v>
      </c>
      <c r="AX130" s="12" t="s">
        <v>82</v>
      </c>
      <c r="AY130" s="254" t="s">
        <v>155</v>
      </c>
    </row>
    <row r="131" s="13" customFormat="1">
      <c r="B131" s="255"/>
      <c r="C131" s="256"/>
      <c r="D131" s="246" t="s">
        <v>167</v>
      </c>
      <c r="E131" s="257" t="s">
        <v>1</v>
      </c>
      <c r="F131" s="258" t="s">
        <v>89</v>
      </c>
      <c r="G131" s="256"/>
      <c r="H131" s="259">
        <v>1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AT131" s="265" t="s">
        <v>167</v>
      </c>
      <c r="AU131" s="265" t="s">
        <v>91</v>
      </c>
      <c r="AV131" s="13" t="s">
        <v>91</v>
      </c>
      <c r="AW131" s="13" t="s">
        <v>38</v>
      </c>
      <c r="AX131" s="13" t="s">
        <v>89</v>
      </c>
      <c r="AY131" s="265" t="s">
        <v>155</v>
      </c>
    </row>
    <row r="132" s="1" customFormat="1" ht="16.5" customHeight="1">
      <c r="B132" s="38"/>
      <c r="C132" s="231" t="s">
        <v>91</v>
      </c>
      <c r="D132" s="231" t="s">
        <v>159</v>
      </c>
      <c r="E132" s="232" t="s">
        <v>732</v>
      </c>
      <c r="F132" s="233" t="s">
        <v>733</v>
      </c>
      <c r="G132" s="234" t="s">
        <v>699</v>
      </c>
      <c r="H132" s="235">
        <v>1</v>
      </c>
      <c r="I132" s="236"/>
      <c r="J132" s="237">
        <f>ROUND(I132*H132,2)</f>
        <v>0</v>
      </c>
      <c r="K132" s="233" t="s">
        <v>1</v>
      </c>
      <c r="L132" s="43"/>
      <c r="M132" s="238" t="s">
        <v>1</v>
      </c>
      <c r="N132" s="239" t="s">
        <v>47</v>
      </c>
      <c r="O132" s="86"/>
      <c r="P132" s="240">
        <f>O132*H132</f>
        <v>0</v>
      </c>
      <c r="Q132" s="240">
        <v>0</v>
      </c>
      <c r="R132" s="240">
        <f>Q132*H132</f>
        <v>0</v>
      </c>
      <c r="S132" s="240">
        <v>0</v>
      </c>
      <c r="T132" s="241">
        <f>S132*H132</f>
        <v>0</v>
      </c>
      <c r="AR132" s="242" t="s">
        <v>164</v>
      </c>
      <c r="AT132" s="242" t="s">
        <v>159</v>
      </c>
      <c r="AU132" s="242" t="s">
        <v>91</v>
      </c>
      <c r="AY132" s="17" t="s">
        <v>155</v>
      </c>
      <c r="BE132" s="243">
        <f>IF(N132="základní",J132,0)</f>
        <v>0</v>
      </c>
      <c r="BF132" s="243">
        <f>IF(N132="snížená",J132,0)</f>
        <v>0</v>
      </c>
      <c r="BG132" s="243">
        <f>IF(N132="zákl. přenesená",J132,0)</f>
        <v>0</v>
      </c>
      <c r="BH132" s="243">
        <f>IF(N132="sníž. přenesená",J132,0)</f>
        <v>0</v>
      </c>
      <c r="BI132" s="243">
        <f>IF(N132="nulová",J132,0)</f>
        <v>0</v>
      </c>
      <c r="BJ132" s="17" t="s">
        <v>89</v>
      </c>
      <c r="BK132" s="243">
        <f>ROUND(I132*H132,2)</f>
        <v>0</v>
      </c>
      <c r="BL132" s="17" t="s">
        <v>164</v>
      </c>
      <c r="BM132" s="242" t="s">
        <v>734</v>
      </c>
    </row>
    <row r="133" s="13" customFormat="1">
      <c r="B133" s="255"/>
      <c r="C133" s="256"/>
      <c r="D133" s="246" t="s">
        <v>167</v>
      </c>
      <c r="E133" s="257" t="s">
        <v>1</v>
      </c>
      <c r="F133" s="258" t="s">
        <v>89</v>
      </c>
      <c r="G133" s="256"/>
      <c r="H133" s="259">
        <v>1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AT133" s="265" t="s">
        <v>167</v>
      </c>
      <c r="AU133" s="265" t="s">
        <v>91</v>
      </c>
      <c r="AV133" s="13" t="s">
        <v>91</v>
      </c>
      <c r="AW133" s="13" t="s">
        <v>38</v>
      </c>
      <c r="AX133" s="13" t="s">
        <v>89</v>
      </c>
      <c r="AY133" s="265" t="s">
        <v>155</v>
      </c>
    </row>
    <row r="134" s="1" customFormat="1" ht="16.5" customHeight="1">
      <c r="B134" s="38"/>
      <c r="C134" s="231" t="s">
        <v>165</v>
      </c>
      <c r="D134" s="231" t="s">
        <v>159</v>
      </c>
      <c r="E134" s="232" t="s">
        <v>735</v>
      </c>
      <c r="F134" s="233" t="s">
        <v>736</v>
      </c>
      <c r="G134" s="234" t="s">
        <v>699</v>
      </c>
      <c r="H134" s="235">
        <v>1</v>
      </c>
      <c r="I134" s="236"/>
      <c r="J134" s="237">
        <f>ROUND(I134*H134,2)</f>
        <v>0</v>
      </c>
      <c r="K134" s="233" t="s">
        <v>1</v>
      </c>
      <c r="L134" s="43"/>
      <c r="M134" s="238" t="s">
        <v>1</v>
      </c>
      <c r="N134" s="239" t="s">
        <v>47</v>
      </c>
      <c r="O134" s="86"/>
      <c r="P134" s="240">
        <f>O134*H134</f>
        <v>0</v>
      </c>
      <c r="Q134" s="240">
        <v>0</v>
      </c>
      <c r="R134" s="240">
        <f>Q134*H134</f>
        <v>0</v>
      </c>
      <c r="S134" s="240">
        <v>0</v>
      </c>
      <c r="T134" s="241">
        <f>S134*H134</f>
        <v>0</v>
      </c>
      <c r="AR134" s="242" t="s">
        <v>164</v>
      </c>
      <c r="AT134" s="242" t="s">
        <v>159</v>
      </c>
      <c r="AU134" s="242" t="s">
        <v>91</v>
      </c>
      <c r="AY134" s="17" t="s">
        <v>155</v>
      </c>
      <c r="BE134" s="243">
        <f>IF(N134="základní",J134,0)</f>
        <v>0</v>
      </c>
      <c r="BF134" s="243">
        <f>IF(N134="snížená",J134,0)</f>
        <v>0</v>
      </c>
      <c r="BG134" s="243">
        <f>IF(N134="zákl. přenesená",J134,0)</f>
        <v>0</v>
      </c>
      <c r="BH134" s="243">
        <f>IF(N134="sníž. přenesená",J134,0)</f>
        <v>0</v>
      </c>
      <c r="BI134" s="243">
        <f>IF(N134="nulová",J134,0)</f>
        <v>0</v>
      </c>
      <c r="BJ134" s="17" t="s">
        <v>89</v>
      </c>
      <c r="BK134" s="243">
        <f>ROUND(I134*H134,2)</f>
        <v>0</v>
      </c>
      <c r="BL134" s="17" t="s">
        <v>164</v>
      </c>
      <c r="BM134" s="242" t="s">
        <v>737</v>
      </c>
    </row>
    <row r="135" s="13" customFormat="1">
      <c r="B135" s="255"/>
      <c r="C135" s="256"/>
      <c r="D135" s="246" t="s">
        <v>167</v>
      </c>
      <c r="E135" s="257" t="s">
        <v>1</v>
      </c>
      <c r="F135" s="258" t="s">
        <v>89</v>
      </c>
      <c r="G135" s="256"/>
      <c r="H135" s="259">
        <v>1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AT135" s="265" t="s">
        <v>167</v>
      </c>
      <c r="AU135" s="265" t="s">
        <v>91</v>
      </c>
      <c r="AV135" s="13" t="s">
        <v>91</v>
      </c>
      <c r="AW135" s="13" t="s">
        <v>38</v>
      </c>
      <c r="AX135" s="13" t="s">
        <v>89</v>
      </c>
      <c r="AY135" s="265" t="s">
        <v>155</v>
      </c>
    </row>
    <row r="136" s="11" customFormat="1" ht="25.92" customHeight="1">
      <c r="B136" s="215"/>
      <c r="C136" s="216"/>
      <c r="D136" s="217" t="s">
        <v>81</v>
      </c>
      <c r="E136" s="218" t="s">
        <v>738</v>
      </c>
      <c r="F136" s="218" t="s">
        <v>739</v>
      </c>
      <c r="G136" s="216"/>
      <c r="H136" s="216"/>
      <c r="I136" s="219"/>
      <c r="J136" s="220">
        <f>BK136</f>
        <v>0</v>
      </c>
      <c r="K136" s="216"/>
      <c r="L136" s="221"/>
      <c r="M136" s="222"/>
      <c r="N136" s="223"/>
      <c r="O136" s="223"/>
      <c r="P136" s="224">
        <f>P137</f>
        <v>0</v>
      </c>
      <c r="Q136" s="223"/>
      <c r="R136" s="224">
        <f>R137</f>
        <v>0</v>
      </c>
      <c r="S136" s="223"/>
      <c r="T136" s="225">
        <f>T137</f>
        <v>0</v>
      </c>
      <c r="AR136" s="226" t="s">
        <v>182</v>
      </c>
      <c r="AT136" s="227" t="s">
        <v>81</v>
      </c>
      <c r="AU136" s="227" t="s">
        <v>82</v>
      </c>
      <c r="AY136" s="226" t="s">
        <v>155</v>
      </c>
      <c r="BK136" s="228">
        <f>BK137</f>
        <v>0</v>
      </c>
    </row>
    <row r="137" s="11" customFormat="1" ht="22.8" customHeight="1">
      <c r="B137" s="215"/>
      <c r="C137" s="216"/>
      <c r="D137" s="217" t="s">
        <v>81</v>
      </c>
      <c r="E137" s="229" t="s">
        <v>82</v>
      </c>
      <c r="F137" s="229" t="s">
        <v>739</v>
      </c>
      <c r="G137" s="216"/>
      <c r="H137" s="216"/>
      <c r="I137" s="219"/>
      <c r="J137" s="230">
        <f>BK137</f>
        <v>0</v>
      </c>
      <c r="K137" s="216"/>
      <c r="L137" s="221"/>
      <c r="M137" s="222"/>
      <c r="N137" s="223"/>
      <c r="O137" s="223"/>
      <c r="P137" s="224">
        <f>SUM(P138:P153)</f>
        <v>0</v>
      </c>
      <c r="Q137" s="223"/>
      <c r="R137" s="224">
        <f>SUM(R138:R153)</f>
        <v>0</v>
      </c>
      <c r="S137" s="223"/>
      <c r="T137" s="225">
        <f>SUM(T138:T153)</f>
        <v>0</v>
      </c>
      <c r="AR137" s="226" t="s">
        <v>182</v>
      </c>
      <c r="AT137" s="227" t="s">
        <v>81</v>
      </c>
      <c r="AU137" s="227" t="s">
        <v>89</v>
      </c>
      <c r="AY137" s="226" t="s">
        <v>155</v>
      </c>
      <c r="BK137" s="228">
        <f>SUM(BK138:BK153)</f>
        <v>0</v>
      </c>
    </row>
    <row r="138" s="1" customFormat="1" ht="16.5" customHeight="1">
      <c r="B138" s="38"/>
      <c r="C138" s="231" t="s">
        <v>164</v>
      </c>
      <c r="D138" s="231" t="s">
        <v>159</v>
      </c>
      <c r="E138" s="232" t="s">
        <v>740</v>
      </c>
      <c r="F138" s="233" t="s">
        <v>741</v>
      </c>
      <c r="G138" s="234" t="s">
        <v>699</v>
      </c>
      <c r="H138" s="235">
        <v>1</v>
      </c>
      <c r="I138" s="236"/>
      <c r="J138" s="237">
        <f>ROUND(I138*H138,2)</f>
        <v>0</v>
      </c>
      <c r="K138" s="233" t="s">
        <v>742</v>
      </c>
      <c r="L138" s="43"/>
      <c r="M138" s="238" t="s">
        <v>1</v>
      </c>
      <c r="N138" s="239" t="s">
        <v>47</v>
      </c>
      <c r="O138" s="86"/>
      <c r="P138" s="240">
        <f>O138*H138</f>
        <v>0</v>
      </c>
      <c r="Q138" s="240">
        <v>0</v>
      </c>
      <c r="R138" s="240">
        <f>Q138*H138</f>
        <v>0</v>
      </c>
      <c r="S138" s="240">
        <v>0</v>
      </c>
      <c r="T138" s="241">
        <f>S138*H138</f>
        <v>0</v>
      </c>
      <c r="AR138" s="242" t="s">
        <v>743</v>
      </c>
      <c r="AT138" s="242" t="s">
        <v>159</v>
      </c>
      <c r="AU138" s="242" t="s">
        <v>91</v>
      </c>
      <c r="AY138" s="17" t="s">
        <v>155</v>
      </c>
      <c r="BE138" s="243">
        <f>IF(N138="základní",J138,0)</f>
        <v>0</v>
      </c>
      <c r="BF138" s="243">
        <f>IF(N138="snížená",J138,0)</f>
        <v>0</v>
      </c>
      <c r="BG138" s="243">
        <f>IF(N138="zákl. přenesená",J138,0)</f>
        <v>0</v>
      </c>
      <c r="BH138" s="243">
        <f>IF(N138="sníž. přenesená",J138,0)</f>
        <v>0</v>
      </c>
      <c r="BI138" s="243">
        <f>IF(N138="nulová",J138,0)</f>
        <v>0</v>
      </c>
      <c r="BJ138" s="17" t="s">
        <v>89</v>
      </c>
      <c r="BK138" s="243">
        <f>ROUND(I138*H138,2)</f>
        <v>0</v>
      </c>
      <c r="BL138" s="17" t="s">
        <v>743</v>
      </c>
      <c r="BM138" s="242" t="s">
        <v>744</v>
      </c>
    </row>
    <row r="139" s="12" customFormat="1">
      <c r="B139" s="244"/>
      <c r="C139" s="245"/>
      <c r="D139" s="246" t="s">
        <v>167</v>
      </c>
      <c r="E139" s="247" t="s">
        <v>1</v>
      </c>
      <c r="F139" s="248" t="s">
        <v>745</v>
      </c>
      <c r="G139" s="245"/>
      <c r="H139" s="247" t="s">
        <v>1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AT139" s="254" t="s">
        <v>167</v>
      </c>
      <c r="AU139" s="254" t="s">
        <v>91</v>
      </c>
      <c r="AV139" s="12" t="s">
        <v>89</v>
      </c>
      <c r="AW139" s="12" t="s">
        <v>38</v>
      </c>
      <c r="AX139" s="12" t="s">
        <v>82</v>
      </c>
      <c r="AY139" s="254" t="s">
        <v>155</v>
      </c>
    </row>
    <row r="140" s="13" customFormat="1">
      <c r="B140" s="255"/>
      <c r="C140" s="256"/>
      <c r="D140" s="246" t="s">
        <v>167</v>
      </c>
      <c r="E140" s="257" t="s">
        <v>1</v>
      </c>
      <c r="F140" s="258" t="s">
        <v>89</v>
      </c>
      <c r="G140" s="256"/>
      <c r="H140" s="259">
        <v>1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AT140" s="265" t="s">
        <v>167</v>
      </c>
      <c r="AU140" s="265" t="s">
        <v>91</v>
      </c>
      <c r="AV140" s="13" t="s">
        <v>91</v>
      </c>
      <c r="AW140" s="13" t="s">
        <v>38</v>
      </c>
      <c r="AX140" s="13" t="s">
        <v>89</v>
      </c>
      <c r="AY140" s="265" t="s">
        <v>155</v>
      </c>
    </row>
    <row r="141" s="1" customFormat="1" ht="16.5" customHeight="1">
      <c r="B141" s="38"/>
      <c r="C141" s="231" t="s">
        <v>182</v>
      </c>
      <c r="D141" s="231" t="s">
        <v>159</v>
      </c>
      <c r="E141" s="232" t="s">
        <v>746</v>
      </c>
      <c r="F141" s="233" t="s">
        <v>747</v>
      </c>
      <c r="G141" s="234" t="s">
        <v>699</v>
      </c>
      <c r="H141" s="235">
        <v>1</v>
      </c>
      <c r="I141" s="236"/>
      <c r="J141" s="237">
        <f>ROUND(I141*H141,2)</f>
        <v>0</v>
      </c>
      <c r="K141" s="233" t="s">
        <v>742</v>
      </c>
      <c r="L141" s="43"/>
      <c r="M141" s="238" t="s">
        <v>1</v>
      </c>
      <c r="N141" s="239" t="s">
        <v>47</v>
      </c>
      <c r="O141" s="86"/>
      <c r="P141" s="240">
        <f>O141*H141</f>
        <v>0</v>
      </c>
      <c r="Q141" s="240">
        <v>0</v>
      </c>
      <c r="R141" s="240">
        <f>Q141*H141</f>
        <v>0</v>
      </c>
      <c r="S141" s="240">
        <v>0</v>
      </c>
      <c r="T141" s="241">
        <f>S141*H141</f>
        <v>0</v>
      </c>
      <c r="AR141" s="242" t="s">
        <v>743</v>
      </c>
      <c r="AT141" s="242" t="s">
        <v>159</v>
      </c>
      <c r="AU141" s="242" t="s">
        <v>91</v>
      </c>
      <c r="AY141" s="17" t="s">
        <v>155</v>
      </c>
      <c r="BE141" s="243">
        <f>IF(N141="základní",J141,0)</f>
        <v>0</v>
      </c>
      <c r="BF141" s="243">
        <f>IF(N141="snížená",J141,0)</f>
        <v>0</v>
      </c>
      <c r="BG141" s="243">
        <f>IF(N141="zákl. přenesená",J141,0)</f>
        <v>0</v>
      </c>
      <c r="BH141" s="243">
        <f>IF(N141="sníž. přenesená",J141,0)</f>
        <v>0</v>
      </c>
      <c r="BI141" s="243">
        <f>IF(N141="nulová",J141,0)</f>
        <v>0</v>
      </c>
      <c r="BJ141" s="17" t="s">
        <v>89</v>
      </c>
      <c r="BK141" s="243">
        <f>ROUND(I141*H141,2)</f>
        <v>0</v>
      </c>
      <c r="BL141" s="17" t="s">
        <v>743</v>
      </c>
      <c r="BM141" s="242" t="s">
        <v>748</v>
      </c>
    </row>
    <row r="142" s="12" customFormat="1">
      <c r="B142" s="244"/>
      <c r="C142" s="245"/>
      <c r="D142" s="246" t="s">
        <v>167</v>
      </c>
      <c r="E142" s="247" t="s">
        <v>1</v>
      </c>
      <c r="F142" s="248" t="s">
        <v>749</v>
      </c>
      <c r="G142" s="245"/>
      <c r="H142" s="247" t="s">
        <v>1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AT142" s="254" t="s">
        <v>167</v>
      </c>
      <c r="AU142" s="254" t="s">
        <v>91</v>
      </c>
      <c r="AV142" s="12" t="s">
        <v>89</v>
      </c>
      <c r="AW142" s="12" t="s">
        <v>38</v>
      </c>
      <c r="AX142" s="12" t="s">
        <v>82</v>
      </c>
      <c r="AY142" s="254" t="s">
        <v>155</v>
      </c>
    </row>
    <row r="143" s="13" customFormat="1">
      <c r="B143" s="255"/>
      <c r="C143" s="256"/>
      <c r="D143" s="246" t="s">
        <v>167</v>
      </c>
      <c r="E143" s="257" t="s">
        <v>1</v>
      </c>
      <c r="F143" s="258" t="s">
        <v>89</v>
      </c>
      <c r="G143" s="256"/>
      <c r="H143" s="259">
        <v>1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AT143" s="265" t="s">
        <v>167</v>
      </c>
      <c r="AU143" s="265" t="s">
        <v>91</v>
      </c>
      <c r="AV143" s="13" t="s">
        <v>91</v>
      </c>
      <c r="AW143" s="13" t="s">
        <v>38</v>
      </c>
      <c r="AX143" s="13" t="s">
        <v>89</v>
      </c>
      <c r="AY143" s="265" t="s">
        <v>155</v>
      </c>
    </row>
    <row r="144" s="1" customFormat="1" ht="16.5" customHeight="1">
      <c r="B144" s="38"/>
      <c r="C144" s="231" t="s">
        <v>191</v>
      </c>
      <c r="D144" s="231" t="s">
        <v>159</v>
      </c>
      <c r="E144" s="232" t="s">
        <v>750</v>
      </c>
      <c r="F144" s="233" t="s">
        <v>751</v>
      </c>
      <c r="G144" s="234" t="s">
        <v>699</v>
      </c>
      <c r="H144" s="235">
        <v>1</v>
      </c>
      <c r="I144" s="236"/>
      <c r="J144" s="237">
        <f>ROUND(I144*H144,2)</f>
        <v>0</v>
      </c>
      <c r="K144" s="233" t="s">
        <v>1</v>
      </c>
      <c r="L144" s="43"/>
      <c r="M144" s="238" t="s">
        <v>1</v>
      </c>
      <c r="N144" s="239" t="s">
        <v>47</v>
      </c>
      <c r="O144" s="86"/>
      <c r="P144" s="240">
        <f>O144*H144</f>
        <v>0</v>
      </c>
      <c r="Q144" s="240">
        <v>0</v>
      </c>
      <c r="R144" s="240">
        <f>Q144*H144</f>
        <v>0</v>
      </c>
      <c r="S144" s="240">
        <v>0</v>
      </c>
      <c r="T144" s="241">
        <f>S144*H144</f>
        <v>0</v>
      </c>
      <c r="AR144" s="242" t="s">
        <v>164</v>
      </c>
      <c r="AT144" s="242" t="s">
        <v>159</v>
      </c>
      <c r="AU144" s="242" t="s">
        <v>91</v>
      </c>
      <c r="AY144" s="17" t="s">
        <v>155</v>
      </c>
      <c r="BE144" s="243">
        <f>IF(N144="základní",J144,0)</f>
        <v>0</v>
      </c>
      <c r="BF144" s="243">
        <f>IF(N144="snížená",J144,0)</f>
        <v>0</v>
      </c>
      <c r="BG144" s="243">
        <f>IF(N144="zákl. přenesená",J144,0)</f>
        <v>0</v>
      </c>
      <c r="BH144" s="243">
        <f>IF(N144="sníž. přenesená",J144,0)</f>
        <v>0</v>
      </c>
      <c r="BI144" s="243">
        <f>IF(N144="nulová",J144,0)</f>
        <v>0</v>
      </c>
      <c r="BJ144" s="17" t="s">
        <v>89</v>
      </c>
      <c r="BK144" s="243">
        <f>ROUND(I144*H144,2)</f>
        <v>0</v>
      </c>
      <c r="BL144" s="17" t="s">
        <v>164</v>
      </c>
      <c r="BM144" s="242" t="s">
        <v>752</v>
      </c>
    </row>
    <row r="145" s="12" customFormat="1">
      <c r="B145" s="244"/>
      <c r="C145" s="245"/>
      <c r="D145" s="246" t="s">
        <v>167</v>
      </c>
      <c r="E145" s="247" t="s">
        <v>1</v>
      </c>
      <c r="F145" s="248" t="s">
        <v>753</v>
      </c>
      <c r="G145" s="245"/>
      <c r="H145" s="247" t="s">
        <v>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AT145" s="254" t="s">
        <v>167</v>
      </c>
      <c r="AU145" s="254" t="s">
        <v>91</v>
      </c>
      <c r="AV145" s="12" t="s">
        <v>89</v>
      </c>
      <c r="AW145" s="12" t="s">
        <v>38</v>
      </c>
      <c r="AX145" s="12" t="s">
        <v>82</v>
      </c>
      <c r="AY145" s="254" t="s">
        <v>155</v>
      </c>
    </row>
    <row r="146" s="13" customFormat="1">
      <c r="B146" s="255"/>
      <c r="C146" s="256"/>
      <c r="D146" s="246" t="s">
        <v>167</v>
      </c>
      <c r="E146" s="257" t="s">
        <v>1</v>
      </c>
      <c r="F146" s="258" t="s">
        <v>89</v>
      </c>
      <c r="G146" s="256"/>
      <c r="H146" s="259">
        <v>1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AT146" s="265" t="s">
        <v>167</v>
      </c>
      <c r="AU146" s="265" t="s">
        <v>91</v>
      </c>
      <c r="AV146" s="13" t="s">
        <v>91</v>
      </c>
      <c r="AW146" s="13" t="s">
        <v>38</v>
      </c>
      <c r="AX146" s="13" t="s">
        <v>89</v>
      </c>
      <c r="AY146" s="265" t="s">
        <v>155</v>
      </c>
    </row>
    <row r="147" s="1" customFormat="1" ht="16.5" customHeight="1">
      <c r="B147" s="38"/>
      <c r="C147" s="231" t="s">
        <v>197</v>
      </c>
      <c r="D147" s="231" t="s">
        <v>159</v>
      </c>
      <c r="E147" s="232" t="s">
        <v>754</v>
      </c>
      <c r="F147" s="233" t="s">
        <v>755</v>
      </c>
      <c r="G147" s="234" t="s">
        <v>699</v>
      </c>
      <c r="H147" s="235">
        <v>1</v>
      </c>
      <c r="I147" s="236"/>
      <c r="J147" s="237">
        <f>ROUND(I147*H147,2)</f>
        <v>0</v>
      </c>
      <c r="K147" s="233" t="s">
        <v>742</v>
      </c>
      <c r="L147" s="43"/>
      <c r="M147" s="238" t="s">
        <v>1</v>
      </c>
      <c r="N147" s="239" t="s">
        <v>47</v>
      </c>
      <c r="O147" s="86"/>
      <c r="P147" s="240">
        <f>O147*H147</f>
        <v>0</v>
      </c>
      <c r="Q147" s="240">
        <v>0</v>
      </c>
      <c r="R147" s="240">
        <f>Q147*H147</f>
        <v>0</v>
      </c>
      <c r="S147" s="240">
        <v>0</v>
      </c>
      <c r="T147" s="241">
        <f>S147*H147</f>
        <v>0</v>
      </c>
      <c r="AR147" s="242" t="s">
        <v>743</v>
      </c>
      <c r="AT147" s="242" t="s">
        <v>159</v>
      </c>
      <c r="AU147" s="242" t="s">
        <v>91</v>
      </c>
      <c r="AY147" s="17" t="s">
        <v>155</v>
      </c>
      <c r="BE147" s="243">
        <f>IF(N147="základní",J147,0)</f>
        <v>0</v>
      </c>
      <c r="BF147" s="243">
        <f>IF(N147="snížená",J147,0)</f>
        <v>0</v>
      </c>
      <c r="BG147" s="243">
        <f>IF(N147="zákl. přenesená",J147,0)</f>
        <v>0</v>
      </c>
      <c r="BH147" s="243">
        <f>IF(N147="sníž. přenesená",J147,0)</f>
        <v>0</v>
      </c>
      <c r="BI147" s="243">
        <f>IF(N147="nulová",J147,0)</f>
        <v>0</v>
      </c>
      <c r="BJ147" s="17" t="s">
        <v>89</v>
      </c>
      <c r="BK147" s="243">
        <f>ROUND(I147*H147,2)</f>
        <v>0</v>
      </c>
      <c r="BL147" s="17" t="s">
        <v>743</v>
      </c>
      <c r="BM147" s="242" t="s">
        <v>756</v>
      </c>
    </row>
    <row r="148" s="12" customFormat="1">
      <c r="B148" s="244"/>
      <c r="C148" s="245"/>
      <c r="D148" s="246" t="s">
        <v>167</v>
      </c>
      <c r="E148" s="247" t="s">
        <v>1</v>
      </c>
      <c r="F148" s="248" t="s">
        <v>757</v>
      </c>
      <c r="G148" s="245"/>
      <c r="H148" s="247" t="s">
        <v>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AT148" s="254" t="s">
        <v>167</v>
      </c>
      <c r="AU148" s="254" t="s">
        <v>91</v>
      </c>
      <c r="AV148" s="12" t="s">
        <v>89</v>
      </c>
      <c r="AW148" s="12" t="s">
        <v>38</v>
      </c>
      <c r="AX148" s="12" t="s">
        <v>82</v>
      </c>
      <c r="AY148" s="254" t="s">
        <v>155</v>
      </c>
    </row>
    <row r="149" s="13" customFormat="1">
      <c r="B149" s="255"/>
      <c r="C149" s="256"/>
      <c r="D149" s="246" t="s">
        <v>167</v>
      </c>
      <c r="E149" s="257" t="s">
        <v>1</v>
      </c>
      <c r="F149" s="258" t="s">
        <v>89</v>
      </c>
      <c r="G149" s="256"/>
      <c r="H149" s="259">
        <v>1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AT149" s="265" t="s">
        <v>167</v>
      </c>
      <c r="AU149" s="265" t="s">
        <v>91</v>
      </c>
      <c r="AV149" s="13" t="s">
        <v>91</v>
      </c>
      <c r="AW149" s="13" t="s">
        <v>38</v>
      </c>
      <c r="AX149" s="13" t="s">
        <v>89</v>
      </c>
      <c r="AY149" s="265" t="s">
        <v>155</v>
      </c>
    </row>
    <row r="150" s="1" customFormat="1" ht="16.5" customHeight="1">
      <c r="B150" s="38"/>
      <c r="C150" s="231" t="s">
        <v>202</v>
      </c>
      <c r="D150" s="231" t="s">
        <v>159</v>
      </c>
      <c r="E150" s="232" t="s">
        <v>758</v>
      </c>
      <c r="F150" s="233" t="s">
        <v>759</v>
      </c>
      <c r="G150" s="234" t="s">
        <v>699</v>
      </c>
      <c r="H150" s="235">
        <v>1</v>
      </c>
      <c r="I150" s="236"/>
      <c r="J150" s="237">
        <f>ROUND(I150*H150,2)</f>
        <v>0</v>
      </c>
      <c r="K150" s="233" t="s">
        <v>1</v>
      </c>
      <c r="L150" s="43"/>
      <c r="M150" s="238" t="s">
        <v>1</v>
      </c>
      <c r="N150" s="239" t="s">
        <v>47</v>
      </c>
      <c r="O150" s="86"/>
      <c r="P150" s="240">
        <f>O150*H150</f>
        <v>0</v>
      </c>
      <c r="Q150" s="240">
        <v>0</v>
      </c>
      <c r="R150" s="240">
        <f>Q150*H150</f>
        <v>0</v>
      </c>
      <c r="S150" s="240">
        <v>0</v>
      </c>
      <c r="T150" s="241">
        <f>S150*H150</f>
        <v>0</v>
      </c>
      <c r="AR150" s="242" t="s">
        <v>164</v>
      </c>
      <c r="AT150" s="242" t="s">
        <v>159</v>
      </c>
      <c r="AU150" s="242" t="s">
        <v>91</v>
      </c>
      <c r="AY150" s="17" t="s">
        <v>155</v>
      </c>
      <c r="BE150" s="243">
        <f>IF(N150="základní",J150,0)</f>
        <v>0</v>
      </c>
      <c r="BF150" s="243">
        <f>IF(N150="snížená",J150,0)</f>
        <v>0</v>
      </c>
      <c r="BG150" s="243">
        <f>IF(N150="zákl. přenesená",J150,0)</f>
        <v>0</v>
      </c>
      <c r="BH150" s="243">
        <f>IF(N150="sníž. přenesená",J150,0)</f>
        <v>0</v>
      </c>
      <c r="BI150" s="243">
        <f>IF(N150="nulová",J150,0)</f>
        <v>0</v>
      </c>
      <c r="BJ150" s="17" t="s">
        <v>89</v>
      </c>
      <c r="BK150" s="243">
        <f>ROUND(I150*H150,2)</f>
        <v>0</v>
      </c>
      <c r="BL150" s="17" t="s">
        <v>164</v>
      </c>
      <c r="BM150" s="242" t="s">
        <v>760</v>
      </c>
    </row>
    <row r="151" s="13" customFormat="1">
      <c r="B151" s="255"/>
      <c r="C151" s="256"/>
      <c r="D151" s="246" t="s">
        <v>167</v>
      </c>
      <c r="E151" s="257" t="s">
        <v>1</v>
      </c>
      <c r="F151" s="258" t="s">
        <v>89</v>
      </c>
      <c r="G151" s="256"/>
      <c r="H151" s="259">
        <v>1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AT151" s="265" t="s">
        <v>167</v>
      </c>
      <c r="AU151" s="265" t="s">
        <v>91</v>
      </c>
      <c r="AV151" s="13" t="s">
        <v>91</v>
      </c>
      <c r="AW151" s="13" t="s">
        <v>38</v>
      </c>
      <c r="AX151" s="13" t="s">
        <v>89</v>
      </c>
      <c r="AY151" s="265" t="s">
        <v>155</v>
      </c>
    </row>
    <row r="152" s="1" customFormat="1" ht="16.5" customHeight="1">
      <c r="B152" s="38"/>
      <c r="C152" s="231" t="s">
        <v>207</v>
      </c>
      <c r="D152" s="231" t="s">
        <v>159</v>
      </c>
      <c r="E152" s="232" t="s">
        <v>761</v>
      </c>
      <c r="F152" s="233" t="s">
        <v>762</v>
      </c>
      <c r="G152" s="234" t="s">
        <v>699</v>
      </c>
      <c r="H152" s="235">
        <v>1</v>
      </c>
      <c r="I152" s="236"/>
      <c r="J152" s="237">
        <f>ROUND(I152*H152,2)</f>
        <v>0</v>
      </c>
      <c r="K152" s="233" t="s">
        <v>1</v>
      </c>
      <c r="L152" s="43"/>
      <c r="M152" s="238" t="s">
        <v>1</v>
      </c>
      <c r="N152" s="239" t="s">
        <v>47</v>
      </c>
      <c r="O152" s="86"/>
      <c r="P152" s="240">
        <f>O152*H152</f>
        <v>0</v>
      </c>
      <c r="Q152" s="240">
        <v>0</v>
      </c>
      <c r="R152" s="240">
        <f>Q152*H152</f>
        <v>0</v>
      </c>
      <c r="S152" s="240">
        <v>0</v>
      </c>
      <c r="T152" s="241">
        <f>S152*H152</f>
        <v>0</v>
      </c>
      <c r="AR152" s="242" t="s">
        <v>164</v>
      </c>
      <c r="AT152" s="242" t="s">
        <v>159</v>
      </c>
      <c r="AU152" s="242" t="s">
        <v>91</v>
      </c>
      <c r="AY152" s="17" t="s">
        <v>155</v>
      </c>
      <c r="BE152" s="243">
        <f>IF(N152="základní",J152,0)</f>
        <v>0</v>
      </c>
      <c r="BF152" s="243">
        <f>IF(N152="snížená",J152,0)</f>
        <v>0</v>
      </c>
      <c r="BG152" s="243">
        <f>IF(N152="zákl. přenesená",J152,0)</f>
        <v>0</v>
      </c>
      <c r="BH152" s="243">
        <f>IF(N152="sníž. přenesená",J152,0)</f>
        <v>0</v>
      </c>
      <c r="BI152" s="243">
        <f>IF(N152="nulová",J152,0)</f>
        <v>0</v>
      </c>
      <c r="BJ152" s="17" t="s">
        <v>89</v>
      </c>
      <c r="BK152" s="243">
        <f>ROUND(I152*H152,2)</f>
        <v>0</v>
      </c>
      <c r="BL152" s="17" t="s">
        <v>164</v>
      </c>
      <c r="BM152" s="242" t="s">
        <v>763</v>
      </c>
    </row>
    <row r="153" s="13" customFormat="1">
      <c r="B153" s="255"/>
      <c r="C153" s="256"/>
      <c r="D153" s="246" t="s">
        <v>167</v>
      </c>
      <c r="E153" s="257" t="s">
        <v>1</v>
      </c>
      <c r="F153" s="258" t="s">
        <v>89</v>
      </c>
      <c r="G153" s="256"/>
      <c r="H153" s="259">
        <v>1</v>
      </c>
      <c r="I153" s="260"/>
      <c r="J153" s="256"/>
      <c r="K153" s="256"/>
      <c r="L153" s="261"/>
      <c r="M153" s="305"/>
      <c r="N153" s="306"/>
      <c r="O153" s="306"/>
      <c r="P153" s="306"/>
      <c r="Q153" s="306"/>
      <c r="R153" s="306"/>
      <c r="S153" s="306"/>
      <c r="T153" s="307"/>
      <c r="AT153" s="265" t="s">
        <v>167</v>
      </c>
      <c r="AU153" s="265" t="s">
        <v>91</v>
      </c>
      <c r="AV153" s="13" t="s">
        <v>91</v>
      </c>
      <c r="AW153" s="13" t="s">
        <v>38</v>
      </c>
      <c r="AX153" s="13" t="s">
        <v>89</v>
      </c>
      <c r="AY153" s="265" t="s">
        <v>155</v>
      </c>
    </row>
    <row r="154" s="1" customFormat="1" ht="6.96" customHeight="1">
      <c r="B154" s="61"/>
      <c r="C154" s="62"/>
      <c r="D154" s="62"/>
      <c r="E154" s="62"/>
      <c r="F154" s="62"/>
      <c r="G154" s="62"/>
      <c r="H154" s="62"/>
      <c r="I154" s="182"/>
      <c r="J154" s="62"/>
      <c r="K154" s="62"/>
      <c r="L154" s="43"/>
    </row>
  </sheetData>
  <sheetProtection sheet="1" autoFilter="0" formatColumns="0" formatRows="0" objects="1" scenarios="1" spinCount="100000" saltValue="7DHHee/0XwfTfALefqoG9GY6ylH6QGKMe4yU6PIKxEifIbFum1TfYF+olcz0bs1KGOjOXhGHXBtrT3URU8yvvQ==" hashValue="7fxux64aAv5WidOunE0xb2iiVliSzHYBCgoDQVc7/V7JJz1kCl0+7Gdf6vupB+4EnWz6UP1WH2kmvCXKlahb/w==" algorithmName="SHA-512" password="CC35"/>
  <autoFilter ref="C123:K15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vrana</dc:creator>
  <cp:lastModifiedBy>vrana</cp:lastModifiedBy>
  <dcterms:created xsi:type="dcterms:W3CDTF">2019-07-07T22:48:18Z</dcterms:created>
  <dcterms:modified xsi:type="dcterms:W3CDTF">2019-07-07T22:48:24Z</dcterms:modified>
</cp:coreProperties>
</file>