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1"/>
  </bookViews>
  <sheets>
    <sheet name="KrycíList" sheetId="1" r:id="rId1"/>
    <sheet name="Rozpočet" sheetId="2" r:id="rId2"/>
  </sheets>
  <definedNames>
    <definedName name="__MAIN__">'Rozpočet'!$A$2:$AB$33</definedName>
    <definedName name="__MAIN1__">'KrycíList'!$A$1:$O$50</definedName>
    <definedName name="__MvymF__">'Rozpočet'!#REF!</definedName>
    <definedName name="__OobjF__">'Rozpočet'!$A$8:$AB$33</definedName>
    <definedName name="__OoddF__">'Rozpočet'!$A$10:$AB$12</definedName>
    <definedName name="__OradF__">'Rozpočet'!$A$12:$AB$12</definedName>
    <definedName name="Excel_BuiltIn_Print_Titles_2_1">'Rozpočet'!$2:$5</definedName>
    <definedName name="_xlnm.Print_Titles" localSheetId="1">'Rozpočet'!$2:$8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9" authorId="0">
      <text>
        <r>
          <rPr>
            <sz val="10"/>
            <rFont val="Arial"/>
            <family val="2"/>
          </rPr>
          <t>Rozpočet vychází z textových a výkresových částí dokumentace.
Cenová soustava : ÚRS Praha 2017
Cenové a technické podmínky katalogů jsou přístupné na stránce www.cs-urs.cz.
Výměry, pokud není výpočet uveden, odečtením křivek CAD v projektové dokumentaci.</t>
        </r>
      </text>
    </comment>
  </commentList>
</comments>
</file>

<file path=xl/sharedStrings.xml><?xml version="1.0" encoding="utf-8"?>
<sst xmlns="http://schemas.openxmlformats.org/spreadsheetml/2006/main" count="194" uniqueCount="141">
  <si>
    <t>Krycí list zadání</t>
  </si>
  <si>
    <t>Zakázka :</t>
  </si>
  <si>
    <t>Přeshraniční ekomuzeum - prostranství Permon v Karviné</t>
  </si>
  <si>
    <t>Část :</t>
  </si>
  <si>
    <t>SO 07 - Odstranění kiosku a mobiliáře</t>
  </si>
  <si>
    <t>Faktura :</t>
  </si>
  <si>
    <t>Zakázka číslo :</t>
  </si>
  <si>
    <t>MOJ17060</t>
  </si>
  <si>
    <t>Umístění :</t>
  </si>
  <si>
    <t>Město Karviná, Karviná - Hranice</t>
  </si>
  <si>
    <t>Stavební objekt číslo :</t>
  </si>
  <si>
    <t>Investor :</t>
  </si>
  <si>
    <t>Statutární město Karviná</t>
  </si>
  <si>
    <t>Rozpočet číslo :</t>
  </si>
  <si>
    <t>c:\RozpUser\Václav.usr\Data;MOJ17060;Přeshraniční ekomuzeum - prostranství Permon v Karviné</t>
  </si>
  <si>
    <t>Objednal :</t>
  </si>
  <si>
    <t>Dodatek číslo :</t>
  </si>
  <si>
    <t>Projektant :</t>
  </si>
  <si>
    <t>Ateliér GENIUS LOCI</t>
  </si>
  <si>
    <t>Archivní číslo :</t>
  </si>
  <si>
    <t>Zpracoval :</t>
  </si>
  <si>
    <t>Ing. Václav Mojžíšek</t>
  </si>
  <si>
    <t>Datum :</t>
  </si>
  <si>
    <t>07/05/2017</t>
  </si>
  <si>
    <t>Soupis prací vychází z textových a výkresových částí dokumentace.</t>
  </si>
  <si>
    <t>Cenová soustava :</t>
  </si>
  <si>
    <t>ÚRS Praha 2017</t>
  </si>
  <si>
    <t>Soubor :</t>
  </si>
  <si>
    <r>
      <t xml:space="preserve">Cenové a technické podmínky katalogů jsou přístupné na stránce </t>
    </r>
    <r>
      <rPr>
        <sz val="10"/>
        <color indexed="12"/>
        <rFont val="Arial"/>
        <family val="2"/>
      </rPr>
      <t>www.cs-urs.cz</t>
    </r>
    <r>
      <rPr>
        <sz val="10"/>
        <rFont val="Arial"/>
        <family val="2"/>
      </rPr>
      <t>.</t>
    </r>
  </si>
  <si>
    <t>Rozpočtové náklady [Kč]</t>
  </si>
  <si>
    <t>Ostatní náklady</t>
  </si>
  <si>
    <t>Vypracoval:</t>
  </si>
  <si>
    <t>Typ oddílu</t>
  </si>
  <si>
    <t>Dodávka</t>
  </si>
  <si>
    <t>Montáž</t>
  </si>
  <si>
    <t>HZS</t>
  </si>
  <si>
    <t>Přirážky</t>
  </si>
  <si>
    <t>Název nákladu</t>
  </si>
  <si>
    <t>Částka</t>
  </si>
  <si>
    <t>Sazba DPH</t>
  </si>
  <si>
    <t>HSV</t>
  </si>
  <si>
    <t>PSV</t>
  </si>
  <si>
    <t>MON</t>
  </si>
  <si>
    <t>VRN</t>
  </si>
  <si>
    <t>OST</t>
  </si>
  <si>
    <t>Dne:</t>
  </si>
  <si>
    <t>Celkem</t>
  </si>
  <si>
    <t>Základní rozpočtové náklady</t>
  </si>
  <si>
    <t>Odsouhlasil:</t>
  </si>
  <si>
    <t>Celkové rozpočtové náklady (bezDPH)</t>
  </si>
  <si>
    <t>Celkové ostatní náklady</t>
  </si>
  <si>
    <t>Daň z přidané hodnoty (Rozpočet+Ostatní)</t>
  </si>
  <si>
    <t>Dílčí DPH</t>
  </si>
  <si>
    <t>Sazba[%]</t>
  </si>
  <si>
    <t>Základ</t>
  </si>
  <si>
    <t>Daň</t>
  </si>
  <si>
    <t>Základna</t>
  </si>
  <si>
    <t>Razítko:</t>
  </si>
  <si>
    <t>Celkové náklady (Rozpočet +Ostatní) vč. DPH</t>
  </si>
  <si>
    <t>Účelové měrné jednotky (bez DPH)</t>
  </si>
  <si>
    <t>Název MJ</t>
  </si>
  <si>
    <t>Počet MJ</t>
  </si>
  <si>
    <t>Náklady/MJ</t>
  </si>
  <si>
    <t>.Hdr</t>
  </si>
  <si>
    <t>Objekt</t>
  </si>
  <si>
    <t>Oddíl</t>
  </si>
  <si>
    <t>Druh</t>
  </si>
  <si>
    <t>Řádek</t>
  </si>
  <si>
    <t>Číslo(SKP)</t>
  </si>
  <si>
    <t>Název</t>
  </si>
  <si>
    <t>Množství [Mj]</t>
  </si>
  <si>
    <t>Mj</t>
  </si>
  <si>
    <t>Sazba [Kč]</t>
  </si>
  <si>
    <t>Cena celkem</t>
  </si>
  <si>
    <t>Hmoty1[t] za Mj</t>
  </si>
  <si>
    <t>Hmoty2[t] za Mj</t>
  </si>
  <si>
    <t>Normohodiny</t>
  </si>
  <si>
    <t>Dph</t>
  </si>
  <si>
    <t>Soupis prací</t>
  </si>
  <si>
    <t>.</t>
  </si>
  <si>
    <t>Ř</t>
  </si>
  <si>
    <t>Popis řádku</t>
  </si>
  <si>
    <t>Množství Mj</t>
  </si>
  <si>
    <t>Sazba</t>
  </si>
  <si>
    <t>Cena
celkem</t>
  </si>
  <si>
    <t>Hm1[t]/Mj</t>
  </si>
  <si>
    <t>Hm2[t]/Mj</t>
  </si>
  <si>
    <t>Nhod/Mj</t>
  </si>
  <si>
    <t>% Dph</t>
  </si>
  <si>
    <t>Cena vč. DPH</t>
  </si>
  <si>
    <t>001</t>
  </si>
  <si>
    <t>B</t>
  </si>
  <si>
    <t>SO 07 -Odstranění kiosku a mobiliáře</t>
  </si>
  <si>
    <t>095</t>
  </si>
  <si>
    <t>O</t>
  </si>
  <si>
    <t>různé dokončovací konstrukce</t>
  </si>
  <si>
    <t>Seznam položek pro oddíl :</t>
  </si>
  <si>
    <t>P</t>
  </si>
  <si>
    <t>095R01</t>
  </si>
  <si>
    <t>Ochrana směrníku po dobu realizace stavby</t>
  </si>
  <si>
    <t>kus</t>
  </si>
  <si>
    <t>096</t>
  </si>
  <si>
    <t>bourání a demolice konstrukcí</t>
  </si>
  <si>
    <t>966001211</t>
  </si>
  <si>
    <t>Odstranění lavičky stabilní zabetonované vč.bet. základů</t>
  </si>
  <si>
    <t>966001311</t>
  </si>
  <si>
    <t>Odstranění odpadkového koše s betonovou patkou</t>
  </si>
  <si>
    <t>966001411</t>
  </si>
  <si>
    <t>Odstranění stojanu na kola kotveného šrouby - 5 kol</t>
  </si>
  <si>
    <t>96600R01</t>
  </si>
  <si>
    <t>Odstranění tržních stánků</t>
  </si>
  <si>
    <t>96600R02</t>
  </si>
  <si>
    <t>Odstranění plakátovacího sloupu</t>
  </si>
  <si>
    <t>966006251</t>
  </si>
  <si>
    <t>Odstranění zábrany parkovací zabetonovaného sloupku v do 800 mm</t>
  </si>
  <si>
    <t>966006111</t>
  </si>
  <si>
    <t>Odstranění betonových sloupků vč. patek</t>
  </si>
  <si>
    <t>767161812</t>
  </si>
  <si>
    <t>Odstranění zábradlí u schodiště</t>
  </si>
  <si>
    <t>m</t>
  </si>
  <si>
    <t>966072810</t>
  </si>
  <si>
    <t>Odstranění oplocení předzahrádek výšky do 1 m</t>
  </si>
  <si>
    <t>m3</t>
  </si>
  <si>
    <t>U</t>
  </si>
  <si>
    <t>997221571</t>
  </si>
  <si>
    <t>Vodorovná doprava vybouraných hmot do 1 km</t>
  </si>
  <si>
    <t>t</t>
  </si>
  <si>
    <t>997221579</t>
  </si>
  <si>
    <t>Vodorovná doprava vybouraných hmot ZKD i započaty 1 km do 10 km</t>
  </si>
  <si>
    <t>997013831</t>
  </si>
  <si>
    <t>Poplatek na skládce - směsný</t>
  </si>
  <si>
    <t>098</t>
  </si>
  <si>
    <t>demolice</t>
  </si>
  <si>
    <t>981011112</t>
  </si>
  <si>
    <t>Demolice budov dřevěných ostatních oboustranně obitých nebo omítnutých postupným rozebíráním</t>
  </si>
  <si>
    <t>Odstranění prodejního stánku vč. vodovodní, kanalizační a elektro přípojky - viz TZ pro SO 07.
Kiosek je tvaru šestihranu, ocelové konstrukcě, částečně prosklený. obložený dřevem.
Zastřešení je provedeno plochou střechou. Kiosek odstraněn vč. 3 sloupků v jeho blizkosti.</t>
  </si>
  <si>
    <t>997006512</t>
  </si>
  <si>
    <t>Vodorovná doprava suti do 1 km - na placenou skládku</t>
  </si>
  <si>
    <t>T</t>
  </si>
  <si>
    <t>997006519</t>
  </si>
  <si>
    <t>Vodorovná doprava suti ZKD i započatý 1 km do 10 km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</si>
</sst>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0"/>
    <numFmt numFmtId="170" formatCode="#,##0.00&quot; Kč&quot;;[Red]\-#,##0.00&quot; Kč&quot;"/>
    <numFmt numFmtId="171" formatCode="#,##0.00;\-#,##0.00;&quot;&quot;"/>
    <numFmt numFmtId="172" formatCode="#,##0.000;\-#,##0.000;&quot;&quot;"/>
    <numFmt numFmtId="173" formatCode="_-* #,##0.00\,_K_č_-;\-* #,##0.00\,_K_č_-;_-* \-??\ _K_č_-;_-@_-"/>
  </numFmts>
  <fonts count="66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2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sz val="10"/>
      <color indexed="8"/>
      <name val="Andale Sans UI;Arial Unicode MS"/>
      <family val="1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60"/>
      <name val="Arial"/>
      <family val="2"/>
    </font>
    <font>
      <i/>
      <sz val="8"/>
      <color indexed="6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7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/>
    </xf>
    <xf numFmtId="164" fontId="6" fillId="35" borderId="17" xfId="0" applyNumberFormat="1" applyFont="1" applyFill="1" applyBorder="1" applyAlignment="1">
      <alignment horizontal="center"/>
    </xf>
    <xf numFmtId="164" fontId="6" fillId="35" borderId="18" xfId="0" applyNumberFormat="1" applyFont="1" applyFill="1" applyBorder="1" applyAlignment="1">
      <alignment horizontal="center"/>
    </xf>
    <xf numFmtId="0" fontId="12" fillId="35" borderId="15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/>
    </xf>
    <xf numFmtId="0" fontId="6" fillId="35" borderId="17" xfId="0" applyFont="1" applyFill="1" applyBorder="1" applyAlignment="1">
      <alignment horizontal="center" vertical="center"/>
    </xf>
    <xf numFmtId="165" fontId="0" fillId="33" borderId="15" xfId="0" applyNumberFormat="1" applyFont="1" applyFill="1" applyBorder="1" applyAlignment="1">
      <alignment/>
    </xf>
    <xf numFmtId="165" fontId="0" fillId="33" borderId="15" xfId="0" applyNumberFormat="1" applyFont="1" applyFill="1" applyBorder="1" applyAlignment="1">
      <alignment/>
    </xf>
    <xf numFmtId="165" fontId="0" fillId="33" borderId="19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166" fontId="0" fillId="33" borderId="15" xfId="0" applyNumberFormat="1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6" fillId="35" borderId="16" xfId="0" applyFont="1" applyFill="1" applyBorder="1" applyAlignment="1">
      <alignment horizontal="center"/>
    </xf>
    <xf numFmtId="165" fontId="6" fillId="35" borderId="17" xfId="0" applyNumberFormat="1" applyFont="1" applyFill="1" applyBorder="1" applyAlignment="1">
      <alignment/>
    </xf>
    <xf numFmtId="165" fontId="6" fillId="35" borderId="17" xfId="0" applyNumberFormat="1" applyFont="1" applyFill="1" applyBorder="1" applyAlignment="1">
      <alignment/>
    </xf>
    <xf numFmtId="165" fontId="6" fillId="35" borderId="18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166" fontId="6" fillId="35" borderId="17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5" borderId="20" xfId="0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169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18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0" fontId="20" fillId="33" borderId="0" xfId="0" applyFont="1" applyFill="1" applyBorder="1" applyAlignment="1">
      <alignment horizontal="left"/>
    </xf>
    <xf numFmtId="0" fontId="21" fillId="33" borderId="0" xfId="0" applyFont="1" applyFill="1" applyBorder="1" applyAlignment="1">
      <alignment/>
    </xf>
    <xf numFmtId="168" fontId="20" fillId="33" borderId="0" xfId="0" applyNumberFormat="1" applyFont="1" applyFill="1" applyBorder="1" applyAlignment="1">
      <alignment/>
    </xf>
    <xf numFmtId="168" fontId="22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168" fontId="6" fillId="33" borderId="0" xfId="0" applyNumberFormat="1" applyFont="1" applyFill="1" applyBorder="1" applyAlignment="1">
      <alignment/>
    </xf>
    <xf numFmtId="170" fontId="23" fillId="33" borderId="0" xfId="0" applyNumberFormat="1" applyFont="1" applyFill="1" applyBorder="1" applyAlignment="1">
      <alignment/>
    </xf>
    <xf numFmtId="4" fontId="23" fillId="33" borderId="0" xfId="0" applyNumberFormat="1" applyFont="1" applyFill="1" applyBorder="1" applyAlignment="1">
      <alignment/>
    </xf>
    <xf numFmtId="4" fontId="23" fillId="33" borderId="0" xfId="0" applyNumberFormat="1" applyFont="1" applyFill="1" applyBorder="1" applyAlignment="1">
      <alignment horizontal="right"/>
    </xf>
    <xf numFmtId="0" fontId="9" fillId="34" borderId="15" xfId="0" applyFont="1" applyFill="1" applyBorder="1" applyAlignment="1">
      <alignment horizontal="center"/>
    </xf>
    <xf numFmtId="168" fontId="9" fillId="34" borderId="15" xfId="0" applyNumberFormat="1" applyFont="1" applyFill="1" applyBorder="1" applyAlignment="1">
      <alignment horizontal="center"/>
    </xf>
    <xf numFmtId="168" fontId="24" fillId="34" borderId="15" xfId="0" applyNumberFormat="1" applyFont="1" applyFill="1" applyBorder="1" applyAlignment="1">
      <alignment horizontal="left"/>
    </xf>
    <xf numFmtId="0" fontId="25" fillId="34" borderId="15" xfId="0" applyFont="1" applyFill="1" applyBorder="1" applyAlignment="1">
      <alignment horizontal="center"/>
    </xf>
    <xf numFmtId="170" fontId="26" fillId="34" borderId="15" xfId="0" applyNumberFormat="1" applyFont="1" applyFill="1" applyBorder="1" applyAlignment="1">
      <alignment horizontal="center"/>
    </xf>
    <xf numFmtId="4" fontId="26" fillId="34" borderId="15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0" fontId="17" fillId="34" borderId="17" xfId="0" applyFont="1" applyFill="1" applyBorder="1" applyAlignment="1">
      <alignment horizontal="center" vertical="center"/>
    </xf>
    <xf numFmtId="0" fontId="17" fillId="34" borderId="17" xfId="0" applyFont="1" applyFill="1" applyBorder="1" applyAlignment="1">
      <alignment vertical="center"/>
    </xf>
    <xf numFmtId="0" fontId="17" fillId="34" borderId="17" xfId="0" applyFont="1" applyFill="1" applyBorder="1" applyAlignment="1">
      <alignment horizontal="center" vertical="center" wrapText="1"/>
    </xf>
    <xf numFmtId="4" fontId="17" fillId="34" borderId="1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33" borderId="17" xfId="0" applyFont="1" applyFill="1" applyBorder="1" applyAlignment="1">
      <alignment/>
    </xf>
    <xf numFmtId="168" fontId="14" fillId="33" borderId="17" xfId="0" applyNumberFormat="1" applyFont="1" applyFill="1" applyBorder="1" applyAlignment="1">
      <alignment horizontal="center"/>
    </xf>
    <xf numFmtId="168" fontId="27" fillId="33" borderId="17" xfId="0" applyNumberFormat="1" applyFont="1" applyFill="1" applyBorder="1" applyAlignment="1">
      <alignment/>
    </xf>
    <xf numFmtId="0" fontId="25" fillId="33" borderId="17" xfId="0" applyFont="1" applyFill="1" applyBorder="1" applyAlignment="1">
      <alignment/>
    </xf>
    <xf numFmtId="170" fontId="14" fillId="36" borderId="17" xfId="0" applyNumberFormat="1" applyFont="1" applyFill="1" applyBorder="1" applyAlignment="1">
      <alignment/>
    </xf>
    <xf numFmtId="4" fontId="14" fillId="36" borderId="17" xfId="0" applyNumberFormat="1" applyFont="1" applyFill="1" applyBorder="1" applyAlignment="1">
      <alignment/>
    </xf>
    <xf numFmtId="4" fontId="14" fillId="36" borderId="17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14" fillId="36" borderId="17" xfId="0" applyFont="1" applyFill="1" applyBorder="1" applyAlignment="1">
      <alignment horizontal="right" vertical="top"/>
    </xf>
    <xf numFmtId="0" fontId="28" fillId="36" borderId="17" xfId="0" applyFont="1" applyFill="1" applyBorder="1" applyAlignment="1">
      <alignment vertical="top"/>
    </xf>
    <xf numFmtId="0" fontId="14" fillId="36" borderId="17" xfId="0" applyFont="1" applyFill="1" applyBorder="1" applyAlignment="1">
      <alignment horizontal="center" vertical="top"/>
    </xf>
    <xf numFmtId="0" fontId="14" fillId="36" borderId="17" xfId="0" applyFont="1" applyFill="1" applyBorder="1" applyAlignment="1">
      <alignment vertical="top"/>
    </xf>
    <xf numFmtId="0" fontId="14" fillId="36" borderId="17" xfId="0" applyFont="1" applyFill="1" applyBorder="1" applyAlignment="1">
      <alignment vertical="top" wrapText="1"/>
    </xf>
    <xf numFmtId="170" fontId="14" fillId="36" borderId="17" xfId="0" applyNumberFormat="1" applyFont="1" applyFill="1" applyBorder="1" applyAlignment="1">
      <alignment vertical="top"/>
    </xf>
    <xf numFmtId="4" fontId="14" fillId="36" borderId="17" xfId="0" applyNumberFormat="1" applyFont="1" applyFill="1" applyBorder="1" applyAlignment="1">
      <alignment vertical="top"/>
    </xf>
    <xf numFmtId="169" fontId="14" fillId="36" borderId="17" xfId="0" applyNumberFormat="1" applyFont="1" applyFill="1" applyBorder="1" applyAlignment="1">
      <alignment vertical="top"/>
    </xf>
    <xf numFmtId="4" fontId="14" fillId="36" borderId="17" xfId="0" applyNumberFormat="1" applyFont="1" applyFill="1" applyBorder="1" applyAlignment="1">
      <alignment horizontal="right" vertical="top"/>
    </xf>
    <xf numFmtId="0" fontId="0" fillId="33" borderId="0" xfId="0" applyFont="1" applyFill="1" applyBorder="1" applyAlignment="1">
      <alignment vertical="top"/>
    </xf>
    <xf numFmtId="0" fontId="14" fillId="33" borderId="0" xfId="0" applyFont="1" applyFill="1" applyBorder="1" applyAlignment="1">
      <alignment vertical="top"/>
    </xf>
    <xf numFmtId="0" fontId="14" fillId="37" borderId="17" xfId="0" applyFont="1" applyFill="1" applyBorder="1" applyAlignment="1">
      <alignment horizontal="right" vertical="top"/>
    </xf>
    <xf numFmtId="0" fontId="14" fillId="37" borderId="17" xfId="0" applyFont="1" applyFill="1" applyBorder="1" applyAlignment="1">
      <alignment horizontal="center" vertical="top"/>
    </xf>
    <xf numFmtId="0" fontId="14" fillId="37" borderId="17" xfId="0" applyFont="1" applyFill="1" applyBorder="1" applyAlignment="1">
      <alignment vertical="top"/>
    </xf>
    <xf numFmtId="0" fontId="14" fillId="37" borderId="17" xfId="0" applyFont="1" applyFill="1" applyBorder="1" applyAlignment="1">
      <alignment vertical="top" wrapText="1"/>
    </xf>
    <xf numFmtId="164" fontId="14" fillId="37" borderId="17" xfId="0" applyNumberFormat="1" applyFont="1" applyFill="1" applyBorder="1" applyAlignment="1">
      <alignment vertical="top"/>
    </xf>
    <xf numFmtId="4" fontId="14" fillId="37" borderId="17" xfId="0" applyNumberFormat="1" applyFont="1" applyFill="1" applyBorder="1" applyAlignment="1">
      <alignment vertical="top"/>
    </xf>
    <xf numFmtId="169" fontId="14" fillId="37" borderId="17" xfId="0" applyNumberFormat="1" applyFont="1" applyFill="1" applyBorder="1" applyAlignment="1">
      <alignment vertical="top"/>
    </xf>
    <xf numFmtId="4" fontId="14" fillId="37" borderId="17" xfId="0" applyNumberFormat="1" applyFont="1" applyFill="1" applyBorder="1" applyAlignment="1">
      <alignment horizontal="right" vertical="top"/>
    </xf>
    <xf numFmtId="0" fontId="29" fillId="33" borderId="0" xfId="0" applyFont="1" applyFill="1" applyBorder="1" applyAlignment="1">
      <alignment vertical="top"/>
    </xf>
    <xf numFmtId="0" fontId="29" fillId="35" borderId="0" xfId="0" applyFont="1" applyFill="1" applyBorder="1" applyAlignment="1">
      <alignment horizontal="right" vertical="top"/>
    </xf>
    <xf numFmtId="0" fontId="29" fillId="35" borderId="0" xfId="0" applyFont="1" applyFill="1" applyBorder="1" applyAlignment="1">
      <alignment horizontal="center" vertical="top"/>
    </xf>
    <xf numFmtId="0" fontId="5" fillId="35" borderId="0" xfId="0" applyFont="1" applyFill="1" applyBorder="1" applyAlignment="1">
      <alignment vertical="top"/>
    </xf>
    <xf numFmtId="0" fontId="29" fillId="35" borderId="0" xfId="0" applyFont="1" applyFill="1" applyBorder="1" applyAlignment="1">
      <alignment vertical="top"/>
    </xf>
    <xf numFmtId="0" fontId="29" fillId="35" borderId="0" xfId="0" applyFont="1" applyFill="1" applyBorder="1" applyAlignment="1">
      <alignment vertical="top" wrapText="1"/>
    </xf>
    <xf numFmtId="164" fontId="29" fillId="35" borderId="0" xfId="0" applyNumberFormat="1" applyFont="1" applyFill="1" applyBorder="1" applyAlignment="1">
      <alignment vertical="top"/>
    </xf>
    <xf numFmtId="4" fontId="29" fillId="35" borderId="0" xfId="0" applyNumberFormat="1" applyFont="1" applyFill="1" applyBorder="1" applyAlignment="1">
      <alignment vertical="top"/>
    </xf>
    <xf numFmtId="169" fontId="29" fillId="35" borderId="0" xfId="0" applyNumberFormat="1" applyFont="1" applyFill="1" applyBorder="1" applyAlignment="1">
      <alignment vertical="top"/>
    </xf>
    <xf numFmtId="4" fontId="29" fillId="35" borderId="0" xfId="0" applyNumberFormat="1" applyFont="1" applyFill="1" applyBorder="1" applyAlignment="1">
      <alignment horizontal="right" vertical="top"/>
    </xf>
    <xf numFmtId="0" fontId="9" fillId="33" borderId="15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vertical="top"/>
    </xf>
    <xf numFmtId="0" fontId="0" fillId="33" borderId="15" xfId="0" applyFont="1" applyFill="1" applyBorder="1" applyAlignment="1">
      <alignment vertical="top" wrapText="1"/>
    </xf>
    <xf numFmtId="169" fontId="0" fillId="33" borderId="15" xfId="0" applyNumberFormat="1" applyFont="1" applyFill="1" applyBorder="1" applyAlignment="1">
      <alignment vertical="top"/>
    </xf>
    <xf numFmtId="0" fontId="0" fillId="33" borderId="15" xfId="0" applyFont="1" applyFill="1" applyBorder="1" applyAlignment="1">
      <alignment horizontal="center" vertical="top"/>
    </xf>
    <xf numFmtId="4" fontId="0" fillId="33" borderId="15" xfId="0" applyNumberFormat="1" applyFont="1" applyFill="1" applyBorder="1" applyAlignment="1">
      <alignment vertical="top"/>
    </xf>
    <xf numFmtId="167" fontId="6" fillId="33" borderId="15" xfId="0" applyNumberFormat="1" applyFont="1" applyFill="1" applyBorder="1" applyAlignment="1">
      <alignment vertical="top"/>
    </xf>
    <xf numFmtId="171" fontId="9" fillId="33" borderId="15" xfId="0" applyNumberFormat="1" applyFont="1" applyFill="1" applyBorder="1" applyAlignment="1">
      <alignment vertical="top"/>
    </xf>
    <xf numFmtId="171" fontId="0" fillId="33" borderId="15" xfId="0" applyNumberFormat="1" applyFont="1" applyFill="1" applyBorder="1" applyAlignment="1">
      <alignment vertical="top"/>
    </xf>
    <xf numFmtId="172" fontId="0" fillId="33" borderId="15" xfId="0" applyNumberFormat="1" applyFont="1" applyFill="1" applyBorder="1" applyAlignment="1">
      <alignment vertical="top"/>
    </xf>
    <xf numFmtId="166" fontId="9" fillId="33" borderId="15" xfId="0" applyNumberFormat="1" applyFont="1" applyFill="1" applyBorder="1" applyAlignment="1">
      <alignment horizontal="right" vertical="top"/>
    </xf>
    <xf numFmtId="171" fontId="9" fillId="33" borderId="15" xfId="0" applyNumberFormat="1" applyFont="1" applyFill="1" applyBorder="1" applyAlignment="1">
      <alignment horizontal="right" vertical="top"/>
    </xf>
    <xf numFmtId="173" fontId="0" fillId="33" borderId="0" xfId="0" applyNumberFormat="1" applyFont="1" applyFill="1" applyBorder="1" applyAlignment="1">
      <alignment horizontal="right" vertical="top"/>
    </xf>
    <xf numFmtId="0" fontId="17" fillId="33" borderId="0" xfId="0" applyFont="1" applyFill="1" applyBorder="1" applyAlignment="1">
      <alignment vertical="top"/>
    </xf>
    <xf numFmtId="0" fontId="30" fillId="33" borderId="0" xfId="0" applyFont="1" applyFill="1" applyBorder="1" applyAlignment="1">
      <alignment vertical="top" wrapText="1"/>
    </xf>
    <xf numFmtId="0" fontId="17" fillId="33" borderId="0" xfId="0" applyFont="1" applyFill="1" applyBorder="1" applyAlignment="1">
      <alignment horizontal="center" vertical="top"/>
    </xf>
    <xf numFmtId="4" fontId="17" fillId="33" borderId="0" xfId="0" applyNumberFormat="1" applyFont="1" applyFill="1" applyBorder="1" applyAlignment="1">
      <alignment vertical="top"/>
    </xf>
    <xf numFmtId="169" fontId="17" fillId="33" borderId="0" xfId="0" applyNumberFormat="1" applyFont="1" applyFill="1" applyBorder="1" applyAlignment="1">
      <alignment vertical="top"/>
    </xf>
    <xf numFmtId="0" fontId="17" fillId="33" borderId="0" xfId="0" applyFont="1" applyFill="1" applyBorder="1" applyAlignment="1">
      <alignment horizontal="right" vertical="top"/>
    </xf>
    <xf numFmtId="0" fontId="17" fillId="0" borderId="0" xfId="0" applyFont="1" applyBorder="1" applyAlignment="1">
      <alignment vertical="top"/>
    </xf>
    <xf numFmtId="168" fontId="22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5" fillId="34" borderId="13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/>
    </xf>
    <xf numFmtId="167" fontId="16" fillId="35" borderId="11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164" fontId="0" fillId="33" borderId="15" xfId="0" applyNumberFormat="1" applyFont="1" applyFill="1" applyBorder="1" applyAlignment="1">
      <alignment horizontal="center"/>
    </xf>
    <xf numFmtId="164" fontId="0" fillId="33" borderId="19" xfId="0" applyNumberFormat="1" applyFont="1" applyFill="1" applyBorder="1" applyAlignment="1">
      <alignment horizontal="center"/>
    </xf>
    <xf numFmtId="167" fontId="0" fillId="33" borderId="15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left" vertical="center"/>
    </xf>
    <xf numFmtId="167" fontId="6" fillId="35" borderId="0" xfId="0" applyNumberFormat="1" applyFont="1" applyFill="1" applyBorder="1" applyAlignment="1">
      <alignment horizontal="center" vertical="center"/>
    </xf>
    <xf numFmtId="167" fontId="14" fillId="35" borderId="18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168" fontId="6" fillId="35" borderId="15" xfId="0" applyNumberFormat="1" applyFont="1" applyFill="1" applyBorder="1" applyAlignment="1">
      <alignment horizontal="center" vertical="center"/>
    </xf>
    <xf numFmtId="167" fontId="9" fillId="33" borderId="15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2" fontId="6" fillId="35" borderId="17" xfId="0" applyNumberFormat="1" applyFont="1" applyFill="1" applyBorder="1" applyAlignment="1">
      <alignment horizontal="center"/>
    </xf>
    <xf numFmtId="4" fontId="6" fillId="35" borderId="18" xfId="0" applyNumberFormat="1" applyFont="1" applyFill="1" applyBorder="1" applyAlignment="1">
      <alignment horizontal="center"/>
    </xf>
    <xf numFmtId="0" fontId="12" fillId="35" borderId="15" xfId="0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167" fontId="6" fillId="33" borderId="24" xfId="0" applyNumberFormat="1" applyFont="1" applyFill="1" applyBorder="1" applyAlignment="1">
      <alignment horizontal="center"/>
    </xf>
    <xf numFmtId="0" fontId="13" fillId="33" borderId="15" xfId="0" applyFont="1" applyFill="1" applyBorder="1" applyAlignment="1">
      <alignment/>
    </xf>
    <xf numFmtId="0" fontId="6" fillId="35" borderId="17" xfId="0" applyFont="1" applyFill="1" applyBorder="1" applyAlignment="1">
      <alignment horizontal="left" vertical="center" wrapText="1"/>
    </xf>
    <xf numFmtId="167" fontId="6" fillId="35" borderId="24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vertical="center"/>
    </xf>
    <xf numFmtId="167" fontId="6" fillId="35" borderId="15" xfId="0" applyNumberFormat="1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/>
    </xf>
    <xf numFmtId="167" fontId="14" fillId="33" borderId="25" xfId="0" applyNumberFormat="1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49" fontId="0" fillId="33" borderId="15" xfId="0" applyNumberFormat="1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/>
    </xf>
    <xf numFmtId="168" fontId="20" fillId="33" borderId="0" xfId="0" applyNumberFormat="1" applyFont="1" applyFill="1" applyBorder="1" applyAlignment="1">
      <alignment horizontal="center"/>
    </xf>
    <xf numFmtId="168" fontId="6" fillId="33" borderId="0" xfId="0" applyNumberFormat="1" applyFont="1" applyFill="1" applyBorder="1" applyAlignment="1">
      <alignment horizontal="center"/>
    </xf>
    <xf numFmtId="168" fontId="0" fillId="33" borderId="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s-urs.cz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D10" sqref="D10:E10"/>
    </sheetView>
  </sheetViews>
  <sheetFormatPr defaultColWidth="11.7109375" defaultRowHeight="12.75"/>
  <cols>
    <col min="1" max="1" width="1.421875" style="1" customWidth="1"/>
    <col min="2" max="11" width="12.421875" style="2" customWidth="1"/>
    <col min="12" max="12" width="15.8515625" style="2" customWidth="1"/>
    <col min="13" max="13" width="17.421875" style="2" customWidth="1"/>
    <col min="14" max="14" width="12.421875" style="2" customWidth="1"/>
    <col min="15" max="15" width="1.421875" style="2" customWidth="1"/>
    <col min="16" max="16384" width="11.7109375" style="2" customWidth="1"/>
  </cols>
  <sheetData>
    <row r="1" spans="1:15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24" customHeight="1">
      <c r="A2" s="6"/>
      <c r="B2" s="170" t="s">
        <v>0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7"/>
    </row>
    <row r="3" spans="1:15" ht="27" customHeight="1">
      <c r="A3" s="6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7"/>
    </row>
    <row r="4" spans="1:15" ht="24" customHeight="1">
      <c r="A4" s="6"/>
      <c r="B4" s="8" t="s">
        <v>1</v>
      </c>
      <c r="C4" s="171" t="s">
        <v>2</v>
      </c>
      <c r="D4" s="171"/>
      <c r="E4" s="171"/>
      <c r="F4" s="171"/>
      <c r="G4" s="171"/>
      <c r="H4" s="171"/>
      <c r="I4" s="9" t="s">
        <v>3</v>
      </c>
      <c r="J4" s="172" t="s">
        <v>4</v>
      </c>
      <c r="K4" s="172"/>
      <c r="L4" s="172"/>
      <c r="M4" s="172"/>
      <c r="N4" s="172"/>
      <c r="O4" s="10"/>
    </row>
    <row r="5" spans="1:15" ht="23.25" customHeight="1">
      <c r="A5" s="6"/>
      <c r="B5" s="11" t="s">
        <v>5</v>
      </c>
      <c r="C5" s="12"/>
      <c r="D5" s="173"/>
      <c r="E5" s="173"/>
      <c r="F5" s="13"/>
      <c r="G5" s="174"/>
      <c r="H5" s="174"/>
      <c r="I5" s="174"/>
      <c r="J5" s="174"/>
      <c r="K5" s="174"/>
      <c r="L5" s="174"/>
      <c r="M5" s="174"/>
      <c r="N5" s="174"/>
      <c r="O5" s="14"/>
    </row>
    <row r="6" spans="1:15" ht="15" customHeight="1">
      <c r="A6" s="6"/>
      <c r="B6" s="166" t="s">
        <v>6</v>
      </c>
      <c r="C6" s="166"/>
      <c r="D6" s="168" t="s">
        <v>7</v>
      </c>
      <c r="E6" s="168"/>
      <c r="F6" s="15" t="s">
        <v>8</v>
      </c>
      <c r="G6" s="166" t="s">
        <v>9</v>
      </c>
      <c r="H6" s="166"/>
      <c r="I6" s="166"/>
      <c r="J6" s="166"/>
      <c r="K6" s="166"/>
      <c r="L6" s="166"/>
      <c r="M6" s="166"/>
      <c r="N6" s="166"/>
      <c r="O6" s="14"/>
    </row>
    <row r="7" spans="1:15" ht="15" customHeight="1">
      <c r="A7" s="6"/>
      <c r="B7" s="166" t="s">
        <v>10</v>
      </c>
      <c r="C7" s="166"/>
      <c r="D7" s="168"/>
      <c r="E7" s="168"/>
      <c r="F7" s="15" t="s">
        <v>11</v>
      </c>
      <c r="G7" s="166" t="s">
        <v>12</v>
      </c>
      <c r="H7" s="166"/>
      <c r="I7" s="166"/>
      <c r="J7" s="166"/>
      <c r="K7" s="166"/>
      <c r="L7" s="166"/>
      <c r="M7" s="166"/>
      <c r="N7" s="166"/>
      <c r="O7" s="14"/>
    </row>
    <row r="8" spans="1:15" ht="15" customHeight="1">
      <c r="A8" s="6"/>
      <c r="B8" s="166" t="s">
        <v>13</v>
      </c>
      <c r="C8" s="166"/>
      <c r="D8" s="168" t="s">
        <v>14</v>
      </c>
      <c r="E8" s="168"/>
      <c r="F8" s="15" t="s">
        <v>15</v>
      </c>
      <c r="G8" s="169"/>
      <c r="H8" s="169"/>
      <c r="I8" s="169"/>
      <c r="J8" s="169"/>
      <c r="K8" s="169"/>
      <c r="L8" s="169"/>
      <c r="M8" s="169"/>
      <c r="N8" s="169"/>
      <c r="O8" s="14"/>
    </row>
    <row r="9" spans="1:15" ht="15" customHeight="1">
      <c r="A9" s="6"/>
      <c r="B9" s="166" t="s">
        <v>16</v>
      </c>
      <c r="C9" s="166"/>
      <c r="D9" s="168"/>
      <c r="E9" s="168"/>
      <c r="F9" s="15" t="s">
        <v>17</v>
      </c>
      <c r="G9" s="169" t="s">
        <v>18</v>
      </c>
      <c r="H9" s="169"/>
      <c r="I9" s="169"/>
      <c r="J9" s="169"/>
      <c r="K9" s="169"/>
      <c r="L9" s="169"/>
      <c r="M9" s="169"/>
      <c r="N9" s="169"/>
      <c r="O9" s="14"/>
    </row>
    <row r="10" spans="1:15" ht="15" customHeight="1">
      <c r="A10" s="6"/>
      <c r="B10" s="166" t="s">
        <v>19</v>
      </c>
      <c r="C10" s="166"/>
      <c r="D10" s="166"/>
      <c r="E10" s="166"/>
      <c r="F10" s="15" t="s">
        <v>20</v>
      </c>
      <c r="G10" s="169" t="s">
        <v>21</v>
      </c>
      <c r="H10" s="169"/>
      <c r="I10" s="169"/>
      <c r="J10" s="169"/>
      <c r="K10" s="169"/>
      <c r="L10" s="169"/>
      <c r="M10" s="169"/>
      <c r="N10" s="169"/>
      <c r="O10" s="14"/>
    </row>
    <row r="11" spans="1:15" ht="15" customHeight="1">
      <c r="A11" s="6"/>
      <c r="B11" s="166" t="s">
        <v>22</v>
      </c>
      <c r="C11" s="166"/>
      <c r="D11" s="139" t="s">
        <v>23</v>
      </c>
      <c r="E11" s="139"/>
      <c r="F11" s="15"/>
      <c r="G11" s="166" t="s">
        <v>24</v>
      </c>
      <c r="H11" s="166"/>
      <c r="I11" s="166"/>
      <c r="J11" s="166"/>
      <c r="K11" s="166"/>
      <c r="L11" s="166"/>
      <c r="M11" s="166"/>
      <c r="N11" s="166"/>
      <c r="O11" s="14"/>
    </row>
    <row r="12" spans="1:15" ht="15" customHeight="1">
      <c r="A12" s="6"/>
      <c r="B12" s="167" t="s">
        <v>25</v>
      </c>
      <c r="C12" s="167"/>
      <c r="D12" s="167" t="s">
        <v>26</v>
      </c>
      <c r="E12" s="167"/>
      <c r="F12" s="15" t="s">
        <v>27</v>
      </c>
      <c r="G12" s="166" t="s">
        <v>28</v>
      </c>
      <c r="H12" s="166"/>
      <c r="I12" s="166"/>
      <c r="J12" s="166"/>
      <c r="K12" s="166"/>
      <c r="L12" s="166"/>
      <c r="M12" s="166"/>
      <c r="N12" s="166"/>
      <c r="O12" s="14"/>
    </row>
    <row r="13" spans="1:15" ht="15" customHeight="1">
      <c r="A13" s="6"/>
      <c r="B13" s="164" t="s">
        <v>29</v>
      </c>
      <c r="C13" s="164"/>
      <c r="D13" s="164"/>
      <c r="E13" s="164"/>
      <c r="F13" s="164"/>
      <c r="G13" s="165" t="s">
        <v>30</v>
      </c>
      <c r="H13" s="165"/>
      <c r="I13" s="165"/>
      <c r="J13" s="165"/>
      <c r="K13" s="165"/>
      <c r="L13" s="143" t="s">
        <v>31</v>
      </c>
      <c r="M13" s="143"/>
      <c r="N13" s="143"/>
      <c r="O13" s="14"/>
    </row>
    <row r="14" spans="1:15" ht="15" customHeight="1">
      <c r="A14" s="6"/>
      <c r="B14" s="16" t="s">
        <v>32</v>
      </c>
      <c r="C14" s="17" t="s">
        <v>33</v>
      </c>
      <c r="D14" s="17" t="s">
        <v>34</v>
      </c>
      <c r="E14" s="18" t="s">
        <v>35</v>
      </c>
      <c r="F14" s="19" t="s">
        <v>36</v>
      </c>
      <c r="G14" s="153" t="s">
        <v>37</v>
      </c>
      <c r="H14" s="153"/>
      <c r="I14" s="153"/>
      <c r="J14" s="21" t="s">
        <v>38</v>
      </c>
      <c r="K14" s="22" t="s">
        <v>39</v>
      </c>
      <c r="L14" s="14"/>
      <c r="M14" s="3"/>
      <c r="N14" s="3"/>
      <c r="O14" s="14"/>
    </row>
    <row r="15" spans="1:15" ht="15" customHeight="1">
      <c r="A15" s="6"/>
      <c r="B15" s="23" t="s">
        <v>40</v>
      </c>
      <c r="C15" s="24">
        <f>SUMIF(Rozpočet!F9:F34,B15,Rozpočet!L9:L34)</f>
        <v>0</v>
      </c>
      <c r="D15" s="24">
        <f>SUMIF(Rozpočet!F9:F34,B15,Rozpočet!M9:M34)</f>
        <v>0</v>
      </c>
      <c r="E15" s="25">
        <f>SUMIF(Rozpočet!F9:F34,B15,Rozpočet!N9:N34)</f>
        <v>0</v>
      </c>
      <c r="F15" s="26">
        <f>SUMIF(Rozpočet!F9:F34,B15,Rozpočet!O9:O34)</f>
        <v>0</v>
      </c>
      <c r="G15" s="157"/>
      <c r="H15" s="157"/>
      <c r="I15" s="157"/>
      <c r="J15" s="27"/>
      <c r="K15" s="28"/>
      <c r="L15" s="14"/>
      <c r="M15" s="3"/>
      <c r="N15" s="3"/>
      <c r="O15" s="14"/>
    </row>
    <row r="16" spans="1:15" ht="15" customHeight="1">
      <c r="A16" s="6"/>
      <c r="B16" s="23" t="s">
        <v>41</v>
      </c>
      <c r="C16" s="24">
        <f>SUMIF(Rozpočet!F9:F34,B16,Rozpočet!L9:L34)</f>
        <v>0</v>
      </c>
      <c r="D16" s="24">
        <f>SUMIF(Rozpočet!F9:F34,B16,Rozpočet!M9:M34)</f>
        <v>0</v>
      </c>
      <c r="E16" s="25">
        <f>SUMIF(Rozpočet!F9:F34,B16,Rozpočet!N9:N34)</f>
        <v>0</v>
      </c>
      <c r="F16" s="26">
        <f>SUMIF(Rozpočet!F9:F34,B16,Rozpočet!O9:O34)</f>
        <v>0</v>
      </c>
      <c r="G16" s="157"/>
      <c r="H16" s="157"/>
      <c r="I16" s="157"/>
      <c r="J16" s="27"/>
      <c r="K16" s="28"/>
      <c r="L16" s="14"/>
      <c r="M16" s="3"/>
      <c r="N16" s="3"/>
      <c r="O16" s="14"/>
    </row>
    <row r="17" spans="1:15" ht="15" customHeight="1">
      <c r="A17" s="6"/>
      <c r="B17" s="23" t="s">
        <v>42</v>
      </c>
      <c r="C17" s="24">
        <f>SUMIF(Rozpočet!F9:F34,B17,Rozpočet!L9:L34)</f>
        <v>0</v>
      </c>
      <c r="D17" s="24">
        <f>SUMIF(Rozpočet!F9:F34,B17,Rozpočet!M9:M34)</f>
        <v>0</v>
      </c>
      <c r="E17" s="25">
        <f>SUMIF(Rozpočet!F9:F34,B17,Rozpočet!N9:N34)</f>
        <v>0</v>
      </c>
      <c r="F17" s="26">
        <f>SUMIF(Rozpočet!F9:F34,B17,Rozpočet!O9:O34)</f>
        <v>0</v>
      </c>
      <c r="G17" s="157"/>
      <c r="H17" s="157"/>
      <c r="I17" s="157"/>
      <c r="J17" s="27"/>
      <c r="K17" s="28"/>
      <c r="L17" s="14"/>
      <c r="M17" s="3"/>
      <c r="N17" s="3"/>
      <c r="O17" s="14"/>
    </row>
    <row r="18" spans="1:15" ht="15" customHeight="1">
      <c r="A18" s="6"/>
      <c r="B18" s="23" t="s">
        <v>43</v>
      </c>
      <c r="C18" s="24">
        <f>SUMIF(Rozpočet!F9:F34,B18,Rozpočet!L9:L34)</f>
        <v>0</v>
      </c>
      <c r="D18" s="24">
        <f>SUMIF(Rozpočet!F9:F34,B18,Rozpočet!M9:M34)</f>
        <v>0</v>
      </c>
      <c r="E18" s="25">
        <f>SUMIF(Rozpočet!F9:F34,B18,Rozpočet!N9:N34)</f>
        <v>0</v>
      </c>
      <c r="F18" s="26">
        <f>SUMIF(Rozpočet!F9:F34,B18,Rozpočet!O9:O34)</f>
        <v>0</v>
      </c>
      <c r="G18" s="157"/>
      <c r="H18" s="157"/>
      <c r="I18" s="157"/>
      <c r="J18" s="27"/>
      <c r="K18" s="28"/>
      <c r="L18" s="14"/>
      <c r="M18" s="3"/>
      <c r="N18" s="3"/>
      <c r="O18" s="14"/>
    </row>
    <row r="19" spans="1:15" ht="15" customHeight="1">
      <c r="A19" s="6"/>
      <c r="B19" s="23" t="s">
        <v>44</v>
      </c>
      <c r="C19" s="24">
        <f>Rozpočet!L7-SUM(C15:C18)</f>
        <v>0</v>
      </c>
      <c r="D19" s="24">
        <f>Rozpočet!M7-SUM(D15:D18)</f>
        <v>0</v>
      </c>
      <c r="E19" s="25">
        <f>Rozpočet!N7-SUM(E15:E18)</f>
        <v>0</v>
      </c>
      <c r="F19" s="26">
        <f>Rozpočet!O7-SUM(F15:F18)</f>
        <v>0</v>
      </c>
      <c r="G19" s="157"/>
      <c r="H19" s="157"/>
      <c r="I19" s="157"/>
      <c r="J19" s="27"/>
      <c r="K19" s="28"/>
      <c r="L19" s="29" t="s">
        <v>45</v>
      </c>
      <c r="M19" s="3"/>
      <c r="N19" s="3"/>
      <c r="O19" s="14"/>
    </row>
    <row r="20" spans="1:15" ht="15" customHeight="1">
      <c r="A20" s="6"/>
      <c r="B20" s="30" t="s">
        <v>46</v>
      </c>
      <c r="C20" s="31">
        <f>SUM(C15:C19)</f>
        <v>0</v>
      </c>
      <c r="D20" s="31">
        <f>SUM(D15:D19)</f>
        <v>0</v>
      </c>
      <c r="E20" s="32">
        <f>SUM(E15:E19)</f>
        <v>0</v>
      </c>
      <c r="F20" s="33">
        <f>SUM(F15:F19)</f>
        <v>0</v>
      </c>
      <c r="G20" s="157"/>
      <c r="H20" s="157"/>
      <c r="I20" s="157"/>
      <c r="J20" s="27"/>
      <c r="K20" s="28"/>
      <c r="L20" s="14"/>
      <c r="M20" s="34"/>
      <c r="N20" s="34"/>
      <c r="O20" s="14"/>
    </row>
    <row r="21" spans="1:15" ht="15" customHeight="1">
      <c r="A21" s="6"/>
      <c r="B21" s="162" t="s">
        <v>47</v>
      </c>
      <c r="C21" s="162"/>
      <c r="D21" s="162"/>
      <c r="E21" s="163">
        <f>SUM(C20:E20)</f>
        <v>0</v>
      </c>
      <c r="F21" s="163"/>
      <c r="G21" s="157"/>
      <c r="H21" s="157"/>
      <c r="I21" s="157"/>
      <c r="J21" s="27"/>
      <c r="K21" s="28"/>
      <c r="L21" s="143" t="s">
        <v>48</v>
      </c>
      <c r="M21" s="143"/>
      <c r="N21" s="143"/>
      <c r="O21" s="14"/>
    </row>
    <row r="22" spans="1:15" ht="15" customHeight="1">
      <c r="A22" s="6"/>
      <c r="B22" s="155" t="s">
        <v>36</v>
      </c>
      <c r="C22" s="155"/>
      <c r="D22" s="155"/>
      <c r="E22" s="156">
        <f>F20</f>
        <v>0</v>
      </c>
      <c r="F22" s="156"/>
      <c r="G22" s="157"/>
      <c r="H22" s="157"/>
      <c r="I22" s="157"/>
      <c r="J22" s="27"/>
      <c r="K22" s="28"/>
      <c r="L22" s="35"/>
      <c r="M22" s="3"/>
      <c r="N22" s="3"/>
      <c r="O22" s="14"/>
    </row>
    <row r="23" spans="1:15" ht="15" customHeight="1">
      <c r="A23" s="6"/>
      <c r="B23" s="158" t="s">
        <v>49</v>
      </c>
      <c r="C23" s="158"/>
      <c r="D23" s="158"/>
      <c r="E23" s="159">
        <f>E21+E22</f>
        <v>0</v>
      </c>
      <c r="F23" s="159"/>
      <c r="G23" s="160" t="s">
        <v>50</v>
      </c>
      <c r="H23" s="160"/>
      <c r="I23" s="160"/>
      <c r="J23" s="161">
        <f>SUM(J15:J22)</f>
        <v>0</v>
      </c>
      <c r="K23" s="161"/>
      <c r="L23" s="14"/>
      <c r="M23" s="3"/>
      <c r="N23" s="3"/>
      <c r="O23" s="14"/>
    </row>
    <row r="24" spans="1:15" ht="15" customHeight="1">
      <c r="A24" s="6"/>
      <c r="B24" s="158"/>
      <c r="C24" s="158"/>
      <c r="D24" s="158"/>
      <c r="E24" s="159"/>
      <c r="F24" s="159"/>
      <c r="G24" s="160"/>
      <c r="H24" s="160"/>
      <c r="I24" s="160"/>
      <c r="J24" s="161"/>
      <c r="K24" s="161"/>
      <c r="L24" s="14"/>
      <c r="M24" s="3"/>
      <c r="N24" s="3"/>
      <c r="O24" s="14"/>
    </row>
    <row r="25" spans="1:15" ht="15" customHeight="1">
      <c r="A25" s="6"/>
      <c r="B25" s="143" t="s">
        <v>51</v>
      </c>
      <c r="C25" s="143"/>
      <c r="D25" s="143"/>
      <c r="E25" s="143"/>
      <c r="F25" s="143"/>
      <c r="G25" s="150" t="s">
        <v>52</v>
      </c>
      <c r="H25" s="150"/>
      <c r="I25" s="150"/>
      <c r="J25" s="150"/>
      <c r="K25" s="150"/>
      <c r="L25" s="14"/>
      <c r="M25" s="3"/>
      <c r="N25" s="3"/>
      <c r="O25" s="14"/>
    </row>
    <row r="26" spans="1:15" ht="15" customHeight="1">
      <c r="A26" s="6"/>
      <c r="B26" s="30" t="s">
        <v>53</v>
      </c>
      <c r="C26" s="151" t="s">
        <v>54</v>
      </c>
      <c r="D26" s="151"/>
      <c r="E26" s="152" t="s">
        <v>55</v>
      </c>
      <c r="F26" s="152"/>
      <c r="G26" s="20"/>
      <c r="H26" s="153" t="s">
        <v>56</v>
      </c>
      <c r="I26" s="153"/>
      <c r="J26" s="154" t="s">
        <v>55</v>
      </c>
      <c r="K26" s="154"/>
      <c r="L26" s="14"/>
      <c r="M26" s="3"/>
      <c r="N26" s="3"/>
      <c r="O26" s="14"/>
    </row>
    <row r="27" spans="1:15" ht="15" customHeight="1">
      <c r="A27" s="6"/>
      <c r="B27" s="36">
        <v>21</v>
      </c>
      <c r="C27" s="140">
        <f>SUMIF(Rozpočet!S9:S34,B27,Rozpočet!K9:K34)+H27</f>
        <v>0</v>
      </c>
      <c r="D27" s="140"/>
      <c r="E27" s="141">
        <f>C27/100*B27</f>
        <v>0</v>
      </c>
      <c r="F27" s="141"/>
      <c r="G27" s="37"/>
      <c r="H27" s="149">
        <f>SUMIF(K15:K22,B27,J15:J22)</f>
        <v>0</v>
      </c>
      <c r="I27" s="149"/>
      <c r="J27" s="142">
        <f>H27*B27/100</f>
        <v>0</v>
      </c>
      <c r="K27" s="142"/>
      <c r="L27" s="29" t="s">
        <v>45</v>
      </c>
      <c r="M27" s="3"/>
      <c r="N27" s="3"/>
      <c r="O27" s="14"/>
    </row>
    <row r="28" spans="1:15" ht="15" customHeight="1">
      <c r="A28" s="6"/>
      <c r="B28" s="36">
        <v>15</v>
      </c>
      <c r="C28" s="140">
        <f>SUMIF(Rozpočet!S9:S34,B28,Rozpočet!K9:K34)+H28</f>
        <v>0</v>
      </c>
      <c r="D28" s="140"/>
      <c r="E28" s="141">
        <f>C28/100*B28</f>
        <v>0</v>
      </c>
      <c r="F28" s="141"/>
      <c r="G28" s="37"/>
      <c r="H28" s="142">
        <f>SUMIF(K15:K22,B28,J15:J22)</f>
        <v>0</v>
      </c>
      <c r="I28" s="142"/>
      <c r="J28" s="142">
        <f>H28*B28/100</f>
        <v>0</v>
      </c>
      <c r="K28" s="142"/>
      <c r="L28" s="14"/>
      <c r="M28" s="3"/>
      <c r="N28" s="3"/>
      <c r="O28" s="14"/>
    </row>
    <row r="29" spans="1:15" ht="15" customHeight="1">
      <c r="A29" s="6"/>
      <c r="B29" s="36">
        <v>0</v>
      </c>
      <c r="C29" s="140">
        <f>(E23+J23)-(C27+C28)</f>
        <v>0</v>
      </c>
      <c r="D29" s="140"/>
      <c r="E29" s="141">
        <f>C29/100*B29</f>
        <v>0</v>
      </c>
      <c r="F29" s="141"/>
      <c r="G29" s="37"/>
      <c r="H29" s="142">
        <f>J23-(H27+H28)</f>
        <v>0</v>
      </c>
      <c r="I29" s="142"/>
      <c r="J29" s="142">
        <f>H29*B29/100</f>
        <v>0</v>
      </c>
      <c r="K29" s="142"/>
      <c r="L29" s="143" t="s">
        <v>57</v>
      </c>
      <c r="M29" s="143"/>
      <c r="N29" s="143"/>
      <c r="O29" s="14"/>
    </row>
    <row r="30" spans="1:15" ht="15" customHeight="1">
      <c r="A30" s="6"/>
      <c r="B30" s="144"/>
      <c r="C30" s="145">
        <f>ROUNDUP(C27+C28+C29,1)</f>
        <v>0</v>
      </c>
      <c r="D30" s="145"/>
      <c r="E30" s="146">
        <f>ROUNDUP(E27+E28+E29,1)</f>
        <v>0</v>
      </c>
      <c r="F30" s="146"/>
      <c r="G30" s="147"/>
      <c r="H30" s="147"/>
      <c r="I30" s="147"/>
      <c r="J30" s="148">
        <f>J27+J28+J29</f>
        <v>0</v>
      </c>
      <c r="K30" s="148"/>
      <c r="L30" s="14"/>
      <c r="M30" s="3"/>
      <c r="N30" s="3"/>
      <c r="O30" s="14"/>
    </row>
    <row r="31" spans="1:15" ht="15" customHeight="1">
      <c r="A31" s="6"/>
      <c r="B31" s="144"/>
      <c r="C31" s="145"/>
      <c r="D31" s="145"/>
      <c r="E31" s="146"/>
      <c r="F31" s="146"/>
      <c r="G31" s="147"/>
      <c r="H31" s="147"/>
      <c r="I31" s="147"/>
      <c r="J31" s="148"/>
      <c r="K31" s="148"/>
      <c r="L31" s="14"/>
      <c r="M31" s="3"/>
      <c r="N31" s="3"/>
      <c r="O31" s="14"/>
    </row>
    <row r="32" spans="1:15" ht="15" customHeight="1">
      <c r="A32" s="6"/>
      <c r="B32" s="135" t="s">
        <v>58</v>
      </c>
      <c r="C32" s="135"/>
      <c r="D32" s="135"/>
      <c r="E32" s="135"/>
      <c r="F32" s="135"/>
      <c r="G32" s="136" t="s">
        <v>59</v>
      </c>
      <c r="H32" s="136"/>
      <c r="I32" s="136"/>
      <c r="J32" s="136"/>
      <c r="K32" s="136"/>
      <c r="L32" s="3"/>
      <c r="M32" s="3"/>
      <c r="N32" s="3"/>
      <c r="O32" s="14"/>
    </row>
    <row r="33" spans="1:15" ht="15" customHeight="1">
      <c r="A33" s="6"/>
      <c r="B33" s="137">
        <f>C30+E30</f>
        <v>0</v>
      </c>
      <c r="C33" s="137"/>
      <c r="D33" s="137"/>
      <c r="E33" s="137"/>
      <c r="F33" s="137"/>
      <c r="G33" s="138" t="s">
        <v>60</v>
      </c>
      <c r="H33" s="138"/>
      <c r="I33" s="138"/>
      <c r="J33" s="17" t="s">
        <v>61</v>
      </c>
      <c r="K33" s="38" t="s">
        <v>62</v>
      </c>
      <c r="L33" s="3"/>
      <c r="M33" s="3"/>
      <c r="N33" s="3"/>
      <c r="O33" s="14"/>
    </row>
    <row r="34" spans="1:15" ht="15" customHeight="1">
      <c r="A34" s="6"/>
      <c r="B34" s="137"/>
      <c r="C34" s="137"/>
      <c r="D34" s="137"/>
      <c r="E34" s="137"/>
      <c r="F34" s="137"/>
      <c r="G34" s="139"/>
      <c r="H34" s="139"/>
      <c r="I34" s="139"/>
      <c r="J34" s="15"/>
      <c r="K34" s="39">
        <f>IF(J34&gt;0,E23/J34,"")</f>
      </c>
      <c r="L34" s="3"/>
      <c r="M34" s="3"/>
      <c r="N34" s="3"/>
      <c r="O34" s="14"/>
    </row>
    <row r="35" spans="1:15" ht="15" customHeight="1">
      <c r="A35" s="6"/>
      <c r="B35" s="137"/>
      <c r="C35" s="137"/>
      <c r="D35" s="137"/>
      <c r="E35" s="137"/>
      <c r="F35" s="137"/>
      <c r="G35" s="139"/>
      <c r="H35" s="139"/>
      <c r="I35" s="139"/>
      <c r="J35" s="15"/>
      <c r="K35" s="39">
        <f>IF(J35&gt;0,E23/J35,"")</f>
      </c>
      <c r="L35" s="3"/>
      <c r="M35" s="3"/>
      <c r="N35" s="3"/>
      <c r="O35" s="14"/>
    </row>
    <row r="36" spans="1:15" ht="15" customHeight="1">
      <c r="A36" s="6"/>
      <c r="B36" s="137"/>
      <c r="C36" s="137"/>
      <c r="D36" s="137"/>
      <c r="E36" s="137"/>
      <c r="F36" s="137"/>
      <c r="G36" s="139"/>
      <c r="H36" s="139"/>
      <c r="I36" s="139"/>
      <c r="J36" s="15"/>
      <c r="K36" s="39">
        <f>IF(J36&gt;0,E23/J36,"")</f>
      </c>
      <c r="L36" s="3"/>
      <c r="M36" s="3"/>
      <c r="N36" s="3"/>
      <c r="O36" s="14"/>
    </row>
    <row r="37" spans="1:15" ht="7.5" customHeight="1">
      <c r="A37" s="3"/>
      <c r="B37" s="40"/>
      <c r="C37" s="40"/>
      <c r="D37" s="40"/>
      <c r="E37" s="40"/>
      <c r="F37" s="40"/>
      <c r="G37" s="41"/>
      <c r="H37" s="41"/>
      <c r="I37" s="41"/>
      <c r="J37" s="41"/>
      <c r="K37" s="41"/>
      <c r="L37" s="40"/>
      <c r="M37" s="40"/>
      <c r="N37" s="40"/>
      <c r="O37" s="3"/>
    </row>
    <row r="38" spans="1:15" ht="12.75">
      <c r="A38" s="3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3"/>
    </row>
  </sheetData>
  <sheetProtection selectLockedCells="1" selectUnlockedCells="1"/>
  <mergeCells count="79">
    <mergeCell ref="B2:N3"/>
    <mergeCell ref="C4:H4"/>
    <mergeCell ref="J4:N4"/>
    <mergeCell ref="D5:E5"/>
    <mergeCell ref="G5:N5"/>
    <mergeCell ref="B6:C6"/>
    <mergeCell ref="D6:E6"/>
    <mergeCell ref="G6:N6"/>
    <mergeCell ref="B7:C7"/>
    <mergeCell ref="D7:E7"/>
    <mergeCell ref="G7:N7"/>
    <mergeCell ref="B8:C8"/>
    <mergeCell ref="D8:E8"/>
    <mergeCell ref="G8:N8"/>
    <mergeCell ref="B9:C9"/>
    <mergeCell ref="D9:E9"/>
    <mergeCell ref="G9:N9"/>
    <mergeCell ref="B10:C10"/>
    <mergeCell ref="D10:E10"/>
    <mergeCell ref="G10:N10"/>
    <mergeCell ref="B11:C11"/>
    <mergeCell ref="D11:E11"/>
    <mergeCell ref="G11:N11"/>
    <mergeCell ref="B12:C12"/>
    <mergeCell ref="D12:E12"/>
    <mergeCell ref="G12:N12"/>
    <mergeCell ref="B13:F13"/>
    <mergeCell ref="G13:K13"/>
    <mergeCell ref="L13:N13"/>
    <mergeCell ref="G14:I14"/>
    <mergeCell ref="G15:I15"/>
    <mergeCell ref="G16:I16"/>
    <mergeCell ref="G17:I17"/>
    <mergeCell ref="G18:I18"/>
    <mergeCell ref="G19:I19"/>
    <mergeCell ref="G20:I20"/>
    <mergeCell ref="B21:D21"/>
    <mergeCell ref="E21:F21"/>
    <mergeCell ref="G21:I21"/>
    <mergeCell ref="L21:N21"/>
    <mergeCell ref="B22:D22"/>
    <mergeCell ref="E22:F22"/>
    <mergeCell ref="G22:I22"/>
    <mergeCell ref="B23:D24"/>
    <mergeCell ref="E23:F24"/>
    <mergeCell ref="G23:I24"/>
    <mergeCell ref="J23:K24"/>
    <mergeCell ref="B25:F25"/>
    <mergeCell ref="G25:K25"/>
    <mergeCell ref="C26:D26"/>
    <mergeCell ref="E26:F26"/>
    <mergeCell ref="H26:I26"/>
    <mergeCell ref="J26:K26"/>
    <mergeCell ref="C27:D27"/>
    <mergeCell ref="E27:F27"/>
    <mergeCell ref="H27:I27"/>
    <mergeCell ref="J27:K27"/>
    <mergeCell ref="C28:D28"/>
    <mergeCell ref="E28:F28"/>
    <mergeCell ref="H28:I28"/>
    <mergeCell ref="J28:K28"/>
    <mergeCell ref="C29:D29"/>
    <mergeCell ref="E29:F29"/>
    <mergeCell ref="H29:I29"/>
    <mergeCell ref="J29:K29"/>
    <mergeCell ref="L29:N29"/>
    <mergeCell ref="B30:B31"/>
    <mergeCell ref="C30:D31"/>
    <mergeCell ref="E30:F31"/>
    <mergeCell ref="G30:I31"/>
    <mergeCell ref="J30:K31"/>
    <mergeCell ref="B38:N38"/>
    <mergeCell ref="B32:F32"/>
    <mergeCell ref="G32:K32"/>
    <mergeCell ref="B33:F36"/>
    <mergeCell ref="G33:I33"/>
    <mergeCell ref="G34:I34"/>
    <mergeCell ref="G35:I35"/>
    <mergeCell ref="G36:I36"/>
  </mergeCells>
  <conditionalFormatting sqref="C27:F29">
    <cfRule type="cellIs" priority="1" dxfId="0" operator="equal" stopIfTrue="1">
      <formula>0</formula>
    </cfRule>
  </conditionalFormatting>
  <hyperlinks>
    <hyperlink ref="G12" r:id="rId1" display="www.cs-urs.cz"/>
  </hyperlinks>
  <printOptions/>
  <pageMargins left="0.7875" right="0.7875" top="0.39375" bottom="0.7888888888888889" header="0.5118055555555555" footer="0.09861111111111111"/>
  <pageSetup firstPageNumber="1" useFirstPageNumber="1" horizontalDpi="300" verticalDpi="300" orientation="landscape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3"/>
  <sheetViews>
    <sheetView tabSelected="1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G29" sqref="G29"/>
    </sheetView>
  </sheetViews>
  <sheetFormatPr defaultColWidth="11.57421875" defaultRowHeight="12.75" outlineLevelRow="2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42" customWidth="1"/>
    <col min="10" max="10" width="11.7109375" style="2" customWidth="1"/>
    <col min="11" max="11" width="15.421875" style="2" customWidth="1"/>
    <col min="12" max="12" width="11.7109375" style="43" customWidth="1"/>
    <col min="13" max="15" width="11.57421875" style="43" customWidth="1"/>
    <col min="16" max="16" width="11.140625" style="44" customWidth="1"/>
    <col min="17" max="18" width="0" style="2" hidden="1" customWidth="1"/>
    <col min="19" max="19" width="11.7109375" style="45" customWidth="1"/>
    <col min="20" max="20" width="0" style="45" hidden="1" customWidth="1"/>
    <col min="21" max="21" width="1.7109375" style="2" customWidth="1"/>
    <col min="22" max="242" width="11.57421875" style="2" customWidth="1"/>
  </cols>
  <sheetData>
    <row r="1" spans="1:256" s="50" customFormat="1" ht="12.75" customHeight="1" hidden="1">
      <c r="A1" s="46" t="s">
        <v>63</v>
      </c>
      <c r="B1" s="47" t="s">
        <v>64</v>
      </c>
      <c r="C1" s="47" t="s">
        <v>65</v>
      </c>
      <c r="D1" s="47" t="s">
        <v>66</v>
      </c>
      <c r="E1" s="47" t="s">
        <v>67</v>
      </c>
      <c r="F1" s="47" t="s">
        <v>68</v>
      </c>
      <c r="G1" s="47" t="s">
        <v>69</v>
      </c>
      <c r="H1" s="47" t="s">
        <v>70</v>
      </c>
      <c r="I1" s="47" t="s">
        <v>71</v>
      </c>
      <c r="J1" s="47" t="s">
        <v>72</v>
      </c>
      <c r="K1" s="47" t="s">
        <v>73</v>
      </c>
      <c r="L1" s="48" t="s">
        <v>33</v>
      </c>
      <c r="M1" s="48" t="s">
        <v>34</v>
      </c>
      <c r="N1" s="48" t="s">
        <v>35</v>
      </c>
      <c r="O1" s="48" t="s">
        <v>36</v>
      </c>
      <c r="P1" s="49" t="s">
        <v>74</v>
      </c>
      <c r="Q1" s="47" t="s">
        <v>75</v>
      </c>
      <c r="R1" s="47" t="s">
        <v>76</v>
      </c>
      <c r="S1" s="47" t="s">
        <v>77</v>
      </c>
      <c r="T1" s="47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1" ht="29.25" customHeight="1">
      <c r="A2" s="51"/>
      <c r="B2" s="3"/>
      <c r="C2" s="3"/>
      <c r="D2" s="3"/>
      <c r="E2" s="3"/>
      <c r="F2" s="3"/>
      <c r="G2" s="175" t="s">
        <v>78</v>
      </c>
      <c r="H2" s="175"/>
      <c r="I2" s="175"/>
      <c r="J2" s="175"/>
      <c r="K2" s="175"/>
      <c r="L2" s="52"/>
      <c r="M2" s="52"/>
      <c r="N2" s="52"/>
      <c r="O2" s="52"/>
      <c r="P2" s="52"/>
      <c r="Q2" s="52"/>
      <c r="R2" s="52"/>
      <c r="S2" s="53"/>
      <c r="T2" s="53"/>
      <c r="U2" s="3"/>
    </row>
    <row r="3" spans="1:21" ht="18.75" customHeight="1">
      <c r="A3" s="3"/>
      <c r="B3" s="54" t="s">
        <v>1</v>
      </c>
      <c r="C3" s="55"/>
      <c r="D3" s="176" t="str">
        <f>KrycíList!D6</f>
        <v>MOJ17060</v>
      </c>
      <c r="E3" s="176"/>
      <c r="F3" s="176"/>
      <c r="G3" s="56" t="str">
        <f>KrycíList!C4</f>
        <v>Přeshraniční ekomuzeum - prostranství Permon v Karviné</v>
      </c>
      <c r="H3" s="133" t="str">
        <f>KrycíList!J4</f>
        <v>SO 07 - Odstranění kiosku a mobiliáře</v>
      </c>
      <c r="I3" s="133"/>
      <c r="J3" s="57"/>
      <c r="K3" s="57"/>
      <c r="L3" s="57"/>
      <c r="M3" s="57"/>
      <c r="N3" s="57"/>
      <c r="O3" s="58"/>
      <c r="P3" s="58"/>
      <c r="Q3" s="58"/>
      <c r="R3" s="58"/>
      <c r="S3" s="58"/>
      <c r="T3" s="58"/>
      <c r="U3" s="55"/>
    </row>
    <row r="4" spans="1:21" ht="14.25" customHeight="1">
      <c r="A4" s="3"/>
      <c r="B4" s="3"/>
      <c r="C4" s="3"/>
      <c r="D4" s="177">
        <f>KrycíList!C5</f>
        <v>0</v>
      </c>
      <c r="E4" s="177"/>
      <c r="F4" s="177"/>
      <c r="G4" s="59">
        <f>KrycíList!G5</f>
        <v>0</v>
      </c>
      <c r="H4" s="178">
        <f>KrycíList!D5</f>
        <v>0</v>
      </c>
      <c r="I4" s="178"/>
      <c r="J4" s="55"/>
      <c r="K4" s="60"/>
      <c r="L4" s="61"/>
      <c r="M4" s="61"/>
      <c r="N4" s="61"/>
      <c r="O4" s="61"/>
      <c r="P4" s="61"/>
      <c r="Q4" s="61"/>
      <c r="R4" s="61"/>
      <c r="S4" s="62"/>
      <c r="T4" s="62"/>
      <c r="U4" s="3"/>
    </row>
    <row r="5" spans="1:21" ht="11.25" customHeight="1">
      <c r="A5" s="3"/>
      <c r="B5" s="63"/>
      <c r="C5" s="63"/>
      <c r="D5" s="64"/>
      <c r="E5" s="64"/>
      <c r="F5" s="64"/>
      <c r="G5" s="65" t="str">
        <f>KrycíList!G12</f>
        <v>Cenové a technické podmínky katalogů jsou přístupné na stránce www.cs-urs.cz.</v>
      </c>
      <c r="H5" s="64"/>
      <c r="I5" s="64"/>
      <c r="J5" s="66"/>
      <c r="K5" s="67"/>
      <c r="L5" s="68"/>
      <c r="M5" s="68"/>
      <c r="N5" s="68"/>
      <c r="O5" s="68"/>
      <c r="P5" s="68"/>
      <c r="Q5" s="68"/>
      <c r="R5" s="68"/>
      <c r="S5" s="68"/>
      <c r="T5" s="68"/>
      <c r="U5" s="3" t="s">
        <v>79</v>
      </c>
    </row>
    <row r="6" spans="1:256" s="74" customFormat="1" ht="21.75" customHeight="1">
      <c r="A6" s="69"/>
      <c r="B6" s="70" t="s">
        <v>64</v>
      </c>
      <c r="C6" s="70" t="s">
        <v>65</v>
      </c>
      <c r="D6" s="71" t="s">
        <v>66</v>
      </c>
      <c r="E6" s="70" t="s">
        <v>80</v>
      </c>
      <c r="F6" s="70" t="s">
        <v>68</v>
      </c>
      <c r="G6" s="70" t="s">
        <v>81</v>
      </c>
      <c r="H6" s="70" t="s">
        <v>82</v>
      </c>
      <c r="I6" s="70" t="s">
        <v>71</v>
      </c>
      <c r="J6" s="70" t="s">
        <v>83</v>
      </c>
      <c r="K6" s="72" t="s">
        <v>84</v>
      </c>
      <c r="L6" s="73" t="s">
        <v>33</v>
      </c>
      <c r="M6" s="73" t="s">
        <v>34</v>
      </c>
      <c r="N6" s="73" t="s">
        <v>35</v>
      </c>
      <c r="O6" s="73" t="s">
        <v>36</v>
      </c>
      <c r="P6" s="73" t="s">
        <v>85</v>
      </c>
      <c r="Q6" s="73" t="s">
        <v>86</v>
      </c>
      <c r="R6" s="73" t="s">
        <v>87</v>
      </c>
      <c r="S6" s="73" t="s">
        <v>88</v>
      </c>
      <c r="T6" s="73" t="s">
        <v>89</v>
      </c>
      <c r="U6" s="69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ht="14.25" customHeight="1">
      <c r="A7" s="3"/>
      <c r="B7" s="75"/>
      <c r="C7" s="75"/>
      <c r="D7" s="76">
        <f>KrycíList!C8</f>
        <v>0</v>
      </c>
      <c r="E7" s="76"/>
      <c r="F7" s="76"/>
      <c r="G7" s="77"/>
      <c r="H7" s="76"/>
      <c r="I7" s="76"/>
      <c r="J7" s="78"/>
      <c r="K7" s="79">
        <f>SUMIF($D9:$D35,"B",K9:K35)</f>
        <v>0</v>
      </c>
      <c r="L7" s="80">
        <f>SUMIF($D9:$D35,"B",L9:L35)</f>
        <v>0</v>
      </c>
      <c r="M7" s="80">
        <f>SUMIF($D9:$D35,"B",M9:M35)</f>
        <v>0</v>
      </c>
      <c r="N7" s="80">
        <f>SUMIF($D9:$D35,"B",N9:N35)</f>
        <v>0</v>
      </c>
      <c r="O7" s="80">
        <f>SUMIF($D9:$D35,"B",O9:O35)</f>
        <v>0</v>
      </c>
      <c r="P7" s="80">
        <f>SUMIF($D9:$D35,"B",P9:P35)</f>
        <v>0.08937112080000426</v>
      </c>
      <c r="Q7" s="80">
        <f>SUMIF($D9:$D35,"B",Q9:Q35)</f>
        <v>109.51691999999998</v>
      </c>
      <c r="R7" s="80">
        <f>SUMIF($D9:$D35,"B",R9:R35)</f>
        <v>33.753000000006445</v>
      </c>
      <c r="S7" s="81">
        <f>ROUNDUP(SUMIF($D9:$D35,"B",S9:S35),1)</f>
        <v>0</v>
      </c>
      <c r="T7" s="81">
        <f>ROUNDUP(K7+S7,1)</f>
        <v>0</v>
      </c>
      <c r="U7" s="3"/>
    </row>
    <row r="8" spans="1:21" ht="8.25" customHeight="1">
      <c r="A8" s="3"/>
      <c r="B8" s="3"/>
      <c r="C8" s="3"/>
      <c r="D8" s="3"/>
      <c r="E8" s="3"/>
      <c r="F8" s="3"/>
      <c r="G8" s="3"/>
      <c r="H8" s="3"/>
      <c r="I8" s="82"/>
      <c r="J8" s="3"/>
      <c r="K8" s="3"/>
      <c r="L8" s="52"/>
      <c r="M8" s="52"/>
      <c r="N8" s="52"/>
      <c r="O8" s="52"/>
      <c r="P8" s="52"/>
      <c r="Q8" s="52"/>
      <c r="R8" s="52"/>
      <c r="S8" s="53"/>
      <c r="T8" s="53"/>
      <c r="U8" s="3"/>
    </row>
    <row r="9" spans="1:21" ht="15">
      <c r="A9" s="3"/>
      <c r="B9" s="83" t="s">
        <v>90</v>
      </c>
      <c r="C9" s="84"/>
      <c r="D9" s="85" t="s">
        <v>91</v>
      </c>
      <c r="E9" s="84"/>
      <c r="F9" s="86"/>
      <c r="G9" s="87" t="s">
        <v>92</v>
      </c>
      <c r="H9" s="84"/>
      <c r="I9" s="85"/>
      <c r="J9" s="84"/>
      <c r="K9" s="88">
        <f>SUMIF($D10:$D33,"O",K10:K33)</f>
        <v>0</v>
      </c>
      <c r="L9" s="89">
        <f>SUMIF($D10:$D33,"O",L10:L33)</f>
        <v>0</v>
      </c>
      <c r="M9" s="89">
        <f>SUMIF($D10:$D33,"O",M10:M33)</f>
        <v>0</v>
      </c>
      <c r="N9" s="89">
        <f>SUMIF($D10:$D33,"O",N10:N33)</f>
        <v>0</v>
      </c>
      <c r="O9" s="89">
        <f>SUMIF($D10:$D33,"O",O10:O33)</f>
        <v>0</v>
      </c>
      <c r="P9" s="90">
        <f>SUMIF($D10:$D33,"O",P10:P33)</f>
        <v>0.08937112080000426</v>
      </c>
      <c r="Q9" s="90">
        <f>SUMIF($D10:$D33,"O",Q10:Q33)</f>
        <v>109.51691999999998</v>
      </c>
      <c r="R9" s="90">
        <f>SUMIF($D10:$D33,"O",R10:R33)</f>
        <v>33.753000000006445</v>
      </c>
      <c r="S9" s="91">
        <f>SUMIF($D10:$D33,"O",S10:S33)</f>
        <v>0</v>
      </c>
      <c r="T9" s="91">
        <f>K9+S9</f>
        <v>0</v>
      </c>
      <c r="U9" s="92"/>
    </row>
    <row r="10" spans="1:21" ht="12.75" outlineLevel="1">
      <c r="A10" s="3"/>
      <c r="B10" s="93"/>
      <c r="C10" s="94" t="s">
        <v>93</v>
      </c>
      <c r="D10" s="95" t="s">
        <v>94</v>
      </c>
      <c r="E10" s="96"/>
      <c r="F10" s="96" t="s">
        <v>40</v>
      </c>
      <c r="G10" s="97" t="s">
        <v>95</v>
      </c>
      <c r="H10" s="96"/>
      <c r="I10" s="95"/>
      <c r="J10" s="96"/>
      <c r="K10" s="98">
        <f>SUBTOTAL(9,K11:K12)</f>
        <v>0</v>
      </c>
      <c r="L10" s="99">
        <f>SUBTOTAL(9,L11:L12)</f>
        <v>0</v>
      </c>
      <c r="M10" s="99">
        <f>SUBTOTAL(9,M11:M12)</f>
        <v>0</v>
      </c>
      <c r="N10" s="99">
        <f>SUBTOTAL(9,N11:N12)</f>
        <v>0</v>
      </c>
      <c r="O10" s="99">
        <f>SUBTOTAL(9,O11:O12)</f>
        <v>0</v>
      </c>
      <c r="P10" s="100">
        <f>SUMPRODUCT(P11:P12,H11:H12)</f>
        <v>0</v>
      </c>
      <c r="Q10" s="100">
        <f>SUMPRODUCT(Q11:Q12,H11:H12)</f>
        <v>0</v>
      </c>
      <c r="R10" s="100">
        <f>SUMPRODUCT(R11:R12,H11:H12)</f>
        <v>0</v>
      </c>
      <c r="S10" s="101">
        <f>SUMPRODUCT(S11:S12,K11:K12)/100</f>
        <v>0</v>
      </c>
      <c r="T10" s="101">
        <f>K10+S10</f>
        <v>0</v>
      </c>
      <c r="U10" s="92"/>
    </row>
    <row r="11" spans="1:21" ht="12.75" outlineLevel="2">
      <c r="A11" s="3"/>
      <c r="B11" s="102"/>
      <c r="C11" s="103"/>
      <c r="D11" s="104"/>
      <c r="E11" s="105" t="s">
        <v>96</v>
      </c>
      <c r="F11" s="106"/>
      <c r="G11" s="107"/>
      <c r="H11" s="106"/>
      <c r="I11" s="104"/>
      <c r="J11" s="106"/>
      <c r="K11" s="108"/>
      <c r="L11" s="109"/>
      <c r="M11" s="109"/>
      <c r="N11" s="109"/>
      <c r="O11" s="109"/>
      <c r="P11" s="110"/>
      <c r="Q11" s="110"/>
      <c r="R11" s="110"/>
      <c r="S11" s="111"/>
      <c r="T11" s="111"/>
      <c r="U11" s="92"/>
    </row>
    <row r="12" spans="1:21" ht="12.75" outlineLevel="2">
      <c r="A12" s="3"/>
      <c r="B12" s="92"/>
      <c r="C12" s="92"/>
      <c r="D12" s="112" t="s">
        <v>97</v>
      </c>
      <c r="E12" s="113">
        <v>1</v>
      </c>
      <c r="F12" s="114" t="s">
        <v>98</v>
      </c>
      <c r="G12" s="115" t="s">
        <v>99</v>
      </c>
      <c r="H12" s="116">
        <v>1</v>
      </c>
      <c r="I12" s="117" t="s">
        <v>100</v>
      </c>
      <c r="J12" s="118"/>
      <c r="K12" s="119">
        <f>H12*J12</f>
        <v>0</v>
      </c>
      <c r="L12" s="120">
        <f>IF(D12="S",K12,"")</f>
      </c>
      <c r="M12" s="121">
        <f>IF(OR(D12="P",D12="U"),K12,"")</f>
        <v>0</v>
      </c>
      <c r="N12" s="121">
        <f>IF(D12="H",K12,"")</f>
      </c>
      <c r="O12" s="121">
        <f>IF(D12="V",K12,"")</f>
      </c>
      <c r="P12" s="122">
        <v>0</v>
      </c>
      <c r="Q12" s="122">
        <v>0</v>
      </c>
      <c r="R12" s="122">
        <v>0</v>
      </c>
      <c r="S12" s="123">
        <v>21</v>
      </c>
      <c r="T12" s="124">
        <f>K12*(S12+100)/100</f>
        <v>0</v>
      </c>
      <c r="U12" s="125"/>
    </row>
    <row r="13" spans="1:21" ht="12.75" outlineLevel="1">
      <c r="A13" s="3"/>
      <c r="B13" s="93"/>
      <c r="C13" s="94" t="s">
        <v>101</v>
      </c>
      <c r="D13" s="95" t="s">
        <v>94</v>
      </c>
      <c r="E13" s="96"/>
      <c r="F13" s="96" t="s">
        <v>40</v>
      </c>
      <c r="G13" s="97" t="s">
        <v>102</v>
      </c>
      <c r="H13" s="96"/>
      <c r="I13" s="95"/>
      <c r="J13" s="96"/>
      <c r="K13" s="98">
        <f>SUBTOTAL(9,K14:K26)</f>
        <v>0</v>
      </c>
      <c r="L13" s="99">
        <f>SUBTOTAL(9,L14:L26)</f>
        <v>0</v>
      </c>
      <c r="M13" s="99">
        <f>SUBTOTAL(9,M14:M26)</f>
        <v>0</v>
      </c>
      <c r="N13" s="99">
        <f>SUBTOTAL(9,N14:N26)</f>
        <v>0</v>
      </c>
      <c r="O13" s="99">
        <f>SUBTOTAL(9,O14:O26)</f>
        <v>0</v>
      </c>
      <c r="P13" s="100">
        <f>SUMPRODUCT(P14:P26,H14:H26)</f>
        <v>0</v>
      </c>
      <c r="Q13" s="100">
        <f>SUMPRODUCT(Q14:Q26,H14:H26)</f>
        <v>104.03351999999998</v>
      </c>
      <c r="R13" s="100">
        <f>SUMPRODUCT(R14:R26,H14:H26)</f>
        <v>22.14400000000296</v>
      </c>
      <c r="S13" s="101">
        <f>SUMPRODUCT(S14:S26,K14:K26)/100</f>
        <v>0</v>
      </c>
      <c r="T13" s="101">
        <f>K13+S13</f>
        <v>0</v>
      </c>
      <c r="U13" s="92"/>
    </row>
    <row r="14" spans="1:21" ht="12.75" outlineLevel="2">
      <c r="A14" s="3"/>
      <c r="B14" s="102"/>
      <c r="C14" s="103"/>
      <c r="D14" s="104"/>
      <c r="E14" s="105" t="s">
        <v>96</v>
      </c>
      <c r="F14" s="106"/>
      <c r="G14" s="107"/>
      <c r="H14" s="106"/>
      <c r="I14" s="104"/>
      <c r="J14" s="106"/>
      <c r="K14" s="108"/>
      <c r="L14" s="109"/>
      <c r="M14" s="109"/>
      <c r="N14" s="109"/>
      <c r="O14" s="109"/>
      <c r="P14" s="110"/>
      <c r="Q14" s="110"/>
      <c r="R14" s="110"/>
      <c r="S14" s="111"/>
      <c r="T14" s="111"/>
      <c r="U14" s="92"/>
    </row>
    <row r="15" spans="1:21" ht="12.75" outlineLevel="2">
      <c r="A15" s="3"/>
      <c r="B15" s="92"/>
      <c r="C15" s="92"/>
      <c r="D15" s="112" t="s">
        <v>97</v>
      </c>
      <c r="E15" s="113">
        <v>1</v>
      </c>
      <c r="F15" s="114" t="s">
        <v>103</v>
      </c>
      <c r="G15" s="115" t="s">
        <v>104</v>
      </c>
      <c r="H15" s="116">
        <v>7</v>
      </c>
      <c r="I15" s="117" t="s">
        <v>100</v>
      </c>
      <c r="J15" s="118"/>
      <c r="K15" s="119">
        <f aca="true" t="shared" si="0" ref="K15:K23">H15*J15</f>
        <v>0</v>
      </c>
      <c r="L15" s="120">
        <f aca="true" t="shared" si="1" ref="L15:L23">IF(D15="S",K15,"")</f>
      </c>
      <c r="M15" s="121">
        <f aca="true" t="shared" si="2" ref="M15:M23">IF(OR(D15="P",D15="U"),K15,"")</f>
        <v>0</v>
      </c>
      <c r="N15" s="121">
        <f aca="true" t="shared" si="3" ref="N15:N23">IF(D15="H",K15,"")</f>
      </c>
      <c r="O15" s="121">
        <f aca="true" t="shared" si="4" ref="O15:O23">IF(D15="V",K15,"")</f>
      </c>
      <c r="P15" s="122">
        <v>0</v>
      </c>
      <c r="Q15" s="122">
        <v>0.48199999999999993</v>
      </c>
      <c r="R15" s="122">
        <v>0.8000000000001819</v>
      </c>
      <c r="S15" s="123">
        <v>21</v>
      </c>
      <c r="T15" s="124">
        <f aca="true" t="shared" si="5" ref="T15:T23">K15*(S15+100)/100</f>
        <v>0</v>
      </c>
      <c r="U15" s="125"/>
    </row>
    <row r="16" spans="1:21" ht="12.75" outlineLevel="2">
      <c r="A16" s="3"/>
      <c r="B16" s="92"/>
      <c r="C16" s="92"/>
      <c r="D16" s="112" t="s">
        <v>97</v>
      </c>
      <c r="E16" s="113">
        <v>2</v>
      </c>
      <c r="F16" s="114" t="s">
        <v>105</v>
      </c>
      <c r="G16" s="115" t="s">
        <v>106</v>
      </c>
      <c r="H16" s="116">
        <v>5</v>
      </c>
      <c r="I16" s="117" t="s">
        <v>100</v>
      </c>
      <c r="J16" s="118"/>
      <c r="K16" s="119">
        <f t="shared" si="0"/>
        <v>0</v>
      </c>
      <c r="L16" s="120">
        <f t="shared" si="1"/>
      </c>
      <c r="M16" s="121">
        <f t="shared" si="2"/>
        <v>0</v>
      </c>
      <c r="N16" s="121">
        <f t="shared" si="3"/>
      </c>
      <c r="O16" s="121">
        <f t="shared" si="4"/>
      </c>
      <c r="P16" s="122">
        <v>0</v>
      </c>
      <c r="Q16" s="122">
        <v>0.087</v>
      </c>
      <c r="R16" s="122">
        <v>0.5</v>
      </c>
      <c r="S16" s="123">
        <v>21</v>
      </c>
      <c r="T16" s="124">
        <f t="shared" si="5"/>
        <v>0</v>
      </c>
      <c r="U16" s="125"/>
    </row>
    <row r="17" spans="1:21" ht="12.75" outlineLevel="2">
      <c r="A17" s="3"/>
      <c r="B17" s="92"/>
      <c r="C17" s="92"/>
      <c r="D17" s="112" t="s">
        <v>97</v>
      </c>
      <c r="E17" s="113">
        <v>3</v>
      </c>
      <c r="F17" s="114" t="s">
        <v>107</v>
      </c>
      <c r="G17" s="115" t="s">
        <v>108</v>
      </c>
      <c r="H17" s="116">
        <v>1</v>
      </c>
      <c r="I17" s="117" t="s">
        <v>100</v>
      </c>
      <c r="J17" s="118"/>
      <c r="K17" s="119">
        <f t="shared" si="0"/>
        <v>0</v>
      </c>
      <c r="L17" s="120">
        <f t="shared" si="1"/>
      </c>
      <c r="M17" s="121">
        <f t="shared" si="2"/>
        <v>0</v>
      </c>
      <c r="N17" s="121">
        <f t="shared" si="3"/>
      </c>
      <c r="O17" s="121">
        <f t="shared" si="4"/>
      </c>
      <c r="P17" s="122">
        <v>0</v>
      </c>
      <c r="Q17" s="122">
        <v>0.025</v>
      </c>
      <c r="R17" s="122">
        <v>0.25</v>
      </c>
      <c r="S17" s="123">
        <v>21</v>
      </c>
      <c r="T17" s="124">
        <f t="shared" si="5"/>
        <v>0</v>
      </c>
      <c r="U17" s="125"/>
    </row>
    <row r="18" spans="1:21" ht="12.75" outlineLevel="2">
      <c r="A18" s="3"/>
      <c r="B18" s="92"/>
      <c r="C18" s="92"/>
      <c r="D18" s="112" t="s">
        <v>97</v>
      </c>
      <c r="E18" s="113">
        <v>4</v>
      </c>
      <c r="F18" s="114" t="s">
        <v>109</v>
      </c>
      <c r="G18" s="115" t="s">
        <v>110</v>
      </c>
      <c r="H18" s="116">
        <v>8</v>
      </c>
      <c r="I18" s="117" t="s">
        <v>100</v>
      </c>
      <c r="J18" s="118"/>
      <c r="K18" s="119">
        <f t="shared" si="0"/>
        <v>0</v>
      </c>
      <c r="L18" s="120">
        <f t="shared" si="1"/>
      </c>
      <c r="M18" s="121">
        <f t="shared" si="2"/>
        <v>0</v>
      </c>
      <c r="N18" s="121">
        <f t="shared" si="3"/>
      </c>
      <c r="O18" s="121">
        <f t="shared" si="4"/>
      </c>
      <c r="P18" s="122">
        <v>0</v>
      </c>
      <c r="Q18" s="122">
        <v>0.95</v>
      </c>
      <c r="R18" s="122">
        <v>0</v>
      </c>
      <c r="S18" s="123">
        <v>21</v>
      </c>
      <c r="T18" s="124">
        <f t="shared" si="5"/>
        <v>0</v>
      </c>
      <c r="U18" s="125"/>
    </row>
    <row r="19" spans="1:21" ht="12.75" outlineLevel="2">
      <c r="A19" s="3"/>
      <c r="B19" s="92"/>
      <c r="C19" s="92"/>
      <c r="D19" s="112" t="s">
        <v>97</v>
      </c>
      <c r="E19" s="113">
        <v>5</v>
      </c>
      <c r="F19" s="114" t="s">
        <v>111</v>
      </c>
      <c r="G19" s="115" t="s">
        <v>112</v>
      </c>
      <c r="H19" s="116">
        <v>1</v>
      </c>
      <c r="I19" s="117" t="s">
        <v>100</v>
      </c>
      <c r="J19" s="118"/>
      <c r="K19" s="119">
        <f t="shared" si="0"/>
        <v>0</v>
      </c>
      <c r="L19" s="120">
        <f t="shared" si="1"/>
      </c>
      <c r="M19" s="121">
        <f t="shared" si="2"/>
        <v>0</v>
      </c>
      <c r="N19" s="121">
        <f t="shared" si="3"/>
      </c>
      <c r="O19" s="121">
        <f t="shared" si="4"/>
      </c>
      <c r="P19" s="122">
        <v>0</v>
      </c>
      <c r="Q19" s="122">
        <v>0.75</v>
      </c>
      <c r="R19" s="122">
        <v>0</v>
      </c>
      <c r="S19" s="123">
        <v>21</v>
      </c>
      <c r="T19" s="124">
        <f t="shared" si="5"/>
        <v>0</v>
      </c>
      <c r="U19" s="125"/>
    </row>
    <row r="20" spans="1:21" ht="12.75" outlineLevel="2">
      <c r="A20" s="3"/>
      <c r="B20" s="92"/>
      <c r="C20" s="92"/>
      <c r="D20" s="112" t="s">
        <v>97</v>
      </c>
      <c r="E20" s="113">
        <v>6</v>
      </c>
      <c r="F20" s="114" t="s">
        <v>113</v>
      </c>
      <c r="G20" s="115" t="s">
        <v>114</v>
      </c>
      <c r="H20" s="116">
        <v>5</v>
      </c>
      <c r="I20" s="117" t="s">
        <v>100</v>
      </c>
      <c r="J20" s="118"/>
      <c r="K20" s="119">
        <f t="shared" si="0"/>
        <v>0</v>
      </c>
      <c r="L20" s="120">
        <f t="shared" si="1"/>
      </c>
      <c r="M20" s="121">
        <f t="shared" si="2"/>
        <v>0</v>
      </c>
      <c r="N20" s="121">
        <f t="shared" si="3"/>
      </c>
      <c r="O20" s="121">
        <f t="shared" si="4"/>
      </c>
      <c r="P20" s="122">
        <v>0</v>
      </c>
      <c r="Q20" s="122">
        <v>0.10800000000000001</v>
      </c>
      <c r="R20" s="122">
        <v>0.25</v>
      </c>
      <c r="S20" s="123">
        <v>21</v>
      </c>
      <c r="T20" s="124">
        <f t="shared" si="5"/>
        <v>0</v>
      </c>
      <c r="U20" s="125"/>
    </row>
    <row r="21" spans="1:21" ht="12.75" outlineLevel="2">
      <c r="A21" s="3"/>
      <c r="B21" s="92"/>
      <c r="C21" s="92"/>
      <c r="D21" s="112" t="s">
        <v>97</v>
      </c>
      <c r="E21" s="113">
        <v>7</v>
      </c>
      <c r="F21" s="114" t="s">
        <v>115</v>
      </c>
      <c r="G21" s="115" t="s">
        <v>116</v>
      </c>
      <c r="H21" s="116">
        <v>8</v>
      </c>
      <c r="I21" s="117" t="s">
        <v>100</v>
      </c>
      <c r="J21" s="118"/>
      <c r="K21" s="119">
        <f t="shared" si="0"/>
        <v>0</v>
      </c>
      <c r="L21" s="120">
        <f t="shared" si="1"/>
      </c>
      <c r="M21" s="121">
        <f t="shared" si="2"/>
        <v>0</v>
      </c>
      <c r="N21" s="121">
        <f t="shared" si="3"/>
      </c>
      <c r="O21" s="121">
        <f t="shared" si="4"/>
      </c>
      <c r="P21" s="122">
        <v>0</v>
      </c>
      <c r="Q21" s="122">
        <v>0.38</v>
      </c>
      <c r="R21" s="122">
        <v>1.568000000000211</v>
      </c>
      <c r="S21" s="123">
        <v>21</v>
      </c>
      <c r="T21" s="124">
        <f t="shared" si="5"/>
        <v>0</v>
      </c>
      <c r="U21" s="125"/>
    </row>
    <row r="22" spans="1:21" ht="12.75" outlineLevel="2">
      <c r="A22" s="3"/>
      <c r="B22" s="92"/>
      <c r="C22" s="92"/>
      <c r="D22" s="112" t="s">
        <v>97</v>
      </c>
      <c r="E22" s="113">
        <v>8</v>
      </c>
      <c r="F22" s="114" t="s">
        <v>117</v>
      </c>
      <c r="G22" s="115" t="s">
        <v>118</v>
      </c>
      <c r="H22" s="116">
        <v>3</v>
      </c>
      <c r="I22" s="117" t="s">
        <v>119</v>
      </c>
      <c r="J22" s="118"/>
      <c r="K22" s="119">
        <f t="shared" si="0"/>
        <v>0</v>
      </c>
      <c r="L22" s="120">
        <f t="shared" si="1"/>
      </c>
      <c r="M22" s="121">
        <f t="shared" si="2"/>
        <v>0</v>
      </c>
      <c r="N22" s="121">
        <f t="shared" si="3"/>
      </c>
      <c r="O22" s="121">
        <f t="shared" si="4"/>
      </c>
      <c r="P22" s="122">
        <v>0</v>
      </c>
      <c r="Q22" s="122">
        <v>0.025</v>
      </c>
      <c r="R22" s="122">
        <v>0</v>
      </c>
      <c r="S22" s="123">
        <v>21</v>
      </c>
      <c r="T22" s="124">
        <f t="shared" si="5"/>
        <v>0</v>
      </c>
      <c r="U22" s="125"/>
    </row>
    <row r="23" spans="1:21" ht="12.75" outlineLevel="2">
      <c r="A23" s="3"/>
      <c r="B23" s="92"/>
      <c r="C23" s="92"/>
      <c r="D23" s="112" t="s">
        <v>97</v>
      </c>
      <c r="E23" s="113">
        <v>9</v>
      </c>
      <c r="F23" s="114" t="s">
        <v>120</v>
      </c>
      <c r="G23" s="115" t="s">
        <v>121</v>
      </c>
      <c r="H23" s="116">
        <v>33</v>
      </c>
      <c r="I23" s="117" t="s">
        <v>119</v>
      </c>
      <c r="J23" s="118"/>
      <c r="K23" s="119">
        <f t="shared" si="0"/>
        <v>0</v>
      </c>
      <c r="L23" s="120">
        <f t="shared" si="1"/>
      </c>
      <c r="M23" s="121">
        <f t="shared" si="2"/>
        <v>0</v>
      </c>
      <c r="N23" s="121">
        <f t="shared" si="3"/>
      </c>
      <c r="O23" s="121">
        <f t="shared" si="4"/>
      </c>
      <c r="P23" s="122">
        <v>0</v>
      </c>
      <c r="Q23" s="122">
        <v>0.009</v>
      </c>
      <c r="R23" s="122">
        <v>0</v>
      </c>
      <c r="S23" s="123">
        <v>21</v>
      </c>
      <c r="T23" s="124">
        <f t="shared" si="5"/>
        <v>0</v>
      </c>
      <c r="U23" s="125"/>
    </row>
    <row r="24" spans="1:21" ht="12.75" outlineLevel="2">
      <c r="A24" s="3"/>
      <c r="B24" s="92"/>
      <c r="C24" s="92"/>
      <c r="D24" s="112" t="s">
        <v>123</v>
      </c>
      <c r="E24" s="113">
        <v>11</v>
      </c>
      <c r="F24" s="114" t="s">
        <v>124</v>
      </c>
      <c r="G24" s="115" t="s">
        <v>125</v>
      </c>
      <c r="H24" s="116">
        <v>18.235999999999997</v>
      </c>
      <c r="I24" s="117" t="s">
        <v>126</v>
      </c>
      <c r="J24" s="118"/>
      <c r="K24" s="119">
        <f>H24*J24</f>
        <v>0</v>
      </c>
      <c r="L24" s="120">
        <f>IF(D24="S",K24,"")</f>
      </c>
      <c r="M24" s="121">
        <f>IF(OR(D24="P",D24="U"),K24,"")</f>
        <v>0</v>
      </c>
      <c r="N24" s="121">
        <f>IF(D24="H",K24,"")</f>
      </c>
      <c r="O24" s="121">
        <f>IF(D24="V",K24,"")</f>
      </c>
      <c r="P24" s="122">
        <v>0</v>
      </c>
      <c r="Q24" s="122">
        <v>0.482</v>
      </c>
      <c r="R24" s="122">
        <v>0</v>
      </c>
      <c r="S24" s="123">
        <v>21</v>
      </c>
      <c r="T24" s="124">
        <f>K24*(S24+100)/100</f>
        <v>0</v>
      </c>
      <c r="U24" s="125"/>
    </row>
    <row r="25" spans="1:21" ht="12.75" outlineLevel="2">
      <c r="A25" s="3"/>
      <c r="B25" s="92"/>
      <c r="C25" s="92"/>
      <c r="D25" s="112" t="s">
        <v>123</v>
      </c>
      <c r="E25" s="113">
        <v>12</v>
      </c>
      <c r="F25" s="114" t="s">
        <v>127</v>
      </c>
      <c r="G25" s="115" t="s">
        <v>128</v>
      </c>
      <c r="H25" s="116">
        <v>164.12399999999997</v>
      </c>
      <c r="I25" s="117" t="s">
        <v>126</v>
      </c>
      <c r="J25" s="118"/>
      <c r="K25" s="119">
        <f>H25*J25</f>
        <v>0</v>
      </c>
      <c r="L25" s="120">
        <f>IF(D25="S",K25,"")</f>
      </c>
      <c r="M25" s="121">
        <f>IF(OR(D25="P",D25="U"),K25,"")</f>
        <v>0</v>
      </c>
      <c r="N25" s="121">
        <f>IF(D25="H",K25,"")</f>
      </c>
      <c r="O25" s="121">
        <f>IF(D25="V",K25,"")</f>
      </c>
      <c r="P25" s="122">
        <v>0</v>
      </c>
      <c r="Q25" s="122">
        <v>0.48199999999999993</v>
      </c>
      <c r="R25" s="122">
        <v>0</v>
      </c>
      <c r="S25" s="123">
        <v>21</v>
      </c>
      <c r="T25" s="124">
        <f>K25*(S25+100)/100</f>
        <v>0</v>
      </c>
      <c r="U25" s="125"/>
    </row>
    <row r="26" spans="1:21" ht="12.75" outlineLevel="2">
      <c r="A26" s="3"/>
      <c r="B26" s="92"/>
      <c r="C26" s="92"/>
      <c r="D26" s="112" t="s">
        <v>123</v>
      </c>
      <c r="E26" s="113">
        <v>13</v>
      </c>
      <c r="F26" s="114" t="s">
        <v>129</v>
      </c>
      <c r="G26" s="115" t="s">
        <v>130</v>
      </c>
      <c r="H26" s="116">
        <v>18.235999999999997</v>
      </c>
      <c r="I26" s="117" t="s">
        <v>126</v>
      </c>
      <c r="J26" s="118"/>
      <c r="K26" s="119">
        <f>H26*J26</f>
        <v>0</v>
      </c>
      <c r="L26" s="120">
        <f>IF(D26="S",K26,"")</f>
      </c>
      <c r="M26" s="121">
        <f>IF(OR(D26="P",D26="U"),K26,"")</f>
        <v>0</v>
      </c>
      <c r="N26" s="121">
        <f>IF(D26="H",K26,"")</f>
      </c>
      <c r="O26" s="121">
        <f>IF(D26="V",K26,"")</f>
      </c>
      <c r="P26" s="122">
        <v>0</v>
      </c>
      <c r="Q26" s="122">
        <v>0</v>
      </c>
      <c r="R26" s="122">
        <v>0</v>
      </c>
      <c r="S26" s="123">
        <v>21</v>
      </c>
      <c r="T26" s="124">
        <f>K26*(S26+100)/100</f>
        <v>0</v>
      </c>
      <c r="U26" s="125"/>
    </row>
    <row r="27" spans="1:21" ht="12.75" outlineLevel="1">
      <c r="A27" s="3"/>
      <c r="B27" s="93"/>
      <c r="C27" s="94" t="s">
        <v>131</v>
      </c>
      <c r="D27" s="95" t="s">
        <v>94</v>
      </c>
      <c r="E27" s="96"/>
      <c r="F27" s="96" t="s">
        <v>40</v>
      </c>
      <c r="G27" s="97" t="s">
        <v>132</v>
      </c>
      <c r="H27" s="96"/>
      <c r="I27" s="95"/>
      <c r="J27" s="96"/>
      <c r="K27" s="98">
        <f>SUBTOTAL(9,K28:K33)</f>
        <v>0</v>
      </c>
      <c r="L27" s="99">
        <f>SUBTOTAL(9,L28:L33)</f>
        <v>0</v>
      </c>
      <c r="M27" s="99">
        <f>SUBTOTAL(9,M28:M33)</f>
        <v>0</v>
      </c>
      <c r="N27" s="99">
        <f>SUBTOTAL(9,N28:N33)</f>
        <v>0</v>
      </c>
      <c r="O27" s="99">
        <f>SUBTOTAL(9,O28:O33)</f>
        <v>0</v>
      </c>
      <c r="P27" s="100">
        <f>SUMPRODUCT(P28:P33,H28:H33)</f>
        <v>0.08937112080000426</v>
      </c>
      <c r="Q27" s="100">
        <f>SUMPRODUCT(Q28:Q33,H28:H33)</f>
        <v>5.4834</v>
      </c>
      <c r="R27" s="100">
        <f>SUMPRODUCT(R28:R33,H28:H33)</f>
        <v>11.609000000003482</v>
      </c>
      <c r="S27" s="101">
        <f>SUMPRODUCT(S28:S33,K28:K33)/100</f>
        <v>0</v>
      </c>
      <c r="T27" s="101">
        <f>K27+S27</f>
        <v>0</v>
      </c>
      <c r="U27" s="92"/>
    </row>
    <row r="28" spans="1:21" ht="12.75" outlineLevel="2">
      <c r="A28" s="3"/>
      <c r="B28" s="102"/>
      <c r="C28" s="103"/>
      <c r="D28" s="104"/>
      <c r="E28" s="105" t="s">
        <v>96</v>
      </c>
      <c r="F28" s="106"/>
      <c r="G28" s="107"/>
      <c r="H28" s="106"/>
      <c r="I28" s="104"/>
      <c r="J28" s="106"/>
      <c r="K28" s="108"/>
      <c r="L28" s="109"/>
      <c r="M28" s="109"/>
      <c r="N28" s="109"/>
      <c r="O28" s="109"/>
      <c r="P28" s="110"/>
      <c r="Q28" s="110"/>
      <c r="R28" s="110"/>
      <c r="S28" s="111"/>
      <c r="T28" s="111"/>
      <c r="U28" s="92"/>
    </row>
    <row r="29" spans="1:21" ht="25.5" outlineLevel="2">
      <c r="A29" s="3"/>
      <c r="B29" s="92"/>
      <c r="C29" s="92"/>
      <c r="D29" s="112" t="s">
        <v>97</v>
      </c>
      <c r="E29" s="113">
        <v>1</v>
      </c>
      <c r="F29" s="114" t="s">
        <v>133</v>
      </c>
      <c r="G29" s="115" t="s">
        <v>134</v>
      </c>
      <c r="H29" s="116">
        <v>24.7</v>
      </c>
      <c r="I29" s="117" t="s">
        <v>122</v>
      </c>
      <c r="J29" s="118"/>
      <c r="K29" s="119">
        <f>H29*J29</f>
        <v>0</v>
      </c>
      <c r="L29" s="120">
        <f>IF(D29="S",K29,"")</f>
      </c>
      <c r="M29" s="121">
        <f>IF(OR(D29="P",D29="U"),K29,"")</f>
        <v>0</v>
      </c>
      <c r="N29" s="121">
        <f>IF(D29="H",K29,"")</f>
      </c>
      <c r="O29" s="121">
        <f>IF(D29="V",K29,"")</f>
      </c>
      <c r="P29" s="122">
        <v>0.000554664000000173</v>
      </c>
      <c r="Q29" s="122">
        <v>0.22199999999999998</v>
      </c>
      <c r="R29" s="122">
        <v>0.47000000000014097</v>
      </c>
      <c r="S29" s="123">
        <v>21</v>
      </c>
      <c r="T29" s="124">
        <f>K29*(S29+100)/100</f>
        <v>0</v>
      </c>
      <c r="U29" s="125"/>
    </row>
    <row r="30" spans="1:21" s="132" customFormat="1" ht="67.5" outlineLevel="2">
      <c r="A30" s="126"/>
      <c r="B30" s="126"/>
      <c r="C30" s="126"/>
      <c r="D30" s="126"/>
      <c r="E30" s="126"/>
      <c r="F30" s="126"/>
      <c r="G30" s="127" t="s">
        <v>135</v>
      </c>
      <c r="H30" s="126"/>
      <c r="I30" s="128"/>
      <c r="J30" s="126"/>
      <c r="K30" s="126"/>
      <c r="L30" s="129"/>
      <c r="M30" s="129"/>
      <c r="N30" s="129"/>
      <c r="O30" s="129"/>
      <c r="P30" s="130"/>
      <c r="Q30" s="126"/>
      <c r="R30" s="126"/>
      <c r="S30" s="131"/>
      <c r="T30" s="131"/>
      <c r="U30" s="126"/>
    </row>
    <row r="31" spans="1:21" ht="12.75" outlineLevel="2">
      <c r="A31" s="3"/>
      <c r="B31" s="92"/>
      <c r="C31" s="92"/>
      <c r="D31" s="112" t="s">
        <v>123</v>
      </c>
      <c r="E31" s="113">
        <v>2</v>
      </c>
      <c r="F31" s="114" t="s">
        <v>136</v>
      </c>
      <c r="G31" s="115" t="s">
        <v>137</v>
      </c>
      <c r="H31" s="116">
        <v>5.4834</v>
      </c>
      <c r="I31" s="117" t="s">
        <v>138</v>
      </c>
      <c r="J31" s="118"/>
      <c r="K31" s="119">
        <f>H31*J31</f>
        <v>0</v>
      </c>
      <c r="L31" s="120">
        <f>IF(D31="S",K31,"")</f>
      </c>
      <c r="M31" s="121">
        <f>IF(OR(D31="P",D31="U"),K31,"")</f>
        <v>0</v>
      </c>
      <c r="N31" s="121">
        <f>IF(D31="H",K31,"")</f>
      </c>
      <c r="O31" s="121">
        <f>IF(D31="V",K31,"")</f>
      </c>
      <c r="P31" s="122">
        <v>0.00138</v>
      </c>
      <c r="Q31" s="122">
        <v>0</v>
      </c>
      <c r="R31" s="122">
        <v>0</v>
      </c>
      <c r="S31" s="123">
        <v>21</v>
      </c>
      <c r="T31" s="124">
        <f>K31*(S31+100)/100</f>
        <v>0</v>
      </c>
      <c r="U31" s="125"/>
    </row>
    <row r="32" spans="1:21" ht="12.75" outlineLevel="2">
      <c r="A32" s="3"/>
      <c r="B32" s="92"/>
      <c r="C32" s="92"/>
      <c r="D32" s="112" t="s">
        <v>123</v>
      </c>
      <c r="E32" s="113">
        <v>3</v>
      </c>
      <c r="F32" s="114" t="s">
        <v>139</v>
      </c>
      <c r="G32" s="115" t="s">
        <v>140</v>
      </c>
      <c r="H32" s="116">
        <v>49.3506</v>
      </c>
      <c r="I32" s="117" t="s">
        <v>138</v>
      </c>
      <c r="J32" s="118"/>
      <c r="K32" s="119">
        <f>H32*J32</f>
        <v>0</v>
      </c>
      <c r="L32" s="120">
        <f>IF(D32="S",K32,"")</f>
      </c>
      <c r="M32" s="121">
        <f>IF(OR(D32="P",D32="U"),K32,"")</f>
        <v>0</v>
      </c>
      <c r="N32" s="121">
        <f>IF(D32="H",K32,"")</f>
      </c>
      <c r="O32" s="121">
        <f>IF(D32="V",K32,"")</f>
      </c>
      <c r="P32" s="122">
        <v>0.00138</v>
      </c>
      <c r="Q32" s="122">
        <v>0</v>
      </c>
      <c r="R32" s="122">
        <v>0</v>
      </c>
      <c r="S32" s="123">
        <v>21</v>
      </c>
      <c r="T32" s="124">
        <f>K32*(S32+100)/100</f>
        <v>0</v>
      </c>
      <c r="U32" s="125"/>
    </row>
    <row r="33" spans="1:21" ht="12.75" outlineLevel="2">
      <c r="A33" s="3"/>
      <c r="B33" s="92"/>
      <c r="C33" s="92"/>
      <c r="D33" s="112" t="s">
        <v>123</v>
      </c>
      <c r="E33" s="113">
        <v>4</v>
      </c>
      <c r="F33" s="114" t="s">
        <v>129</v>
      </c>
      <c r="G33" s="115" t="s">
        <v>130</v>
      </c>
      <c r="H33" s="116">
        <v>5.4834</v>
      </c>
      <c r="I33" s="117" t="s">
        <v>126</v>
      </c>
      <c r="J33" s="118"/>
      <c r="K33" s="119">
        <f>H33*J33</f>
        <v>0</v>
      </c>
      <c r="L33" s="120">
        <f>IF(D33="S",K33,"")</f>
      </c>
      <c r="M33" s="121">
        <f>IF(OR(D33="P",D33="U"),K33,"")</f>
        <v>0</v>
      </c>
      <c r="N33" s="121">
        <f>IF(D33="H",K33,"")</f>
      </c>
      <c r="O33" s="121">
        <f>IF(D33="V",K33,"")</f>
      </c>
      <c r="P33" s="122">
        <v>0</v>
      </c>
      <c r="Q33" s="122">
        <v>0</v>
      </c>
      <c r="R33" s="122">
        <v>0</v>
      </c>
      <c r="S33" s="123">
        <v>21</v>
      </c>
      <c r="T33" s="124">
        <f>K33*(S33+100)/100</f>
        <v>0</v>
      </c>
      <c r="U33" s="125"/>
    </row>
    <row r="117" ht="12.75"/>
    <row r="118" ht="12.75"/>
    <row r="119" ht="12.75"/>
  </sheetData>
  <sheetProtection selectLockedCells="1" selectUnlockedCells="1"/>
  <mergeCells count="4">
    <mergeCell ref="G2:K2"/>
    <mergeCell ref="D3:F3"/>
    <mergeCell ref="D4:F4"/>
    <mergeCell ref="H4:I4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landscape" paperSize="9" scale="60"/>
  <headerFooter alignWithMargins="0">
    <oddFooter>&amp;LST Systém - www.softtrio.cz&amp;C&amp;"Times New Roman,obyčejné"&amp;12Stránka 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</cp:lastModifiedBy>
  <dcterms:modified xsi:type="dcterms:W3CDTF">2018-08-08T09:39:39Z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