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0935" activeTab="1"/>
  </bookViews>
  <sheets>
    <sheet name="Rekapitulace stavby" sheetId="1" r:id="rId1"/>
    <sheet name="A -SO101 - Ulice Žižkova" sheetId="2" r:id="rId2"/>
    <sheet name="A -SO102 - Ulice Bratranc..." sheetId="3" r:id="rId3"/>
    <sheet name="B -SO120 - Chodníky a ter..." sheetId="4" r:id="rId4"/>
    <sheet name="F -SO120 - Chodníky a ter..." sheetId="5" r:id="rId5"/>
    <sheet name="G -SO120 - Chodníky a ter..." sheetId="6" r:id="rId6"/>
    <sheet name="L -SO120 - Chodníky a ter..." sheetId="7" r:id="rId7"/>
    <sheet name="E -SO321 - Ochrana vodovodů" sheetId="8" r:id="rId8"/>
    <sheet name="E -SO521 - Úprava NTL ply..." sheetId="9" r:id="rId9"/>
    <sheet name="VRN - Vedlejší rozpočtové..." sheetId="10" r:id="rId10"/>
    <sheet name="Pokyny pro vyplnění" sheetId="11" r:id="rId11"/>
  </sheets>
  <definedNames>
    <definedName name="_xlnm._FilterDatabase" localSheetId="1" hidden="1">'A -SO101 - Ulice Žižkova'!$C$87:$K$363</definedName>
    <definedName name="_xlnm._FilterDatabase" localSheetId="2" hidden="1">'A -SO102 - Ulice Bratranc...'!$C$82:$K$146</definedName>
    <definedName name="_xlnm._FilterDatabase" localSheetId="3" hidden="1">'B -SO120 - Chodníky a ter...'!$C$88:$K$148</definedName>
    <definedName name="_xlnm._FilterDatabase" localSheetId="7" hidden="1">'E -SO321 - Ochrana vodovodů'!$C$84:$K$203</definedName>
    <definedName name="_xlnm._FilterDatabase" localSheetId="8" hidden="1">'E -SO521 - Úprava NTL ply...'!$C$84:$K$215</definedName>
    <definedName name="_xlnm._FilterDatabase" localSheetId="4" hidden="1">'F -SO120 - Chodníky a ter...'!$C$84:$K$98</definedName>
    <definedName name="_xlnm._FilterDatabase" localSheetId="5" hidden="1">'G -SO120 - Chodníky a ter...'!$C$85:$K$124</definedName>
    <definedName name="_xlnm._FilterDatabase" localSheetId="6" hidden="1">'L -SO120 - Chodníky a ter...'!$C$85:$K$111</definedName>
    <definedName name="_xlnm._FilterDatabase" localSheetId="9" hidden="1">'VRN - Vedlejší rozpočtové...'!$C$78:$K$95</definedName>
    <definedName name="_xlnm.Print_Area" localSheetId="1">'A -SO101 - Ulice Žižkova'!$C$4:$J$36,'A -SO101 - Ulice Žižkova'!$C$42:$J$69,'A -SO101 - Ulice Žižkova'!$C$75:$K$363</definedName>
    <definedName name="_xlnm.Print_Area" localSheetId="2">'A -SO102 - Ulice Bratranc...'!$C$4:$J$36,'A -SO102 - Ulice Bratranc...'!$C$42:$J$64,'A -SO102 - Ulice Bratranc...'!$C$70:$K$146</definedName>
    <definedName name="_xlnm.Print_Area" localSheetId="3">'B -SO120 - Chodníky a ter...'!$C$4:$J$38,'B -SO120 - Chodníky a ter...'!$C$44:$J$68,'B -SO120 - Chodníky a ter...'!$C$74:$K$148</definedName>
    <definedName name="_xlnm.Print_Area" localSheetId="7">'E -SO321 - Ochrana vodovodů'!$C$4:$J$36,'E -SO321 - Ochrana vodovodů'!$C$42:$J$66,'E -SO321 - Ochrana vodovodů'!$C$72:$K$203</definedName>
    <definedName name="_xlnm.Print_Area" localSheetId="8">'E -SO521 - Úprava NTL ply...'!$C$4:$J$36,'E -SO521 - Úprava NTL ply...'!$C$42:$J$66,'E -SO521 - Úprava NTL ply...'!$C$72:$K$215</definedName>
    <definedName name="_xlnm.Print_Area" localSheetId="4">'F -SO120 - Chodníky a ter...'!$C$4:$J$38,'F -SO120 - Chodníky a ter...'!$C$44:$J$64,'F -SO120 - Chodníky a ter...'!$C$70:$K$98</definedName>
    <definedName name="_xlnm.Print_Area" localSheetId="5">'G -SO120 - Chodníky a ter...'!$C$4:$J$38,'G -SO120 - Chodníky a ter...'!$C$44:$J$65,'G -SO120 - Chodníky a ter...'!$C$71:$K$124</definedName>
    <definedName name="_xlnm.Print_Area" localSheetId="6">'L -SO120 - Chodníky a ter...'!$C$4:$J$38,'L -SO120 - Chodníky a ter...'!$C$44:$J$65,'L -SO120 - Chodníky a ter...'!$C$71:$K$111</definedName>
    <definedName name="_xlnm.Print_Area" localSheetId="10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stavby'!$C$39:$AQ$62</definedName>
    <definedName name="_xlnm.Print_Area" localSheetId="9">'VRN - Vedlejší rozpočtové...'!$C$4:$J$36,'VRN - Vedlejší rozpočtové...'!$C$42:$J$60,'VRN - Vedlejší rozpočtové...'!$C$66:$K$95</definedName>
    <definedName name="_xlnm.Print_Titles" localSheetId="0">'Rekapitulace stavby'!$49:$49</definedName>
    <definedName name="_xlnm.Print_Titles" localSheetId="1">'A -SO101 - Ulice Žižkova'!$87:$87</definedName>
    <definedName name="_xlnm.Print_Titles" localSheetId="2">'A -SO102 - Ulice Bratranc...'!$82:$82</definedName>
    <definedName name="_xlnm.Print_Titles" localSheetId="3">'B -SO120 - Chodníky a ter...'!$88:$88</definedName>
    <definedName name="_xlnm.Print_Titles" localSheetId="4">'F -SO120 - Chodníky a ter...'!$84:$84</definedName>
    <definedName name="_xlnm.Print_Titles" localSheetId="5">'G -SO120 - Chodníky a ter...'!$85:$85</definedName>
    <definedName name="_xlnm.Print_Titles" localSheetId="6">'L -SO120 - Chodníky a ter...'!$85:$85</definedName>
    <definedName name="_xlnm.Print_Titles" localSheetId="7">'E -SO321 - Ochrana vodovodů'!$84:$84</definedName>
    <definedName name="_xlnm.Print_Titles" localSheetId="8">'E -SO521 - Úprava NTL ply...'!$84:$84</definedName>
    <definedName name="_xlnm.Print_Titles" localSheetId="9">'VRN - Vedlejší rozpočtové...'!$78:$78</definedName>
  </definedNames>
  <calcPr calcId="162913"/>
</workbook>
</file>

<file path=xl/sharedStrings.xml><?xml version="1.0" encoding="utf-8"?>
<sst xmlns="http://schemas.openxmlformats.org/spreadsheetml/2006/main" count="8510" uniqueCount="1438">
  <si>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</si>
  <si>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</si>
  <si>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</si>
  <si>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</si>
  <si>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</si>
  <si>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</si>
  <si>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</si>
  <si>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{64598cf6-4974-4d20-b1b2-b95fa456ca17}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</si>
  <si>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</si>
  <si>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</si>
  <si>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</si>
  <si>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</si>
  <si>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</si>
  <si>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</si>
  <si>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</si>
  <si>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</si>
  <si>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</si>
  <si>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160022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</si>
  <si>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</si>
  <si>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</si>
  <si>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MODERNIZACE UL. ŽIŽKOVA V KARVINÉ</t>
  </si>
  <si>
    <t>0,1</t>
  </si>
  <si>
    <t>KSO:</t>
  </si>
  <si>
    <t>822 29 72</t>
  </si>
  <si>
    <t>CC-CZ:</t>
  </si>
  <si>
    <t>1</t>
  </si>
  <si>
    <t>Místo:</t>
  </si>
  <si>
    <t xml:space="preserve"> </t>
  </si>
  <si>
    <t>Datum: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</si>
  <si>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</si>
  <si>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</si>
  <si>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</si>
  <si>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</si>
  <si>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</si>
  <si>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</si>
  <si>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</si>
  <si>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</si>
  <si>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</si>
  <si>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</si>
  <si>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Cenová soustava ÚRS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</si>
  <si>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</si>
  <si>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</si>
  <si>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</si>
  <si>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</si>
  <si>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</si>
  <si>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</si>
  <si>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</si>
  <si>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</si>
  <si>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</si>
  <si>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</si>
  <si>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</si>
  <si>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</si>
  <si>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</si>
  <si>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</si>
  <si>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</si>
  <si>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</si>
  <si>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</si>
  <si>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</si>
  <si>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</si>
  <si>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</si>
  <si>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</si>
  <si>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</si>
  <si>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</si>
  <si>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</si>
  <si>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</si>
  <si>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</si>
  <si>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</si>
  <si>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</si>
  <si>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</si>
  <si>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</si>
  <si>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</si>
  <si>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</si>
  <si>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</si>
  <si>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</si>
  <si>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</si>
  <si>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</si>
  <si>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</si>
  <si>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</si>
  <si>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</si>
  <si>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 -SO101</t>
  </si>
  <si>
    <t>Ulice Žižkova</t>
  </si>
  <si>
    <t>STA</t>
  </si>
  <si>
    <t>{b0adce34-7b7f-42a1-8774-a6e6e5deaaa1}</t>
  </si>
  <si>
    <t>2</t>
  </si>
  <si>
    <t>A -SO102</t>
  </si>
  <si>
    <t>Ulice Bratranců Veverkových</t>
  </si>
  <si>
    <t>{ea8ef453-92fd-4ba5-9ed6-52f56d480bed}</t>
  </si>
  <si>
    <t>SO120</t>
  </si>
  <si>
    <t>Chodníky a terénní úpravy</t>
  </si>
  <si>
    <t>{9e779ccb-d9c6-4856-a894-e7cdda93cf61}</t>
  </si>
  <si>
    <t>822 29 32</t>
  </si>
  <si>
    <t>B -SO120</t>
  </si>
  <si>
    <t>Chodníky a terénní úpravy - chodníky</t>
  </si>
  <si>
    <t>Soupis</t>
  </si>
  <si>
    <t>{e77b0f29-6df8-40f6-8c69-f213d986f27d}</t>
  </si>
  <si>
    <t>F -SO120</t>
  </si>
  <si>
    <t>Chodníky a terénní úpravy - sjezdy</t>
  </si>
  <si>
    <t>{2c0cef3d-b6c1-4f4e-912a-94650a820222}</t>
  </si>
  <si>
    <t>G -SO120</t>
  </si>
  <si>
    <t>Chodníky a terénní úpravy - terénní úpravy</t>
  </si>
  <si>
    <t>{0ba00249-32dd-4a56-b035-15fe7d9d8a3a}</t>
  </si>
  <si>
    <t>823 29 12</t>
  </si>
  <si>
    <t>L -SO120</t>
  </si>
  <si>
    <t>Chodníky a terénní úpravy - mobiliář</t>
  </si>
  <si>
    <t>{68cf4398-379f-4211-b870-b472d8bd05a0}</t>
  </si>
  <si>
    <t>822 59 3</t>
  </si>
  <si>
    <t>E -SO321</t>
  </si>
  <si>
    <t>Ochrana vodovodů</t>
  </si>
  <si>
    <t>{cf7f8f8c-6a40-4194-80e1-c147496ed137}</t>
  </si>
  <si>
    <t>827 19 12</t>
  </si>
  <si>
    <t>E -SO521</t>
  </si>
  <si>
    <t>Úprava NTL plynovodů</t>
  </si>
  <si>
    <t>{d720074b-a7d2-4d31-a27c-03bdaef79e87}</t>
  </si>
  <si>
    <t>827 59 12</t>
  </si>
  <si>
    <t>VRN</t>
  </si>
  <si>
    <t>Vedlejší rozpočtové náklady</t>
  </si>
  <si>
    <t>{7aa0583c-8a14-4fe1-a1f3-28aa9d84c1a7}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</si>
  <si>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</si>
  <si>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</si>
  <si>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</si>
  <si>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</si>
  <si>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</si>
  <si>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</si>
  <si>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</si>
  <si>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A -SO101 - Ulice Žižkova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</si>
  <si>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</si>
  <si>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</si>
  <si>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</si>
  <si>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</si>
  <si>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</si>
  <si>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</si>
  <si>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</si>
  <si>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</si>
  <si>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</si>
  <si>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</si>
  <si>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</si>
  <si>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</si>
  <si>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</si>
  <si>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</si>
  <si>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</si>
  <si>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23-M - Montáže potrubí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</si>
  <si>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</si>
  <si>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</si>
  <si>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</si>
  <si>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</si>
  <si>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</si>
  <si>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</si>
  <si>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</si>
  <si>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</si>
  <si>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</si>
  <si>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</si>
  <si>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</si>
  <si>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</si>
  <si>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</si>
  <si>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</si>
  <si>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</si>
  <si>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</si>
  <si>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</si>
  <si>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</si>
  <si>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</si>
  <si>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</si>
  <si>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113107224</t>
  </si>
  <si>
    <t>Odstranění podkladu pl přes 200 m2 z kameniva drceného tl 400 mm</t>
  </si>
  <si>
    <t>m2</t>
  </si>
  <si>
    <t>CS ÚRS 2018 01</t>
  </si>
  <si>
    <t>4</t>
  </si>
  <si>
    <t>2008705270</t>
  </si>
  <si>
    <t>P</t>
  </si>
  <si>
    <t xml:space="preserve">Poznámka k položce:
podklad vozovky, planimetrováno programem microstation z přílohy SO101_02 Situace </t>
  </si>
  <si>
    <t>113154464</t>
  </si>
  <si>
    <t>Frézování živičného krytu tl 100 mm pruh š 2 m pl přes 10000 m2 s překážkami v trase</t>
  </si>
  <si>
    <t>488678890</t>
  </si>
  <si>
    <t xml:space="preserve">Poznámka k položce:
planimetrováno programem microstation z přílohy SO101_02 Situace </t>
  </si>
  <si>
    <t>3</t>
  </si>
  <si>
    <t>113201112</t>
  </si>
  <si>
    <t>Vytrhání obrub silničních ležatých</t>
  </si>
  <si>
    <t>m</t>
  </si>
  <si>
    <t>-753676141</t>
  </si>
  <si>
    <t xml:space="preserve">Poznámka k položce:
změřeno programem microstation z přílohy SO101_02 Situace  </t>
  </si>
  <si>
    <t>113202111</t>
  </si>
  <si>
    <t>Vytrhání obrub krajníků obrubníků stojatých</t>
  </si>
  <si>
    <t>-1794582050</t>
  </si>
  <si>
    <t>5</t>
  </si>
  <si>
    <t>113203111</t>
  </si>
  <si>
    <t>Vytrhání obrub z dlažebních kostek</t>
  </si>
  <si>
    <t>-1975161211</t>
  </si>
  <si>
    <t>6</t>
  </si>
  <si>
    <t>122201104</t>
  </si>
  <si>
    <t>Odkopávky a prokopávky nezapažené v hornině tř. 3 objem přes 5000 m3</t>
  </si>
  <si>
    <t>m3</t>
  </si>
  <si>
    <t>-352796924</t>
  </si>
  <si>
    <t>Poznámka k položce:
odkop pro aktivní zónu, planimetrováno programem microstation z přílohy SO101_02 Situace, 05 Vzorové příčné řezy a 06 Charakteristické příčné řezy</t>
  </si>
  <si>
    <t>VV</t>
  </si>
  <si>
    <t>10600*0,5</t>
  </si>
  <si>
    <t>7</t>
  </si>
  <si>
    <t>122201109</t>
  </si>
  <si>
    <t>Příplatek za lepivost u odkopávek v hornině tř. 1 až 3</t>
  </si>
  <si>
    <t>1254124785</t>
  </si>
  <si>
    <t>Poznámka k položce:
viz. pol.č. 122201104</t>
  </si>
  <si>
    <t>8</t>
  </si>
  <si>
    <t>122201404</t>
  </si>
  <si>
    <t>Vykopávky v zemníku na suchu v hornině tř. 3 objem přes 5000 m3</t>
  </si>
  <si>
    <t>1498550454</t>
  </si>
  <si>
    <t>Poznámka k položce:
pro aktivní zónu, viz. pol.č. 122201104</t>
  </si>
  <si>
    <t>9</t>
  </si>
  <si>
    <t>M</t>
  </si>
  <si>
    <t>583R</t>
  </si>
  <si>
    <t>Materiál do aktivní zóny</t>
  </si>
  <si>
    <t>t</t>
  </si>
  <si>
    <t>-1084123056</t>
  </si>
  <si>
    <t>5300*1,9</t>
  </si>
  <si>
    <t>122201409</t>
  </si>
  <si>
    <t>Příplatek za lepivost u vykopávek v zemníku na suchu v hornině tř. 3</t>
  </si>
  <si>
    <t>1535487839</t>
  </si>
  <si>
    <t>11</t>
  </si>
  <si>
    <t>132201102</t>
  </si>
  <si>
    <t>Hloubení rýh š do 600 mm v hornině tř. 3 objemu přes 100 m3</t>
  </si>
  <si>
    <t>1871178381</t>
  </si>
  <si>
    <t>Poznámka k položce:
pro drenáže, změřeno programem microstation z přílohy 05 vzorové příčné řezy a  04 podélný profil</t>
  </si>
  <si>
    <t>2520*0,5*0,75</t>
  </si>
  <si>
    <t>12</t>
  </si>
  <si>
    <t>132201109</t>
  </si>
  <si>
    <t>Příplatek za lepivost k hloubení rýh š do 600 mm v hornině tř. 3</t>
  </si>
  <si>
    <t>-131756154</t>
  </si>
  <si>
    <t>Poznámka k položce:
viz. pol.č.132201102</t>
  </si>
  <si>
    <t>13</t>
  </si>
  <si>
    <t>132201201</t>
  </si>
  <si>
    <t>Hloubení rýh š do 2000 mm v hornině tř. 3 objemu do 100 m3</t>
  </si>
  <si>
    <t>1668603630</t>
  </si>
  <si>
    <t>Poznámka k položce:
pro přípojky vpustí, změřeno programem microstation z přílohy 02 Situace</t>
  </si>
  <si>
    <t>40*1,0*2,0</t>
  </si>
  <si>
    <t>14</t>
  </si>
  <si>
    <t>132201209</t>
  </si>
  <si>
    <t>Příplatek za lepivost k hloubení rýh š do 2000 mm v hornině tř. 3</t>
  </si>
  <si>
    <t>912227181</t>
  </si>
  <si>
    <t>Poznámka k položce:
viz. pol.č. 132201201</t>
  </si>
  <si>
    <t>151101101</t>
  </si>
  <si>
    <t>Zřízení příložného pažení a rozepření stěn rýh hl do 2 m</t>
  </si>
  <si>
    <t>2130674170</t>
  </si>
  <si>
    <t>Poznámka k položce:
pro přípojky vpustí, viz. pol.č. 132201201</t>
  </si>
  <si>
    <t>2*40*2</t>
  </si>
  <si>
    <t>16</t>
  </si>
  <si>
    <t>151101111</t>
  </si>
  <si>
    <t>Odstranění příložného pažení a rozepření stěn rýh hl do 2 m</t>
  </si>
  <si>
    <t>31668786</t>
  </si>
  <si>
    <t>Poznámka k položce:
viz. pol.č. 151101101</t>
  </si>
  <si>
    <t>17</t>
  </si>
  <si>
    <t>161101101</t>
  </si>
  <si>
    <t>Svislé přemístění výkopku z horniny tř. 1 až 4 hl výkopu do 2,5 m</t>
  </si>
  <si>
    <t>716170287</t>
  </si>
  <si>
    <t>18</t>
  </si>
  <si>
    <t>162701105</t>
  </si>
  <si>
    <t>Vodorovné přemístění do 10000 m výkopku/sypaniny z horniny tř. 1 až 4</t>
  </si>
  <si>
    <t>1434591135</t>
  </si>
  <si>
    <t>Poznámka k položce:
viz. pol.č. 122201104+132201102+122201201+122201404</t>
  </si>
  <si>
    <t>5300+945+20+5300</t>
  </si>
  <si>
    <t>19</t>
  </si>
  <si>
    <t>171102111</t>
  </si>
  <si>
    <t>Uložení sypaniny z hornin nesoudržných a sypkých do násypů zhutněných v aktivní zóně</t>
  </si>
  <si>
    <t>-2005729164</t>
  </si>
  <si>
    <t>20</t>
  </si>
  <si>
    <t>171201201</t>
  </si>
  <si>
    <t>Uložení sypaniny na skládky</t>
  </si>
  <si>
    <t>-1249071169</t>
  </si>
  <si>
    <t>Poznámka k položce:
viz. pol.č. 16270105 - 171102111</t>
  </si>
  <si>
    <t>11565-5300</t>
  </si>
  <si>
    <t>171201211</t>
  </si>
  <si>
    <t>Poplatek za uložení odpadu ze sypaniny na skládce (skládkovné)</t>
  </si>
  <si>
    <t>889784178</t>
  </si>
  <si>
    <t>Poznámka k položce:
viz. pol .č. 171201201</t>
  </si>
  <si>
    <t>6265*1,8</t>
  </si>
  <si>
    <t>22</t>
  </si>
  <si>
    <t>174101101</t>
  </si>
  <si>
    <t>Zásyp jam, šachet rýh nebo kolem objektů sypaninou se zhutněním</t>
  </si>
  <si>
    <t>-1401026090</t>
  </si>
  <si>
    <t>Poznámka k položce:
zásyp rýhy po položení přípojky vpusti, viz. pol.č. 132201201</t>
  </si>
  <si>
    <t>80*0,5*1,5</t>
  </si>
  <si>
    <t>23</t>
  </si>
  <si>
    <t>175101201</t>
  </si>
  <si>
    <t>Obsypání objektu nad přilehlým původním terénem sypaninou bez prohození, uloženou do 3 m</t>
  </si>
  <si>
    <t>-1433778599</t>
  </si>
  <si>
    <t>Poznámka k položce:
obsyp přípojky vpusti, viz. pol.č. 132201201</t>
  </si>
  <si>
    <t>80*0,5*0,5</t>
  </si>
  <si>
    <t>24</t>
  </si>
  <si>
    <t>583312000</t>
  </si>
  <si>
    <t>štěrkopísek netříděný zásypový materiál</t>
  </si>
  <si>
    <t>-139196173</t>
  </si>
  <si>
    <t>Poznámka k položce:
viz. pol.č. 175101201</t>
  </si>
  <si>
    <t>20*2,2</t>
  </si>
  <si>
    <t>44*2 'Přepočtené koeficientem množství</t>
  </si>
  <si>
    <t>25</t>
  </si>
  <si>
    <t>181951102</t>
  </si>
  <si>
    <t>Úprava pláně v hornině tř. 1 až 4 se zhutněním</t>
  </si>
  <si>
    <t>527946193</t>
  </si>
  <si>
    <t>Zakládání</t>
  </si>
  <si>
    <t>26</t>
  </si>
  <si>
    <t>211571111</t>
  </si>
  <si>
    <t>Výplň odvodňovacích žeber nebo trativodů štěrkopískem tříděným</t>
  </si>
  <si>
    <t>2103515615</t>
  </si>
  <si>
    <t>Poznámka k položce:
viz. pol.č. 212752212</t>
  </si>
  <si>
    <t>2520*0,7</t>
  </si>
  <si>
    <t>27</t>
  </si>
  <si>
    <t>211971121</t>
  </si>
  <si>
    <t>Zřízení opláštění žeber nebo trativodů geotextilií v rýze nebo zářezu sklonu přes 1:2 š do 2,5 m</t>
  </si>
  <si>
    <t>852703269</t>
  </si>
  <si>
    <t>2520*2,0</t>
  </si>
  <si>
    <t>28</t>
  </si>
  <si>
    <t>562416470</t>
  </si>
  <si>
    <t xml:space="preserve">geotextilie filtrační </t>
  </si>
  <si>
    <t>-1109440115</t>
  </si>
  <si>
    <t>Poznámka k položce:
viz.pol.č. 211971121</t>
  </si>
  <si>
    <t>29</t>
  </si>
  <si>
    <t>1395465816</t>
  </si>
  <si>
    <t>Poznámka k položce:
změřeno programem microstation z přílohy 05 Vzorové příčné řezy a 04 podélný profil</t>
  </si>
  <si>
    <t>Svislé a kompletní konstrukce</t>
  </si>
  <si>
    <t>30</t>
  </si>
  <si>
    <t>358235114R</t>
  </si>
  <si>
    <t>Bourání uličních vpustí</t>
  </si>
  <si>
    <t>komplet</t>
  </si>
  <si>
    <t>-996996503</t>
  </si>
  <si>
    <t xml:space="preserve">Poznámka k položce:
změřeno programem microstation z přílohy 02 Situace </t>
  </si>
  <si>
    <t>31</t>
  </si>
  <si>
    <t>358315114R</t>
  </si>
  <si>
    <t>Bourání stávajících přípojek</t>
  </si>
  <si>
    <t>616807019</t>
  </si>
  <si>
    <t>Komunikace pozemní</t>
  </si>
  <si>
    <t>32</t>
  </si>
  <si>
    <t>564851111</t>
  </si>
  <si>
    <t>Podklad ze štěrkodrtě ŠD tl 150 mm</t>
  </si>
  <si>
    <t>-1855655486</t>
  </si>
  <si>
    <t>Poznámka k položce:
planimetrováno programem microstation z přílohy 02 Situace a 05 Vzorové příčné řezy</t>
  </si>
  <si>
    <t>10600*2*1,05</t>
  </si>
  <si>
    <t>33</t>
  </si>
  <si>
    <t>564871111</t>
  </si>
  <si>
    <t>Podklad ze štěrkodrtě ŠD tl 250 mm</t>
  </si>
  <si>
    <t>-499291785</t>
  </si>
  <si>
    <t>Poznámka k položce:
pod zastávkou, planimetrováno programem microstation z přílohy 02 Situace a 05 Vzorové příčné řezy</t>
  </si>
  <si>
    <t>34</t>
  </si>
  <si>
    <t>565135111</t>
  </si>
  <si>
    <t>Asfaltový beton vrstva podkladní ACP 16 (obalované kamenivo OKS) tl 50 mm š do 3 m</t>
  </si>
  <si>
    <t>2057189840</t>
  </si>
  <si>
    <t>35</t>
  </si>
  <si>
    <t>567122114</t>
  </si>
  <si>
    <t>Podklad ze směsi stmelené cementem SC C 8/10 (KSC I) tl 150 mm</t>
  </si>
  <si>
    <t>-884578087</t>
  </si>
  <si>
    <t>36</t>
  </si>
  <si>
    <t>569931132</t>
  </si>
  <si>
    <t>Zpevnění krajnic asfaltovým recyklátem tl 100 mm</t>
  </si>
  <si>
    <t>388917994</t>
  </si>
  <si>
    <t>Poznámka k položce:
zpevnění krajnice v šířce 0,5m v úseku km1.160-1.325 VLEVO, planimetrováno programem microstation z přílohy 02 Situace</t>
  </si>
  <si>
    <t>145*0,5</t>
  </si>
  <si>
    <t>37</t>
  </si>
  <si>
    <t>58981147</t>
  </si>
  <si>
    <t>recyklát asfaltový frakce 8/32</t>
  </si>
  <si>
    <t>2083495797</t>
  </si>
  <si>
    <t>Poznámka k položce:
viz.pol.č.569931132</t>
  </si>
  <si>
    <t>72,5*0,1*2,5</t>
  </si>
  <si>
    <t>38</t>
  </si>
  <si>
    <t>573111112</t>
  </si>
  <si>
    <t>Postřik živičný infiltrační s posypem z asfaltu množství 1 kg/m2</t>
  </si>
  <si>
    <t>769028735</t>
  </si>
  <si>
    <t>39</t>
  </si>
  <si>
    <t>573231111</t>
  </si>
  <si>
    <t>Postřik živičný spojovací ze silniční emulze v množství do 0,7 kg/m2</t>
  </si>
  <si>
    <t>1326342731</t>
  </si>
  <si>
    <t>10600*2</t>
  </si>
  <si>
    <t>40</t>
  </si>
  <si>
    <t>577134111</t>
  </si>
  <si>
    <t>Asfaltový beton vrstva obrusná ACO 11 (ABS) tř. I tl 40 mm š do 3 m z nemodifikovaného asfaltu</t>
  </si>
  <si>
    <t>1810056881</t>
  </si>
  <si>
    <t>41</t>
  </si>
  <si>
    <t>577155112</t>
  </si>
  <si>
    <t>Asfaltový beton vrstva ložní ACL 16 (ABH) tl 60 mm š do 3 m z nemodifikovaného asfaltu</t>
  </si>
  <si>
    <t>1678288366</t>
  </si>
  <si>
    <t>42</t>
  </si>
  <si>
    <t>581131211</t>
  </si>
  <si>
    <t>Kryt cementobetonový vozovek skupiny CB II tl 200 mm</t>
  </si>
  <si>
    <t>1224604640</t>
  </si>
  <si>
    <t>Trubní vedení</t>
  </si>
  <si>
    <t>43</t>
  </si>
  <si>
    <t>850315121R</t>
  </si>
  <si>
    <t xml:space="preserve">Napojení potrubí </t>
  </si>
  <si>
    <t>-326003536</t>
  </si>
  <si>
    <t xml:space="preserve">Poznámka k položce:
Napojení vpustí na kanalizaci, změřeno programem microstation z přílohy SO101_02 Situace </t>
  </si>
  <si>
    <t>44</t>
  </si>
  <si>
    <t>871310310</t>
  </si>
  <si>
    <t>Montáž kanalizačního potrubí hladkého plnostěnného SN 10  z polypropylenu DN 150</t>
  </si>
  <si>
    <t>616993301</t>
  </si>
  <si>
    <t xml:space="preserve">Poznámka k položce:
pro přípojky vpustí,změřeno programem microstation z přílohy SO101_02 Situace </t>
  </si>
  <si>
    <t>45</t>
  </si>
  <si>
    <t>28617003</t>
  </si>
  <si>
    <t>trubka kanalizační PP plnostěnná třívrstvá DN 150x1000 mm SN 10</t>
  </si>
  <si>
    <t>1606087747</t>
  </si>
  <si>
    <t>Poznámka k položce:
viz.pol.č.871310310</t>
  </si>
  <si>
    <t>46</t>
  </si>
  <si>
    <t>895941311</t>
  </si>
  <si>
    <t>Zřízení vpusti kanalizační uliční z betonových dílců typ UVB-50</t>
  </si>
  <si>
    <t>kus</t>
  </si>
  <si>
    <t>-607256576</t>
  </si>
  <si>
    <t>47</t>
  </si>
  <si>
    <t>592238580</t>
  </si>
  <si>
    <t>skruž betonová pro uliční vpusť horní TBV-Q 450/555/5d, 45x55x5 cm</t>
  </si>
  <si>
    <t>-2014685153</t>
  </si>
  <si>
    <t>Poznámka k položce:
viz.pol.č. 895941311</t>
  </si>
  <si>
    <t>48</t>
  </si>
  <si>
    <t>592238600</t>
  </si>
  <si>
    <t>skruž betonová pro uliční vpusť středová TBV-Q 450/195/6b, 45x20x5 cm</t>
  </si>
  <si>
    <t>-1318321694</t>
  </si>
  <si>
    <t>49</t>
  </si>
  <si>
    <t>592238540</t>
  </si>
  <si>
    <t>skruž betonová pro uliční vpusťs výtokovým otvorem PVC TBV-Q 450/350/3a, 45x35x5 cm</t>
  </si>
  <si>
    <t>-619689691</t>
  </si>
  <si>
    <t>50</t>
  </si>
  <si>
    <t>592238520</t>
  </si>
  <si>
    <t>dno betonové pro uliční vpusť s kalovou prohlubní TBV-Q 2a 45x30x5 cm</t>
  </si>
  <si>
    <t>-333670927</t>
  </si>
  <si>
    <t>51</t>
  </si>
  <si>
    <t>592238640</t>
  </si>
  <si>
    <t>prstenec betonový pro uliční vpusť vyrovnávací TBV-Q 390/60/10a, 39x6x5 cm</t>
  </si>
  <si>
    <t>1523748953</t>
  </si>
  <si>
    <t>52</t>
  </si>
  <si>
    <t>592238760</t>
  </si>
  <si>
    <t>rám zabetonovaný DIN 19583-9 500/500 mm</t>
  </si>
  <si>
    <t>CS ÚRS 2016 01</t>
  </si>
  <si>
    <t>1448038893</t>
  </si>
  <si>
    <t>53</t>
  </si>
  <si>
    <t>899103111</t>
  </si>
  <si>
    <t>Osazení poklopů litinových nebo ocelových včetně rámů hmotnosti nad 100 do 150 kg</t>
  </si>
  <si>
    <t>1319373389</t>
  </si>
  <si>
    <t>54</t>
  </si>
  <si>
    <t>286617600</t>
  </si>
  <si>
    <t>poklop + rám litinový 315/10t</t>
  </si>
  <si>
    <t>954751190</t>
  </si>
  <si>
    <t>Poznámka k položce:
viz. pol.č. 899103111</t>
  </si>
  <si>
    <t>55</t>
  </si>
  <si>
    <t>899103211</t>
  </si>
  <si>
    <t>Demontáž poklopů litinových nebo ocelových včetně rámů hmotnosti přes 100 do 150 kg</t>
  </si>
  <si>
    <t>1138100001</t>
  </si>
  <si>
    <t>56</t>
  </si>
  <si>
    <t>899202111</t>
  </si>
  <si>
    <t>Osazení mříží včetně rámů a košů na bahno hmotnosti nad 50 do 100 kg</t>
  </si>
  <si>
    <t>-1540733528</t>
  </si>
  <si>
    <t>57</t>
  </si>
  <si>
    <t>592238780R</t>
  </si>
  <si>
    <t>mříž kompozit, 500/500 mm</t>
  </si>
  <si>
    <t>-1725177427</t>
  </si>
  <si>
    <t>Poznámka k položce:
viz.pol.č. 899202111</t>
  </si>
  <si>
    <t>58</t>
  </si>
  <si>
    <t>592238740</t>
  </si>
  <si>
    <t>koš pozink.vysoký, pro rám 500/300</t>
  </si>
  <si>
    <t>1593750237</t>
  </si>
  <si>
    <t>59</t>
  </si>
  <si>
    <t>899431111</t>
  </si>
  <si>
    <t>Výšková úprava uličního vstupu nebo vpusti do 200 mm zvýšením krycího hrnce, šoupěte nebo hydrantu</t>
  </si>
  <si>
    <t>959439577</t>
  </si>
  <si>
    <t>Ostatní konstrukce a práce, bourání</t>
  </si>
  <si>
    <t>60</t>
  </si>
  <si>
    <t>912211111</t>
  </si>
  <si>
    <t>Montáž směrového sloupku silničního plastového prosté uložení bez betonového základu</t>
  </si>
  <si>
    <t>-1689879325</t>
  </si>
  <si>
    <t>Poznámka k položce:
viz. výkres 07 Definitivní dopravní značení</t>
  </si>
  <si>
    <t>61</t>
  </si>
  <si>
    <t>4044515R</t>
  </si>
  <si>
    <t>sloupek silniční plastový červený Z11g</t>
  </si>
  <si>
    <t>-798395580</t>
  </si>
  <si>
    <t>Poznámka k položce:
viz. pol.č. 912211111</t>
  </si>
  <si>
    <t>62</t>
  </si>
  <si>
    <t>913121111</t>
  </si>
  <si>
    <t>Montáž a demontáž dočasné dopravní značky kompletní základní</t>
  </si>
  <si>
    <t>-1811632547</t>
  </si>
  <si>
    <t>Poznámka k položce:
viz. příloha E - organizace výstavby</t>
  </si>
  <si>
    <t>63</t>
  </si>
  <si>
    <t>913121112</t>
  </si>
  <si>
    <t>Montáž a demontáž dočasné dopravní značky kompletní zvětšené</t>
  </si>
  <si>
    <t>1169006652</t>
  </si>
  <si>
    <t>64</t>
  </si>
  <si>
    <t>913121211</t>
  </si>
  <si>
    <t>Příplatek k dočasné dopravní značce kompletní základní za první a ZKD den použití</t>
  </si>
  <si>
    <t>204651345</t>
  </si>
  <si>
    <t>Poznámka k položce:
viz. pol.č. 913121111*147dnů</t>
  </si>
  <si>
    <t>64*147</t>
  </si>
  <si>
    <t>65</t>
  </si>
  <si>
    <t>913121212</t>
  </si>
  <si>
    <t>Příplatek k dočasné dopravní značce kompletní zvětšené za první a ZKD den použití</t>
  </si>
  <si>
    <t>1702824359</t>
  </si>
  <si>
    <t>Poznámka k položce:
viz. pol.č. 913121112*147dnů</t>
  </si>
  <si>
    <t>13*147</t>
  </si>
  <si>
    <t>66</t>
  </si>
  <si>
    <t>913221113</t>
  </si>
  <si>
    <t>Montáž a demontáž dočasné dopravní zábrany Z2 světelné šířky 3 m s 5 světly</t>
  </si>
  <si>
    <t>538913412</t>
  </si>
  <si>
    <t>67</t>
  </si>
  <si>
    <t>913221213</t>
  </si>
  <si>
    <t>Příplatek k dočasné dopravní zábraně Z2 světelné šířky 3m s 5 světly za první a ZKD den použití</t>
  </si>
  <si>
    <t>-1716200279</t>
  </si>
  <si>
    <t>Poznámka k položce:
viz. pol.č. 913221113*147dnů</t>
  </si>
  <si>
    <t>10*147</t>
  </si>
  <si>
    <t>68</t>
  </si>
  <si>
    <t>913321116</t>
  </si>
  <si>
    <t>Montáž a demontáž dočasné soupravy směrových desek Z4 s výstražným světlem 5 desek</t>
  </si>
  <si>
    <t>-1183105492</t>
  </si>
  <si>
    <t>69</t>
  </si>
  <si>
    <t>913321216</t>
  </si>
  <si>
    <t>Příplatek k dočasné soupravě směrových desek Z4 s výstražným světlem 5 desek za 1. a ZKD den použití</t>
  </si>
  <si>
    <t>1480329307</t>
  </si>
  <si>
    <t>Poznámka k položce:
viz. pol.č. 913321116*147dnů</t>
  </si>
  <si>
    <t>2*147</t>
  </si>
  <si>
    <t>70</t>
  </si>
  <si>
    <t>913411111</t>
  </si>
  <si>
    <t>Montáž a demontáž mobilní semaforové soupravy se 2 semafory</t>
  </si>
  <si>
    <t>-34933885</t>
  </si>
  <si>
    <t>71</t>
  </si>
  <si>
    <t>913411211</t>
  </si>
  <si>
    <t>Příplatek k dočasné mobilní semaforové soupravě se 2 semafory za první a ZKD den použití</t>
  </si>
  <si>
    <t>-650993921</t>
  </si>
  <si>
    <t>Poznámka k položce:
viz. pol.č. 913411111*147dnů</t>
  </si>
  <si>
    <t>72</t>
  </si>
  <si>
    <t>913921131</t>
  </si>
  <si>
    <t>Dočasné omezení platnosti zakrytí základní dopravní značky</t>
  </si>
  <si>
    <t>-531834316</t>
  </si>
  <si>
    <t>73</t>
  </si>
  <si>
    <t>913921132</t>
  </si>
  <si>
    <t>Dočasné omezení platnosti odkrytí základní dopravní značky</t>
  </si>
  <si>
    <t>1507439674</t>
  </si>
  <si>
    <t>74</t>
  </si>
  <si>
    <t>914111111</t>
  </si>
  <si>
    <t>Montáž svislé dopravní značky do velikosti 1 m2 objímkami na sloupek nebo konzolu</t>
  </si>
  <si>
    <t>1877114021</t>
  </si>
  <si>
    <t>75</t>
  </si>
  <si>
    <t>404442320</t>
  </si>
  <si>
    <t>značka svislá reflexní 500 x 500 mm</t>
  </si>
  <si>
    <t>-1692670441</t>
  </si>
  <si>
    <t>76</t>
  </si>
  <si>
    <t>404442870</t>
  </si>
  <si>
    <t>značka svislá reflexní 1100 (1350) x 500 mm</t>
  </si>
  <si>
    <t>1669060424</t>
  </si>
  <si>
    <t>77</t>
  </si>
  <si>
    <t>914211111</t>
  </si>
  <si>
    <t>Montáž svislé dopravní značky velkoplošné velikosti do 6 m2</t>
  </si>
  <si>
    <t>1056939400</t>
  </si>
  <si>
    <t xml:space="preserve">Poznámka k položce:
4 informační cedule, informace o 4 přírodních a kulturních atraktivitách, dvojjazyčné, viz. příloha 01 Technická zpráva </t>
  </si>
  <si>
    <t>78</t>
  </si>
  <si>
    <t>404442720R</t>
  </si>
  <si>
    <t>informační cedule</t>
  </si>
  <si>
    <t>962223620</t>
  </si>
  <si>
    <t>Poznámka k položce:
viz. pol.č. 914211111</t>
  </si>
  <si>
    <t>79</t>
  </si>
  <si>
    <t>914511111</t>
  </si>
  <si>
    <t>Montáž sloupku dopravních značek délky do 3,5 m s betonovým základem</t>
  </si>
  <si>
    <t>-1777805394</t>
  </si>
  <si>
    <t>Poznámka k položce:
přesun značení IP6, viz. výkres 07 Definitivní dopravní značení</t>
  </si>
  <si>
    <t>80</t>
  </si>
  <si>
    <t>404452300</t>
  </si>
  <si>
    <t>sloupek Zn 70 - 350</t>
  </si>
  <si>
    <t>-86970765</t>
  </si>
  <si>
    <t>Poznámka k položce:
viz. pol. č. 914511111</t>
  </si>
  <si>
    <t>81</t>
  </si>
  <si>
    <t>404452410</t>
  </si>
  <si>
    <t>patka hliníková HP 70</t>
  </si>
  <si>
    <t>304666716</t>
  </si>
  <si>
    <t>82</t>
  </si>
  <si>
    <t>404452540</t>
  </si>
  <si>
    <t>víčko plastové na sloupek 70</t>
  </si>
  <si>
    <t>716925040</t>
  </si>
  <si>
    <t>83</t>
  </si>
  <si>
    <t>915111112</t>
  </si>
  <si>
    <t>Vodorovné dopravní značení šířky 125 mm retroreflexní bílou barvou dělící čáry souvislé</t>
  </si>
  <si>
    <t>-780437014</t>
  </si>
  <si>
    <t>Poznámka k položce:
Změřeno programem microstation z přílohy 07 Definitivní dopravní značení</t>
  </si>
  <si>
    <t>84</t>
  </si>
  <si>
    <t>915111122</t>
  </si>
  <si>
    <t>Vodorovné dopravní značení šířky 125 mm retroreflexní bílou barvou dělící čáry přerušované</t>
  </si>
  <si>
    <t>-1317730652</t>
  </si>
  <si>
    <t>85</t>
  </si>
  <si>
    <t>915121112</t>
  </si>
  <si>
    <t>Vodorovné dopravní značení šířky 250 mm retroreflexní bílou barvou vodící čáry</t>
  </si>
  <si>
    <t>-63271420</t>
  </si>
  <si>
    <t>25*4+(18+15+15+15+20+25+25+35)*0,5+338*0,5+55*0,5</t>
  </si>
  <si>
    <t>86</t>
  </si>
  <si>
    <t>915131112</t>
  </si>
  <si>
    <t>Vodorovné dopravní značení retroreflexní bílou barvou přechody pro chodce, šipky nebo symboly</t>
  </si>
  <si>
    <t>1699346910</t>
  </si>
  <si>
    <t>87</t>
  </si>
  <si>
    <t>916111123</t>
  </si>
  <si>
    <t>Osazení obruby z drobných kostek s boční opěrou do lože z betonu prostého</t>
  </si>
  <si>
    <t>1621006570</t>
  </si>
  <si>
    <t>Poznámka k položce:
dvouřádek, změřeno programem microstation z přílohy 02 Situace</t>
  </si>
  <si>
    <t>88</t>
  </si>
  <si>
    <t>583801100</t>
  </si>
  <si>
    <t>kostka dlažební drobná, žula, I.jakost, velikost 10 cm</t>
  </si>
  <si>
    <t>1039550458</t>
  </si>
  <si>
    <t>Poznámka k položce:
viz. pol. č. 916111123</t>
  </si>
  <si>
    <t>2292*0,2/5,2*1,02</t>
  </si>
  <si>
    <t>89</t>
  </si>
  <si>
    <t>916131213</t>
  </si>
  <si>
    <t>Osazení silničního obrubníku betonového stojatého s boční opěrou do lože z betonu prostého</t>
  </si>
  <si>
    <t>-2028864181</t>
  </si>
  <si>
    <t>Poznámka k položce:
změřeno programem microstation z přílohy 02 Situace</t>
  </si>
  <si>
    <t>90</t>
  </si>
  <si>
    <t>59217031</t>
  </si>
  <si>
    <t>obrubník betonový silniční 100 x 15 x 25 cm</t>
  </si>
  <si>
    <t>807501059</t>
  </si>
  <si>
    <t>Poznámka k položce:
viz. pol. č. 916131213</t>
  </si>
  <si>
    <t>2272*1,01</t>
  </si>
  <si>
    <t>91</t>
  </si>
  <si>
    <t>919111114</t>
  </si>
  <si>
    <t>Řezání dilatačních spár š 4 mm hl do 100 mm příčných nebo podélných v čerstvém CB krytu</t>
  </si>
  <si>
    <t>-409803754</t>
  </si>
  <si>
    <t>Poznámka k položce:
příčné spáry u zastávky, změřeno programem microstation z přílohy 02 Situace</t>
  </si>
  <si>
    <t>4*5+3</t>
  </si>
  <si>
    <t>92</t>
  </si>
  <si>
    <t>919111213</t>
  </si>
  <si>
    <t>Řezání spár pro vytvoření komůrky š 10 mm hl 25 mm pro těsnící zálivku v CB krytu</t>
  </si>
  <si>
    <t>-1278925437</t>
  </si>
  <si>
    <t>Poznámka k položce:
viz.položka 919111114</t>
  </si>
  <si>
    <t>93</t>
  </si>
  <si>
    <t>919122112</t>
  </si>
  <si>
    <t>Těsnění spár zálivkou za tepla pro komůrky š 10 mm hl 25 mm s těsnicím profilem</t>
  </si>
  <si>
    <t>-831210797</t>
  </si>
  <si>
    <t>Poznámka k položce:
viz.položka 919111213+919735112</t>
  </si>
  <si>
    <t>23+155</t>
  </si>
  <si>
    <t>94</t>
  </si>
  <si>
    <t>919716111</t>
  </si>
  <si>
    <t>Výztuž cementobetonového krytu ze svařovaných sítí KARI hmotnosti do 7,5 kg/m2</t>
  </si>
  <si>
    <t>587924834</t>
  </si>
  <si>
    <t>Poznámka k položce:
výztuž CB krytu zastávky, viz. pol.č. 581131211</t>
  </si>
  <si>
    <t>2*345*0,0045</t>
  </si>
  <si>
    <t>95</t>
  </si>
  <si>
    <t>916431111</t>
  </si>
  <si>
    <t>Osazení bezbariérového betonového obrubníku do betonového lože tl 150 mm</t>
  </si>
  <si>
    <t>-1057525414</t>
  </si>
  <si>
    <t>Poznámka k položce:
změřeno programem microstation z přílohy 02 Situace, autobusové zastávky</t>
  </si>
  <si>
    <t>96</t>
  </si>
  <si>
    <t>592175430</t>
  </si>
  <si>
    <t>obrubník bezbariérový přímý 40x29x100 cm šedý</t>
  </si>
  <si>
    <t>335429899</t>
  </si>
  <si>
    <t>Poznámka k položce:
viz. pol.č. 916431111</t>
  </si>
  <si>
    <t>115*1,01 'Přepočtené koeficientem množství</t>
  </si>
  <si>
    <t>97</t>
  </si>
  <si>
    <t>592175440</t>
  </si>
  <si>
    <t>obrubník bezbariérový náběhový pravý 40x29-25x100 cm šedý</t>
  </si>
  <si>
    <t>-429866867</t>
  </si>
  <si>
    <t>5*1,01 'Přepočtené koeficientem množství</t>
  </si>
  <si>
    <t>98</t>
  </si>
  <si>
    <t>592175450</t>
  </si>
  <si>
    <t>obrubník bezbariérový náběhový levý 40x25-29x100 cm šedý</t>
  </si>
  <si>
    <t>-1870694236</t>
  </si>
  <si>
    <t>99</t>
  </si>
  <si>
    <t>592175460</t>
  </si>
  <si>
    <t>obrubník bezbariérový přechodový pravý 40x29-H25x100 cm šedý</t>
  </si>
  <si>
    <t>1728619008</t>
  </si>
  <si>
    <t>592175470</t>
  </si>
  <si>
    <t>obrubník bezbariérový přechodový levý 40xH25-29x100 cm šedý</t>
  </si>
  <si>
    <t>1202995885</t>
  </si>
  <si>
    <t>101</t>
  </si>
  <si>
    <t>919735112</t>
  </si>
  <si>
    <t>Řezání stávajícího živičného krytu hl do 100 mm</t>
  </si>
  <si>
    <t>-847777576</t>
  </si>
  <si>
    <t>102</t>
  </si>
  <si>
    <t>966006132</t>
  </si>
  <si>
    <t>Odstranění značek dopravních nebo orientačních se sloupky s betonovými patkami</t>
  </si>
  <si>
    <t>1364980516</t>
  </si>
  <si>
    <t>103</t>
  </si>
  <si>
    <t>966006211</t>
  </si>
  <si>
    <t>Odstranění svislých dopravních značek ze sloupů, sloupků nebo konzol</t>
  </si>
  <si>
    <t>-1436339339</t>
  </si>
  <si>
    <t>997</t>
  </si>
  <si>
    <t>Přesun sutě</t>
  </si>
  <si>
    <t>104</t>
  </si>
  <si>
    <t>997013501</t>
  </si>
  <si>
    <t>Odvoz suti a vybouraných hmot na skládku nebo meziskládku do 1 km se složením</t>
  </si>
  <si>
    <t>862779814</t>
  </si>
  <si>
    <t>Poznámka k položce:
vypočítano automaticky programem Kros</t>
  </si>
  <si>
    <t>105</t>
  </si>
  <si>
    <t>997013509</t>
  </si>
  <si>
    <t>Příplatek k odvozu suti a vybouraných hmot na skládku ZKD 1 km přes 1 km</t>
  </si>
  <si>
    <t>1266811791</t>
  </si>
  <si>
    <t>Poznámka k položce:
viz. pol.č. 997013501, vzdálenost 5km</t>
  </si>
  <si>
    <t>9822,766*4 'Přepočtené koeficientem množství</t>
  </si>
  <si>
    <t>106</t>
  </si>
  <si>
    <t>997013831</t>
  </si>
  <si>
    <t>Poplatek za uložení stavebního směsného odpadu na skládce (skládkovné)</t>
  </si>
  <si>
    <t>-1956020665</t>
  </si>
  <si>
    <t>107</t>
  </si>
  <si>
    <t>997221815</t>
  </si>
  <si>
    <t>Poplatek za uložení betonového odpadu na skládce (skládkovné)</t>
  </si>
  <si>
    <t>704130262</t>
  </si>
  <si>
    <t>108</t>
  </si>
  <si>
    <t>997221845</t>
  </si>
  <si>
    <t>Poplatek za uložení odpadu z asfaltových povrchů na skládce (skládkovné)</t>
  </si>
  <si>
    <t>1241287992</t>
  </si>
  <si>
    <t>109</t>
  </si>
  <si>
    <t>997221855</t>
  </si>
  <si>
    <t>Poplatek za uložení odpadu z kameniva na skládce (skládkovné)</t>
  </si>
  <si>
    <t>951817534</t>
  </si>
  <si>
    <t>998</t>
  </si>
  <si>
    <t>Přesun hmot</t>
  </si>
  <si>
    <t>110</t>
  </si>
  <si>
    <t>998225111</t>
  </si>
  <si>
    <t>Přesun hmot pro pozemní komunikace s krytem z kamene, monolitickým betonovým nebo živičným</t>
  </si>
  <si>
    <t>367242062</t>
  </si>
  <si>
    <t>Práce a dodávky M</t>
  </si>
  <si>
    <t>23-M</t>
  </si>
  <si>
    <t>Montáže potrubí</t>
  </si>
  <si>
    <t>111</t>
  </si>
  <si>
    <t>R1</t>
  </si>
  <si>
    <t>Montáž chrániček podélně půlených</t>
  </si>
  <si>
    <t>-773770297</t>
  </si>
  <si>
    <t>Poznámka k položce:
uložení  kabelů do půlených chrániček pod komunikací, změřeno programem microstation z přílohy 02 Situace</t>
  </si>
  <si>
    <t>112</t>
  </si>
  <si>
    <t>2861311R</t>
  </si>
  <si>
    <t>256</t>
  </si>
  <si>
    <t>457521526</t>
  </si>
  <si>
    <t>Poznámka k položce:
viz. pol.č. R1</t>
  </si>
  <si>
    <t>46-M</t>
  </si>
  <si>
    <t>Zemní práce při extr.mont.pracích</t>
  </si>
  <si>
    <t>113</t>
  </si>
  <si>
    <t>460510075</t>
  </si>
  <si>
    <t>Kabelové prostupy z trub plastových do rýhy s obetonováním, průměru do 15 cm</t>
  </si>
  <si>
    <t>56160318</t>
  </si>
  <si>
    <t>Poznámka k položce:
náhradní chránička telekomunikačních kabelů, změřeno programem microstation z přílohy 02 Situace</t>
  </si>
  <si>
    <t>114</t>
  </si>
  <si>
    <t>345713550</t>
  </si>
  <si>
    <t>128</t>
  </si>
  <si>
    <t>-1594697535</t>
  </si>
  <si>
    <t>Poznámka k položce:
viz.pol.č. 460510075</t>
  </si>
  <si>
    <t>A -SO102 - Ulice Bratranců Veverkových</t>
  </si>
  <si>
    <t>113154363</t>
  </si>
  <si>
    <t>Frézování živičného krytu tl 50 mm pruh š 2 m pl do 10000 m2 s překážkami v trase</t>
  </si>
  <si>
    <t>1753139290</t>
  </si>
  <si>
    <t xml:space="preserve">Poznámka k položce:
planimetrováno programem microstation z přílohy 02 Situace </t>
  </si>
  <si>
    <t>4580+0,5*4580</t>
  </si>
  <si>
    <t>-261080257</t>
  </si>
  <si>
    <t>Poznámka k položce:
změřeno programem microstation z přílohy 02 Situace , výměna 20% poškozených obrub</t>
  </si>
  <si>
    <t>0,2*1360</t>
  </si>
  <si>
    <t>-893745164</t>
  </si>
  <si>
    <t>Poznámka k položce:
viz.pol.č. 577144111+577145112</t>
  </si>
  <si>
    <t>4580+2290</t>
  </si>
  <si>
    <t>577144111</t>
  </si>
  <si>
    <t>Asfaltový beton vrstva obrusná ACO 11 (ABS) tř. I tl 50 mm š do 3 m z nemodifikovaného asfaltu</t>
  </si>
  <si>
    <t>917941630</t>
  </si>
  <si>
    <t>577145112</t>
  </si>
  <si>
    <t>Asfaltový beton vrstva ložní ACL 16 (ABH) tl 50 mm š do 3 m z nemodifikovaného asfaltu</t>
  </si>
  <si>
    <t>-1288570213</t>
  </si>
  <si>
    <t xml:space="preserve">Poznámka k položce:
lokální vysprávky (50% plochy), planimetrováno programem microstation z přílohy 02 Situace </t>
  </si>
  <si>
    <t>4580*0,5</t>
  </si>
  <si>
    <t>899201211</t>
  </si>
  <si>
    <t>Demontáž mříží litinových včetně rámů hmotnosti do 50 kg</t>
  </si>
  <si>
    <t>-1934132498</t>
  </si>
  <si>
    <t xml:space="preserve">Poznámka k položce:
výměna mříží stávajících ul. vpustí, změřeno programem microstation z přílohy 02 Situace </t>
  </si>
  <si>
    <t>899201111</t>
  </si>
  <si>
    <t>Osazení mříží litinových včetně rámů a košů na bahno hmotnosti do 50 kg</t>
  </si>
  <si>
    <t>-618095007</t>
  </si>
  <si>
    <t>Poznámka k položce:
viz. pol.č. 899201211</t>
  </si>
  <si>
    <t>613873551</t>
  </si>
  <si>
    <t>Poznámka k položce:
viz.pol.č. 899201111</t>
  </si>
  <si>
    <t>koš pozink. C3 DIN 4052, vysoký, pro rám 500/300</t>
  </si>
  <si>
    <t>1880296925</t>
  </si>
  <si>
    <t>-122440429</t>
  </si>
  <si>
    <t>103057997</t>
  </si>
  <si>
    <t>915111116</t>
  </si>
  <si>
    <t>Vodorovné dopravní značení šířky 125 mm retroreflexní žlutou barvou dělící čáry souvislé</t>
  </si>
  <si>
    <t>-987966137</t>
  </si>
  <si>
    <t>-252110070</t>
  </si>
  <si>
    <t>-736912304</t>
  </si>
  <si>
    <t>-85750399</t>
  </si>
  <si>
    <t>1310*0,2/5,2*1,02</t>
  </si>
  <si>
    <t>-1396398660</t>
  </si>
  <si>
    <t>Poznámka k položce:
viz. pol.č. 113202111</t>
  </si>
  <si>
    <t>482485727</t>
  </si>
  <si>
    <t>Poznámka k položce:
viz.pol.č. 916131213</t>
  </si>
  <si>
    <t>1537852260</t>
  </si>
  <si>
    <t>Poznámka k položce:
viz.položka 919735112</t>
  </si>
  <si>
    <t>504464735</t>
  </si>
  <si>
    <t>-823013406</t>
  </si>
  <si>
    <t>-134397377</t>
  </si>
  <si>
    <t>936,47*4 'Přepočtené koeficientem množství</t>
  </si>
  <si>
    <t>829194235</t>
  </si>
  <si>
    <t>297450253</t>
  </si>
  <si>
    <t>2075129620</t>
  </si>
  <si>
    <t>254271709</t>
  </si>
  <si>
    <t>SO120 - Chodníky a terénní úpravy</t>
  </si>
  <si>
    <t>Soupis:</t>
  </si>
  <si>
    <t>B -SO120 - Chodníky a terénní úpravy - chodníky</t>
  </si>
  <si>
    <t>113106123</t>
  </si>
  <si>
    <t>Rozebrání dlažeb komunikací pro pěší ze zámkových dlaždic</t>
  </si>
  <si>
    <t>1899771229</t>
  </si>
  <si>
    <t xml:space="preserve">Poznámka k položce:
planimetrováno programem microstation z přílohy 02 situace, zpětné použití </t>
  </si>
  <si>
    <t>"předláždění chodníku"400</t>
  </si>
  <si>
    <t>Součet</t>
  </si>
  <si>
    <t>113107122</t>
  </si>
  <si>
    <t>Odstranění podkladu pl do 50 m2 z kameniva drceného tl 200 mm</t>
  </si>
  <si>
    <t>-2029879686</t>
  </si>
  <si>
    <t xml:space="preserve">Poznámka k položce:
planimetrováno programem microstation z přílohy 02 situace </t>
  </si>
  <si>
    <t>"odstranění podkladu stáv. chodníku pro nový chodník" 710</t>
  </si>
  <si>
    <t>113107141</t>
  </si>
  <si>
    <t>Odstranění podkladu pl do 50 m2 živičných tl 50 mm</t>
  </si>
  <si>
    <t>428148720</t>
  </si>
  <si>
    <t xml:space="preserve">Poznámka k položce:
Odstranění krytu chodníků, planimetrováno programem microstation z přílohy 02 situace </t>
  </si>
  <si>
    <t>113204111</t>
  </si>
  <si>
    <t>Vytrhání obrub záhonových</t>
  </si>
  <si>
    <t>200837719</t>
  </si>
  <si>
    <t xml:space="preserve">Poznámka k položce:
změřeno programem microstation z přílohy 02 situace </t>
  </si>
  <si>
    <t>291211111R</t>
  </si>
  <si>
    <t>Zřízení plochy pro provizorní zastávku</t>
  </si>
  <si>
    <t>1559497025</t>
  </si>
  <si>
    <t>Poznámka k položce:
Zřízení provizorní autobusové zastávky včetně bezbariérového přístupu k nim, po skončení stavby její odstranění a odvoz, viz. příloha E - organizace výstavby</t>
  </si>
  <si>
    <t>59381001</t>
  </si>
  <si>
    <t>panel silniční 300x120x15 cm</t>
  </si>
  <si>
    <t>1178137865</t>
  </si>
  <si>
    <t>Poznámka k položce:
viz. pol.č. 291211111R</t>
  </si>
  <si>
    <t>93,6/3,6</t>
  </si>
  <si>
    <t>-128278973</t>
  </si>
  <si>
    <t>"podklad nový chodník" 720</t>
  </si>
  <si>
    <t>596211111</t>
  </si>
  <si>
    <t>Kladení zámkové dlažby komunikací pro pěší tl 60 mm skupiny A pl do 100 m2</t>
  </si>
  <si>
    <t>-1099168558</t>
  </si>
  <si>
    <t>"nová dlažba" 720</t>
  </si>
  <si>
    <t>"předláždění stávající dlažby" 366</t>
  </si>
  <si>
    <t>592451100</t>
  </si>
  <si>
    <t>dlažba skladebná 20x10x6 cm přírodní</t>
  </si>
  <si>
    <t>-979285974</t>
  </si>
  <si>
    <t>592451110</t>
  </si>
  <si>
    <t>dlažba  skladebná 20x10x6 cm červená</t>
  </si>
  <si>
    <t>-712556711</t>
  </si>
  <si>
    <t xml:space="preserve">Poznámka k položce:
varovná linie u zastávek, červená barva bez reliéfu, planimetrováno programem microstation z přílohy 02 situace </t>
  </si>
  <si>
    <t>592451190</t>
  </si>
  <si>
    <t>dlažba zámková slepecká 20x10x6 cm barevná</t>
  </si>
  <si>
    <t>706524297</t>
  </si>
  <si>
    <t xml:space="preserve">Poznámka k položce:
reliéfní červená dlažba, varovné a signální pásy, planimetrováno programem microstation z přílohy 02 situace </t>
  </si>
  <si>
    <t>914511112R</t>
  </si>
  <si>
    <t>Montáž sloupku dopravních značek délky do 3,5 m s betonovým základem a patkou</t>
  </si>
  <si>
    <t>-345556328</t>
  </si>
  <si>
    <t xml:space="preserve">Poznámka k položce:
základ pro označník u zastávek MHD, samotný označník dodá ČSAD Karviná, změřeno programem microstation z přílohy 02 situace </t>
  </si>
  <si>
    <t>916231213</t>
  </si>
  <si>
    <t>Osazení chodníkového obrubníku betonového stojatého s boční opěrou do lože z betonu prostého</t>
  </si>
  <si>
    <t>1431990051</t>
  </si>
  <si>
    <t>59217001</t>
  </si>
  <si>
    <t>obrubník betonový zahradní 100 x 5 x 25 cm</t>
  </si>
  <si>
    <t>-2136059065</t>
  </si>
  <si>
    <t>Poznámka k položce:
viz. pol.č. 916231213</t>
  </si>
  <si>
    <t>253*1,01</t>
  </si>
  <si>
    <t>170362875</t>
  </si>
  <si>
    <t>-162088776</t>
  </si>
  <si>
    <t>387,68*4 'Přepočtené koeficientem množství</t>
  </si>
  <si>
    <t>815664121</t>
  </si>
  <si>
    <t>-1877627290</t>
  </si>
  <si>
    <t>19938277</t>
  </si>
  <si>
    <t>-1547168771</t>
  </si>
  <si>
    <t>F -SO120 - Chodníky a terénní úpravy - sjezdy</t>
  </si>
  <si>
    <t>564861111</t>
  </si>
  <si>
    <t>Podklad ze štěrkodrtě ŠD tl 200 mm</t>
  </si>
  <si>
    <t>-2095289910</t>
  </si>
  <si>
    <t>596211210</t>
  </si>
  <si>
    <t>Kladení zámkové dlažby komunikací pro pěší tl 80 mm skupiny A pl do 50 m2</t>
  </si>
  <si>
    <t>992848595</t>
  </si>
  <si>
    <t>592451090</t>
  </si>
  <si>
    <t>dlažba  skladebná 20x10x8 cm přírodní</t>
  </si>
  <si>
    <t>1838358377</t>
  </si>
  <si>
    <t>592451080</t>
  </si>
  <si>
    <t>dlažba  skladebná 20x10x8 cm slepecká červená</t>
  </si>
  <si>
    <t>-302934022</t>
  </si>
  <si>
    <t xml:space="preserve">Poznámka k položce:
reliéfní červená dlažba, varovné pásy, planimetrováno programem microstation z přílohy 02 situace </t>
  </si>
  <si>
    <t>-1523251257</t>
  </si>
  <si>
    <t>Poznámka k položce:
Vypočítano automaticky programem Kros</t>
  </si>
  <si>
    <t>G -SO120 - Chodníky a terénní úpravy - terénní úpravy</t>
  </si>
  <si>
    <t>-241243076</t>
  </si>
  <si>
    <t>"demolice chodníku"50</t>
  </si>
  <si>
    <t>-1971104704</t>
  </si>
  <si>
    <t>"odstranění podkladu demolovaného chodníku" 50</t>
  </si>
  <si>
    <t>-1870549148</t>
  </si>
  <si>
    <t xml:space="preserve">Poznámka k položce:
výškové stupně u rušeného chodníku, změřeno programem microstation z přílohy 02 situace </t>
  </si>
  <si>
    <t>-637587638</t>
  </si>
  <si>
    <t xml:space="preserve">Poznámka k položce:
u rušeného chodníku, změřeno programem microstation z přílohy 02 situace </t>
  </si>
  <si>
    <t>121101103</t>
  </si>
  <si>
    <t>Sejmutí ornice s přemístěním na vzdálenost do 250 m</t>
  </si>
  <si>
    <t>-680804300</t>
  </si>
  <si>
    <t xml:space="preserve">Poznámka k položce:
kulturní vrstva zeminy v tl. 0,1m, planimetrováno programem microstation z přílohy 02 situace </t>
  </si>
  <si>
    <t>1190*0,1</t>
  </si>
  <si>
    <t>181111111</t>
  </si>
  <si>
    <t>Plošná úprava terénu do 500 m2 zemina tř 1 až 4 nerovnosti do +/- 100 mm v rovinně a svahu do 1:5</t>
  </si>
  <si>
    <t>-601798211</t>
  </si>
  <si>
    <t>181301101</t>
  </si>
  <si>
    <t>Rozprostření ornice tl vrstvy do 100 mm pl do 500 m2 v rovině nebo ve svahu do 1:5</t>
  </si>
  <si>
    <t>294751126</t>
  </si>
  <si>
    <t>Poznámka k položce:
kulturní vrstva zeminy, viz. pol.č.181111111</t>
  </si>
  <si>
    <t>181411131</t>
  </si>
  <si>
    <t>Založení parkového trávníku výsevem plochy do 1000 m2 v rovině a ve svahu do 1:5</t>
  </si>
  <si>
    <t>-1835749251</t>
  </si>
  <si>
    <t>Poznámka k položce:
viz. pol.č.181111111</t>
  </si>
  <si>
    <t>005724100</t>
  </si>
  <si>
    <t>osivo směs travní parková</t>
  </si>
  <si>
    <t>kg</t>
  </si>
  <si>
    <t>-208941705</t>
  </si>
  <si>
    <t>Poznámka k položce:
viz. pol.č. 181411131</t>
  </si>
  <si>
    <t>1190*0,015 'Přepočtené koeficientem množství</t>
  </si>
  <si>
    <t>-1887372459</t>
  </si>
  <si>
    <t>-40169317</t>
  </si>
  <si>
    <t>31,965*4 'Přepočtené koeficientem množství</t>
  </si>
  <si>
    <t>-1231442606</t>
  </si>
  <si>
    <t>-1090938896</t>
  </si>
  <si>
    <t>998231311</t>
  </si>
  <si>
    <t>Přesun hmot pro sadovnické a krajinářské úpravy vodorovně do 5000 m</t>
  </si>
  <si>
    <t>1139106265</t>
  </si>
  <si>
    <t>L -SO120 - Chodníky a terénní úpravy - mobiliář</t>
  </si>
  <si>
    <t>936104211</t>
  </si>
  <si>
    <t>Montáž odpadkového koše do betonové patky</t>
  </si>
  <si>
    <t>2051650190</t>
  </si>
  <si>
    <t xml:space="preserve">Poznámka k položce:
u zastávky u Kauflandu, viz příloha 02 situace </t>
  </si>
  <si>
    <t>749101200</t>
  </si>
  <si>
    <t>koš odpadkový plastový (možnost upevnění), výška 84 cm, průměr 35 cm, obsah 50 l</t>
  </si>
  <si>
    <t>-102817916</t>
  </si>
  <si>
    <t>Poznámka k položce:
viz. pol.č. 936104211</t>
  </si>
  <si>
    <t>936124113</t>
  </si>
  <si>
    <t>Montáž lavičky stabilní kotvené šrouby na pevný podklad</t>
  </si>
  <si>
    <t>1303428766</t>
  </si>
  <si>
    <t xml:space="preserve">Poznámka k položce:
u zastávky u Kauflandu,  viz příloha 02 situace </t>
  </si>
  <si>
    <t>749101070</t>
  </si>
  <si>
    <t>lavička s opěradlem (kotvená) 180 x 71,5 x 82 cm  konstrukce - litina, sedák - dřevo</t>
  </si>
  <si>
    <t>-1910088950</t>
  </si>
  <si>
    <t>Poznámka k položce:
viz.pol.č.936124113</t>
  </si>
  <si>
    <t>966001211</t>
  </si>
  <si>
    <t>Odstranění lavičky stabilní zabetonované</t>
  </si>
  <si>
    <t>-1981273325</t>
  </si>
  <si>
    <t>966001312</t>
  </si>
  <si>
    <t>Odstranění odpadkového koše přichyceného páskováním nebo šrouby</t>
  </si>
  <si>
    <t>-183455529</t>
  </si>
  <si>
    <t>631855555</t>
  </si>
  <si>
    <t>-1507505350</t>
  </si>
  <si>
    <t>0,496*4 'Přepočtené koeficientem množství</t>
  </si>
  <si>
    <t>-1018217842</t>
  </si>
  <si>
    <t>-93135637</t>
  </si>
  <si>
    <t>E -SO321 - Ochrana vodovodů</t>
  </si>
  <si>
    <t xml:space="preserve">    4 - Vodorovné konstrukce</t>
  </si>
  <si>
    <t xml:space="preserve">    9 - Ostatní konstrukce a práce-bourání</t>
  </si>
  <si>
    <t xml:space="preserve">    21-M - Elektromontáže</t>
  </si>
  <si>
    <t>119001401R</t>
  </si>
  <si>
    <t xml:space="preserve">Dočasné zajištění potrubí </t>
  </si>
  <si>
    <t>836465397</t>
  </si>
  <si>
    <t>Poznámka k položce:
odečteno programem autocad z přílohy podélný profil a  situace stavby</t>
  </si>
  <si>
    <t>119001421</t>
  </si>
  <si>
    <t>Dočasné zajištění kabelů a kabelových tratí ze 3 volně ložených kabelů</t>
  </si>
  <si>
    <t>-1394772881</t>
  </si>
  <si>
    <t>120001101</t>
  </si>
  <si>
    <t>Příplatek za ztížení vykopávky v blízkosti podzemního vedení</t>
  </si>
  <si>
    <t>1000249415</t>
  </si>
  <si>
    <t>7*1,4*0,8</t>
  </si>
  <si>
    <t>-194942462</t>
  </si>
  <si>
    <t>(9,45*0,8*1,35)+(3,0*0,8*1,65)+(10,76*0,8*1,4)+(3,0*0,8*1,7)+(1*1,5*1,68*2)</t>
  </si>
  <si>
    <t>-1298935548</t>
  </si>
  <si>
    <t>-82251231</t>
  </si>
  <si>
    <t>(12,45*1,8*2)+(13,76*1,85*2)</t>
  </si>
  <si>
    <t>45952698</t>
  </si>
  <si>
    <t xml:space="preserve">Svislé přemístění výkopku z horniny tř. 1 až 4 </t>
  </si>
  <si>
    <t>96390360</t>
  </si>
  <si>
    <t>(9,45*0,8*0,79)+(3,0*0,8*1,09)+(10,76*0,8*0,83)+(3,0*0,8*1,13)+(1*1,5*1,67*2)</t>
  </si>
  <si>
    <t>162301102</t>
  </si>
  <si>
    <t>Vodorovné přemístění do 1000 m výkopku/sypaniny z horniny tř. 1 až 4</t>
  </si>
  <si>
    <t>-455882390</t>
  </si>
  <si>
    <t>Poznámka k položce:
viz. pol.č. 132201201+ 171201201</t>
  </si>
  <si>
    <t>35,337+10,338</t>
  </si>
  <si>
    <t>-1885346848</t>
  </si>
  <si>
    <t>Poznámka k položce:
viz.pol.č. 132201201-171201201</t>
  </si>
  <si>
    <t>35,337-10,338</t>
  </si>
  <si>
    <t>167101101</t>
  </si>
  <si>
    <t>Nakládání výkopku z hornin tř. 1 až 4 do 100 m3</t>
  </si>
  <si>
    <t>724211725</t>
  </si>
  <si>
    <t>201942721</t>
  </si>
  <si>
    <t>(3,0*0,8*1,09)+(3,0*0,8*1,13)+(1*1,5*1,67*2)</t>
  </si>
  <si>
    <t>1878821762</t>
  </si>
  <si>
    <t>583336500R</t>
  </si>
  <si>
    <t>kamenivo těžené hrubé frakce 8-16</t>
  </si>
  <si>
    <t>-1370792608</t>
  </si>
  <si>
    <t>Poznámka k položce:
viz.pol.č. 171101101-171201201</t>
  </si>
  <si>
    <t>(23,455-10,338)*1,7</t>
  </si>
  <si>
    <t>175101101</t>
  </si>
  <si>
    <t>Obsyp potrubí bez prohození sypaniny z hornin tř. 1 až 4 uloženým do 3 m od kraje výkopu</t>
  </si>
  <si>
    <t>1665822888</t>
  </si>
  <si>
    <t>(12,45*0,8*0,46)+(13,76*0,8*0,47)</t>
  </si>
  <si>
    <t>583313700</t>
  </si>
  <si>
    <t>kamenivo těžené drobné frakce 0-4 třída D</t>
  </si>
  <si>
    <t>-1972878450</t>
  </si>
  <si>
    <t>Poznámka k položce:
viz. pol.č. 175101101</t>
  </si>
  <si>
    <t>((12,45*0,8*0,46)+(13,76*0,8*0,47))*1,75</t>
  </si>
  <si>
    <t>Vodorovné konstrukce</t>
  </si>
  <si>
    <t>451572111r</t>
  </si>
  <si>
    <t>Lože pod potrubí otevřený výkop z písku</t>
  </si>
  <si>
    <t>375778165</t>
  </si>
  <si>
    <t>26,21*0,8*0,1</t>
  </si>
  <si>
    <t>851311131</t>
  </si>
  <si>
    <t>Montáž potrubí z trub litinových hrdlových s integrovaným těsněním otevřený výkop DN 150</t>
  </si>
  <si>
    <t>1448900619</t>
  </si>
  <si>
    <t>Poznámka k položce:
odečteno programem autocad z přílohy kladečské schéma</t>
  </si>
  <si>
    <t>552530030</t>
  </si>
  <si>
    <t>trouba vodovodní litinová pozinkovaná hrdlová spoj 6 m DN 150 mm</t>
  </si>
  <si>
    <t>-1661020940</t>
  </si>
  <si>
    <t>857241131</t>
  </si>
  <si>
    <t>Montáž litinových tvarovek jednoosých hrdlových otevřený výkop s integrovaným těsněním DN 80</t>
  </si>
  <si>
    <t>-1464016632</t>
  </si>
  <si>
    <t>857311131</t>
  </si>
  <si>
    <t>Montáž litinových tvarovek jednoosých hrdlových otevřený výkop s integrovaným těsněním DN 150</t>
  </si>
  <si>
    <t>-81221749</t>
  </si>
  <si>
    <t>286149230R</t>
  </si>
  <si>
    <t>spojka DN150</t>
  </si>
  <si>
    <t>-1711237535</t>
  </si>
  <si>
    <t>286149240R</t>
  </si>
  <si>
    <t>spojka DN80</t>
  </si>
  <si>
    <t>1960711570</t>
  </si>
  <si>
    <t>871241121</t>
  </si>
  <si>
    <t>Montáž potrubí z trubek z tlakového polyetylénu otevřený výkop svařovaných vnější průměr 90 mm</t>
  </si>
  <si>
    <t>CS ÚRS 2015 01</t>
  </si>
  <si>
    <t>1791320913</t>
  </si>
  <si>
    <t>12,45</t>
  </si>
  <si>
    <t>286131150</t>
  </si>
  <si>
    <t>potrubí vodovodní PE100 PN16 SDR11 6 m, 12 m, 100 m, 90 x 8,2 mm</t>
  </si>
  <si>
    <t>-722453874</t>
  </si>
  <si>
    <t>286131180</t>
  </si>
  <si>
    <t>potrubí vodovodní PE100 PN16 SDR11 6 m, 12 m, 160 x 14,6 mm</t>
  </si>
  <si>
    <t>270225616</t>
  </si>
  <si>
    <t>892423111R</t>
  </si>
  <si>
    <t>Položení výstražné folie</t>
  </si>
  <si>
    <t>348002618</t>
  </si>
  <si>
    <t>Poznámka k položce:
odměřeno programem autocad z přílohy vzorové uložení</t>
  </si>
  <si>
    <t>26,21</t>
  </si>
  <si>
    <t>422735890R</t>
  </si>
  <si>
    <t>výstražná folie -BÍLÁ</t>
  </si>
  <si>
    <t>-2026260392</t>
  </si>
  <si>
    <t>Poznámka k položce:
viz. pol.č. 892423111R</t>
  </si>
  <si>
    <t>899713111</t>
  </si>
  <si>
    <t>Orientační tabulky na sloupku betonovém nebo ocelovém</t>
  </si>
  <si>
    <t>1006972181</t>
  </si>
  <si>
    <t>899914111R</t>
  </si>
  <si>
    <t>Montáž chráničky D160, včerně objímek a manžet</t>
  </si>
  <si>
    <t>505761478</t>
  </si>
  <si>
    <t>899999013</t>
  </si>
  <si>
    <t>Osazení a odstanění dočasných ocel.plošin pro přejezd</t>
  </si>
  <si>
    <t>kpl</t>
  </si>
  <si>
    <t>-892128927</t>
  </si>
  <si>
    <t>Ostatní konstrukce a práce-bourání</t>
  </si>
  <si>
    <t>230011076R</t>
  </si>
  <si>
    <t>Napojení na stávající potrubí</t>
  </si>
  <si>
    <t>kpl/kus</t>
  </si>
  <si>
    <t>-360916039</t>
  </si>
  <si>
    <t>899101211R</t>
  </si>
  <si>
    <t>Demontáž viditelných součástí původní trasy plynovodu, včetně odvezení na skládku</t>
  </si>
  <si>
    <t>-518096698</t>
  </si>
  <si>
    <t>979097115</t>
  </si>
  <si>
    <t>Poplatek za skládku - ostatní zemina</t>
  </si>
  <si>
    <t>313337433</t>
  </si>
  <si>
    <t>Poznámka k položce:
viz položka hloubění rýh*objemová hmotnost</t>
  </si>
  <si>
    <t>(35,337-10,338)*1,5</t>
  </si>
  <si>
    <t>998276101</t>
  </si>
  <si>
    <t>Přesun hmot pro trubní vedení z trub z plastických hmot otevřený výkop</t>
  </si>
  <si>
    <t>967243779</t>
  </si>
  <si>
    <t>21-M</t>
  </si>
  <si>
    <t>Elektromontáže</t>
  </si>
  <si>
    <t>210800546</t>
  </si>
  <si>
    <t>Montáž měděných vodičů CY, HO5V, HO7V, NYM, NYY, YY 4 mm2 uložených pevně</t>
  </si>
  <si>
    <t>375515903</t>
  </si>
  <si>
    <t>Poznámka k položce:
odečteno programem autocad z přílohy vzorové uložení potrubí</t>
  </si>
  <si>
    <t>26,21*2</t>
  </si>
  <si>
    <t>341408250</t>
  </si>
  <si>
    <t>vodič silový s Cu jádrem CY H07 V-U 4 mm2</t>
  </si>
  <si>
    <t>-1776464818</t>
  </si>
  <si>
    <t>230080461R</t>
  </si>
  <si>
    <t>demontáž stávajícího potrubí</t>
  </si>
  <si>
    <t>kpl/m</t>
  </si>
  <si>
    <t>1734356223</t>
  </si>
  <si>
    <t>Poznámka k položce:
odečteno programem Autocad z výkresu situace</t>
  </si>
  <si>
    <t>12,45+13,76</t>
  </si>
  <si>
    <t>230170002</t>
  </si>
  <si>
    <t>Tlakové zkoušky těsnosti potrubí - příprava DN do 80</t>
  </si>
  <si>
    <t>sada</t>
  </si>
  <si>
    <t>-432389978</t>
  </si>
  <si>
    <t>230170004</t>
  </si>
  <si>
    <t>Tlakové zkoušky těsnosti potrubí - příprava DN do 200</t>
  </si>
  <si>
    <t>-2020803377</t>
  </si>
  <si>
    <t>892241111</t>
  </si>
  <si>
    <t>Tlaková zkouška vodou potrubí do 80</t>
  </si>
  <si>
    <t>-2082163359</t>
  </si>
  <si>
    <t>892273121</t>
  </si>
  <si>
    <t>Proplach a desinfekce vodovodního potrubí DN od 80 do 125</t>
  </si>
  <si>
    <t>1832712318</t>
  </si>
  <si>
    <t>892351111</t>
  </si>
  <si>
    <t>Tlaková zkouška vodou potrubí DN 150 nebo 200</t>
  </si>
  <si>
    <t>-239468894</t>
  </si>
  <si>
    <t>892353122</t>
  </si>
  <si>
    <t>Proplach a dezinfekce vodovodního potrubí DN 150 nebo 200</t>
  </si>
  <si>
    <t>-1652309121</t>
  </si>
  <si>
    <t>892372111</t>
  </si>
  <si>
    <t>Zabezpečení konců vodovodního potrubí DN do 300 při tlakových zkouškách</t>
  </si>
  <si>
    <t>1771400501</t>
  </si>
  <si>
    <t>E -SO521 - Úprava NTL plynovodů</t>
  </si>
  <si>
    <t>1196638776</t>
  </si>
  <si>
    <t>-656910196</t>
  </si>
  <si>
    <t>1314050702</t>
  </si>
  <si>
    <t>12*1,15*1,1</t>
  </si>
  <si>
    <t>1213567454</t>
  </si>
  <si>
    <t>(35,78*1,1*0,85)+(11*1,1*1,15)+(6,0*1,2*0,85)+(2,5*1,2*1,15)+(1,5*1,5*1,15*2)</t>
  </si>
  <si>
    <t>1850940322</t>
  </si>
  <si>
    <t>-676933746</t>
  </si>
  <si>
    <t>55,28*1,3*2</t>
  </si>
  <si>
    <t>10602764</t>
  </si>
  <si>
    <t>-1423988670</t>
  </si>
  <si>
    <t>-293270909</t>
  </si>
  <si>
    <t>62,114+12,954</t>
  </si>
  <si>
    <t>2037567104</t>
  </si>
  <si>
    <t>62,114-12,954</t>
  </si>
  <si>
    <t>1870217806</t>
  </si>
  <si>
    <t>-1208740879</t>
  </si>
  <si>
    <t>(11*1,1*0,535)+(2,5*1,2*0,435)+(1,5*1,5*1,15*2)</t>
  </si>
  <si>
    <t>1184809768</t>
  </si>
  <si>
    <t>(35,78*1,1*0,235)+(11*1,1*0,535)+(6,0*1,2*0,135)+(2,5*1,2*0,435)+(1,5*1,5*1,15*2)</t>
  </si>
  <si>
    <t>-872110762</t>
  </si>
  <si>
    <t>Poznámka k položce:
viz.pol.č.174101101</t>
  </si>
  <si>
    <t>(23,175-12,954)*1,7</t>
  </si>
  <si>
    <t>393094096</t>
  </si>
  <si>
    <t>(46,78*1,1*0,515)+(8,5*1,2*0,615)</t>
  </si>
  <si>
    <t>-150745769</t>
  </si>
  <si>
    <t>Poznámka k položce:
viz. pol.č.175101101</t>
  </si>
  <si>
    <t>((46,78*1,1*0,515)+(8,5*1,2*0,615))*1,75</t>
  </si>
  <si>
    <t>-1527562853</t>
  </si>
  <si>
    <t>(46,78*1,1*0,1)+(8,5*1,2*0,1)</t>
  </si>
  <si>
    <t>230011075R</t>
  </si>
  <si>
    <t>Balonování vč.zabezpečení konců  potrubí balónovacími vložkami</t>
  </si>
  <si>
    <t>2140560018</t>
  </si>
  <si>
    <t>Poznámka k položce:
odečteno programem autocad z přílohy schéma propojů</t>
  </si>
  <si>
    <t>230230021R</t>
  </si>
  <si>
    <t>Ochoz plynovodu d90 včetně napojení</t>
  </si>
  <si>
    <t>-1576012039</t>
  </si>
  <si>
    <t>892383111R</t>
  </si>
  <si>
    <t>Výstražná folie žlutá, vč. montáže</t>
  </si>
  <si>
    <t>-1097188930</t>
  </si>
  <si>
    <t>Poznámka k položce:
odečteno programem autocad z přílohy uložení potrubí</t>
  </si>
  <si>
    <t>55,28</t>
  </si>
  <si>
    <t>-319448812</t>
  </si>
  <si>
    <t>-1465939836</t>
  </si>
  <si>
    <t>230230022R</t>
  </si>
  <si>
    <t>Odfoukání stávajícího potrubí vzduchem</t>
  </si>
  <si>
    <t>-716858583</t>
  </si>
  <si>
    <t>1007918989</t>
  </si>
  <si>
    <t>2049051811</t>
  </si>
  <si>
    <t>(62,114-12,954)*1,5</t>
  </si>
  <si>
    <t>-1277029794</t>
  </si>
  <si>
    <t>-1973745521</t>
  </si>
  <si>
    <t>55,28*2</t>
  </si>
  <si>
    <t>361119516</t>
  </si>
  <si>
    <t>128087591</t>
  </si>
  <si>
    <t>-1355003170</t>
  </si>
  <si>
    <t>13+13,02+9,52+8,5+11,24</t>
  </si>
  <si>
    <t>230201327</t>
  </si>
  <si>
    <t>Montáž elektrotvarovky na PE potrubí D 225 mm, tl. stěny 20,5 mm</t>
  </si>
  <si>
    <t>2108689398</t>
  </si>
  <si>
    <t>230201342</t>
  </si>
  <si>
    <t>Montáž elektrotvarovky na PE potrubí D 315 mm, tl. stěny 28,6 mm</t>
  </si>
  <si>
    <t>1992505942</t>
  </si>
  <si>
    <t>286194960R</t>
  </si>
  <si>
    <t>přechodka PE/OC DN200</t>
  </si>
  <si>
    <t>-687131218</t>
  </si>
  <si>
    <t>286194970R</t>
  </si>
  <si>
    <t>přechodka PE/OC DN300</t>
  </si>
  <si>
    <t>2138217678</t>
  </si>
  <si>
    <t>286194980R</t>
  </si>
  <si>
    <t>přechodka PE/OC DN100</t>
  </si>
  <si>
    <t>876665634</t>
  </si>
  <si>
    <t>552535980R</t>
  </si>
  <si>
    <t>kříž  DN 200/200 mm</t>
  </si>
  <si>
    <t>677886752</t>
  </si>
  <si>
    <t>552536200R</t>
  </si>
  <si>
    <t>redukce DN 200/100 mm</t>
  </si>
  <si>
    <t>-461701317</t>
  </si>
  <si>
    <t>286530220R</t>
  </si>
  <si>
    <t>objímková přesuvka DN200</t>
  </si>
  <si>
    <t>869328099</t>
  </si>
  <si>
    <t>286530240R</t>
  </si>
  <si>
    <t>objímková přesuvka DN100</t>
  </si>
  <si>
    <t>-416009482</t>
  </si>
  <si>
    <t>286530260R</t>
  </si>
  <si>
    <t>objímková přesuvka DN300</t>
  </si>
  <si>
    <t>-1800547795</t>
  </si>
  <si>
    <t>286148220R</t>
  </si>
  <si>
    <t>koleno 90°, d 225</t>
  </si>
  <si>
    <t>-850970291</t>
  </si>
  <si>
    <t>286148250R</t>
  </si>
  <si>
    <t>koleno 90°, d 315</t>
  </si>
  <si>
    <t>37013027</t>
  </si>
  <si>
    <t>230205143</t>
  </si>
  <si>
    <t>Montáž potrubí plastového svařovaného na tupo nebo elektrospojkou D 225 mm, tl. stěny 20,5 mm</t>
  </si>
  <si>
    <t>-1488038011</t>
  </si>
  <si>
    <t>Poznámka k položce:
odečteno programem autocad z přílohy situace</t>
  </si>
  <si>
    <t>230205157</t>
  </si>
  <si>
    <t>Montáž potrubí plastového svařovaného na tupo nebo elektrospojkou D 315 mm, tl. stěny 28,6 mm</t>
  </si>
  <si>
    <t>-2022163166</t>
  </si>
  <si>
    <t xml:space="preserve">Poznámka k položce:
odečteno programem autocad z přílohy situace
</t>
  </si>
  <si>
    <t>286135010</t>
  </si>
  <si>
    <t>potrubí plynovodní PE100 SDR 11, tyče 12 m, se signalizační vrstvou, 225 x 20,5 mm</t>
  </si>
  <si>
    <t>-2056584154</t>
  </si>
  <si>
    <t>286135040</t>
  </si>
  <si>
    <t>potrubí plynovodní PE100 SDR 11, tyče 12 m, 315 x 28 mm</t>
  </si>
  <si>
    <t>767973085</t>
  </si>
  <si>
    <t>230205256</t>
  </si>
  <si>
    <t>Montáž trubního dílu PE potrubí svařovaného na tupo nebo elektrospojkou D 110 mm, tl.stěny 10,0 mm</t>
  </si>
  <si>
    <t>-328416014</t>
  </si>
  <si>
    <t>230210014R</t>
  </si>
  <si>
    <t>Zaplynění plynovodů</t>
  </si>
  <si>
    <t>-935308333</t>
  </si>
  <si>
    <t>230210015R</t>
  </si>
  <si>
    <t>Revize</t>
  </si>
  <si>
    <t>1394245185</t>
  </si>
  <si>
    <t>230230051</t>
  </si>
  <si>
    <t>Hlavní tlaková zkouška vzduchem 4,0 MPa DN 200</t>
  </si>
  <si>
    <t>-1281100246</t>
  </si>
  <si>
    <t>230230053</t>
  </si>
  <si>
    <t>Hlavní tlaková zkouška vzduchem 4,0 MPa DN 300</t>
  </si>
  <si>
    <t>-2021822884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</si>
  <si>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</si>
  <si>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</si>
  <si>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</si>
  <si>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VRN1</t>
  </si>
  <si>
    <t>Průzkumné, geodetické a projektové práce</t>
  </si>
  <si>
    <t>012002000</t>
  </si>
  <si>
    <t>Geodetické práce</t>
  </si>
  <si>
    <t>kompl.</t>
  </si>
  <si>
    <t>1024</t>
  </si>
  <si>
    <t>-955234918</t>
  </si>
  <si>
    <t>Poznámka k položce:
Vytýčení stávajících podzemních inženýrských sítí před zahájením zemních prací</t>
  </si>
  <si>
    <t>012303000</t>
  </si>
  <si>
    <t>Geodetické práce po výstavbě</t>
  </si>
  <si>
    <t>-1733679112</t>
  </si>
  <si>
    <t>Poznámka k položce:
Vyhotovení zaměření skutečného provedení stavby</t>
  </si>
  <si>
    <t>013254000</t>
  </si>
  <si>
    <t>Dokumentace skutečného provedení stavby</t>
  </si>
  <si>
    <t>-621932646</t>
  </si>
  <si>
    <t>VRN3</t>
  </si>
  <si>
    <t>Zařízení staveniště</t>
  </si>
  <si>
    <t>031002000</t>
  </si>
  <si>
    <t>Související práce pro zařízení staveniště</t>
  </si>
  <si>
    <t>CS ÚRS 2014 01</t>
  </si>
  <si>
    <t>-1140864732</t>
  </si>
  <si>
    <t>Poznámka k položce:
Vybudování zařízení staveniště - Náklady spojedné s případným vypracováním projektové dokuemntace, zřízením přípojek energií k objektům zařízení staveniště, vybudování případných měřících odběrných míst, případná příprava území pro objekty ZS a vlastní vybudování objektů ZS včetně oplocení</t>
  </si>
  <si>
    <t>032002000</t>
  </si>
  <si>
    <t>Vybavení staveniště</t>
  </si>
  <si>
    <t>846486468</t>
  </si>
  <si>
    <t>Poznámka k položce:
Náklady na vybavení objektů ZS, náklady na energie spotřebované dodavatelem v rámci provozu ZS, náklady na potřebný úklid v prostorách ZS, mnáklady na nutnou údržbu a opravy na objektech ZS a na přípojkách energií</t>
  </si>
  <si>
    <t>032403000R</t>
  </si>
  <si>
    <t>Zajištění provozorního průchodu pro pěší</t>
  </si>
  <si>
    <t>-333783228</t>
  </si>
  <si>
    <t>Poznámka k položce:
Zajištění provozorního průchodu pro pěší přes staveniště - montáž, údržba, demontáž</t>
  </si>
  <si>
    <t>039002000</t>
  </si>
  <si>
    <t>Zrušení zařízení staveniště</t>
  </si>
  <si>
    <t>331797830</t>
  </si>
  <si>
    <t>Poznámka k položce:
Odstranění objektů ZS, oplocení včetně přípojek energií a jejich odvoz. Položka zahrnuje i náklady na úpravu povrchů po odstranění staveniště a úklid ploch, na kterých bylo ZS provozováno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</si>
  <si>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</si>
  <si>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</si>
  <si>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</si>
  <si>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</si>
  <si>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</si>
  <si>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</si>
  <si>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</si>
  <si>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</si>
  <si>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</si>
  <si>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</si>
  <si>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</si>
  <si>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</si>
  <si>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</si>
  <si>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</si>
  <si>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</si>
  <si>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</si>
  <si>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</si>
  <si>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</si>
  <si>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</si>
  <si>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</si>
  <si>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</si>
  <si>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</si>
  <si>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</si>
  <si>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</si>
  <si>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</si>
  <si>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</si>
  <si>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</si>
  <si>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</si>
  <si>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</si>
  <si>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</si>
  <si>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</si>
  <si>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</si>
  <si>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</si>
  <si>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</si>
  <si>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</si>
  <si>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</si>
  <si>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</si>
  <si>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</si>
  <si>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</si>
  <si>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</si>
  <si>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</si>
  <si>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</si>
  <si>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</si>
  <si>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</si>
  <si>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</si>
  <si>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</si>
  <si>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</si>
  <si>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</si>
  <si>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</si>
  <si>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</si>
  <si>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</si>
  <si>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</si>
  <si>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</si>
  <si>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</si>
  <si>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</si>
  <si>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</si>
  <si>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</si>
  <si>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</si>
  <si>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</si>
  <si>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</si>
  <si>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</si>
  <si>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</si>
  <si>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</si>
  <si>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</si>
  <si>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</si>
  <si>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</si>
  <si>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</si>
  <si>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</si>
  <si>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</si>
  <si>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</si>
  <si>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</si>
  <si>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</si>
  <si>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</si>
  <si>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</si>
  <si>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</si>
  <si>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</si>
  <si>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</si>
  <si>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</si>
  <si>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</si>
  <si>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</si>
  <si>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</si>
  <si>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</si>
  <si>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</si>
  <si>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</si>
  <si>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</si>
  <si>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</si>
  <si>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</si>
  <si>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</si>
  <si>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</si>
  <si>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</si>
  <si>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</si>
  <si>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</si>
  <si>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</si>
  <si>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</si>
  <si>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</si>
  <si>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</si>
  <si>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</si>
  <si>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</si>
  <si>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</si>
  <si>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</si>
  <si>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</si>
  <si>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</si>
  <si>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</si>
  <si>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</si>
  <si>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</si>
  <si>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</si>
  <si>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</si>
  <si>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</si>
  <si>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</si>
  <si>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</si>
  <si>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</si>
  <si>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</si>
  <si>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</si>
  <si>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</si>
  <si>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</si>
  <si>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</si>
  <si>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</si>
  <si>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</si>
  <si>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</si>
  <si>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</si>
  <si>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</si>
  <si>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</si>
  <si>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</si>
  <si>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</si>
  <si>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</si>
  <si>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</si>
  <si>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</si>
  <si>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</si>
  <si>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</si>
  <si>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</si>
  <si>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</si>
  <si>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</si>
  <si>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</si>
  <si>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</si>
  <si>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</si>
  <si>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</si>
  <si>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</si>
  <si>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</si>
  <si>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</si>
  <si>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</si>
  <si>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</si>
  <si>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</si>
  <si>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</si>
  <si>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</si>
  <si>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</si>
  <si>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</si>
  <si>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</si>
  <si>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</si>
  <si>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</si>
  <si>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</si>
  <si>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</si>
  <si>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</si>
  <si>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</si>
  <si>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</si>
  <si>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</si>
  <si>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</si>
  <si>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</si>
  <si>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</si>
  <si>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</si>
  <si>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</si>
  <si>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</si>
  <si>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</si>
  <si>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</si>
  <si>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</si>
  <si>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</si>
  <si>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</si>
  <si>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</si>
  <si>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</si>
  <si>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</si>
  <si>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</si>
  <si>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</si>
  <si>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</si>
  <si>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</si>
  <si>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</si>
  <si>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</si>
  <si>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</si>
  <si>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</si>
  <si>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</si>
  <si>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</si>
  <si>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</si>
  <si>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</si>
  <si>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</si>
  <si>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trubka elektroinstalační ohebná HDPE DN110</t>
  </si>
  <si>
    <t>půlená chránička DN110</t>
  </si>
  <si>
    <t>212752311</t>
  </si>
  <si>
    <t>Trativod z drenážních trubek plastových tuhých SN8 DN 100 mm včetně lože otevřený výkop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</si>
</sst>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67" fontId="38" fillId="0" borderId="27" xfId="0" applyNumberFormat="1" applyFont="1" applyBorder="1" applyAlignment="1" applyProtection="1">
      <alignment vertical="center"/>
      <protection locked="0"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2" fillId="2" borderId="0" xfId="20" applyFont="1" applyFill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workbookViewId="0" topLeftCell="A1">
      <pane ySplit="1" topLeftCell="A49" activePane="bottomLeft" state="frozen"/>
      <selection pane="bottomLeft" activeCell="AP11" sqref="AP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11" t="s">
        <v>8</v>
      </c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41" t="s">
        <v>17</v>
      </c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28"/>
      <c r="AQ5" s="30"/>
      <c r="BE5" s="339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43" t="s">
        <v>20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28"/>
      <c r="AQ6" s="30"/>
      <c r="BE6" s="340"/>
      <c r="BS6" s="23" t="s">
        <v>21</v>
      </c>
    </row>
    <row r="7" spans="2:71" ht="14.45" customHeight="1">
      <c r="B7" s="27"/>
      <c r="C7" s="28"/>
      <c r="D7" s="36" t="s">
        <v>22</v>
      </c>
      <c r="E7" s="28"/>
      <c r="F7" s="28"/>
      <c r="G7" s="28"/>
      <c r="H7" s="28"/>
      <c r="I7" s="28"/>
      <c r="J7" s="28"/>
      <c r="K7" s="34" t="s">
        <v>23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24</v>
      </c>
      <c r="AL7" s="28"/>
      <c r="AM7" s="28"/>
      <c r="AN7" s="34" t="s">
        <v>5</v>
      </c>
      <c r="AO7" s="28"/>
      <c r="AP7" s="28"/>
      <c r="AQ7" s="30"/>
      <c r="BE7" s="340"/>
      <c r="BS7" s="23" t="s">
        <v>25</v>
      </c>
    </row>
    <row r="8" spans="2:71" ht="14.45" customHeight="1">
      <c r="B8" s="27"/>
      <c r="C8" s="28"/>
      <c r="D8" s="36" t="s">
        <v>26</v>
      </c>
      <c r="E8" s="28"/>
      <c r="F8" s="28"/>
      <c r="G8" s="28"/>
      <c r="H8" s="28"/>
      <c r="I8" s="28"/>
      <c r="J8" s="28"/>
      <c r="K8" s="34" t="s">
        <v>27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28</v>
      </c>
      <c r="AL8" s="28"/>
      <c r="AM8" s="28"/>
      <c r="AN8" s="37"/>
      <c r="AO8" s="28"/>
      <c r="AP8" s="28"/>
      <c r="AQ8" s="30"/>
      <c r="BE8" s="340"/>
      <c r="BS8" s="23" t="s">
        <v>29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40"/>
      <c r="BS9" s="23" t="s">
        <v>30</v>
      </c>
    </row>
    <row r="10" spans="2:71" ht="14.45" customHeight="1">
      <c r="B10" s="27"/>
      <c r="C10" s="28"/>
      <c r="D10" s="36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32</v>
      </c>
      <c r="AL10" s="28"/>
      <c r="AM10" s="28"/>
      <c r="AN10" s="34" t="s">
        <v>5</v>
      </c>
      <c r="AO10" s="28"/>
      <c r="AP10" s="28"/>
      <c r="AQ10" s="30"/>
      <c r="BE10" s="340"/>
      <c r="BS10" s="23" t="s">
        <v>21</v>
      </c>
    </row>
    <row r="11" spans="2:71" ht="18.4" customHeight="1">
      <c r="B11" s="27"/>
      <c r="C11" s="28"/>
      <c r="D11" s="28"/>
      <c r="E11" s="34" t="s">
        <v>27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33</v>
      </c>
      <c r="AL11" s="28"/>
      <c r="AM11" s="28"/>
      <c r="AN11" s="34" t="s">
        <v>5</v>
      </c>
      <c r="AO11" s="28"/>
      <c r="AP11" s="28"/>
      <c r="AQ11" s="30"/>
      <c r="BE11" s="340"/>
      <c r="BS11" s="23" t="s">
        <v>21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40"/>
      <c r="BS12" s="23" t="s">
        <v>21</v>
      </c>
    </row>
    <row r="13" spans="2:71" ht="14.45" customHeight="1">
      <c r="B13" s="27"/>
      <c r="C13" s="28"/>
      <c r="D13" s="36" t="s">
        <v>34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32</v>
      </c>
      <c r="AL13" s="28"/>
      <c r="AM13" s="28"/>
      <c r="AN13" s="38" t="s">
        <v>35</v>
      </c>
      <c r="AO13" s="28"/>
      <c r="AP13" s="28"/>
      <c r="AQ13" s="30"/>
      <c r="BE13" s="340"/>
      <c r="BS13" s="23" t="s">
        <v>21</v>
      </c>
    </row>
    <row r="14" spans="2:71" ht="15">
      <c r="B14" s="27"/>
      <c r="C14" s="28"/>
      <c r="D14" s="28"/>
      <c r="E14" s="344" t="s">
        <v>35</v>
      </c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6" t="s">
        <v>33</v>
      </c>
      <c r="AL14" s="28"/>
      <c r="AM14" s="28"/>
      <c r="AN14" s="38" t="s">
        <v>35</v>
      </c>
      <c r="AO14" s="28"/>
      <c r="AP14" s="28"/>
      <c r="AQ14" s="30"/>
      <c r="BE14" s="340"/>
      <c r="BS14" s="23" t="s">
        <v>21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40"/>
      <c r="BS15" s="23" t="s">
        <v>6</v>
      </c>
    </row>
    <row r="16" spans="2:71" ht="14.45" customHeight="1">
      <c r="B16" s="27"/>
      <c r="C16" s="28"/>
      <c r="D16" s="36" t="s">
        <v>36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32</v>
      </c>
      <c r="AL16" s="28"/>
      <c r="AM16" s="28"/>
      <c r="AN16" s="34" t="s">
        <v>5</v>
      </c>
      <c r="AO16" s="28"/>
      <c r="AP16" s="28"/>
      <c r="AQ16" s="30"/>
      <c r="BE16" s="340"/>
      <c r="BS16" s="23" t="s">
        <v>6</v>
      </c>
    </row>
    <row r="17" spans="2:71" ht="18.4" customHeight="1">
      <c r="B17" s="27"/>
      <c r="C17" s="28"/>
      <c r="D17" s="28"/>
      <c r="E17" s="34" t="s">
        <v>27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33</v>
      </c>
      <c r="AL17" s="28"/>
      <c r="AM17" s="28"/>
      <c r="AN17" s="34" t="s">
        <v>5</v>
      </c>
      <c r="AO17" s="28"/>
      <c r="AP17" s="28"/>
      <c r="AQ17" s="30"/>
      <c r="BE17" s="340"/>
      <c r="BS17" s="23" t="s">
        <v>37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40"/>
      <c r="BS18" s="23" t="s">
        <v>9</v>
      </c>
    </row>
    <row r="19" spans="2:71" ht="14.45" customHeight="1">
      <c r="B19" s="27"/>
      <c r="C19" s="28"/>
      <c r="D19" s="36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40"/>
      <c r="BS19" s="23" t="s">
        <v>9</v>
      </c>
    </row>
    <row r="20" spans="2:71" ht="16.5" customHeight="1">
      <c r="B20" s="27"/>
      <c r="C20" s="28"/>
      <c r="D20" s="28"/>
      <c r="E20" s="346" t="s">
        <v>39</v>
      </c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28"/>
      <c r="AP20" s="28"/>
      <c r="AQ20" s="30"/>
      <c r="BE20" s="340"/>
      <c r="BS20" s="23" t="s">
        <v>37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40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40"/>
    </row>
    <row r="23" spans="2:57" s="1" customFormat="1" ht="25.9" customHeight="1">
      <c r="B23" s="40"/>
      <c r="C23" s="41"/>
      <c r="D23" s="42" t="s">
        <v>40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7">
        <f>ROUND(AG51,2)</f>
        <v>0</v>
      </c>
      <c r="AL23" s="348"/>
      <c r="AM23" s="348"/>
      <c r="AN23" s="348"/>
      <c r="AO23" s="348"/>
      <c r="AP23" s="41"/>
      <c r="AQ23" s="44"/>
      <c r="BE23" s="340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40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9" t="s">
        <v>41</v>
      </c>
      <c r="M25" s="349"/>
      <c r="N25" s="349"/>
      <c r="O25" s="349"/>
      <c r="P25" s="41"/>
      <c r="Q25" s="41"/>
      <c r="R25" s="41"/>
      <c r="S25" s="41"/>
      <c r="T25" s="41"/>
      <c r="U25" s="41"/>
      <c r="V25" s="41"/>
      <c r="W25" s="349" t="s">
        <v>42</v>
      </c>
      <c r="X25" s="349"/>
      <c r="Y25" s="349"/>
      <c r="Z25" s="349"/>
      <c r="AA25" s="349"/>
      <c r="AB25" s="349"/>
      <c r="AC25" s="349"/>
      <c r="AD25" s="349"/>
      <c r="AE25" s="349"/>
      <c r="AF25" s="41"/>
      <c r="AG25" s="41"/>
      <c r="AH25" s="41"/>
      <c r="AI25" s="41"/>
      <c r="AJ25" s="41"/>
      <c r="AK25" s="349" t="s">
        <v>43</v>
      </c>
      <c r="AL25" s="349"/>
      <c r="AM25" s="349"/>
      <c r="AN25" s="349"/>
      <c r="AO25" s="349"/>
      <c r="AP25" s="41"/>
      <c r="AQ25" s="44"/>
      <c r="BE25" s="340"/>
    </row>
    <row r="26" spans="2:57" s="2" customFormat="1" ht="14.45" customHeight="1">
      <c r="B26" s="46"/>
      <c r="C26" s="47"/>
      <c r="D26" s="48" t="s">
        <v>44</v>
      </c>
      <c r="E26" s="47"/>
      <c r="F26" s="48" t="s">
        <v>45</v>
      </c>
      <c r="G26" s="47"/>
      <c r="H26" s="47"/>
      <c r="I26" s="47"/>
      <c r="J26" s="47"/>
      <c r="K26" s="47"/>
      <c r="L26" s="332">
        <v>0.21</v>
      </c>
      <c r="M26" s="333"/>
      <c r="N26" s="333"/>
      <c r="O26" s="333"/>
      <c r="P26" s="47"/>
      <c r="Q26" s="47"/>
      <c r="R26" s="47"/>
      <c r="S26" s="47"/>
      <c r="T26" s="47"/>
      <c r="U26" s="47"/>
      <c r="V26" s="47"/>
      <c r="W26" s="334">
        <f>ROUND(AZ51,2)</f>
        <v>0</v>
      </c>
      <c r="X26" s="333"/>
      <c r="Y26" s="333"/>
      <c r="Z26" s="333"/>
      <c r="AA26" s="333"/>
      <c r="AB26" s="333"/>
      <c r="AC26" s="333"/>
      <c r="AD26" s="333"/>
      <c r="AE26" s="333"/>
      <c r="AF26" s="47"/>
      <c r="AG26" s="47"/>
      <c r="AH26" s="47"/>
      <c r="AI26" s="47"/>
      <c r="AJ26" s="47"/>
      <c r="AK26" s="334">
        <f>ROUND(AV51,2)</f>
        <v>0</v>
      </c>
      <c r="AL26" s="333"/>
      <c r="AM26" s="333"/>
      <c r="AN26" s="333"/>
      <c r="AO26" s="333"/>
      <c r="AP26" s="47"/>
      <c r="AQ26" s="49"/>
      <c r="BE26" s="340"/>
    </row>
    <row r="27" spans="2:57" s="2" customFormat="1" ht="14.45" customHeight="1">
      <c r="B27" s="46"/>
      <c r="C27" s="47"/>
      <c r="D27" s="47"/>
      <c r="E27" s="47"/>
      <c r="F27" s="48" t="s">
        <v>46</v>
      </c>
      <c r="G27" s="47"/>
      <c r="H27" s="47"/>
      <c r="I27" s="47"/>
      <c r="J27" s="47"/>
      <c r="K27" s="47"/>
      <c r="L27" s="332">
        <v>0.15</v>
      </c>
      <c r="M27" s="333"/>
      <c r="N27" s="333"/>
      <c r="O27" s="333"/>
      <c r="P27" s="47"/>
      <c r="Q27" s="47"/>
      <c r="R27" s="47"/>
      <c r="S27" s="47"/>
      <c r="T27" s="47"/>
      <c r="U27" s="47"/>
      <c r="V27" s="47"/>
      <c r="W27" s="334">
        <f>ROUND(BA51,2)</f>
        <v>0</v>
      </c>
      <c r="X27" s="333"/>
      <c r="Y27" s="333"/>
      <c r="Z27" s="333"/>
      <c r="AA27" s="333"/>
      <c r="AB27" s="333"/>
      <c r="AC27" s="333"/>
      <c r="AD27" s="333"/>
      <c r="AE27" s="333"/>
      <c r="AF27" s="47"/>
      <c r="AG27" s="47"/>
      <c r="AH27" s="47"/>
      <c r="AI27" s="47"/>
      <c r="AJ27" s="47"/>
      <c r="AK27" s="334">
        <f>ROUND(AW51,2)</f>
        <v>0</v>
      </c>
      <c r="AL27" s="333"/>
      <c r="AM27" s="333"/>
      <c r="AN27" s="333"/>
      <c r="AO27" s="333"/>
      <c r="AP27" s="47"/>
      <c r="AQ27" s="49"/>
      <c r="BE27" s="340"/>
    </row>
    <row r="28" spans="2:57" s="2" customFormat="1" ht="14.45" customHeight="1" hidden="1">
      <c r="B28" s="46"/>
      <c r="C28" s="47"/>
      <c r="D28" s="47"/>
      <c r="E28" s="47"/>
      <c r="F28" s="48" t="s">
        <v>47</v>
      </c>
      <c r="G28" s="47"/>
      <c r="H28" s="47"/>
      <c r="I28" s="47"/>
      <c r="J28" s="47"/>
      <c r="K28" s="47"/>
      <c r="L28" s="332">
        <v>0.21</v>
      </c>
      <c r="M28" s="333"/>
      <c r="N28" s="333"/>
      <c r="O28" s="333"/>
      <c r="P28" s="47"/>
      <c r="Q28" s="47"/>
      <c r="R28" s="47"/>
      <c r="S28" s="47"/>
      <c r="T28" s="47"/>
      <c r="U28" s="47"/>
      <c r="V28" s="47"/>
      <c r="W28" s="334">
        <f>ROUND(BB51,2)</f>
        <v>0</v>
      </c>
      <c r="X28" s="333"/>
      <c r="Y28" s="333"/>
      <c r="Z28" s="333"/>
      <c r="AA28" s="333"/>
      <c r="AB28" s="333"/>
      <c r="AC28" s="333"/>
      <c r="AD28" s="333"/>
      <c r="AE28" s="333"/>
      <c r="AF28" s="47"/>
      <c r="AG28" s="47"/>
      <c r="AH28" s="47"/>
      <c r="AI28" s="47"/>
      <c r="AJ28" s="47"/>
      <c r="AK28" s="334">
        <v>0</v>
      </c>
      <c r="AL28" s="333"/>
      <c r="AM28" s="333"/>
      <c r="AN28" s="333"/>
      <c r="AO28" s="333"/>
      <c r="AP28" s="47"/>
      <c r="AQ28" s="49"/>
      <c r="BE28" s="340"/>
    </row>
    <row r="29" spans="2:57" s="2" customFormat="1" ht="14.45" customHeight="1" hidden="1">
      <c r="B29" s="46"/>
      <c r="C29" s="47"/>
      <c r="D29" s="47"/>
      <c r="E29" s="47"/>
      <c r="F29" s="48" t="s">
        <v>48</v>
      </c>
      <c r="G29" s="47"/>
      <c r="H29" s="47"/>
      <c r="I29" s="47"/>
      <c r="J29" s="47"/>
      <c r="K29" s="47"/>
      <c r="L29" s="332">
        <v>0.15</v>
      </c>
      <c r="M29" s="333"/>
      <c r="N29" s="333"/>
      <c r="O29" s="333"/>
      <c r="P29" s="47"/>
      <c r="Q29" s="47"/>
      <c r="R29" s="47"/>
      <c r="S29" s="47"/>
      <c r="T29" s="47"/>
      <c r="U29" s="47"/>
      <c r="V29" s="47"/>
      <c r="W29" s="334">
        <f>ROUND(BC51,2)</f>
        <v>0</v>
      </c>
      <c r="X29" s="333"/>
      <c r="Y29" s="333"/>
      <c r="Z29" s="333"/>
      <c r="AA29" s="333"/>
      <c r="AB29" s="333"/>
      <c r="AC29" s="333"/>
      <c r="AD29" s="333"/>
      <c r="AE29" s="333"/>
      <c r="AF29" s="47"/>
      <c r="AG29" s="47"/>
      <c r="AH29" s="47"/>
      <c r="AI29" s="47"/>
      <c r="AJ29" s="47"/>
      <c r="AK29" s="334">
        <v>0</v>
      </c>
      <c r="AL29" s="333"/>
      <c r="AM29" s="333"/>
      <c r="AN29" s="333"/>
      <c r="AO29" s="333"/>
      <c r="AP29" s="47"/>
      <c r="AQ29" s="49"/>
      <c r="BE29" s="340"/>
    </row>
    <row r="30" spans="2:57" s="2" customFormat="1" ht="14.45" customHeight="1" hidden="1">
      <c r="B30" s="46"/>
      <c r="C30" s="47"/>
      <c r="D30" s="47"/>
      <c r="E30" s="47"/>
      <c r="F30" s="48" t="s">
        <v>49</v>
      </c>
      <c r="G30" s="47"/>
      <c r="H30" s="47"/>
      <c r="I30" s="47"/>
      <c r="J30" s="47"/>
      <c r="K30" s="47"/>
      <c r="L30" s="332">
        <v>0</v>
      </c>
      <c r="M30" s="333"/>
      <c r="N30" s="333"/>
      <c r="O30" s="333"/>
      <c r="P30" s="47"/>
      <c r="Q30" s="47"/>
      <c r="R30" s="47"/>
      <c r="S30" s="47"/>
      <c r="T30" s="47"/>
      <c r="U30" s="47"/>
      <c r="V30" s="47"/>
      <c r="W30" s="334">
        <f>ROUND(BD51,2)</f>
        <v>0</v>
      </c>
      <c r="X30" s="333"/>
      <c r="Y30" s="333"/>
      <c r="Z30" s="333"/>
      <c r="AA30" s="333"/>
      <c r="AB30" s="333"/>
      <c r="AC30" s="333"/>
      <c r="AD30" s="333"/>
      <c r="AE30" s="333"/>
      <c r="AF30" s="47"/>
      <c r="AG30" s="47"/>
      <c r="AH30" s="47"/>
      <c r="AI30" s="47"/>
      <c r="AJ30" s="47"/>
      <c r="AK30" s="334">
        <v>0</v>
      </c>
      <c r="AL30" s="333"/>
      <c r="AM30" s="333"/>
      <c r="AN30" s="333"/>
      <c r="AO30" s="333"/>
      <c r="AP30" s="47"/>
      <c r="AQ30" s="49"/>
      <c r="BE30" s="340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40"/>
    </row>
    <row r="32" spans="2:57" s="1" customFormat="1" ht="25.9" customHeight="1">
      <c r="B32" s="40"/>
      <c r="C32" s="50"/>
      <c r="D32" s="51" t="s">
        <v>50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51</v>
      </c>
      <c r="U32" s="52"/>
      <c r="V32" s="52"/>
      <c r="W32" s="52"/>
      <c r="X32" s="335" t="s">
        <v>52</v>
      </c>
      <c r="Y32" s="336"/>
      <c r="Z32" s="336"/>
      <c r="AA32" s="336"/>
      <c r="AB32" s="336"/>
      <c r="AC32" s="52"/>
      <c r="AD32" s="52"/>
      <c r="AE32" s="52"/>
      <c r="AF32" s="52"/>
      <c r="AG32" s="52"/>
      <c r="AH32" s="52"/>
      <c r="AI32" s="52"/>
      <c r="AJ32" s="52"/>
      <c r="AK32" s="337">
        <f>SUM(AK23:AK30)</f>
        <v>0</v>
      </c>
      <c r="AL32" s="336"/>
      <c r="AM32" s="336"/>
      <c r="AN32" s="336"/>
      <c r="AO32" s="338"/>
      <c r="AP32" s="50"/>
      <c r="AQ32" s="54"/>
      <c r="BE32" s="340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53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160022</v>
      </c>
      <c r="AR41" s="61"/>
    </row>
    <row r="42" spans="2:44" s="4" customFormat="1" ht="36.95" customHeight="1">
      <c r="B42" s="63"/>
      <c r="C42" s="64" t="s">
        <v>19</v>
      </c>
      <c r="L42" s="318" t="str">
        <f>K6</f>
        <v>MODERNIZACE UL. ŽIŽKOVA V KARVINÉ</v>
      </c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26</v>
      </c>
      <c r="L44" s="65" t="str">
        <f>IF(K8="","",K8)</f>
        <v xml:space="preserve"> </v>
      </c>
      <c r="AI44" s="62" t="s">
        <v>28</v>
      </c>
      <c r="AM44" s="320" t="str">
        <f>IF(AN8="","",AN8)</f>
        <v/>
      </c>
      <c r="AN44" s="320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31</v>
      </c>
      <c r="L46" s="3" t="str">
        <f>IF(E11="","",E11)</f>
        <v xml:space="preserve"> </v>
      </c>
      <c r="AI46" s="62" t="s">
        <v>36</v>
      </c>
      <c r="AM46" s="321" t="str">
        <f>IF(E17="","",E17)</f>
        <v xml:space="preserve"> </v>
      </c>
      <c r="AN46" s="321"/>
      <c r="AO46" s="321"/>
      <c r="AP46" s="321"/>
      <c r="AR46" s="40"/>
      <c r="AS46" s="324" t="s">
        <v>54</v>
      </c>
      <c r="AT46" s="325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34</v>
      </c>
      <c r="L47" s="3" t="str">
        <f>IF(E14="Vyplň údaj","",E14)</f>
        <v/>
      </c>
      <c r="AR47" s="40"/>
      <c r="AS47" s="326"/>
      <c r="AT47" s="327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26"/>
      <c r="AT48" s="327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8" t="s">
        <v>55</v>
      </c>
      <c r="D49" s="329"/>
      <c r="E49" s="329"/>
      <c r="F49" s="329"/>
      <c r="G49" s="329"/>
      <c r="H49" s="70"/>
      <c r="I49" s="330" t="s">
        <v>56</v>
      </c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31" t="s">
        <v>57</v>
      </c>
      <c r="AH49" s="329"/>
      <c r="AI49" s="329"/>
      <c r="AJ49" s="329"/>
      <c r="AK49" s="329"/>
      <c r="AL49" s="329"/>
      <c r="AM49" s="329"/>
      <c r="AN49" s="330" t="s">
        <v>58</v>
      </c>
      <c r="AO49" s="329"/>
      <c r="AP49" s="329"/>
      <c r="AQ49" s="71" t="s">
        <v>59</v>
      </c>
      <c r="AR49" s="40"/>
      <c r="AS49" s="72" t="s">
        <v>60</v>
      </c>
      <c r="AT49" s="73" t="s">
        <v>61</v>
      </c>
      <c r="AU49" s="73" t="s">
        <v>62</v>
      </c>
      <c r="AV49" s="73" t="s">
        <v>63</v>
      </c>
      <c r="AW49" s="73" t="s">
        <v>64</v>
      </c>
      <c r="AX49" s="73" t="s">
        <v>65</v>
      </c>
      <c r="AY49" s="73" t="s">
        <v>66</v>
      </c>
      <c r="AZ49" s="73" t="s">
        <v>67</v>
      </c>
      <c r="BA49" s="73" t="s">
        <v>68</v>
      </c>
      <c r="BB49" s="73" t="s">
        <v>69</v>
      </c>
      <c r="BC49" s="73" t="s">
        <v>70</v>
      </c>
      <c r="BD49" s="74" t="s">
        <v>71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72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9">
        <f>ROUND(AG52+AG53+AG54+SUM(AG59:AG61),2)</f>
        <v>0</v>
      </c>
      <c r="AH51" s="309"/>
      <c r="AI51" s="309"/>
      <c r="AJ51" s="309"/>
      <c r="AK51" s="309"/>
      <c r="AL51" s="309"/>
      <c r="AM51" s="309"/>
      <c r="AN51" s="310">
        <f aca="true" t="shared" si="0" ref="AN51:AN61">SUM(AG51,AT51)</f>
        <v>0</v>
      </c>
      <c r="AO51" s="310"/>
      <c r="AP51" s="310"/>
      <c r="AQ51" s="78" t="s">
        <v>5</v>
      </c>
      <c r="AR51" s="63"/>
      <c r="AS51" s="79">
        <f>ROUND(AS52+AS53+AS54+SUM(AS59:AS61),2)</f>
        <v>0</v>
      </c>
      <c r="AT51" s="80">
        <f aca="true" t="shared" si="1" ref="AT51:AT61">ROUND(SUM(AV51:AW51),2)</f>
        <v>0</v>
      </c>
      <c r="AU51" s="81">
        <f>ROUND(AU52+AU53+AU54+SUM(AU59:AU61),5)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ROUND(AZ52+AZ53+AZ54+SUM(AZ59:AZ61),2)</f>
        <v>0</v>
      </c>
      <c r="BA51" s="80">
        <f>ROUND(BA52+BA53+BA54+SUM(BA59:BA61),2)</f>
        <v>0</v>
      </c>
      <c r="BB51" s="80">
        <f>ROUND(BB52+BB53+BB54+SUM(BB59:BB61),2)</f>
        <v>0</v>
      </c>
      <c r="BC51" s="80">
        <f>ROUND(BC52+BC53+BC54+SUM(BC59:BC61),2)</f>
        <v>0</v>
      </c>
      <c r="BD51" s="82">
        <f>ROUND(BD52+BD53+BD54+SUM(BD59:BD61),2)</f>
        <v>0</v>
      </c>
      <c r="BS51" s="64" t="s">
        <v>73</v>
      </c>
      <c r="BT51" s="64" t="s">
        <v>74</v>
      </c>
      <c r="BU51" s="83" t="s">
        <v>75</v>
      </c>
      <c r="BV51" s="64" t="s">
        <v>76</v>
      </c>
      <c r="BW51" s="64" t="s">
        <v>7</v>
      </c>
      <c r="BX51" s="64" t="s">
        <v>77</v>
      </c>
      <c r="CL51" s="64" t="s">
        <v>23</v>
      </c>
    </row>
    <row r="52" spans="1:91" s="5" customFormat="1" ht="31.5" customHeight="1">
      <c r="A52" s="84" t="s">
        <v>78</v>
      </c>
      <c r="B52" s="85"/>
      <c r="C52" s="86"/>
      <c r="D52" s="322" t="s">
        <v>79</v>
      </c>
      <c r="E52" s="322"/>
      <c r="F52" s="322"/>
      <c r="G52" s="322"/>
      <c r="H52" s="322"/>
      <c r="I52" s="87"/>
      <c r="J52" s="322" t="s">
        <v>80</v>
      </c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13">
        <f>'A -SO101 - Ulice Žižkova'!J27</f>
        <v>0</v>
      </c>
      <c r="AH52" s="314"/>
      <c r="AI52" s="314"/>
      <c r="AJ52" s="314"/>
      <c r="AK52" s="314"/>
      <c r="AL52" s="314"/>
      <c r="AM52" s="314"/>
      <c r="AN52" s="313">
        <f t="shared" si="0"/>
        <v>0</v>
      </c>
      <c r="AO52" s="314"/>
      <c r="AP52" s="314"/>
      <c r="AQ52" s="88" t="s">
        <v>81</v>
      </c>
      <c r="AR52" s="85"/>
      <c r="AS52" s="89">
        <v>0</v>
      </c>
      <c r="AT52" s="90">
        <f t="shared" si="1"/>
        <v>0</v>
      </c>
      <c r="AU52" s="91">
        <f>'A -SO101 - Ulice Žižkova'!P88</f>
        <v>0</v>
      </c>
      <c r="AV52" s="90">
        <f>'A -SO101 - Ulice Žižkova'!J30</f>
        <v>0</v>
      </c>
      <c r="AW52" s="90">
        <f>'A -SO101 - Ulice Žižkova'!J31</f>
        <v>0</v>
      </c>
      <c r="AX52" s="90">
        <f>'A -SO101 - Ulice Žižkova'!J32</f>
        <v>0</v>
      </c>
      <c r="AY52" s="90">
        <f>'A -SO101 - Ulice Žižkova'!J33</f>
        <v>0</v>
      </c>
      <c r="AZ52" s="90">
        <f>'A -SO101 - Ulice Žižkova'!F30</f>
        <v>0</v>
      </c>
      <c r="BA52" s="90">
        <f>'A -SO101 - Ulice Žižkova'!F31</f>
        <v>0</v>
      </c>
      <c r="BB52" s="90">
        <f>'A -SO101 - Ulice Žižkova'!F32</f>
        <v>0</v>
      </c>
      <c r="BC52" s="90">
        <f>'A -SO101 - Ulice Žižkova'!F33</f>
        <v>0</v>
      </c>
      <c r="BD52" s="92">
        <f>'A -SO101 - Ulice Žižkova'!F34</f>
        <v>0</v>
      </c>
      <c r="BT52" s="93" t="s">
        <v>25</v>
      </c>
      <c r="BV52" s="93" t="s">
        <v>76</v>
      </c>
      <c r="BW52" s="93" t="s">
        <v>82</v>
      </c>
      <c r="BX52" s="93" t="s">
        <v>7</v>
      </c>
      <c r="CL52" s="93" t="s">
        <v>23</v>
      </c>
      <c r="CM52" s="93" t="s">
        <v>83</v>
      </c>
    </row>
    <row r="53" spans="1:91" s="5" customFormat="1" ht="31.5" customHeight="1">
      <c r="A53" s="84" t="s">
        <v>78</v>
      </c>
      <c r="B53" s="85"/>
      <c r="C53" s="86"/>
      <c r="D53" s="322" t="s">
        <v>84</v>
      </c>
      <c r="E53" s="322"/>
      <c r="F53" s="322"/>
      <c r="G53" s="322"/>
      <c r="H53" s="322"/>
      <c r="I53" s="87"/>
      <c r="J53" s="322" t="s">
        <v>85</v>
      </c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13">
        <f>'A -SO102 - Ulice Bratranc...'!J27</f>
        <v>0</v>
      </c>
      <c r="AH53" s="314"/>
      <c r="AI53" s="314"/>
      <c r="AJ53" s="314"/>
      <c r="AK53" s="314"/>
      <c r="AL53" s="314"/>
      <c r="AM53" s="314"/>
      <c r="AN53" s="313">
        <f t="shared" si="0"/>
        <v>0</v>
      </c>
      <c r="AO53" s="314"/>
      <c r="AP53" s="314"/>
      <c r="AQ53" s="88" t="s">
        <v>81</v>
      </c>
      <c r="AR53" s="85"/>
      <c r="AS53" s="89">
        <v>0</v>
      </c>
      <c r="AT53" s="90">
        <f t="shared" si="1"/>
        <v>0</v>
      </c>
      <c r="AU53" s="91">
        <f>'A -SO102 - Ulice Bratranc...'!P83</f>
        <v>0</v>
      </c>
      <c r="AV53" s="90">
        <f>'A -SO102 - Ulice Bratranc...'!J30</f>
        <v>0</v>
      </c>
      <c r="AW53" s="90">
        <f>'A -SO102 - Ulice Bratranc...'!J31</f>
        <v>0</v>
      </c>
      <c r="AX53" s="90">
        <f>'A -SO102 - Ulice Bratranc...'!J32</f>
        <v>0</v>
      </c>
      <c r="AY53" s="90">
        <f>'A -SO102 - Ulice Bratranc...'!J33</f>
        <v>0</v>
      </c>
      <c r="AZ53" s="90">
        <f>'A -SO102 - Ulice Bratranc...'!F30</f>
        <v>0</v>
      </c>
      <c r="BA53" s="90">
        <f>'A -SO102 - Ulice Bratranc...'!F31</f>
        <v>0</v>
      </c>
      <c r="BB53" s="90">
        <f>'A -SO102 - Ulice Bratranc...'!F32</f>
        <v>0</v>
      </c>
      <c r="BC53" s="90">
        <f>'A -SO102 - Ulice Bratranc...'!F33</f>
        <v>0</v>
      </c>
      <c r="BD53" s="92">
        <f>'A -SO102 - Ulice Bratranc...'!F34</f>
        <v>0</v>
      </c>
      <c r="BT53" s="93" t="s">
        <v>25</v>
      </c>
      <c r="BV53" s="93" t="s">
        <v>76</v>
      </c>
      <c r="BW53" s="93" t="s">
        <v>86</v>
      </c>
      <c r="BX53" s="93" t="s">
        <v>7</v>
      </c>
      <c r="CL53" s="93" t="s">
        <v>23</v>
      </c>
      <c r="CM53" s="93" t="s">
        <v>83</v>
      </c>
    </row>
    <row r="54" spans="2:91" s="5" customFormat="1" ht="16.5" customHeight="1">
      <c r="B54" s="85"/>
      <c r="C54" s="86"/>
      <c r="D54" s="322" t="s">
        <v>87</v>
      </c>
      <c r="E54" s="322"/>
      <c r="F54" s="322"/>
      <c r="G54" s="322"/>
      <c r="H54" s="322"/>
      <c r="I54" s="87"/>
      <c r="J54" s="322" t="s">
        <v>88</v>
      </c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17">
        <f>ROUND(SUM(AG55:AG58),2)</f>
        <v>0</v>
      </c>
      <c r="AH54" s="314"/>
      <c r="AI54" s="314"/>
      <c r="AJ54" s="314"/>
      <c r="AK54" s="314"/>
      <c r="AL54" s="314"/>
      <c r="AM54" s="314"/>
      <c r="AN54" s="313">
        <f t="shared" si="0"/>
        <v>0</v>
      </c>
      <c r="AO54" s="314"/>
      <c r="AP54" s="314"/>
      <c r="AQ54" s="88" t="s">
        <v>81</v>
      </c>
      <c r="AR54" s="85"/>
      <c r="AS54" s="89">
        <f>ROUND(SUM(AS55:AS58),2)</f>
        <v>0</v>
      </c>
      <c r="AT54" s="90">
        <f t="shared" si="1"/>
        <v>0</v>
      </c>
      <c r="AU54" s="91">
        <f>ROUND(SUM(AU55:AU58),5)</f>
        <v>0</v>
      </c>
      <c r="AV54" s="90">
        <f>ROUND(AZ54*L26,2)</f>
        <v>0</v>
      </c>
      <c r="AW54" s="90">
        <f>ROUND(BA54*L27,2)</f>
        <v>0</v>
      </c>
      <c r="AX54" s="90">
        <f>ROUND(BB54*L26,2)</f>
        <v>0</v>
      </c>
      <c r="AY54" s="90">
        <f>ROUND(BC54*L27,2)</f>
        <v>0</v>
      </c>
      <c r="AZ54" s="90">
        <f>ROUND(SUM(AZ55:AZ58),2)</f>
        <v>0</v>
      </c>
      <c r="BA54" s="90">
        <f>ROUND(SUM(BA55:BA58),2)</f>
        <v>0</v>
      </c>
      <c r="BB54" s="90">
        <f>ROUND(SUM(BB55:BB58),2)</f>
        <v>0</v>
      </c>
      <c r="BC54" s="90">
        <f>ROUND(SUM(BC55:BC58),2)</f>
        <v>0</v>
      </c>
      <c r="BD54" s="92">
        <f>ROUND(SUM(BD55:BD58),2)</f>
        <v>0</v>
      </c>
      <c r="BS54" s="93" t="s">
        <v>73</v>
      </c>
      <c r="BT54" s="93" t="s">
        <v>25</v>
      </c>
      <c r="BU54" s="93" t="s">
        <v>75</v>
      </c>
      <c r="BV54" s="93" t="s">
        <v>76</v>
      </c>
      <c r="BW54" s="93" t="s">
        <v>89</v>
      </c>
      <c r="BX54" s="93" t="s">
        <v>7</v>
      </c>
      <c r="CL54" s="93" t="s">
        <v>90</v>
      </c>
      <c r="CM54" s="93" t="s">
        <v>83</v>
      </c>
    </row>
    <row r="55" spans="1:90" s="6" customFormat="1" ht="28.5" customHeight="1">
      <c r="A55" s="84" t="s">
        <v>78</v>
      </c>
      <c r="B55" s="94"/>
      <c r="C55" s="9"/>
      <c r="D55" s="9"/>
      <c r="E55" s="323" t="s">
        <v>91</v>
      </c>
      <c r="F55" s="323"/>
      <c r="G55" s="323"/>
      <c r="H55" s="323"/>
      <c r="I55" s="323"/>
      <c r="J55" s="9"/>
      <c r="K55" s="323" t="s">
        <v>92</v>
      </c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15">
        <f>'B -SO120 - Chodníky a ter...'!J29</f>
        <v>0</v>
      </c>
      <c r="AH55" s="316"/>
      <c r="AI55" s="316"/>
      <c r="AJ55" s="316"/>
      <c r="AK55" s="316"/>
      <c r="AL55" s="316"/>
      <c r="AM55" s="316"/>
      <c r="AN55" s="315">
        <f t="shared" si="0"/>
        <v>0</v>
      </c>
      <c r="AO55" s="316"/>
      <c r="AP55" s="316"/>
      <c r="AQ55" s="95" t="s">
        <v>93</v>
      </c>
      <c r="AR55" s="94"/>
      <c r="AS55" s="96">
        <v>0</v>
      </c>
      <c r="AT55" s="97">
        <f t="shared" si="1"/>
        <v>0</v>
      </c>
      <c r="AU55" s="98">
        <f>'B -SO120 - Chodníky a ter...'!P89</f>
        <v>0</v>
      </c>
      <c r="AV55" s="97">
        <f>'B -SO120 - Chodníky a ter...'!J32</f>
        <v>0</v>
      </c>
      <c r="AW55" s="97">
        <f>'B -SO120 - Chodníky a ter...'!J33</f>
        <v>0</v>
      </c>
      <c r="AX55" s="97">
        <f>'B -SO120 - Chodníky a ter...'!J34</f>
        <v>0</v>
      </c>
      <c r="AY55" s="97">
        <f>'B -SO120 - Chodníky a ter...'!J35</f>
        <v>0</v>
      </c>
      <c r="AZ55" s="97">
        <f>'B -SO120 - Chodníky a ter...'!F32</f>
        <v>0</v>
      </c>
      <c r="BA55" s="97">
        <f>'B -SO120 - Chodníky a ter...'!F33</f>
        <v>0</v>
      </c>
      <c r="BB55" s="97">
        <f>'B -SO120 - Chodníky a ter...'!F34</f>
        <v>0</v>
      </c>
      <c r="BC55" s="97">
        <f>'B -SO120 - Chodníky a ter...'!F35</f>
        <v>0</v>
      </c>
      <c r="BD55" s="99">
        <f>'B -SO120 - Chodníky a ter...'!F36</f>
        <v>0</v>
      </c>
      <c r="BT55" s="100" t="s">
        <v>83</v>
      </c>
      <c r="BV55" s="100" t="s">
        <v>76</v>
      </c>
      <c r="BW55" s="100" t="s">
        <v>94</v>
      </c>
      <c r="BX55" s="100" t="s">
        <v>89</v>
      </c>
      <c r="CL55" s="100" t="s">
        <v>90</v>
      </c>
    </row>
    <row r="56" spans="1:90" s="6" customFormat="1" ht="28.5" customHeight="1">
      <c r="A56" s="84" t="s">
        <v>78</v>
      </c>
      <c r="B56" s="94"/>
      <c r="C56" s="9"/>
      <c r="D56" s="9"/>
      <c r="E56" s="323" t="s">
        <v>95</v>
      </c>
      <c r="F56" s="323"/>
      <c r="G56" s="323"/>
      <c r="H56" s="323"/>
      <c r="I56" s="323"/>
      <c r="J56" s="9"/>
      <c r="K56" s="323" t="s">
        <v>96</v>
      </c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15">
        <f>'F -SO120 - Chodníky a ter...'!J29</f>
        <v>0</v>
      </c>
      <c r="AH56" s="316"/>
      <c r="AI56" s="316"/>
      <c r="AJ56" s="316"/>
      <c r="AK56" s="316"/>
      <c r="AL56" s="316"/>
      <c r="AM56" s="316"/>
      <c r="AN56" s="315">
        <f t="shared" si="0"/>
        <v>0</v>
      </c>
      <c r="AO56" s="316"/>
      <c r="AP56" s="316"/>
      <c r="AQ56" s="95" t="s">
        <v>93</v>
      </c>
      <c r="AR56" s="94"/>
      <c r="AS56" s="96">
        <v>0</v>
      </c>
      <c r="AT56" s="97">
        <f t="shared" si="1"/>
        <v>0</v>
      </c>
      <c r="AU56" s="98">
        <f>'F -SO120 - Chodníky a ter...'!P85</f>
        <v>0</v>
      </c>
      <c r="AV56" s="97">
        <f>'F -SO120 - Chodníky a ter...'!J32</f>
        <v>0</v>
      </c>
      <c r="AW56" s="97">
        <f>'F -SO120 - Chodníky a ter...'!J33</f>
        <v>0</v>
      </c>
      <c r="AX56" s="97">
        <f>'F -SO120 - Chodníky a ter...'!J34</f>
        <v>0</v>
      </c>
      <c r="AY56" s="97">
        <f>'F -SO120 - Chodníky a ter...'!J35</f>
        <v>0</v>
      </c>
      <c r="AZ56" s="97">
        <f>'F -SO120 - Chodníky a ter...'!F32</f>
        <v>0</v>
      </c>
      <c r="BA56" s="97">
        <f>'F -SO120 - Chodníky a ter...'!F33</f>
        <v>0</v>
      </c>
      <c r="BB56" s="97">
        <f>'F -SO120 - Chodníky a ter...'!F34</f>
        <v>0</v>
      </c>
      <c r="BC56" s="97">
        <f>'F -SO120 - Chodníky a ter...'!F35</f>
        <v>0</v>
      </c>
      <c r="BD56" s="99">
        <f>'F -SO120 - Chodníky a ter...'!F36</f>
        <v>0</v>
      </c>
      <c r="BT56" s="100" t="s">
        <v>83</v>
      </c>
      <c r="BV56" s="100" t="s">
        <v>76</v>
      </c>
      <c r="BW56" s="100" t="s">
        <v>97</v>
      </c>
      <c r="BX56" s="100" t="s">
        <v>89</v>
      </c>
      <c r="CL56" s="100" t="s">
        <v>90</v>
      </c>
    </row>
    <row r="57" spans="1:90" s="6" customFormat="1" ht="28.5" customHeight="1">
      <c r="A57" s="84" t="s">
        <v>78</v>
      </c>
      <c r="B57" s="94"/>
      <c r="C57" s="9"/>
      <c r="D57" s="9"/>
      <c r="E57" s="323" t="s">
        <v>98</v>
      </c>
      <c r="F57" s="323"/>
      <c r="G57" s="323"/>
      <c r="H57" s="323"/>
      <c r="I57" s="323"/>
      <c r="J57" s="9"/>
      <c r="K57" s="323" t="s">
        <v>99</v>
      </c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15">
        <f>'G -SO120 - Chodníky a ter...'!J29</f>
        <v>0</v>
      </c>
      <c r="AH57" s="316"/>
      <c r="AI57" s="316"/>
      <c r="AJ57" s="316"/>
      <c r="AK57" s="316"/>
      <c r="AL57" s="316"/>
      <c r="AM57" s="316"/>
      <c r="AN57" s="315">
        <f t="shared" si="0"/>
        <v>0</v>
      </c>
      <c r="AO57" s="316"/>
      <c r="AP57" s="316"/>
      <c r="AQ57" s="95" t="s">
        <v>93</v>
      </c>
      <c r="AR57" s="94"/>
      <c r="AS57" s="96">
        <v>0</v>
      </c>
      <c r="AT57" s="97">
        <f t="shared" si="1"/>
        <v>0</v>
      </c>
      <c r="AU57" s="98">
        <f>'G -SO120 - Chodníky a ter...'!P86</f>
        <v>0</v>
      </c>
      <c r="AV57" s="97">
        <f>'G -SO120 - Chodníky a ter...'!J32</f>
        <v>0</v>
      </c>
      <c r="AW57" s="97">
        <f>'G -SO120 - Chodníky a ter...'!J33</f>
        <v>0</v>
      </c>
      <c r="AX57" s="97">
        <f>'G -SO120 - Chodníky a ter...'!J34</f>
        <v>0</v>
      </c>
      <c r="AY57" s="97">
        <f>'G -SO120 - Chodníky a ter...'!J35</f>
        <v>0</v>
      </c>
      <c r="AZ57" s="97">
        <f>'G -SO120 - Chodníky a ter...'!F32</f>
        <v>0</v>
      </c>
      <c r="BA57" s="97">
        <f>'G -SO120 - Chodníky a ter...'!F33</f>
        <v>0</v>
      </c>
      <c r="BB57" s="97">
        <f>'G -SO120 - Chodníky a ter...'!F34</f>
        <v>0</v>
      </c>
      <c r="BC57" s="97">
        <f>'G -SO120 - Chodníky a ter...'!F35</f>
        <v>0</v>
      </c>
      <c r="BD57" s="99">
        <f>'G -SO120 - Chodníky a ter...'!F36</f>
        <v>0</v>
      </c>
      <c r="BT57" s="100" t="s">
        <v>83</v>
      </c>
      <c r="BV57" s="100" t="s">
        <v>76</v>
      </c>
      <c r="BW57" s="100" t="s">
        <v>100</v>
      </c>
      <c r="BX57" s="100" t="s">
        <v>89</v>
      </c>
      <c r="CL57" s="100" t="s">
        <v>101</v>
      </c>
    </row>
    <row r="58" spans="1:90" s="6" customFormat="1" ht="28.5" customHeight="1">
      <c r="A58" s="84" t="s">
        <v>78</v>
      </c>
      <c r="B58" s="94"/>
      <c r="C58" s="9"/>
      <c r="D58" s="9"/>
      <c r="E58" s="323" t="s">
        <v>102</v>
      </c>
      <c r="F58" s="323"/>
      <c r="G58" s="323"/>
      <c r="H58" s="323"/>
      <c r="I58" s="323"/>
      <c r="J58" s="9"/>
      <c r="K58" s="323" t="s">
        <v>103</v>
      </c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15">
        <f>'L -SO120 - Chodníky a ter...'!J29</f>
        <v>0</v>
      </c>
      <c r="AH58" s="316"/>
      <c r="AI58" s="316"/>
      <c r="AJ58" s="316"/>
      <c r="AK58" s="316"/>
      <c r="AL58" s="316"/>
      <c r="AM58" s="316"/>
      <c r="AN58" s="315">
        <f t="shared" si="0"/>
        <v>0</v>
      </c>
      <c r="AO58" s="316"/>
      <c r="AP58" s="316"/>
      <c r="AQ58" s="95" t="s">
        <v>93</v>
      </c>
      <c r="AR58" s="94"/>
      <c r="AS58" s="96">
        <v>0</v>
      </c>
      <c r="AT58" s="97">
        <f t="shared" si="1"/>
        <v>0</v>
      </c>
      <c r="AU58" s="98">
        <f>'L -SO120 - Chodníky a ter...'!P86</f>
        <v>0</v>
      </c>
      <c r="AV58" s="97">
        <f>'L -SO120 - Chodníky a ter...'!J32</f>
        <v>0</v>
      </c>
      <c r="AW58" s="97">
        <f>'L -SO120 - Chodníky a ter...'!J33</f>
        <v>0</v>
      </c>
      <c r="AX58" s="97">
        <f>'L -SO120 - Chodníky a ter...'!J34</f>
        <v>0</v>
      </c>
      <c r="AY58" s="97">
        <f>'L -SO120 - Chodníky a ter...'!J35</f>
        <v>0</v>
      </c>
      <c r="AZ58" s="97">
        <f>'L -SO120 - Chodníky a ter...'!F32</f>
        <v>0</v>
      </c>
      <c r="BA58" s="97">
        <f>'L -SO120 - Chodníky a ter...'!F33</f>
        <v>0</v>
      </c>
      <c r="BB58" s="97">
        <f>'L -SO120 - Chodníky a ter...'!F34</f>
        <v>0</v>
      </c>
      <c r="BC58" s="97">
        <f>'L -SO120 - Chodníky a ter...'!F35</f>
        <v>0</v>
      </c>
      <c r="BD58" s="99">
        <f>'L -SO120 - Chodníky a ter...'!F36</f>
        <v>0</v>
      </c>
      <c r="BT58" s="100" t="s">
        <v>83</v>
      </c>
      <c r="BV58" s="100" t="s">
        <v>76</v>
      </c>
      <c r="BW58" s="100" t="s">
        <v>104</v>
      </c>
      <c r="BX58" s="100" t="s">
        <v>89</v>
      </c>
      <c r="CL58" s="100" t="s">
        <v>105</v>
      </c>
    </row>
    <row r="59" spans="1:91" s="5" customFormat="1" ht="31.5" customHeight="1">
      <c r="A59" s="84" t="s">
        <v>78</v>
      </c>
      <c r="B59" s="85"/>
      <c r="C59" s="86"/>
      <c r="D59" s="322" t="s">
        <v>106</v>
      </c>
      <c r="E59" s="322"/>
      <c r="F59" s="322"/>
      <c r="G59" s="322"/>
      <c r="H59" s="322"/>
      <c r="I59" s="87"/>
      <c r="J59" s="322" t="s">
        <v>107</v>
      </c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13">
        <f>'E -SO321 - Ochrana vodovodů'!J27</f>
        <v>0</v>
      </c>
      <c r="AH59" s="314"/>
      <c r="AI59" s="314"/>
      <c r="AJ59" s="314"/>
      <c r="AK59" s="314"/>
      <c r="AL59" s="314"/>
      <c r="AM59" s="314"/>
      <c r="AN59" s="313">
        <f t="shared" si="0"/>
        <v>0</v>
      </c>
      <c r="AO59" s="314"/>
      <c r="AP59" s="314"/>
      <c r="AQ59" s="88" t="s">
        <v>81</v>
      </c>
      <c r="AR59" s="85"/>
      <c r="AS59" s="89">
        <v>0</v>
      </c>
      <c r="AT59" s="90">
        <f t="shared" si="1"/>
        <v>0</v>
      </c>
      <c r="AU59" s="91">
        <f>'E -SO321 - Ochrana vodovodů'!P85</f>
        <v>0</v>
      </c>
      <c r="AV59" s="90">
        <f>'E -SO321 - Ochrana vodovodů'!J30</f>
        <v>0</v>
      </c>
      <c r="AW59" s="90">
        <f>'E -SO321 - Ochrana vodovodů'!J31</f>
        <v>0</v>
      </c>
      <c r="AX59" s="90">
        <f>'E -SO321 - Ochrana vodovodů'!J32</f>
        <v>0</v>
      </c>
      <c r="AY59" s="90">
        <f>'E -SO321 - Ochrana vodovodů'!J33</f>
        <v>0</v>
      </c>
      <c r="AZ59" s="90">
        <f>'E -SO321 - Ochrana vodovodů'!F30</f>
        <v>0</v>
      </c>
      <c r="BA59" s="90">
        <f>'E -SO321 - Ochrana vodovodů'!F31</f>
        <v>0</v>
      </c>
      <c r="BB59" s="90">
        <f>'E -SO321 - Ochrana vodovodů'!F32</f>
        <v>0</v>
      </c>
      <c r="BC59" s="90">
        <f>'E -SO321 - Ochrana vodovodů'!F33</f>
        <v>0</v>
      </c>
      <c r="BD59" s="92">
        <f>'E -SO321 - Ochrana vodovodů'!F34</f>
        <v>0</v>
      </c>
      <c r="BT59" s="93" t="s">
        <v>25</v>
      </c>
      <c r="BV59" s="93" t="s">
        <v>76</v>
      </c>
      <c r="BW59" s="93" t="s">
        <v>108</v>
      </c>
      <c r="BX59" s="93" t="s">
        <v>7</v>
      </c>
      <c r="CL59" s="93" t="s">
        <v>109</v>
      </c>
      <c r="CM59" s="93" t="s">
        <v>83</v>
      </c>
    </row>
    <row r="60" spans="1:91" s="5" customFormat="1" ht="31.5" customHeight="1">
      <c r="A60" s="84" t="s">
        <v>78</v>
      </c>
      <c r="B60" s="85"/>
      <c r="C60" s="86"/>
      <c r="D60" s="322" t="s">
        <v>110</v>
      </c>
      <c r="E60" s="322"/>
      <c r="F60" s="322"/>
      <c r="G60" s="322"/>
      <c r="H60" s="322"/>
      <c r="I60" s="87"/>
      <c r="J60" s="322" t="s">
        <v>111</v>
      </c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13">
        <f>'E -SO521 - Úprava NTL ply...'!J27</f>
        <v>0</v>
      </c>
      <c r="AH60" s="314"/>
      <c r="AI60" s="314"/>
      <c r="AJ60" s="314"/>
      <c r="AK60" s="314"/>
      <c r="AL60" s="314"/>
      <c r="AM60" s="314"/>
      <c r="AN60" s="313">
        <f t="shared" si="0"/>
        <v>0</v>
      </c>
      <c r="AO60" s="314"/>
      <c r="AP60" s="314"/>
      <c r="AQ60" s="88" t="s">
        <v>81</v>
      </c>
      <c r="AR60" s="85"/>
      <c r="AS60" s="89">
        <v>0</v>
      </c>
      <c r="AT60" s="90">
        <f t="shared" si="1"/>
        <v>0</v>
      </c>
      <c r="AU60" s="91">
        <f>'E -SO521 - Úprava NTL ply...'!P85</f>
        <v>0</v>
      </c>
      <c r="AV60" s="90">
        <f>'E -SO521 - Úprava NTL ply...'!J30</f>
        <v>0</v>
      </c>
      <c r="AW60" s="90">
        <f>'E -SO521 - Úprava NTL ply...'!J31</f>
        <v>0</v>
      </c>
      <c r="AX60" s="90">
        <f>'E -SO521 - Úprava NTL ply...'!J32</f>
        <v>0</v>
      </c>
      <c r="AY60" s="90">
        <f>'E -SO521 - Úprava NTL ply...'!J33</f>
        <v>0</v>
      </c>
      <c r="AZ60" s="90">
        <f>'E -SO521 - Úprava NTL ply...'!F30</f>
        <v>0</v>
      </c>
      <c r="BA60" s="90">
        <f>'E -SO521 - Úprava NTL ply...'!F31</f>
        <v>0</v>
      </c>
      <c r="BB60" s="90">
        <f>'E -SO521 - Úprava NTL ply...'!F32</f>
        <v>0</v>
      </c>
      <c r="BC60" s="90">
        <f>'E -SO521 - Úprava NTL ply...'!F33</f>
        <v>0</v>
      </c>
      <c r="BD60" s="92">
        <f>'E -SO521 - Úprava NTL ply...'!F34</f>
        <v>0</v>
      </c>
      <c r="BT60" s="93" t="s">
        <v>25</v>
      </c>
      <c r="BV60" s="93" t="s">
        <v>76</v>
      </c>
      <c r="BW60" s="93" t="s">
        <v>112</v>
      </c>
      <c r="BX60" s="93" t="s">
        <v>7</v>
      </c>
      <c r="CL60" s="93" t="s">
        <v>113</v>
      </c>
      <c r="CM60" s="93" t="s">
        <v>83</v>
      </c>
    </row>
    <row r="61" spans="1:91" s="5" customFormat="1" ht="16.5" customHeight="1">
      <c r="A61" s="84" t="s">
        <v>78</v>
      </c>
      <c r="B61" s="85"/>
      <c r="C61" s="86"/>
      <c r="D61" s="322" t="s">
        <v>114</v>
      </c>
      <c r="E61" s="322"/>
      <c r="F61" s="322"/>
      <c r="G61" s="322"/>
      <c r="H61" s="322"/>
      <c r="I61" s="87"/>
      <c r="J61" s="322" t="s">
        <v>115</v>
      </c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13">
        <f>'VRN - Vedlejší rozpočtové...'!J27</f>
        <v>0</v>
      </c>
      <c r="AH61" s="314"/>
      <c r="AI61" s="314"/>
      <c r="AJ61" s="314"/>
      <c r="AK61" s="314"/>
      <c r="AL61" s="314"/>
      <c r="AM61" s="314"/>
      <c r="AN61" s="313">
        <f t="shared" si="0"/>
        <v>0</v>
      </c>
      <c r="AO61" s="314"/>
      <c r="AP61" s="314"/>
      <c r="AQ61" s="88" t="s">
        <v>81</v>
      </c>
      <c r="AR61" s="85"/>
      <c r="AS61" s="101">
        <v>0</v>
      </c>
      <c r="AT61" s="102">
        <f t="shared" si="1"/>
        <v>0</v>
      </c>
      <c r="AU61" s="103">
        <f>'VRN - Vedlejší rozpočtové...'!P79</f>
        <v>0</v>
      </c>
      <c r="AV61" s="102">
        <f>'VRN - Vedlejší rozpočtové...'!J30</f>
        <v>0</v>
      </c>
      <c r="AW61" s="102">
        <f>'VRN - Vedlejší rozpočtové...'!J31</f>
        <v>0</v>
      </c>
      <c r="AX61" s="102">
        <f>'VRN - Vedlejší rozpočtové...'!J32</f>
        <v>0</v>
      </c>
      <c r="AY61" s="102">
        <f>'VRN - Vedlejší rozpočtové...'!J33</f>
        <v>0</v>
      </c>
      <c r="AZ61" s="102">
        <f>'VRN - Vedlejší rozpočtové...'!F30</f>
        <v>0</v>
      </c>
      <c r="BA61" s="102">
        <f>'VRN - Vedlejší rozpočtové...'!F31</f>
        <v>0</v>
      </c>
      <c r="BB61" s="102">
        <f>'VRN - Vedlejší rozpočtové...'!F32</f>
        <v>0</v>
      </c>
      <c r="BC61" s="102">
        <f>'VRN - Vedlejší rozpočtové...'!F33</f>
        <v>0</v>
      </c>
      <c r="BD61" s="104">
        <f>'VRN - Vedlejší rozpočtové...'!F34</f>
        <v>0</v>
      </c>
      <c r="BT61" s="93" t="s">
        <v>25</v>
      </c>
      <c r="BV61" s="93" t="s">
        <v>76</v>
      </c>
      <c r="BW61" s="93" t="s">
        <v>116</v>
      </c>
      <c r="BX61" s="93" t="s">
        <v>7</v>
      </c>
      <c r="CL61" s="93" t="s">
        <v>5</v>
      </c>
      <c r="CM61" s="93" t="s">
        <v>83</v>
      </c>
    </row>
    <row r="62" spans="2:44" s="1" customFormat="1" ht="30" customHeight="1">
      <c r="B62" s="40"/>
      <c r="AR62" s="40"/>
    </row>
    <row r="63" spans="2:44" s="1" customFormat="1" ht="6.95" customHeight="1"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40"/>
    </row>
  </sheetData>
  <mergeCells count="7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S46:AT48"/>
    <mergeCell ref="C49:G49"/>
    <mergeCell ref="I49:AF49"/>
    <mergeCell ref="AG49:AM49"/>
    <mergeCell ref="AN49:AP49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E55:I55"/>
    <mergeCell ref="K55:AF55"/>
    <mergeCell ref="E56:I56"/>
    <mergeCell ref="K56:AF56"/>
    <mergeCell ref="AN57:AP57"/>
    <mergeCell ref="AG57:AM57"/>
    <mergeCell ref="E57:I57"/>
    <mergeCell ref="K57:AF57"/>
    <mergeCell ref="E58:I58"/>
    <mergeCell ref="K58:AF58"/>
    <mergeCell ref="AN59:AP59"/>
    <mergeCell ref="AG59:AM59"/>
    <mergeCell ref="D59:H59"/>
    <mergeCell ref="J59:AF59"/>
    <mergeCell ref="D60:H60"/>
    <mergeCell ref="J60:AF60"/>
    <mergeCell ref="AN61:AP61"/>
    <mergeCell ref="AG61:AM61"/>
    <mergeCell ref="D61:H61"/>
    <mergeCell ref="J61:AF61"/>
    <mergeCell ref="AG51:AM51"/>
    <mergeCell ref="AN51:AP51"/>
    <mergeCell ref="AR2:BE2"/>
    <mergeCell ref="AN60:AP60"/>
    <mergeCell ref="AG60:AM60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</mergeCells>
  <hyperlinks>
    <hyperlink ref="K1:S1" location="C2" display="1) Rekapitulace stavby"/>
    <hyperlink ref="W1:AI1" location="C51" display="2) Rekapitulace objektů stavby a soupisů prací"/>
    <hyperlink ref="A52" location="'A -SO101 - Ulice Žižkova'!C2" display="/"/>
    <hyperlink ref="A53" location="'A -SO102 - Ulice Bratranc...'!C2" display="/"/>
    <hyperlink ref="A55" location="'B -SO120 - Chodníky a ter...'!C2" display="/"/>
    <hyperlink ref="A56" location="'F -SO120 - Chodníky a ter...'!C2" display="/"/>
    <hyperlink ref="A57" location="'G -SO120 - Chodníky a ter...'!C2" display="/"/>
    <hyperlink ref="A58" location="'L -SO120 - Chodníky a ter...'!C2" display="/"/>
    <hyperlink ref="A59" location="'E -SO321 - Ochrana vodovodů'!C2" display="/"/>
    <hyperlink ref="A60" location="'E -SO521 - Úprava NTL ply...'!C2" display="/"/>
    <hyperlink ref="A61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6"/>
  <sheetViews>
    <sheetView showGridLines="0" workbookViewId="0" topLeftCell="A1">
      <pane ySplit="1" topLeftCell="A2" activePane="bottomLeft" state="frozen"/>
      <selection pane="bottomLeft" activeCell="J12" sqref="J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1" t="s">
        <v>8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23" t="s">
        <v>116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s="1" customFormat="1" ht="15">
      <c r="B8" s="40"/>
      <c r="C8" s="41"/>
      <c r="D8" s="36" t="s">
        <v>123</v>
      </c>
      <c r="E8" s="41"/>
      <c r="F8" s="41"/>
      <c r="G8" s="41"/>
      <c r="H8" s="41"/>
      <c r="I8" s="112"/>
      <c r="J8" s="41"/>
      <c r="K8" s="44"/>
    </row>
    <row r="9" spans="2:11" s="1" customFormat="1" ht="36.95" customHeight="1">
      <c r="B9" s="40"/>
      <c r="C9" s="41"/>
      <c r="D9" s="41"/>
      <c r="E9" s="357" t="s">
        <v>1215</v>
      </c>
      <c r="F9" s="358"/>
      <c r="G9" s="358"/>
      <c r="H9" s="358"/>
      <c r="I9" s="112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2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13" t="s">
        <v>24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3" t="s">
        <v>28</v>
      </c>
      <c r="J12" s="114"/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2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3" t="s">
        <v>32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3" t="s">
        <v>33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2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13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3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2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3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3" t="s">
        <v>33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2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2"/>
      <c r="J23" s="41"/>
      <c r="K23" s="44"/>
    </row>
    <row r="24" spans="2:11" s="7" customFormat="1" ht="16.5" customHeight="1">
      <c r="B24" s="115"/>
      <c r="C24" s="116"/>
      <c r="D24" s="116"/>
      <c r="E24" s="346" t="s">
        <v>39</v>
      </c>
      <c r="F24" s="346"/>
      <c r="G24" s="346"/>
      <c r="H24" s="346"/>
      <c r="I24" s="117"/>
      <c r="J24" s="116"/>
      <c r="K24" s="118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2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9"/>
      <c r="J26" s="67"/>
      <c r="K26" s="120"/>
    </row>
    <row r="27" spans="2:11" s="1" customFormat="1" ht="25.35" customHeight="1">
      <c r="B27" s="40"/>
      <c r="C27" s="41"/>
      <c r="D27" s="121" t="s">
        <v>40</v>
      </c>
      <c r="E27" s="41"/>
      <c r="F27" s="41"/>
      <c r="G27" s="41"/>
      <c r="H27" s="41"/>
      <c r="I27" s="112"/>
      <c r="J27" s="122">
        <f>ROUND(J79,2)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3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4">
        <f>ROUND(SUM(BE79:BE95),2)</f>
        <v>0</v>
      </c>
      <c r="G30" s="41"/>
      <c r="H30" s="41"/>
      <c r="I30" s="125">
        <v>0.21</v>
      </c>
      <c r="J30" s="124">
        <f>ROUND(ROUND((SUM(BE79:BE95)),2)*I30,2)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4">
        <f>ROUND(SUM(BF79:BF95),2)</f>
        <v>0</v>
      </c>
      <c r="G31" s="41"/>
      <c r="H31" s="41"/>
      <c r="I31" s="125">
        <v>0.15</v>
      </c>
      <c r="J31" s="124">
        <f>ROUND(ROUND((SUM(BF79:BF95)),2)*I31,2)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4">
        <f>ROUND(SUM(BG79:BG95),2)</f>
        <v>0</v>
      </c>
      <c r="G32" s="41"/>
      <c r="H32" s="41"/>
      <c r="I32" s="125">
        <v>0.21</v>
      </c>
      <c r="J32" s="124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4">
        <f>ROUND(SUM(BH79:BH95),2)</f>
        <v>0</v>
      </c>
      <c r="G33" s="41"/>
      <c r="H33" s="41"/>
      <c r="I33" s="125">
        <v>0.15</v>
      </c>
      <c r="J33" s="124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4">
        <f>ROUND(SUM(BI79:BI95),2)</f>
        <v>0</v>
      </c>
      <c r="G34" s="41"/>
      <c r="H34" s="41"/>
      <c r="I34" s="125">
        <v>0</v>
      </c>
      <c r="J34" s="124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2"/>
      <c r="J35" s="41"/>
      <c r="K35" s="44"/>
    </row>
    <row r="36" spans="2:11" s="1" customFormat="1" ht="25.35" customHeight="1">
      <c r="B36" s="40"/>
      <c r="C36" s="126"/>
      <c r="D36" s="127" t="s">
        <v>50</v>
      </c>
      <c r="E36" s="70"/>
      <c r="F36" s="70"/>
      <c r="G36" s="128" t="s">
        <v>51</v>
      </c>
      <c r="H36" s="129" t="s">
        <v>52</v>
      </c>
      <c r="I36" s="130"/>
      <c r="J36" s="131">
        <f>SUM(J27:J34)</f>
        <v>0</v>
      </c>
      <c r="K36" s="13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34"/>
      <c r="J41" s="59"/>
      <c r="K41" s="135"/>
    </row>
    <row r="42" spans="2:11" s="1" customFormat="1" ht="36.95" customHeight="1">
      <c r="B42" s="40"/>
      <c r="C42" s="29" t="s">
        <v>125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2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16.5" customHeight="1">
      <c r="B45" s="40"/>
      <c r="C45" s="41"/>
      <c r="D45" s="41"/>
      <c r="E45" s="355" t="str">
        <f>E7</f>
        <v>MODERNIZACE UL. ŽIŽKOVA V KARVINÉ</v>
      </c>
      <c r="F45" s="356"/>
      <c r="G45" s="356"/>
      <c r="H45" s="356"/>
      <c r="I45" s="112"/>
      <c r="J45" s="41"/>
      <c r="K45" s="44"/>
    </row>
    <row r="46" spans="2:11" s="1" customFormat="1" ht="14.45" customHeight="1">
      <c r="B46" s="40"/>
      <c r="C46" s="36" t="s">
        <v>123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7.25" customHeight="1">
      <c r="B47" s="40"/>
      <c r="C47" s="41"/>
      <c r="D47" s="41"/>
      <c r="E47" s="357" t="str">
        <f>E9</f>
        <v>VRN - Vedlejší rozpočtové náklady</v>
      </c>
      <c r="F47" s="358"/>
      <c r="G47" s="358"/>
      <c r="H47" s="358"/>
      <c r="I47" s="112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2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 xml:space="preserve"> </v>
      </c>
      <c r="G49" s="41"/>
      <c r="H49" s="41"/>
      <c r="I49" s="113" t="s">
        <v>28</v>
      </c>
      <c r="J49" s="114" t="str">
        <f>IF(J12="","",J12)</f>
        <v/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2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 xml:space="preserve"> </v>
      </c>
      <c r="G51" s="41"/>
      <c r="H51" s="41"/>
      <c r="I51" s="113" t="s">
        <v>36</v>
      </c>
      <c r="J51" s="346" t="str">
        <f>E21</f>
        <v xml:space="preserve"> 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12"/>
      <c r="J52" s="35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2"/>
      <c r="J53" s="41"/>
      <c r="K53" s="44"/>
    </row>
    <row r="54" spans="2:11" s="1" customFormat="1" ht="29.25" customHeight="1">
      <c r="B54" s="40"/>
      <c r="C54" s="136" t="s">
        <v>126</v>
      </c>
      <c r="D54" s="126"/>
      <c r="E54" s="126"/>
      <c r="F54" s="126"/>
      <c r="G54" s="126"/>
      <c r="H54" s="126"/>
      <c r="I54" s="137"/>
      <c r="J54" s="138" t="s">
        <v>127</v>
      </c>
      <c r="K54" s="139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2"/>
      <c r="J55" s="41"/>
      <c r="K55" s="44"/>
    </row>
    <row r="56" spans="2:47" s="1" customFormat="1" ht="29.25" customHeight="1">
      <c r="B56" s="40"/>
      <c r="C56" s="140" t="s">
        <v>128</v>
      </c>
      <c r="D56" s="41"/>
      <c r="E56" s="41"/>
      <c r="F56" s="41"/>
      <c r="G56" s="41"/>
      <c r="H56" s="41"/>
      <c r="I56" s="112"/>
      <c r="J56" s="122">
        <f>J79</f>
        <v>0</v>
      </c>
      <c r="K56" s="44"/>
      <c r="AU56" s="23" t="s">
        <v>129</v>
      </c>
    </row>
    <row r="57" spans="2:11" s="8" customFormat="1" ht="24.95" customHeight="1">
      <c r="B57" s="141"/>
      <c r="C57" s="142"/>
      <c r="D57" s="143" t="s">
        <v>1215</v>
      </c>
      <c r="E57" s="144"/>
      <c r="F57" s="144"/>
      <c r="G57" s="144"/>
      <c r="H57" s="144"/>
      <c r="I57" s="145"/>
      <c r="J57" s="146">
        <f>J80</f>
        <v>0</v>
      </c>
      <c r="K57" s="147"/>
    </row>
    <row r="58" spans="2:11" s="9" customFormat="1" ht="19.9" customHeight="1">
      <c r="B58" s="148"/>
      <c r="C58" s="149"/>
      <c r="D58" s="150" t="s">
        <v>1216</v>
      </c>
      <c r="E58" s="151"/>
      <c r="F58" s="151"/>
      <c r="G58" s="151"/>
      <c r="H58" s="151"/>
      <c r="I58" s="152"/>
      <c r="J58" s="153">
        <f>J81</f>
        <v>0</v>
      </c>
      <c r="K58" s="154"/>
    </row>
    <row r="59" spans="2:11" s="9" customFormat="1" ht="19.9" customHeight="1">
      <c r="B59" s="148"/>
      <c r="C59" s="149"/>
      <c r="D59" s="150" t="s">
        <v>1217</v>
      </c>
      <c r="E59" s="151"/>
      <c r="F59" s="151"/>
      <c r="G59" s="151"/>
      <c r="H59" s="151"/>
      <c r="I59" s="152"/>
      <c r="J59" s="153">
        <f>J87</f>
        <v>0</v>
      </c>
      <c r="K59" s="154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12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33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34"/>
      <c r="J65" s="59"/>
      <c r="K65" s="59"/>
      <c r="L65" s="40"/>
    </row>
    <row r="66" spans="2:12" s="1" customFormat="1" ht="36.95" customHeight="1">
      <c r="B66" s="40"/>
      <c r="C66" s="60" t="s">
        <v>142</v>
      </c>
      <c r="L66" s="40"/>
    </row>
    <row r="67" spans="2:12" s="1" customFormat="1" ht="6.95" customHeight="1">
      <c r="B67" s="40"/>
      <c r="L67" s="40"/>
    </row>
    <row r="68" spans="2:12" s="1" customFormat="1" ht="14.45" customHeight="1">
      <c r="B68" s="40"/>
      <c r="C68" s="62" t="s">
        <v>19</v>
      </c>
      <c r="L68" s="40"/>
    </row>
    <row r="69" spans="2:12" s="1" customFormat="1" ht="16.5" customHeight="1">
      <c r="B69" s="40"/>
      <c r="E69" s="351" t="str">
        <f>E7</f>
        <v>MODERNIZACE UL. ŽIŽKOVA V KARVINÉ</v>
      </c>
      <c r="F69" s="352"/>
      <c r="G69" s="352"/>
      <c r="H69" s="352"/>
      <c r="L69" s="40"/>
    </row>
    <row r="70" spans="2:12" s="1" customFormat="1" ht="14.45" customHeight="1">
      <c r="B70" s="40"/>
      <c r="C70" s="62" t="s">
        <v>123</v>
      </c>
      <c r="L70" s="40"/>
    </row>
    <row r="71" spans="2:12" s="1" customFormat="1" ht="17.25" customHeight="1">
      <c r="B71" s="40"/>
      <c r="E71" s="318" t="str">
        <f>E9</f>
        <v>VRN - Vedlejší rozpočtové náklady</v>
      </c>
      <c r="F71" s="353"/>
      <c r="G71" s="353"/>
      <c r="H71" s="353"/>
      <c r="L71" s="40"/>
    </row>
    <row r="72" spans="2:12" s="1" customFormat="1" ht="6.95" customHeight="1">
      <c r="B72" s="40"/>
      <c r="L72" s="40"/>
    </row>
    <row r="73" spans="2:12" s="1" customFormat="1" ht="18" customHeight="1">
      <c r="B73" s="40"/>
      <c r="C73" s="62" t="s">
        <v>26</v>
      </c>
      <c r="F73" s="155" t="str">
        <f>F12</f>
        <v xml:space="preserve"> </v>
      </c>
      <c r="I73" s="156" t="s">
        <v>28</v>
      </c>
      <c r="J73" s="66" t="str">
        <f>IF(J12="","",J12)</f>
        <v/>
      </c>
      <c r="L73" s="40"/>
    </row>
    <row r="74" spans="2:12" s="1" customFormat="1" ht="6.95" customHeight="1">
      <c r="B74" s="40"/>
      <c r="L74" s="40"/>
    </row>
    <row r="75" spans="2:12" s="1" customFormat="1" ht="15">
      <c r="B75" s="40"/>
      <c r="C75" s="62" t="s">
        <v>31</v>
      </c>
      <c r="F75" s="155" t="str">
        <f>E15</f>
        <v xml:space="preserve"> </v>
      </c>
      <c r="I75" s="156" t="s">
        <v>36</v>
      </c>
      <c r="J75" s="155" t="str">
        <f>E21</f>
        <v xml:space="preserve"> </v>
      </c>
      <c r="L75" s="40"/>
    </row>
    <row r="76" spans="2:12" s="1" customFormat="1" ht="14.45" customHeight="1">
      <c r="B76" s="40"/>
      <c r="C76" s="62" t="s">
        <v>34</v>
      </c>
      <c r="F76" s="155" t="str">
        <f>IF(E18="","",E18)</f>
        <v/>
      </c>
      <c r="L76" s="40"/>
    </row>
    <row r="77" spans="2:12" s="1" customFormat="1" ht="10.35" customHeight="1">
      <c r="B77" s="40"/>
      <c r="L77" s="40"/>
    </row>
    <row r="78" spans="2:20" s="10" customFormat="1" ht="29.25" customHeight="1">
      <c r="B78" s="157"/>
      <c r="C78" s="158" t="s">
        <v>143</v>
      </c>
      <c r="D78" s="159" t="s">
        <v>59</v>
      </c>
      <c r="E78" s="159" t="s">
        <v>55</v>
      </c>
      <c r="F78" s="159" t="s">
        <v>144</v>
      </c>
      <c r="G78" s="159" t="s">
        <v>145</v>
      </c>
      <c r="H78" s="159" t="s">
        <v>146</v>
      </c>
      <c r="I78" s="160" t="s">
        <v>147</v>
      </c>
      <c r="J78" s="159" t="s">
        <v>127</v>
      </c>
      <c r="K78" s="161" t="s">
        <v>148</v>
      </c>
      <c r="L78" s="157"/>
      <c r="M78" s="72" t="s">
        <v>149</v>
      </c>
      <c r="N78" s="73" t="s">
        <v>44</v>
      </c>
      <c r="O78" s="73" t="s">
        <v>150</v>
      </c>
      <c r="P78" s="73" t="s">
        <v>151</v>
      </c>
      <c r="Q78" s="73" t="s">
        <v>152</v>
      </c>
      <c r="R78" s="73" t="s">
        <v>153</v>
      </c>
      <c r="S78" s="73" t="s">
        <v>154</v>
      </c>
      <c r="T78" s="74" t="s">
        <v>155</v>
      </c>
    </row>
    <row r="79" spans="2:63" s="1" customFormat="1" ht="29.25" customHeight="1">
      <c r="B79" s="40"/>
      <c r="C79" s="76" t="s">
        <v>128</v>
      </c>
      <c r="J79" s="162">
        <f>BK79</f>
        <v>0</v>
      </c>
      <c r="L79" s="40"/>
      <c r="M79" s="75"/>
      <c r="N79" s="67"/>
      <c r="O79" s="67"/>
      <c r="P79" s="163">
        <f>P80</f>
        <v>0</v>
      </c>
      <c r="Q79" s="67"/>
      <c r="R79" s="163">
        <f>R80</f>
        <v>0</v>
      </c>
      <c r="S79" s="67"/>
      <c r="T79" s="164">
        <f>T80</f>
        <v>0</v>
      </c>
      <c r="AT79" s="23" t="s">
        <v>73</v>
      </c>
      <c r="AU79" s="23" t="s">
        <v>129</v>
      </c>
      <c r="BK79" s="165">
        <f>BK80</f>
        <v>0</v>
      </c>
    </row>
    <row r="80" spans="2:63" s="11" customFormat="1" ht="37.35" customHeight="1">
      <c r="B80" s="166"/>
      <c r="D80" s="167" t="s">
        <v>73</v>
      </c>
      <c r="E80" s="168" t="s">
        <v>114</v>
      </c>
      <c r="F80" s="168" t="s">
        <v>115</v>
      </c>
      <c r="I80" s="169"/>
      <c r="J80" s="170">
        <f>BK80</f>
        <v>0</v>
      </c>
      <c r="L80" s="166"/>
      <c r="M80" s="171"/>
      <c r="N80" s="172"/>
      <c r="O80" s="172"/>
      <c r="P80" s="173">
        <f>P81+P87</f>
        <v>0</v>
      </c>
      <c r="Q80" s="172"/>
      <c r="R80" s="173">
        <f>R81+R87</f>
        <v>0</v>
      </c>
      <c r="S80" s="172"/>
      <c r="T80" s="174">
        <f>T81+T87</f>
        <v>0</v>
      </c>
      <c r="AR80" s="167" t="s">
        <v>182</v>
      </c>
      <c r="AT80" s="175" t="s">
        <v>73</v>
      </c>
      <c r="AU80" s="175" t="s">
        <v>74</v>
      </c>
      <c r="AY80" s="167" t="s">
        <v>158</v>
      </c>
      <c r="BK80" s="176">
        <f>BK81+BK87</f>
        <v>0</v>
      </c>
    </row>
    <row r="81" spans="2:63" s="11" customFormat="1" ht="19.9" customHeight="1">
      <c r="B81" s="166"/>
      <c r="D81" s="167" t="s">
        <v>73</v>
      </c>
      <c r="E81" s="177" t="s">
        <v>1218</v>
      </c>
      <c r="F81" s="177" t="s">
        <v>1219</v>
      </c>
      <c r="I81" s="169"/>
      <c r="J81" s="178">
        <f>BK81</f>
        <v>0</v>
      </c>
      <c r="L81" s="166"/>
      <c r="M81" s="171"/>
      <c r="N81" s="172"/>
      <c r="O81" s="172"/>
      <c r="P81" s="173">
        <f>SUM(P82:P86)</f>
        <v>0</v>
      </c>
      <c r="Q81" s="172"/>
      <c r="R81" s="173">
        <f>SUM(R82:R86)</f>
        <v>0</v>
      </c>
      <c r="S81" s="172"/>
      <c r="T81" s="174">
        <f>SUM(T82:T86)</f>
        <v>0</v>
      </c>
      <c r="AR81" s="167" t="s">
        <v>182</v>
      </c>
      <c r="AT81" s="175" t="s">
        <v>73</v>
      </c>
      <c r="AU81" s="175" t="s">
        <v>25</v>
      </c>
      <c r="AY81" s="167" t="s">
        <v>158</v>
      </c>
      <c r="BK81" s="176">
        <f>SUM(BK82:BK86)</f>
        <v>0</v>
      </c>
    </row>
    <row r="82" spans="2:65" s="1" customFormat="1" ht="16.5" customHeight="1">
      <c r="B82" s="179"/>
      <c r="C82" s="180" t="s">
        <v>25</v>
      </c>
      <c r="D82" s="180" t="s">
        <v>160</v>
      </c>
      <c r="E82" s="181" t="s">
        <v>1220</v>
      </c>
      <c r="F82" s="182" t="s">
        <v>1221</v>
      </c>
      <c r="G82" s="183" t="s">
        <v>1222</v>
      </c>
      <c r="H82" s="184">
        <v>1</v>
      </c>
      <c r="I82" s="185"/>
      <c r="J82" s="186">
        <f>ROUND(I82*H82,2)</f>
        <v>0</v>
      </c>
      <c r="K82" s="182" t="s">
        <v>1010</v>
      </c>
      <c r="L82" s="40"/>
      <c r="M82" s="187" t="s">
        <v>5</v>
      </c>
      <c r="N82" s="188" t="s">
        <v>45</v>
      </c>
      <c r="O82" s="41"/>
      <c r="P82" s="189">
        <f>O82*H82</f>
        <v>0</v>
      </c>
      <c r="Q82" s="189">
        <v>0</v>
      </c>
      <c r="R82" s="189">
        <f>Q82*H82</f>
        <v>0</v>
      </c>
      <c r="S82" s="189">
        <v>0</v>
      </c>
      <c r="T82" s="190">
        <f>S82*H82</f>
        <v>0</v>
      </c>
      <c r="AR82" s="23" t="s">
        <v>1223</v>
      </c>
      <c r="AT82" s="23" t="s">
        <v>160</v>
      </c>
      <c r="AU82" s="23" t="s">
        <v>83</v>
      </c>
      <c r="AY82" s="23" t="s">
        <v>158</v>
      </c>
      <c r="BE82" s="191">
        <f>IF(N82="základní",J82,0)</f>
        <v>0</v>
      </c>
      <c r="BF82" s="191">
        <f>IF(N82="snížená",J82,0)</f>
        <v>0</v>
      </c>
      <c r="BG82" s="191">
        <f>IF(N82="zákl. přenesená",J82,0)</f>
        <v>0</v>
      </c>
      <c r="BH82" s="191">
        <f>IF(N82="sníž. přenesená",J82,0)</f>
        <v>0</v>
      </c>
      <c r="BI82" s="191">
        <f>IF(N82="nulová",J82,0)</f>
        <v>0</v>
      </c>
      <c r="BJ82" s="23" t="s">
        <v>25</v>
      </c>
      <c r="BK82" s="191">
        <f>ROUND(I82*H82,2)</f>
        <v>0</v>
      </c>
      <c r="BL82" s="23" t="s">
        <v>1223</v>
      </c>
      <c r="BM82" s="23" t="s">
        <v>1224</v>
      </c>
    </row>
    <row r="83" spans="2:47" s="1" customFormat="1" ht="27">
      <c r="B83" s="40"/>
      <c r="D83" s="192" t="s">
        <v>167</v>
      </c>
      <c r="F83" s="193" t="s">
        <v>1225</v>
      </c>
      <c r="I83" s="194"/>
      <c r="L83" s="40"/>
      <c r="M83" s="195"/>
      <c r="N83" s="41"/>
      <c r="O83" s="41"/>
      <c r="P83" s="41"/>
      <c r="Q83" s="41"/>
      <c r="R83" s="41"/>
      <c r="S83" s="41"/>
      <c r="T83" s="69"/>
      <c r="AT83" s="23" t="s">
        <v>167</v>
      </c>
      <c r="AU83" s="23" t="s">
        <v>83</v>
      </c>
    </row>
    <row r="84" spans="2:65" s="1" customFormat="1" ht="16.5" customHeight="1">
      <c r="B84" s="179"/>
      <c r="C84" s="180" t="s">
        <v>83</v>
      </c>
      <c r="D84" s="180" t="s">
        <v>160</v>
      </c>
      <c r="E84" s="181" t="s">
        <v>1226</v>
      </c>
      <c r="F84" s="182" t="s">
        <v>1227</v>
      </c>
      <c r="G84" s="183" t="s">
        <v>1222</v>
      </c>
      <c r="H84" s="184">
        <v>1</v>
      </c>
      <c r="I84" s="185"/>
      <c r="J84" s="186">
        <f>ROUND(I84*H84,2)</f>
        <v>0</v>
      </c>
      <c r="K84" s="182" t="s">
        <v>1010</v>
      </c>
      <c r="L84" s="40"/>
      <c r="M84" s="187" t="s">
        <v>5</v>
      </c>
      <c r="N84" s="188" t="s">
        <v>45</v>
      </c>
      <c r="O84" s="41"/>
      <c r="P84" s="189">
        <f>O84*H84</f>
        <v>0</v>
      </c>
      <c r="Q84" s="189">
        <v>0</v>
      </c>
      <c r="R84" s="189">
        <f>Q84*H84</f>
        <v>0</v>
      </c>
      <c r="S84" s="189">
        <v>0</v>
      </c>
      <c r="T84" s="190">
        <f>S84*H84</f>
        <v>0</v>
      </c>
      <c r="AR84" s="23" t="s">
        <v>1223</v>
      </c>
      <c r="AT84" s="23" t="s">
        <v>160</v>
      </c>
      <c r="AU84" s="23" t="s">
        <v>83</v>
      </c>
      <c r="AY84" s="23" t="s">
        <v>158</v>
      </c>
      <c r="BE84" s="191">
        <f>IF(N84="základní",J84,0)</f>
        <v>0</v>
      </c>
      <c r="BF84" s="191">
        <f>IF(N84="snížená",J84,0)</f>
        <v>0</v>
      </c>
      <c r="BG84" s="191">
        <f>IF(N84="zákl. přenesená",J84,0)</f>
        <v>0</v>
      </c>
      <c r="BH84" s="191">
        <f>IF(N84="sníž. přenesená",J84,0)</f>
        <v>0</v>
      </c>
      <c r="BI84" s="191">
        <f>IF(N84="nulová",J84,0)</f>
        <v>0</v>
      </c>
      <c r="BJ84" s="23" t="s">
        <v>25</v>
      </c>
      <c r="BK84" s="191">
        <f>ROUND(I84*H84,2)</f>
        <v>0</v>
      </c>
      <c r="BL84" s="23" t="s">
        <v>1223</v>
      </c>
      <c r="BM84" s="23" t="s">
        <v>1228</v>
      </c>
    </row>
    <row r="85" spans="2:47" s="1" customFormat="1" ht="27">
      <c r="B85" s="40"/>
      <c r="D85" s="192" t="s">
        <v>167</v>
      </c>
      <c r="F85" s="193" t="s">
        <v>1229</v>
      </c>
      <c r="I85" s="194"/>
      <c r="L85" s="40"/>
      <c r="M85" s="195"/>
      <c r="N85" s="41"/>
      <c r="O85" s="41"/>
      <c r="P85" s="41"/>
      <c r="Q85" s="41"/>
      <c r="R85" s="41"/>
      <c r="S85" s="41"/>
      <c r="T85" s="69"/>
      <c r="AT85" s="23" t="s">
        <v>167</v>
      </c>
      <c r="AU85" s="23" t="s">
        <v>83</v>
      </c>
    </row>
    <row r="86" spans="2:65" s="1" customFormat="1" ht="16.5" customHeight="1">
      <c r="B86" s="179"/>
      <c r="C86" s="180" t="s">
        <v>173</v>
      </c>
      <c r="D86" s="180" t="s">
        <v>160</v>
      </c>
      <c r="E86" s="181" t="s">
        <v>1230</v>
      </c>
      <c r="F86" s="182" t="s">
        <v>1231</v>
      </c>
      <c r="G86" s="183" t="s">
        <v>1222</v>
      </c>
      <c r="H86" s="184">
        <v>1</v>
      </c>
      <c r="I86" s="185"/>
      <c r="J86" s="186">
        <f>ROUND(I86*H86,2)</f>
        <v>0</v>
      </c>
      <c r="K86" s="182" t="s">
        <v>1010</v>
      </c>
      <c r="L86" s="40"/>
      <c r="M86" s="187" t="s">
        <v>5</v>
      </c>
      <c r="N86" s="188" t="s">
        <v>45</v>
      </c>
      <c r="O86" s="41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AR86" s="23" t="s">
        <v>1223</v>
      </c>
      <c r="AT86" s="23" t="s">
        <v>160</v>
      </c>
      <c r="AU86" s="23" t="s">
        <v>83</v>
      </c>
      <c r="AY86" s="23" t="s">
        <v>158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23" t="s">
        <v>25</v>
      </c>
      <c r="BK86" s="191">
        <f>ROUND(I86*H86,2)</f>
        <v>0</v>
      </c>
      <c r="BL86" s="23" t="s">
        <v>1223</v>
      </c>
      <c r="BM86" s="23" t="s">
        <v>1232</v>
      </c>
    </row>
    <row r="87" spans="2:63" s="11" customFormat="1" ht="29.85" customHeight="1">
      <c r="B87" s="166"/>
      <c r="D87" s="167" t="s">
        <v>73</v>
      </c>
      <c r="E87" s="177" t="s">
        <v>1233</v>
      </c>
      <c r="F87" s="177" t="s">
        <v>1234</v>
      </c>
      <c r="I87" s="169"/>
      <c r="J87" s="178">
        <f>BK87</f>
        <v>0</v>
      </c>
      <c r="L87" s="166"/>
      <c r="M87" s="171"/>
      <c r="N87" s="172"/>
      <c r="O87" s="172"/>
      <c r="P87" s="173">
        <f>SUM(P88:P95)</f>
        <v>0</v>
      </c>
      <c r="Q87" s="172"/>
      <c r="R87" s="173">
        <f>SUM(R88:R95)</f>
        <v>0</v>
      </c>
      <c r="S87" s="172"/>
      <c r="T87" s="174">
        <f>SUM(T88:T95)</f>
        <v>0</v>
      </c>
      <c r="AR87" s="167" t="s">
        <v>182</v>
      </c>
      <c r="AT87" s="175" t="s">
        <v>73</v>
      </c>
      <c r="AU87" s="175" t="s">
        <v>25</v>
      </c>
      <c r="AY87" s="167" t="s">
        <v>158</v>
      </c>
      <c r="BK87" s="176">
        <f>SUM(BK88:BK95)</f>
        <v>0</v>
      </c>
    </row>
    <row r="88" spans="2:65" s="1" customFormat="1" ht="16.5" customHeight="1">
      <c r="B88" s="179"/>
      <c r="C88" s="180" t="s">
        <v>165</v>
      </c>
      <c r="D88" s="180" t="s">
        <v>160</v>
      </c>
      <c r="E88" s="181" t="s">
        <v>1235</v>
      </c>
      <c r="F88" s="182" t="s">
        <v>1236</v>
      </c>
      <c r="G88" s="183" t="s">
        <v>1222</v>
      </c>
      <c r="H88" s="184">
        <v>1</v>
      </c>
      <c r="I88" s="185"/>
      <c r="J88" s="186">
        <f>ROUND(I88*H88,2)</f>
        <v>0</v>
      </c>
      <c r="K88" s="182" t="s">
        <v>1237</v>
      </c>
      <c r="L88" s="40"/>
      <c r="M88" s="187" t="s">
        <v>5</v>
      </c>
      <c r="N88" s="188" t="s">
        <v>45</v>
      </c>
      <c r="O88" s="41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AR88" s="23" t="s">
        <v>1223</v>
      </c>
      <c r="AT88" s="23" t="s">
        <v>160</v>
      </c>
      <c r="AU88" s="23" t="s">
        <v>83</v>
      </c>
      <c r="AY88" s="23" t="s">
        <v>158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23" t="s">
        <v>25</v>
      </c>
      <c r="BK88" s="191">
        <f>ROUND(I88*H88,2)</f>
        <v>0</v>
      </c>
      <c r="BL88" s="23" t="s">
        <v>1223</v>
      </c>
      <c r="BM88" s="23" t="s">
        <v>1238</v>
      </c>
    </row>
    <row r="89" spans="2:47" s="1" customFormat="1" ht="67.5">
      <c r="B89" s="40"/>
      <c r="D89" s="192" t="s">
        <v>167</v>
      </c>
      <c r="F89" s="193" t="s">
        <v>1239</v>
      </c>
      <c r="I89" s="194"/>
      <c r="L89" s="40"/>
      <c r="M89" s="195"/>
      <c r="N89" s="41"/>
      <c r="O89" s="41"/>
      <c r="P89" s="41"/>
      <c r="Q89" s="41"/>
      <c r="R89" s="41"/>
      <c r="S89" s="41"/>
      <c r="T89" s="69"/>
      <c r="AT89" s="23" t="s">
        <v>167</v>
      </c>
      <c r="AU89" s="23" t="s">
        <v>83</v>
      </c>
    </row>
    <row r="90" spans="2:65" s="1" customFormat="1" ht="16.5" customHeight="1">
      <c r="B90" s="179"/>
      <c r="C90" s="180" t="s">
        <v>182</v>
      </c>
      <c r="D90" s="180" t="s">
        <v>160</v>
      </c>
      <c r="E90" s="181" t="s">
        <v>1240</v>
      </c>
      <c r="F90" s="182" t="s">
        <v>1241</v>
      </c>
      <c r="G90" s="183" t="s">
        <v>1222</v>
      </c>
      <c r="H90" s="184">
        <v>1</v>
      </c>
      <c r="I90" s="185"/>
      <c r="J90" s="186">
        <f>ROUND(I90*H90,2)</f>
        <v>0</v>
      </c>
      <c r="K90" s="182" t="s">
        <v>1237</v>
      </c>
      <c r="L90" s="40"/>
      <c r="M90" s="187" t="s">
        <v>5</v>
      </c>
      <c r="N90" s="188" t="s">
        <v>45</v>
      </c>
      <c r="O90" s="41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AR90" s="23" t="s">
        <v>1223</v>
      </c>
      <c r="AT90" s="23" t="s">
        <v>160</v>
      </c>
      <c r="AU90" s="23" t="s">
        <v>83</v>
      </c>
      <c r="AY90" s="23" t="s">
        <v>158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23" t="s">
        <v>25</v>
      </c>
      <c r="BK90" s="191">
        <f>ROUND(I90*H90,2)</f>
        <v>0</v>
      </c>
      <c r="BL90" s="23" t="s">
        <v>1223</v>
      </c>
      <c r="BM90" s="23" t="s">
        <v>1242</v>
      </c>
    </row>
    <row r="91" spans="2:47" s="1" customFormat="1" ht="54">
      <c r="B91" s="40"/>
      <c r="D91" s="192" t="s">
        <v>167</v>
      </c>
      <c r="F91" s="193" t="s">
        <v>1243</v>
      </c>
      <c r="I91" s="194"/>
      <c r="L91" s="40"/>
      <c r="M91" s="195"/>
      <c r="N91" s="41"/>
      <c r="O91" s="41"/>
      <c r="P91" s="41"/>
      <c r="Q91" s="41"/>
      <c r="R91" s="41"/>
      <c r="S91" s="41"/>
      <c r="T91" s="69"/>
      <c r="AT91" s="23" t="s">
        <v>167</v>
      </c>
      <c r="AU91" s="23" t="s">
        <v>83</v>
      </c>
    </row>
    <row r="92" spans="2:65" s="1" customFormat="1" ht="16.5" customHeight="1">
      <c r="B92" s="179"/>
      <c r="C92" s="180" t="s">
        <v>186</v>
      </c>
      <c r="D92" s="180" t="s">
        <v>160</v>
      </c>
      <c r="E92" s="181" t="s">
        <v>1244</v>
      </c>
      <c r="F92" s="182" t="s">
        <v>1245</v>
      </c>
      <c r="G92" s="183" t="s">
        <v>1222</v>
      </c>
      <c r="H92" s="184">
        <v>1</v>
      </c>
      <c r="I92" s="185"/>
      <c r="J92" s="186">
        <f>ROUND(I92*H92,2)</f>
        <v>0</v>
      </c>
      <c r="K92" s="182" t="s">
        <v>5</v>
      </c>
      <c r="L92" s="40"/>
      <c r="M92" s="187" t="s">
        <v>5</v>
      </c>
      <c r="N92" s="188" t="s">
        <v>45</v>
      </c>
      <c r="O92" s="41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AR92" s="23" t="s">
        <v>1223</v>
      </c>
      <c r="AT92" s="23" t="s">
        <v>160</v>
      </c>
      <c r="AU92" s="23" t="s">
        <v>83</v>
      </c>
      <c r="AY92" s="23" t="s">
        <v>158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23" t="s">
        <v>25</v>
      </c>
      <c r="BK92" s="191">
        <f>ROUND(I92*H92,2)</f>
        <v>0</v>
      </c>
      <c r="BL92" s="23" t="s">
        <v>1223</v>
      </c>
      <c r="BM92" s="23" t="s">
        <v>1246</v>
      </c>
    </row>
    <row r="93" spans="2:47" s="1" customFormat="1" ht="27">
      <c r="B93" s="40"/>
      <c r="D93" s="192" t="s">
        <v>167</v>
      </c>
      <c r="F93" s="193" t="s">
        <v>1247</v>
      </c>
      <c r="I93" s="194"/>
      <c r="L93" s="40"/>
      <c r="M93" s="195"/>
      <c r="N93" s="41"/>
      <c r="O93" s="41"/>
      <c r="P93" s="41"/>
      <c r="Q93" s="41"/>
      <c r="R93" s="41"/>
      <c r="S93" s="41"/>
      <c r="T93" s="69"/>
      <c r="AT93" s="23" t="s">
        <v>167</v>
      </c>
      <c r="AU93" s="23" t="s">
        <v>83</v>
      </c>
    </row>
    <row r="94" spans="2:65" s="1" customFormat="1" ht="16.5" customHeight="1">
      <c r="B94" s="179"/>
      <c r="C94" s="180" t="s">
        <v>194</v>
      </c>
      <c r="D94" s="180" t="s">
        <v>160</v>
      </c>
      <c r="E94" s="181" t="s">
        <v>1248</v>
      </c>
      <c r="F94" s="182" t="s">
        <v>1249</v>
      </c>
      <c r="G94" s="183" t="s">
        <v>1222</v>
      </c>
      <c r="H94" s="184">
        <v>1</v>
      </c>
      <c r="I94" s="185"/>
      <c r="J94" s="186">
        <f>ROUND(I94*H94,2)</f>
        <v>0</v>
      </c>
      <c r="K94" s="182" t="s">
        <v>1237</v>
      </c>
      <c r="L94" s="40"/>
      <c r="M94" s="187" t="s">
        <v>5</v>
      </c>
      <c r="N94" s="188" t="s">
        <v>45</v>
      </c>
      <c r="O94" s="41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23" t="s">
        <v>1223</v>
      </c>
      <c r="AT94" s="23" t="s">
        <v>160</v>
      </c>
      <c r="AU94" s="23" t="s">
        <v>83</v>
      </c>
      <c r="AY94" s="23" t="s">
        <v>158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23" t="s">
        <v>25</v>
      </c>
      <c r="BK94" s="191">
        <f>ROUND(I94*H94,2)</f>
        <v>0</v>
      </c>
      <c r="BL94" s="23" t="s">
        <v>1223</v>
      </c>
      <c r="BM94" s="23" t="s">
        <v>1250</v>
      </c>
    </row>
    <row r="95" spans="2:47" s="1" customFormat="1" ht="40.5">
      <c r="B95" s="40"/>
      <c r="D95" s="192" t="s">
        <v>167</v>
      </c>
      <c r="F95" s="193" t="s">
        <v>1251</v>
      </c>
      <c r="I95" s="194"/>
      <c r="L95" s="40"/>
      <c r="M95" s="214"/>
      <c r="N95" s="215"/>
      <c r="O95" s="215"/>
      <c r="P95" s="215"/>
      <c r="Q95" s="215"/>
      <c r="R95" s="215"/>
      <c r="S95" s="215"/>
      <c r="T95" s="216"/>
      <c r="AT95" s="23" t="s">
        <v>167</v>
      </c>
      <c r="AU95" s="23" t="s">
        <v>83</v>
      </c>
    </row>
    <row r="96" spans="2:12" s="1" customFormat="1" ht="6.95" customHeight="1">
      <c r="B96" s="55"/>
      <c r="C96" s="56"/>
      <c r="D96" s="56"/>
      <c r="E96" s="56"/>
      <c r="F96" s="56"/>
      <c r="G96" s="56"/>
      <c r="H96" s="56"/>
      <c r="I96" s="133"/>
      <c r="J96" s="56"/>
      <c r="K96" s="56"/>
      <c r="L96" s="40"/>
    </row>
  </sheetData>
  <autoFilter ref="C78:K95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1" customWidth="1"/>
    <col min="2" max="2" width="1.66796875" style="231" customWidth="1"/>
    <col min="3" max="4" width="5" style="231" customWidth="1"/>
    <col min="5" max="5" width="11.66015625" style="231" customWidth="1"/>
    <col min="6" max="6" width="9.16015625" style="231" customWidth="1"/>
    <col min="7" max="7" width="5" style="231" customWidth="1"/>
    <col min="8" max="8" width="77.83203125" style="231" customWidth="1"/>
    <col min="9" max="10" width="20" style="231" customWidth="1"/>
    <col min="11" max="11" width="1.66796875" style="231" customWidth="1"/>
  </cols>
  <sheetData>
    <row r="1" ht="37.5" customHeight="1"/>
    <row r="2" spans="2:11" ht="7.5" customHeight="1">
      <c r="B2" s="232"/>
      <c r="C2" s="233"/>
      <c r="D2" s="233"/>
      <c r="E2" s="233"/>
      <c r="F2" s="233"/>
      <c r="G2" s="233"/>
      <c r="H2" s="233"/>
      <c r="I2" s="233"/>
      <c r="J2" s="233"/>
      <c r="K2" s="234"/>
    </row>
    <row r="3" spans="2:11" s="14" customFormat="1" ht="45" customHeight="1">
      <c r="B3" s="235"/>
      <c r="C3" s="359" t="s">
        <v>1252</v>
      </c>
      <c r="D3" s="359"/>
      <c r="E3" s="359"/>
      <c r="F3" s="359"/>
      <c r="G3" s="359"/>
      <c r="H3" s="359"/>
      <c r="I3" s="359"/>
      <c r="J3" s="359"/>
      <c r="K3" s="236"/>
    </row>
    <row r="4" spans="2:11" ht="25.5" customHeight="1">
      <c r="B4" s="237"/>
      <c r="C4" s="360" t="s">
        <v>1253</v>
      </c>
      <c r="D4" s="360"/>
      <c r="E4" s="360"/>
      <c r="F4" s="360"/>
      <c r="G4" s="360"/>
      <c r="H4" s="360"/>
      <c r="I4" s="360"/>
      <c r="J4" s="360"/>
      <c r="K4" s="238"/>
    </row>
    <row r="5" spans="2:11" ht="5.25" customHeight="1">
      <c r="B5" s="237"/>
      <c r="C5" s="239"/>
      <c r="D5" s="239"/>
      <c r="E5" s="239"/>
      <c r="F5" s="239"/>
      <c r="G5" s="239"/>
      <c r="H5" s="239"/>
      <c r="I5" s="239"/>
      <c r="J5" s="239"/>
      <c r="K5" s="238"/>
    </row>
    <row r="6" spans="2:11" ht="15" customHeight="1">
      <c r="B6" s="237"/>
      <c r="C6" s="361" t="s">
        <v>1254</v>
      </c>
      <c r="D6" s="361"/>
      <c r="E6" s="361"/>
      <c r="F6" s="361"/>
      <c r="G6" s="361"/>
      <c r="H6" s="361"/>
      <c r="I6" s="361"/>
      <c r="J6" s="361"/>
      <c r="K6" s="238"/>
    </row>
    <row r="7" spans="2:11" ht="15" customHeight="1">
      <c r="B7" s="241"/>
      <c r="C7" s="361" t="s">
        <v>1255</v>
      </c>
      <c r="D7" s="361"/>
      <c r="E7" s="361"/>
      <c r="F7" s="361"/>
      <c r="G7" s="361"/>
      <c r="H7" s="361"/>
      <c r="I7" s="361"/>
      <c r="J7" s="361"/>
      <c r="K7" s="238"/>
    </row>
    <row r="8" spans="2:11" ht="12.75" customHeight="1">
      <c r="B8" s="241"/>
      <c r="C8" s="240"/>
      <c r="D8" s="240"/>
      <c r="E8" s="240"/>
      <c r="F8" s="240"/>
      <c r="G8" s="240"/>
      <c r="H8" s="240"/>
      <c r="I8" s="240"/>
      <c r="J8" s="240"/>
      <c r="K8" s="238"/>
    </row>
    <row r="9" spans="2:11" ht="15" customHeight="1">
      <c r="B9" s="241"/>
      <c r="C9" s="361" t="s">
        <v>1256</v>
      </c>
      <c r="D9" s="361"/>
      <c r="E9" s="361"/>
      <c r="F9" s="361"/>
      <c r="G9" s="361"/>
      <c r="H9" s="361"/>
      <c r="I9" s="361"/>
      <c r="J9" s="361"/>
      <c r="K9" s="238"/>
    </row>
    <row r="10" spans="2:11" ht="15" customHeight="1">
      <c r="B10" s="241"/>
      <c r="C10" s="240"/>
      <c r="D10" s="361" t="s">
        <v>1257</v>
      </c>
      <c r="E10" s="361"/>
      <c r="F10" s="361"/>
      <c r="G10" s="361"/>
      <c r="H10" s="361"/>
      <c r="I10" s="361"/>
      <c r="J10" s="361"/>
      <c r="K10" s="238"/>
    </row>
    <row r="11" spans="2:11" ht="15" customHeight="1">
      <c r="B11" s="241"/>
      <c r="C11" s="242"/>
      <c r="D11" s="361" t="s">
        <v>1258</v>
      </c>
      <c r="E11" s="361"/>
      <c r="F11" s="361"/>
      <c r="G11" s="361"/>
      <c r="H11" s="361"/>
      <c r="I11" s="361"/>
      <c r="J11" s="361"/>
      <c r="K11" s="238"/>
    </row>
    <row r="12" spans="2:11" ht="12.75" customHeight="1">
      <c r="B12" s="241"/>
      <c r="C12" s="242"/>
      <c r="D12" s="242"/>
      <c r="E12" s="242"/>
      <c r="F12" s="242"/>
      <c r="G12" s="242"/>
      <c r="H12" s="242"/>
      <c r="I12" s="242"/>
      <c r="J12" s="242"/>
      <c r="K12" s="238"/>
    </row>
    <row r="13" spans="2:11" ht="15" customHeight="1">
      <c r="B13" s="241"/>
      <c r="C13" s="242"/>
      <c r="D13" s="361" t="s">
        <v>1259</v>
      </c>
      <c r="E13" s="361"/>
      <c r="F13" s="361"/>
      <c r="G13" s="361"/>
      <c r="H13" s="361"/>
      <c r="I13" s="361"/>
      <c r="J13" s="361"/>
      <c r="K13" s="238"/>
    </row>
    <row r="14" spans="2:11" ht="15" customHeight="1">
      <c r="B14" s="241"/>
      <c r="C14" s="242"/>
      <c r="D14" s="361" t="s">
        <v>1260</v>
      </c>
      <c r="E14" s="361"/>
      <c r="F14" s="361"/>
      <c r="G14" s="361"/>
      <c r="H14" s="361"/>
      <c r="I14" s="361"/>
      <c r="J14" s="361"/>
      <c r="K14" s="238"/>
    </row>
    <row r="15" spans="2:11" ht="15" customHeight="1">
      <c r="B15" s="241"/>
      <c r="C15" s="242"/>
      <c r="D15" s="361" t="s">
        <v>1261</v>
      </c>
      <c r="E15" s="361"/>
      <c r="F15" s="361"/>
      <c r="G15" s="361"/>
      <c r="H15" s="361"/>
      <c r="I15" s="361"/>
      <c r="J15" s="361"/>
      <c r="K15" s="238"/>
    </row>
    <row r="16" spans="2:11" ht="15" customHeight="1">
      <c r="B16" s="241"/>
      <c r="C16" s="242"/>
      <c r="D16" s="242"/>
      <c r="E16" s="243" t="s">
        <v>81</v>
      </c>
      <c r="F16" s="361" t="s">
        <v>1262</v>
      </c>
      <c r="G16" s="361"/>
      <c r="H16" s="361"/>
      <c r="I16" s="361"/>
      <c r="J16" s="361"/>
      <c r="K16" s="238"/>
    </row>
    <row r="17" spans="2:11" ht="15" customHeight="1">
      <c r="B17" s="241"/>
      <c r="C17" s="242"/>
      <c r="D17" s="242"/>
      <c r="E17" s="243" t="s">
        <v>1263</v>
      </c>
      <c r="F17" s="361" t="s">
        <v>1264</v>
      </c>
      <c r="G17" s="361"/>
      <c r="H17" s="361"/>
      <c r="I17" s="361"/>
      <c r="J17" s="361"/>
      <c r="K17" s="238"/>
    </row>
    <row r="18" spans="2:11" ht="15" customHeight="1">
      <c r="B18" s="241"/>
      <c r="C18" s="242"/>
      <c r="D18" s="242"/>
      <c r="E18" s="243" t="s">
        <v>1265</v>
      </c>
      <c r="F18" s="361" t="s">
        <v>1266</v>
      </c>
      <c r="G18" s="361"/>
      <c r="H18" s="361"/>
      <c r="I18" s="361"/>
      <c r="J18" s="361"/>
      <c r="K18" s="238"/>
    </row>
    <row r="19" spans="2:11" ht="15" customHeight="1">
      <c r="B19" s="241"/>
      <c r="C19" s="242"/>
      <c r="D19" s="242"/>
      <c r="E19" s="243" t="s">
        <v>1267</v>
      </c>
      <c r="F19" s="361" t="s">
        <v>1268</v>
      </c>
      <c r="G19" s="361"/>
      <c r="H19" s="361"/>
      <c r="I19" s="361"/>
      <c r="J19" s="361"/>
      <c r="K19" s="238"/>
    </row>
    <row r="20" spans="2:11" ht="15" customHeight="1">
      <c r="B20" s="241"/>
      <c r="C20" s="242"/>
      <c r="D20" s="242"/>
      <c r="E20" s="243" t="s">
        <v>1269</v>
      </c>
      <c r="F20" s="361" t="s">
        <v>1270</v>
      </c>
      <c r="G20" s="361"/>
      <c r="H20" s="361"/>
      <c r="I20" s="361"/>
      <c r="J20" s="361"/>
      <c r="K20" s="238"/>
    </row>
    <row r="21" spans="2:11" ht="15" customHeight="1">
      <c r="B21" s="241"/>
      <c r="C21" s="242"/>
      <c r="D21" s="242"/>
      <c r="E21" s="243" t="s">
        <v>93</v>
      </c>
      <c r="F21" s="361" t="s">
        <v>1271</v>
      </c>
      <c r="G21" s="361"/>
      <c r="H21" s="361"/>
      <c r="I21" s="361"/>
      <c r="J21" s="361"/>
      <c r="K21" s="238"/>
    </row>
    <row r="22" spans="2:11" ht="12.75" customHeight="1">
      <c r="B22" s="241"/>
      <c r="C22" s="242"/>
      <c r="D22" s="242"/>
      <c r="E22" s="242"/>
      <c r="F22" s="242"/>
      <c r="G22" s="242"/>
      <c r="H22" s="242"/>
      <c r="I22" s="242"/>
      <c r="J22" s="242"/>
      <c r="K22" s="238"/>
    </row>
    <row r="23" spans="2:11" ht="15" customHeight="1">
      <c r="B23" s="241"/>
      <c r="C23" s="361" t="s">
        <v>1272</v>
      </c>
      <c r="D23" s="361"/>
      <c r="E23" s="361"/>
      <c r="F23" s="361"/>
      <c r="G23" s="361"/>
      <c r="H23" s="361"/>
      <c r="I23" s="361"/>
      <c r="J23" s="361"/>
      <c r="K23" s="238"/>
    </row>
    <row r="24" spans="2:11" ht="15" customHeight="1">
      <c r="B24" s="241"/>
      <c r="C24" s="361" t="s">
        <v>1273</v>
      </c>
      <c r="D24" s="361"/>
      <c r="E24" s="361"/>
      <c r="F24" s="361"/>
      <c r="G24" s="361"/>
      <c r="H24" s="361"/>
      <c r="I24" s="361"/>
      <c r="J24" s="361"/>
      <c r="K24" s="238"/>
    </row>
    <row r="25" spans="2:11" ht="15" customHeight="1">
      <c r="B25" s="241"/>
      <c r="C25" s="240"/>
      <c r="D25" s="361" t="s">
        <v>1274</v>
      </c>
      <c r="E25" s="361"/>
      <c r="F25" s="361"/>
      <c r="G25" s="361"/>
      <c r="H25" s="361"/>
      <c r="I25" s="361"/>
      <c r="J25" s="361"/>
      <c r="K25" s="238"/>
    </row>
    <row r="26" spans="2:11" ht="15" customHeight="1">
      <c r="B26" s="241"/>
      <c r="C26" s="242"/>
      <c r="D26" s="361" t="s">
        <v>1275</v>
      </c>
      <c r="E26" s="361"/>
      <c r="F26" s="361"/>
      <c r="G26" s="361"/>
      <c r="H26" s="361"/>
      <c r="I26" s="361"/>
      <c r="J26" s="361"/>
      <c r="K26" s="238"/>
    </row>
    <row r="27" spans="2:11" ht="12.75" customHeight="1">
      <c r="B27" s="241"/>
      <c r="C27" s="242"/>
      <c r="D27" s="242"/>
      <c r="E27" s="242"/>
      <c r="F27" s="242"/>
      <c r="G27" s="242"/>
      <c r="H27" s="242"/>
      <c r="I27" s="242"/>
      <c r="J27" s="242"/>
      <c r="K27" s="238"/>
    </row>
    <row r="28" spans="2:11" ht="15" customHeight="1">
      <c r="B28" s="241"/>
      <c r="C28" s="242"/>
      <c r="D28" s="361" t="s">
        <v>1276</v>
      </c>
      <c r="E28" s="361"/>
      <c r="F28" s="361"/>
      <c r="G28" s="361"/>
      <c r="H28" s="361"/>
      <c r="I28" s="361"/>
      <c r="J28" s="361"/>
      <c r="K28" s="238"/>
    </row>
    <row r="29" spans="2:11" ht="15" customHeight="1">
      <c r="B29" s="241"/>
      <c r="C29" s="242"/>
      <c r="D29" s="361" t="s">
        <v>1277</v>
      </c>
      <c r="E29" s="361"/>
      <c r="F29" s="361"/>
      <c r="G29" s="361"/>
      <c r="H29" s="361"/>
      <c r="I29" s="361"/>
      <c r="J29" s="361"/>
      <c r="K29" s="238"/>
    </row>
    <row r="30" spans="2:11" ht="12.75" customHeight="1">
      <c r="B30" s="241"/>
      <c r="C30" s="242"/>
      <c r="D30" s="242"/>
      <c r="E30" s="242"/>
      <c r="F30" s="242"/>
      <c r="G30" s="242"/>
      <c r="H30" s="242"/>
      <c r="I30" s="242"/>
      <c r="J30" s="242"/>
      <c r="K30" s="238"/>
    </row>
    <row r="31" spans="2:11" ht="15" customHeight="1">
      <c r="B31" s="241"/>
      <c r="C31" s="242"/>
      <c r="D31" s="361" t="s">
        <v>1278</v>
      </c>
      <c r="E31" s="361"/>
      <c r="F31" s="361"/>
      <c r="G31" s="361"/>
      <c r="H31" s="361"/>
      <c r="I31" s="361"/>
      <c r="J31" s="361"/>
      <c r="K31" s="238"/>
    </row>
    <row r="32" spans="2:11" ht="15" customHeight="1">
      <c r="B32" s="241"/>
      <c r="C32" s="242"/>
      <c r="D32" s="361" t="s">
        <v>1279</v>
      </c>
      <c r="E32" s="361"/>
      <c r="F32" s="361"/>
      <c r="G32" s="361"/>
      <c r="H32" s="361"/>
      <c r="I32" s="361"/>
      <c r="J32" s="361"/>
      <c r="K32" s="238"/>
    </row>
    <row r="33" spans="2:11" ht="15" customHeight="1">
      <c r="B33" s="241"/>
      <c r="C33" s="242"/>
      <c r="D33" s="361" t="s">
        <v>1280</v>
      </c>
      <c r="E33" s="361"/>
      <c r="F33" s="361"/>
      <c r="G33" s="361"/>
      <c r="H33" s="361"/>
      <c r="I33" s="361"/>
      <c r="J33" s="361"/>
      <c r="K33" s="238"/>
    </row>
    <row r="34" spans="2:11" ht="15" customHeight="1">
      <c r="B34" s="241"/>
      <c r="C34" s="242"/>
      <c r="D34" s="240"/>
      <c r="E34" s="244" t="s">
        <v>143</v>
      </c>
      <c r="F34" s="240"/>
      <c r="G34" s="361" t="s">
        <v>1281</v>
      </c>
      <c r="H34" s="361"/>
      <c r="I34" s="361"/>
      <c r="J34" s="361"/>
      <c r="K34" s="238"/>
    </row>
    <row r="35" spans="2:11" ht="30.75" customHeight="1">
      <c r="B35" s="241"/>
      <c r="C35" s="242"/>
      <c r="D35" s="240"/>
      <c r="E35" s="244" t="s">
        <v>1282</v>
      </c>
      <c r="F35" s="240"/>
      <c r="G35" s="361" t="s">
        <v>1283</v>
      </c>
      <c r="H35" s="361"/>
      <c r="I35" s="361"/>
      <c r="J35" s="361"/>
      <c r="K35" s="238"/>
    </row>
    <row r="36" spans="2:11" ht="15" customHeight="1">
      <c r="B36" s="241"/>
      <c r="C36" s="242"/>
      <c r="D36" s="240"/>
      <c r="E36" s="244" t="s">
        <v>55</v>
      </c>
      <c r="F36" s="240"/>
      <c r="G36" s="361" t="s">
        <v>1284</v>
      </c>
      <c r="H36" s="361"/>
      <c r="I36" s="361"/>
      <c r="J36" s="361"/>
      <c r="K36" s="238"/>
    </row>
    <row r="37" spans="2:11" ht="15" customHeight="1">
      <c r="B37" s="241"/>
      <c r="C37" s="242"/>
      <c r="D37" s="240"/>
      <c r="E37" s="244" t="s">
        <v>144</v>
      </c>
      <c r="F37" s="240"/>
      <c r="G37" s="361" t="s">
        <v>1285</v>
      </c>
      <c r="H37" s="361"/>
      <c r="I37" s="361"/>
      <c r="J37" s="361"/>
      <c r="K37" s="238"/>
    </row>
    <row r="38" spans="2:11" ht="15" customHeight="1">
      <c r="B38" s="241"/>
      <c r="C38" s="242"/>
      <c r="D38" s="240"/>
      <c r="E38" s="244" t="s">
        <v>145</v>
      </c>
      <c r="F38" s="240"/>
      <c r="G38" s="361" t="s">
        <v>1286</v>
      </c>
      <c r="H38" s="361"/>
      <c r="I38" s="361"/>
      <c r="J38" s="361"/>
      <c r="K38" s="238"/>
    </row>
    <row r="39" spans="2:11" ht="15" customHeight="1">
      <c r="B39" s="241"/>
      <c r="C39" s="242"/>
      <c r="D39" s="240"/>
      <c r="E39" s="244" t="s">
        <v>146</v>
      </c>
      <c r="F39" s="240"/>
      <c r="G39" s="361" t="s">
        <v>1287</v>
      </c>
      <c r="H39" s="361"/>
      <c r="I39" s="361"/>
      <c r="J39" s="361"/>
      <c r="K39" s="238"/>
    </row>
    <row r="40" spans="2:11" ht="15" customHeight="1">
      <c r="B40" s="241"/>
      <c r="C40" s="242"/>
      <c r="D40" s="240"/>
      <c r="E40" s="244" t="s">
        <v>1288</v>
      </c>
      <c r="F40" s="240"/>
      <c r="G40" s="361" t="s">
        <v>1289</v>
      </c>
      <c r="H40" s="361"/>
      <c r="I40" s="361"/>
      <c r="J40" s="361"/>
      <c r="K40" s="238"/>
    </row>
    <row r="41" spans="2:11" ht="15" customHeight="1">
      <c r="B41" s="241"/>
      <c r="C41" s="242"/>
      <c r="D41" s="240"/>
      <c r="E41" s="244"/>
      <c r="F41" s="240"/>
      <c r="G41" s="361" t="s">
        <v>1290</v>
      </c>
      <c r="H41" s="361"/>
      <c r="I41" s="361"/>
      <c r="J41" s="361"/>
      <c r="K41" s="238"/>
    </row>
    <row r="42" spans="2:11" ht="15" customHeight="1">
      <c r="B42" s="241"/>
      <c r="C42" s="242"/>
      <c r="D42" s="240"/>
      <c r="E42" s="244" t="s">
        <v>1291</v>
      </c>
      <c r="F42" s="240"/>
      <c r="G42" s="361" t="s">
        <v>1292</v>
      </c>
      <c r="H42" s="361"/>
      <c r="I42" s="361"/>
      <c r="J42" s="361"/>
      <c r="K42" s="238"/>
    </row>
    <row r="43" spans="2:11" ht="15" customHeight="1">
      <c r="B43" s="241"/>
      <c r="C43" s="242"/>
      <c r="D43" s="240"/>
      <c r="E43" s="244" t="s">
        <v>148</v>
      </c>
      <c r="F43" s="240"/>
      <c r="G43" s="361" t="s">
        <v>1293</v>
      </c>
      <c r="H43" s="361"/>
      <c r="I43" s="361"/>
      <c r="J43" s="361"/>
      <c r="K43" s="238"/>
    </row>
    <row r="44" spans="2:11" ht="12.75" customHeight="1">
      <c r="B44" s="241"/>
      <c r="C44" s="242"/>
      <c r="D44" s="240"/>
      <c r="E44" s="240"/>
      <c r="F44" s="240"/>
      <c r="G44" s="240"/>
      <c r="H44" s="240"/>
      <c r="I44" s="240"/>
      <c r="J44" s="240"/>
      <c r="K44" s="238"/>
    </row>
    <row r="45" spans="2:11" ht="15" customHeight="1">
      <c r="B45" s="241"/>
      <c r="C45" s="242"/>
      <c r="D45" s="361" t="s">
        <v>1294</v>
      </c>
      <c r="E45" s="361"/>
      <c r="F45" s="361"/>
      <c r="G45" s="361"/>
      <c r="H45" s="361"/>
      <c r="I45" s="361"/>
      <c r="J45" s="361"/>
      <c r="K45" s="238"/>
    </row>
    <row r="46" spans="2:11" ht="15" customHeight="1">
      <c r="B46" s="241"/>
      <c r="C46" s="242"/>
      <c r="D46" s="242"/>
      <c r="E46" s="361" t="s">
        <v>1295</v>
      </c>
      <c r="F46" s="361"/>
      <c r="G46" s="361"/>
      <c r="H46" s="361"/>
      <c r="I46" s="361"/>
      <c r="J46" s="361"/>
      <c r="K46" s="238"/>
    </row>
    <row r="47" spans="2:11" ht="15" customHeight="1">
      <c r="B47" s="241"/>
      <c r="C47" s="242"/>
      <c r="D47" s="242"/>
      <c r="E47" s="361" t="s">
        <v>1296</v>
      </c>
      <c r="F47" s="361"/>
      <c r="G47" s="361"/>
      <c r="H47" s="361"/>
      <c r="I47" s="361"/>
      <c r="J47" s="361"/>
      <c r="K47" s="238"/>
    </row>
    <row r="48" spans="2:11" ht="15" customHeight="1">
      <c r="B48" s="241"/>
      <c r="C48" s="242"/>
      <c r="D48" s="242"/>
      <c r="E48" s="361" t="s">
        <v>1297</v>
      </c>
      <c r="F48" s="361"/>
      <c r="G48" s="361"/>
      <c r="H48" s="361"/>
      <c r="I48" s="361"/>
      <c r="J48" s="361"/>
      <c r="K48" s="238"/>
    </row>
    <row r="49" spans="2:11" ht="15" customHeight="1">
      <c r="B49" s="241"/>
      <c r="C49" s="242"/>
      <c r="D49" s="361" t="s">
        <v>1298</v>
      </c>
      <c r="E49" s="361"/>
      <c r="F49" s="361"/>
      <c r="G49" s="361"/>
      <c r="H49" s="361"/>
      <c r="I49" s="361"/>
      <c r="J49" s="361"/>
      <c r="K49" s="238"/>
    </row>
    <row r="50" spans="2:11" ht="25.5" customHeight="1">
      <c r="B50" s="237"/>
      <c r="C50" s="360" t="s">
        <v>1299</v>
      </c>
      <c r="D50" s="360"/>
      <c r="E50" s="360"/>
      <c r="F50" s="360"/>
      <c r="G50" s="360"/>
      <c r="H50" s="360"/>
      <c r="I50" s="360"/>
      <c r="J50" s="360"/>
      <c r="K50" s="238"/>
    </row>
    <row r="51" spans="2:11" ht="5.25" customHeight="1">
      <c r="B51" s="237"/>
      <c r="C51" s="239"/>
      <c r="D51" s="239"/>
      <c r="E51" s="239"/>
      <c r="F51" s="239"/>
      <c r="G51" s="239"/>
      <c r="H51" s="239"/>
      <c r="I51" s="239"/>
      <c r="J51" s="239"/>
      <c r="K51" s="238"/>
    </row>
    <row r="52" spans="2:11" ht="15" customHeight="1">
      <c r="B52" s="237"/>
      <c r="C52" s="361" t="s">
        <v>1300</v>
      </c>
      <c r="D52" s="361"/>
      <c r="E52" s="361"/>
      <c r="F52" s="361"/>
      <c r="G52" s="361"/>
      <c r="H52" s="361"/>
      <c r="I52" s="361"/>
      <c r="J52" s="361"/>
      <c r="K52" s="238"/>
    </row>
    <row r="53" spans="2:11" ht="15" customHeight="1">
      <c r="B53" s="237"/>
      <c r="C53" s="361" t="s">
        <v>1301</v>
      </c>
      <c r="D53" s="361"/>
      <c r="E53" s="361"/>
      <c r="F53" s="361"/>
      <c r="G53" s="361"/>
      <c r="H53" s="361"/>
      <c r="I53" s="361"/>
      <c r="J53" s="361"/>
      <c r="K53" s="238"/>
    </row>
    <row r="54" spans="2:11" ht="12.75" customHeight="1">
      <c r="B54" s="237"/>
      <c r="C54" s="240"/>
      <c r="D54" s="240"/>
      <c r="E54" s="240"/>
      <c r="F54" s="240"/>
      <c r="G54" s="240"/>
      <c r="H54" s="240"/>
      <c r="I54" s="240"/>
      <c r="J54" s="240"/>
      <c r="K54" s="238"/>
    </row>
    <row r="55" spans="2:11" ht="15" customHeight="1">
      <c r="B55" s="237"/>
      <c r="C55" s="361" t="s">
        <v>1302</v>
      </c>
      <c r="D55" s="361"/>
      <c r="E55" s="361"/>
      <c r="F55" s="361"/>
      <c r="G55" s="361"/>
      <c r="H55" s="361"/>
      <c r="I55" s="361"/>
      <c r="J55" s="361"/>
      <c r="K55" s="238"/>
    </row>
    <row r="56" spans="2:11" ht="15" customHeight="1">
      <c r="B56" s="237"/>
      <c r="C56" s="242"/>
      <c r="D56" s="361" t="s">
        <v>1303</v>
      </c>
      <c r="E56" s="361"/>
      <c r="F56" s="361"/>
      <c r="G56" s="361"/>
      <c r="H56" s="361"/>
      <c r="I56" s="361"/>
      <c r="J56" s="361"/>
      <c r="K56" s="238"/>
    </row>
    <row r="57" spans="2:11" ht="15" customHeight="1">
      <c r="B57" s="237"/>
      <c r="C57" s="242"/>
      <c r="D57" s="361" t="s">
        <v>1304</v>
      </c>
      <c r="E57" s="361"/>
      <c r="F57" s="361"/>
      <c r="G57" s="361"/>
      <c r="H57" s="361"/>
      <c r="I57" s="361"/>
      <c r="J57" s="361"/>
      <c r="K57" s="238"/>
    </row>
    <row r="58" spans="2:11" ht="15" customHeight="1">
      <c r="B58" s="237"/>
      <c r="C58" s="242"/>
      <c r="D58" s="361" t="s">
        <v>1305</v>
      </c>
      <c r="E58" s="361"/>
      <c r="F58" s="361"/>
      <c r="G58" s="361"/>
      <c r="H58" s="361"/>
      <c r="I58" s="361"/>
      <c r="J58" s="361"/>
      <c r="K58" s="238"/>
    </row>
    <row r="59" spans="2:11" ht="15" customHeight="1">
      <c r="B59" s="237"/>
      <c r="C59" s="242"/>
      <c r="D59" s="361" t="s">
        <v>1306</v>
      </c>
      <c r="E59" s="361"/>
      <c r="F59" s="361"/>
      <c r="G59" s="361"/>
      <c r="H59" s="361"/>
      <c r="I59" s="361"/>
      <c r="J59" s="361"/>
      <c r="K59" s="238"/>
    </row>
    <row r="60" spans="2:11" ht="15" customHeight="1">
      <c r="B60" s="237"/>
      <c r="C60" s="242"/>
      <c r="D60" s="363" t="s">
        <v>1307</v>
      </c>
      <c r="E60" s="363"/>
      <c r="F60" s="363"/>
      <c r="G60" s="363"/>
      <c r="H60" s="363"/>
      <c r="I60" s="363"/>
      <c r="J60" s="363"/>
      <c r="K60" s="238"/>
    </row>
    <row r="61" spans="2:11" ht="15" customHeight="1">
      <c r="B61" s="237"/>
      <c r="C61" s="242"/>
      <c r="D61" s="361" t="s">
        <v>1308</v>
      </c>
      <c r="E61" s="361"/>
      <c r="F61" s="361"/>
      <c r="G61" s="361"/>
      <c r="H61" s="361"/>
      <c r="I61" s="361"/>
      <c r="J61" s="361"/>
      <c r="K61" s="238"/>
    </row>
    <row r="62" spans="2:11" ht="12.75" customHeight="1">
      <c r="B62" s="237"/>
      <c r="C62" s="242"/>
      <c r="D62" s="242"/>
      <c r="E62" s="245"/>
      <c r="F62" s="242"/>
      <c r="G62" s="242"/>
      <c r="H62" s="242"/>
      <c r="I62" s="242"/>
      <c r="J62" s="242"/>
      <c r="K62" s="238"/>
    </row>
    <row r="63" spans="2:11" ht="15" customHeight="1">
      <c r="B63" s="237"/>
      <c r="C63" s="242"/>
      <c r="D63" s="361" t="s">
        <v>1309</v>
      </c>
      <c r="E63" s="361"/>
      <c r="F63" s="361"/>
      <c r="G63" s="361"/>
      <c r="H63" s="361"/>
      <c r="I63" s="361"/>
      <c r="J63" s="361"/>
      <c r="K63" s="238"/>
    </row>
    <row r="64" spans="2:11" ht="15" customHeight="1">
      <c r="B64" s="237"/>
      <c r="C64" s="242"/>
      <c r="D64" s="363" t="s">
        <v>1310</v>
      </c>
      <c r="E64" s="363"/>
      <c r="F64" s="363"/>
      <c r="G64" s="363"/>
      <c r="H64" s="363"/>
      <c r="I64" s="363"/>
      <c r="J64" s="363"/>
      <c r="K64" s="238"/>
    </row>
    <row r="65" spans="2:11" ht="15" customHeight="1">
      <c r="B65" s="237"/>
      <c r="C65" s="242"/>
      <c r="D65" s="361" t="s">
        <v>1311</v>
      </c>
      <c r="E65" s="361"/>
      <c r="F65" s="361"/>
      <c r="G65" s="361"/>
      <c r="H65" s="361"/>
      <c r="I65" s="361"/>
      <c r="J65" s="361"/>
      <c r="K65" s="238"/>
    </row>
    <row r="66" spans="2:11" ht="15" customHeight="1">
      <c r="B66" s="237"/>
      <c r="C66" s="242"/>
      <c r="D66" s="361" t="s">
        <v>1312</v>
      </c>
      <c r="E66" s="361"/>
      <c r="F66" s="361"/>
      <c r="G66" s="361"/>
      <c r="H66" s="361"/>
      <c r="I66" s="361"/>
      <c r="J66" s="361"/>
      <c r="K66" s="238"/>
    </row>
    <row r="67" spans="2:11" ht="15" customHeight="1">
      <c r="B67" s="237"/>
      <c r="C67" s="242"/>
      <c r="D67" s="361" t="s">
        <v>1313</v>
      </c>
      <c r="E67" s="361"/>
      <c r="F67" s="361"/>
      <c r="G67" s="361"/>
      <c r="H67" s="361"/>
      <c r="I67" s="361"/>
      <c r="J67" s="361"/>
      <c r="K67" s="238"/>
    </row>
    <row r="68" spans="2:11" ht="15" customHeight="1">
      <c r="B68" s="237"/>
      <c r="C68" s="242"/>
      <c r="D68" s="361" t="s">
        <v>1314</v>
      </c>
      <c r="E68" s="361"/>
      <c r="F68" s="361"/>
      <c r="G68" s="361"/>
      <c r="H68" s="361"/>
      <c r="I68" s="361"/>
      <c r="J68" s="361"/>
      <c r="K68" s="238"/>
    </row>
    <row r="69" spans="2:11" ht="12.75" customHeight="1">
      <c r="B69" s="246"/>
      <c r="C69" s="247"/>
      <c r="D69" s="247"/>
      <c r="E69" s="247"/>
      <c r="F69" s="247"/>
      <c r="G69" s="247"/>
      <c r="H69" s="247"/>
      <c r="I69" s="247"/>
      <c r="J69" s="247"/>
      <c r="K69" s="248"/>
    </row>
    <row r="70" spans="2:11" ht="18.75" customHeight="1">
      <c r="B70" s="249"/>
      <c r="C70" s="249"/>
      <c r="D70" s="249"/>
      <c r="E70" s="249"/>
      <c r="F70" s="249"/>
      <c r="G70" s="249"/>
      <c r="H70" s="249"/>
      <c r="I70" s="249"/>
      <c r="J70" s="249"/>
      <c r="K70" s="250"/>
    </row>
    <row r="71" spans="2:11" ht="18.75" customHeight="1"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  <row r="72" spans="2:11" ht="7.5" customHeight="1">
      <c r="B72" s="251"/>
      <c r="C72" s="252"/>
      <c r="D72" s="252"/>
      <c r="E72" s="252"/>
      <c r="F72" s="252"/>
      <c r="G72" s="252"/>
      <c r="H72" s="252"/>
      <c r="I72" s="252"/>
      <c r="J72" s="252"/>
      <c r="K72" s="253"/>
    </row>
    <row r="73" spans="2:11" ht="45" customHeight="1">
      <c r="B73" s="254"/>
      <c r="C73" s="364" t="s">
        <v>121</v>
      </c>
      <c r="D73" s="364"/>
      <c r="E73" s="364"/>
      <c r="F73" s="364"/>
      <c r="G73" s="364"/>
      <c r="H73" s="364"/>
      <c r="I73" s="364"/>
      <c r="J73" s="364"/>
      <c r="K73" s="255"/>
    </row>
    <row r="74" spans="2:11" ht="17.25" customHeight="1">
      <c r="B74" s="254"/>
      <c r="C74" s="256" t="s">
        <v>1315</v>
      </c>
      <c r="D74" s="256"/>
      <c r="E74" s="256"/>
      <c r="F74" s="256" t="s">
        <v>1316</v>
      </c>
      <c r="G74" s="257"/>
      <c r="H74" s="256" t="s">
        <v>144</v>
      </c>
      <c r="I74" s="256" t="s">
        <v>59</v>
      </c>
      <c r="J74" s="256" t="s">
        <v>1317</v>
      </c>
      <c r="K74" s="255"/>
    </row>
    <row r="75" spans="2:11" ht="17.25" customHeight="1">
      <c r="B75" s="254"/>
      <c r="C75" s="258" t="s">
        <v>1318</v>
      </c>
      <c r="D75" s="258"/>
      <c r="E75" s="258"/>
      <c r="F75" s="259" t="s">
        <v>1319</v>
      </c>
      <c r="G75" s="260"/>
      <c r="H75" s="258"/>
      <c r="I75" s="258"/>
      <c r="J75" s="258" t="s">
        <v>1320</v>
      </c>
      <c r="K75" s="255"/>
    </row>
    <row r="76" spans="2:11" ht="5.25" customHeight="1">
      <c r="B76" s="254"/>
      <c r="C76" s="261"/>
      <c r="D76" s="261"/>
      <c r="E76" s="261"/>
      <c r="F76" s="261"/>
      <c r="G76" s="262"/>
      <c r="H76" s="261"/>
      <c r="I76" s="261"/>
      <c r="J76" s="261"/>
      <c r="K76" s="255"/>
    </row>
    <row r="77" spans="2:11" ht="15" customHeight="1">
      <c r="B77" s="254"/>
      <c r="C77" s="244" t="s">
        <v>55</v>
      </c>
      <c r="D77" s="261"/>
      <c r="E77" s="261"/>
      <c r="F77" s="263" t="s">
        <v>1321</v>
      </c>
      <c r="G77" s="262"/>
      <c r="H77" s="244" t="s">
        <v>1322</v>
      </c>
      <c r="I77" s="244" t="s">
        <v>1323</v>
      </c>
      <c r="J77" s="244">
        <v>20</v>
      </c>
      <c r="K77" s="255"/>
    </row>
    <row r="78" spans="2:11" ht="15" customHeight="1">
      <c r="B78" s="254"/>
      <c r="C78" s="244" t="s">
        <v>1324</v>
      </c>
      <c r="D78" s="244"/>
      <c r="E78" s="244"/>
      <c r="F78" s="263" t="s">
        <v>1321</v>
      </c>
      <c r="G78" s="262"/>
      <c r="H78" s="244" t="s">
        <v>1325</v>
      </c>
      <c r="I78" s="244" t="s">
        <v>1323</v>
      </c>
      <c r="J78" s="244">
        <v>120</v>
      </c>
      <c r="K78" s="255"/>
    </row>
    <row r="79" spans="2:11" ht="15" customHeight="1">
      <c r="B79" s="264"/>
      <c r="C79" s="244" t="s">
        <v>1326</v>
      </c>
      <c r="D79" s="244"/>
      <c r="E79" s="244"/>
      <c r="F79" s="263" t="s">
        <v>1327</v>
      </c>
      <c r="G79" s="262"/>
      <c r="H79" s="244" t="s">
        <v>1328</v>
      </c>
      <c r="I79" s="244" t="s">
        <v>1323</v>
      </c>
      <c r="J79" s="244">
        <v>50</v>
      </c>
      <c r="K79" s="255"/>
    </row>
    <row r="80" spans="2:11" ht="15" customHeight="1">
      <c r="B80" s="264"/>
      <c r="C80" s="244" t="s">
        <v>1329</v>
      </c>
      <c r="D80" s="244"/>
      <c r="E80" s="244"/>
      <c r="F80" s="263" t="s">
        <v>1321</v>
      </c>
      <c r="G80" s="262"/>
      <c r="H80" s="244" t="s">
        <v>1330</v>
      </c>
      <c r="I80" s="244" t="s">
        <v>1331</v>
      </c>
      <c r="J80" s="244"/>
      <c r="K80" s="255"/>
    </row>
    <row r="81" spans="2:11" ht="15" customHeight="1">
      <c r="B81" s="264"/>
      <c r="C81" s="265" t="s">
        <v>1332</v>
      </c>
      <c r="D81" s="265"/>
      <c r="E81" s="265"/>
      <c r="F81" s="266" t="s">
        <v>1327</v>
      </c>
      <c r="G81" s="265"/>
      <c r="H81" s="265" t="s">
        <v>1333</v>
      </c>
      <c r="I81" s="265" t="s">
        <v>1323</v>
      </c>
      <c r="J81" s="265">
        <v>15</v>
      </c>
      <c r="K81" s="255"/>
    </row>
    <row r="82" spans="2:11" ht="15" customHeight="1">
      <c r="B82" s="264"/>
      <c r="C82" s="265" t="s">
        <v>1334</v>
      </c>
      <c r="D82" s="265"/>
      <c r="E82" s="265"/>
      <c r="F82" s="266" t="s">
        <v>1327</v>
      </c>
      <c r="G82" s="265"/>
      <c r="H82" s="265" t="s">
        <v>1335</v>
      </c>
      <c r="I82" s="265" t="s">
        <v>1323</v>
      </c>
      <c r="J82" s="265">
        <v>15</v>
      </c>
      <c r="K82" s="255"/>
    </row>
    <row r="83" spans="2:11" ht="15" customHeight="1">
      <c r="B83" s="264"/>
      <c r="C83" s="265" t="s">
        <v>1336</v>
      </c>
      <c r="D83" s="265"/>
      <c r="E83" s="265"/>
      <c r="F83" s="266" t="s">
        <v>1327</v>
      </c>
      <c r="G83" s="265"/>
      <c r="H83" s="265" t="s">
        <v>1337</v>
      </c>
      <c r="I83" s="265" t="s">
        <v>1323</v>
      </c>
      <c r="J83" s="265">
        <v>20</v>
      </c>
      <c r="K83" s="255"/>
    </row>
    <row r="84" spans="2:11" ht="15" customHeight="1">
      <c r="B84" s="264"/>
      <c r="C84" s="265" t="s">
        <v>1338</v>
      </c>
      <c r="D84" s="265"/>
      <c r="E84" s="265"/>
      <c r="F84" s="266" t="s">
        <v>1327</v>
      </c>
      <c r="G84" s="265"/>
      <c r="H84" s="265" t="s">
        <v>1339</v>
      </c>
      <c r="I84" s="265" t="s">
        <v>1323</v>
      </c>
      <c r="J84" s="265">
        <v>20</v>
      </c>
      <c r="K84" s="255"/>
    </row>
    <row r="85" spans="2:11" ht="15" customHeight="1">
      <c r="B85" s="264"/>
      <c r="C85" s="244" t="s">
        <v>1340</v>
      </c>
      <c r="D85" s="244"/>
      <c r="E85" s="244"/>
      <c r="F85" s="263" t="s">
        <v>1327</v>
      </c>
      <c r="G85" s="262"/>
      <c r="H85" s="244" t="s">
        <v>1341</v>
      </c>
      <c r="I85" s="244" t="s">
        <v>1323</v>
      </c>
      <c r="J85" s="244">
        <v>50</v>
      </c>
      <c r="K85" s="255"/>
    </row>
    <row r="86" spans="2:11" ht="15" customHeight="1">
      <c r="B86" s="264"/>
      <c r="C86" s="244" t="s">
        <v>1342</v>
      </c>
      <c r="D86" s="244"/>
      <c r="E86" s="244"/>
      <c r="F86" s="263" t="s">
        <v>1327</v>
      </c>
      <c r="G86" s="262"/>
      <c r="H86" s="244" t="s">
        <v>1343</v>
      </c>
      <c r="I86" s="244" t="s">
        <v>1323</v>
      </c>
      <c r="J86" s="244">
        <v>20</v>
      </c>
      <c r="K86" s="255"/>
    </row>
    <row r="87" spans="2:11" ht="15" customHeight="1">
      <c r="B87" s="264"/>
      <c r="C87" s="244" t="s">
        <v>1344</v>
      </c>
      <c r="D87" s="244"/>
      <c r="E87" s="244"/>
      <c r="F87" s="263" t="s">
        <v>1327</v>
      </c>
      <c r="G87" s="262"/>
      <c r="H87" s="244" t="s">
        <v>1345</v>
      </c>
      <c r="I87" s="244" t="s">
        <v>1323</v>
      </c>
      <c r="J87" s="244">
        <v>20</v>
      </c>
      <c r="K87" s="255"/>
    </row>
    <row r="88" spans="2:11" ht="15" customHeight="1">
      <c r="B88" s="264"/>
      <c r="C88" s="244" t="s">
        <v>1346</v>
      </c>
      <c r="D88" s="244"/>
      <c r="E88" s="244"/>
      <c r="F88" s="263" t="s">
        <v>1327</v>
      </c>
      <c r="G88" s="262"/>
      <c r="H88" s="244" t="s">
        <v>1347</v>
      </c>
      <c r="I88" s="244" t="s">
        <v>1323</v>
      </c>
      <c r="J88" s="244">
        <v>50</v>
      </c>
      <c r="K88" s="255"/>
    </row>
    <row r="89" spans="2:11" ht="15" customHeight="1">
      <c r="B89" s="264"/>
      <c r="C89" s="244" t="s">
        <v>1348</v>
      </c>
      <c r="D89" s="244"/>
      <c r="E89" s="244"/>
      <c r="F89" s="263" t="s">
        <v>1327</v>
      </c>
      <c r="G89" s="262"/>
      <c r="H89" s="244" t="s">
        <v>1348</v>
      </c>
      <c r="I89" s="244" t="s">
        <v>1323</v>
      </c>
      <c r="J89" s="244">
        <v>50</v>
      </c>
      <c r="K89" s="255"/>
    </row>
    <row r="90" spans="2:11" ht="15" customHeight="1">
      <c r="B90" s="264"/>
      <c r="C90" s="244" t="s">
        <v>149</v>
      </c>
      <c r="D90" s="244"/>
      <c r="E90" s="244"/>
      <c r="F90" s="263" t="s">
        <v>1327</v>
      </c>
      <c r="G90" s="262"/>
      <c r="H90" s="244" t="s">
        <v>1349</v>
      </c>
      <c r="I90" s="244" t="s">
        <v>1323</v>
      </c>
      <c r="J90" s="244">
        <v>255</v>
      </c>
      <c r="K90" s="255"/>
    </row>
    <row r="91" spans="2:11" ht="15" customHeight="1">
      <c r="B91" s="264"/>
      <c r="C91" s="244" t="s">
        <v>1350</v>
      </c>
      <c r="D91" s="244"/>
      <c r="E91" s="244"/>
      <c r="F91" s="263" t="s">
        <v>1321</v>
      </c>
      <c r="G91" s="262"/>
      <c r="H91" s="244" t="s">
        <v>1351</v>
      </c>
      <c r="I91" s="244" t="s">
        <v>1352</v>
      </c>
      <c r="J91" s="244"/>
      <c r="K91" s="255"/>
    </row>
    <row r="92" spans="2:11" ht="15" customHeight="1">
      <c r="B92" s="264"/>
      <c r="C92" s="244" t="s">
        <v>1353</v>
      </c>
      <c r="D92" s="244"/>
      <c r="E92" s="244"/>
      <c r="F92" s="263" t="s">
        <v>1321</v>
      </c>
      <c r="G92" s="262"/>
      <c r="H92" s="244" t="s">
        <v>1354</v>
      </c>
      <c r="I92" s="244" t="s">
        <v>1355</v>
      </c>
      <c r="J92" s="244"/>
      <c r="K92" s="255"/>
    </row>
    <row r="93" spans="2:11" ht="15" customHeight="1">
      <c r="B93" s="264"/>
      <c r="C93" s="244" t="s">
        <v>1356</v>
      </c>
      <c r="D93" s="244"/>
      <c r="E93" s="244"/>
      <c r="F93" s="263" t="s">
        <v>1321</v>
      </c>
      <c r="G93" s="262"/>
      <c r="H93" s="244" t="s">
        <v>1356</v>
      </c>
      <c r="I93" s="244" t="s">
        <v>1355</v>
      </c>
      <c r="J93" s="244"/>
      <c r="K93" s="255"/>
    </row>
    <row r="94" spans="2:11" ht="15" customHeight="1">
      <c r="B94" s="264"/>
      <c r="C94" s="244" t="s">
        <v>40</v>
      </c>
      <c r="D94" s="244"/>
      <c r="E94" s="244"/>
      <c r="F94" s="263" t="s">
        <v>1321</v>
      </c>
      <c r="G94" s="262"/>
      <c r="H94" s="244" t="s">
        <v>1357</v>
      </c>
      <c r="I94" s="244" t="s">
        <v>1355</v>
      </c>
      <c r="J94" s="244"/>
      <c r="K94" s="255"/>
    </row>
    <row r="95" spans="2:11" ht="15" customHeight="1">
      <c r="B95" s="264"/>
      <c r="C95" s="244" t="s">
        <v>50</v>
      </c>
      <c r="D95" s="244"/>
      <c r="E95" s="244"/>
      <c r="F95" s="263" t="s">
        <v>1321</v>
      </c>
      <c r="G95" s="262"/>
      <c r="H95" s="244" t="s">
        <v>1358</v>
      </c>
      <c r="I95" s="244" t="s">
        <v>1355</v>
      </c>
      <c r="J95" s="244"/>
      <c r="K95" s="255"/>
    </row>
    <row r="96" spans="2:11" ht="15" customHeight="1">
      <c r="B96" s="267"/>
      <c r="C96" s="268"/>
      <c r="D96" s="268"/>
      <c r="E96" s="268"/>
      <c r="F96" s="268"/>
      <c r="G96" s="268"/>
      <c r="H96" s="268"/>
      <c r="I96" s="268"/>
      <c r="J96" s="268"/>
      <c r="K96" s="269"/>
    </row>
    <row r="97" spans="2:11" ht="18.75" customHeight="1">
      <c r="B97" s="270"/>
      <c r="C97" s="271"/>
      <c r="D97" s="271"/>
      <c r="E97" s="271"/>
      <c r="F97" s="271"/>
      <c r="G97" s="271"/>
      <c r="H97" s="271"/>
      <c r="I97" s="271"/>
      <c r="J97" s="271"/>
      <c r="K97" s="270"/>
    </row>
    <row r="98" spans="2:11" ht="18.75" customHeight="1">
      <c r="B98" s="250"/>
      <c r="C98" s="250"/>
      <c r="D98" s="250"/>
      <c r="E98" s="250"/>
      <c r="F98" s="250"/>
      <c r="G98" s="250"/>
      <c r="H98" s="250"/>
      <c r="I98" s="250"/>
      <c r="J98" s="250"/>
      <c r="K98" s="250"/>
    </row>
    <row r="99" spans="2:11" ht="7.5" customHeight="1">
      <c r="B99" s="251"/>
      <c r="C99" s="252"/>
      <c r="D99" s="252"/>
      <c r="E99" s="252"/>
      <c r="F99" s="252"/>
      <c r="G99" s="252"/>
      <c r="H99" s="252"/>
      <c r="I99" s="252"/>
      <c r="J99" s="252"/>
      <c r="K99" s="253"/>
    </row>
    <row r="100" spans="2:11" ht="45" customHeight="1">
      <c r="B100" s="254"/>
      <c r="C100" s="364" t="s">
        <v>1359</v>
      </c>
      <c r="D100" s="364"/>
      <c r="E100" s="364"/>
      <c r="F100" s="364"/>
      <c r="G100" s="364"/>
      <c r="H100" s="364"/>
      <c r="I100" s="364"/>
      <c r="J100" s="364"/>
      <c r="K100" s="255"/>
    </row>
    <row r="101" spans="2:11" ht="17.25" customHeight="1">
      <c r="B101" s="254"/>
      <c r="C101" s="256" t="s">
        <v>1315</v>
      </c>
      <c r="D101" s="256"/>
      <c r="E101" s="256"/>
      <c r="F101" s="256" t="s">
        <v>1316</v>
      </c>
      <c r="G101" s="257"/>
      <c r="H101" s="256" t="s">
        <v>144</v>
      </c>
      <c r="I101" s="256" t="s">
        <v>59</v>
      </c>
      <c r="J101" s="256" t="s">
        <v>1317</v>
      </c>
      <c r="K101" s="255"/>
    </row>
    <row r="102" spans="2:11" ht="17.25" customHeight="1">
      <c r="B102" s="254"/>
      <c r="C102" s="258" t="s">
        <v>1318</v>
      </c>
      <c r="D102" s="258"/>
      <c r="E102" s="258"/>
      <c r="F102" s="259" t="s">
        <v>1319</v>
      </c>
      <c r="G102" s="260"/>
      <c r="H102" s="258"/>
      <c r="I102" s="258"/>
      <c r="J102" s="258" t="s">
        <v>1320</v>
      </c>
      <c r="K102" s="255"/>
    </row>
    <row r="103" spans="2:11" ht="5.25" customHeight="1">
      <c r="B103" s="254"/>
      <c r="C103" s="256"/>
      <c r="D103" s="256"/>
      <c r="E103" s="256"/>
      <c r="F103" s="256"/>
      <c r="G103" s="272"/>
      <c r="H103" s="256"/>
      <c r="I103" s="256"/>
      <c r="J103" s="256"/>
      <c r="K103" s="255"/>
    </row>
    <row r="104" spans="2:11" ht="15" customHeight="1">
      <c r="B104" s="254"/>
      <c r="C104" s="244" t="s">
        <v>55</v>
      </c>
      <c r="D104" s="261"/>
      <c r="E104" s="261"/>
      <c r="F104" s="263" t="s">
        <v>1321</v>
      </c>
      <c r="G104" s="272"/>
      <c r="H104" s="244" t="s">
        <v>1360</v>
      </c>
      <c r="I104" s="244" t="s">
        <v>1323</v>
      </c>
      <c r="J104" s="244">
        <v>20</v>
      </c>
      <c r="K104" s="255"/>
    </row>
    <row r="105" spans="2:11" ht="15" customHeight="1">
      <c r="B105" s="254"/>
      <c r="C105" s="244" t="s">
        <v>1324</v>
      </c>
      <c r="D105" s="244"/>
      <c r="E105" s="244"/>
      <c r="F105" s="263" t="s">
        <v>1321</v>
      </c>
      <c r="G105" s="244"/>
      <c r="H105" s="244" t="s">
        <v>1360</v>
      </c>
      <c r="I105" s="244" t="s">
        <v>1323</v>
      </c>
      <c r="J105" s="244">
        <v>120</v>
      </c>
      <c r="K105" s="255"/>
    </row>
    <row r="106" spans="2:11" ht="15" customHeight="1">
      <c r="B106" s="264"/>
      <c r="C106" s="244" t="s">
        <v>1326</v>
      </c>
      <c r="D106" s="244"/>
      <c r="E106" s="244"/>
      <c r="F106" s="263" t="s">
        <v>1327</v>
      </c>
      <c r="G106" s="244"/>
      <c r="H106" s="244" t="s">
        <v>1360</v>
      </c>
      <c r="I106" s="244" t="s">
        <v>1323</v>
      </c>
      <c r="J106" s="244">
        <v>50</v>
      </c>
      <c r="K106" s="255"/>
    </row>
    <row r="107" spans="2:11" ht="15" customHeight="1">
      <c r="B107" s="264"/>
      <c r="C107" s="244" t="s">
        <v>1329</v>
      </c>
      <c r="D107" s="244"/>
      <c r="E107" s="244"/>
      <c r="F107" s="263" t="s">
        <v>1321</v>
      </c>
      <c r="G107" s="244"/>
      <c r="H107" s="244" t="s">
        <v>1360</v>
      </c>
      <c r="I107" s="244" t="s">
        <v>1331</v>
      </c>
      <c r="J107" s="244"/>
      <c r="K107" s="255"/>
    </row>
    <row r="108" spans="2:11" ht="15" customHeight="1">
      <c r="B108" s="264"/>
      <c r="C108" s="244" t="s">
        <v>1340</v>
      </c>
      <c r="D108" s="244"/>
      <c r="E108" s="244"/>
      <c r="F108" s="263" t="s">
        <v>1327</v>
      </c>
      <c r="G108" s="244"/>
      <c r="H108" s="244" t="s">
        <v>1360</v>
      </c>
      <c r="I108" s="244" t="s">
        <v>1323</v>
      </c>
      <c r="J108" s="244">
        <v>50</v>
      </c>
      <c r="K108" s="255"/>
    </row>
    <row r="109" spans="2:11" ht="15" customHeight="1">
      <c r="B109" s="264"/>
      <c r="C109" s="244" t="s">
        <v>1348</v>
      </c>
      <c r="D109" s="244"/>
      <c r="E109" s="244"/>
      <c r="F109" s="263" t="s">
        <v>1327</v>
      </c>
      <c r="G109" s="244"/>
      <c r="H109" s="244" t="s">
        <v>1360</v>
      </c>
      <c r="I109" s="244" t="s">
        <v>1323</v>
      </c>
      <c r="J109" s="244">
        <v>50</v>
      </c>
      <c r="K109" s="255"/>
    </row>
    <row r="110" spans="2:11" ht="15" customHeight="1">
      <c r="B110" s="264"/>
      <c r="C110" s="244" t="s">
        <v>1346</v>
      </c>
      <c r="D110" s="244"/>
      <c r="E110" s="244"/>
      <c r="F110" s="263" t="s">
        <v>1327</v>
      </c>
      <c r="G110" s="244"/>
      <c r="H110" s="244" t="s">
        <v>1360</v>
      </c>
      <c r="I110" s="244" t="s">
        <v>1323</v>
      </c>
      <c r="J110" s="244">
        <v>50</v>
      </c>
      <c r="K110" s="255"/>
    </row>
    <row r="111" spans="2:11" ht="15" customHeight="1">
      <c r="B111" s="264"/>
      <c r="C111" s="244" t="s">
        <v>55</v>
      </c>
      <c r="D111" s="244"/>
      <c r="E111" s="244"/>
      <c r="F111" s="263" t="s">
        <v>1321</v>
      </c>
      <c r="G111" s="244"/>
      <c r="H111" s="244" t="s">
        <v>1361</v>
      </c>
      <c r="I111" s="244" t="s">
        <v>1323</v>
      </c>
      <c r="J111" s="244">
        <v>20</v>
      </c>
      <c r="K111" s="255"/>
    </row>
    <row r="112" spans="2:11" ht="15" customHeight="1">
      <c r="B112" s="264"/>
      <c r="C112" s="244" t="s">
        <v>1362</v>
      </c>
      <c r="D112" s="244"/>
      <c r="E112" s="244"/>
      <c r="F112" s="263" t="s">
        <v>1321</v>
      </c>
      <c r="G112" s="244"/>
      <c r="H112" s="244" t="s">
        <v>1363</v>
      </c>
      <c r="I112" s="244" t="s">
        <v>1323</v>
      </c>
      <c r="J112" s="244">
        <v>120</v>
      </c>
      <c r="K112" s="255"/>
    </row>
    <row r="113" spans="2:11" ht="15" customHeight="1">
      <c r="B113" s="264"/>
      <c r="C113" s="244" t="s">
        <v>40</v>
      </c>
      <c r="D113" s="244"/>
      <c r="E113" s="244"/>
      <c r="F113" s="263" t="s">
        <v>1321</v>
      </c>
      <c r="G113" s="244"/>
      <c r="H113" s="244" t="s">
        <v>1364</v>
      </c>
      <c r="I113" s="244" t="s">
        <v>1355</v>
      </c>
      <c r="J113" s="244"/>
      <c r="K113" s="255"/>
    </row>
    <row r="114" spans="2:11" ht="15" customHeight="1">
      <c r="B114" s="264"/>
      <c r="C114" s="244" t="s">
        <v>50</v>
      </c>
      <c r="D114" s="244"/>
      <c r="E114" s="244"/>
      <c r="F114" s="263" t="s">
        <v>1321</v>
      </c>
      <c r="G114" s="244"/>
      <c r="H114" s="244" t="s">
        <v>1365</v>
      </c>
      <c r="I114" s="244" t="s">
        <v>1355</v>
      </c>
      <c r="J114" s="244"/>
      <c r="K114" s="255"/>
    </row>
    <row r="115" spans="2:11" ht="15" customHeight="1">
      <c r="B115" s="264"/>
      <c r="C115" s="244" t="s">
        <v>59</v>
      </c>
      <c r="D115" s="244"/>
      <c r="E115" s="244"/>
      <c r="F115" s="263" t="s">
        <v>1321</v>
      </c>
      <c r="G115" s="244"/>
      <c r="H115" s="244" t="s">
        <v>1366</v>
      </c>
      <c r="I115" s="244" t="s">
        <v>1367</v>
      </c>
      <c r="J115" s="244"/>
      <c r="K115" s="255"/>
    </row>
    <row r="116" spans="2:11" ht="15" customHeight="1">
      <c r="B116" s="267"/>
      <c r="C116" s="273"/>
      <c r="D116" s="273"/>
      <c r="E116" s="273"/>
      <c r="F116" s="273"/>
      <c r="G116" s="273"/>
      <c r="H116" s="273"/>
      <c r="I116" s="273"/>
      <c r="J116" s="273"/>
      <c r="K116" s="269"/>
    </row>
    <row r="117" spans="2:11" ht="18.75" customHeight="1">
      <c r="B117" s="274"/>
      <c r="C117" s="240"/>
      <c r="D117" s="240"/>
      <c r="E117" s="240"/>
      <c r="F117" s="275"/>
      <c r="G117" s="240"/>
      <c r="H117" s="240"/>
      <c r="I117" s="240"/>
      <c r="J117" s="240"/>
      <c r="K117" s="274"/>
    </row>
    <row r="118" spans="2:11" ht="18.75" customHeight="1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</row>
    <row r="119" spans="2:11" ht="7.5" customHeight="1">
      <c r="B119" s="276"/>
      <c r="C119" s="277"/>
      <c r="D119" s="277"/>
      <c r="E119" s="277"/>
      <c r="F119" s="277"/>
      <c r="G119" s="277"/>
      <c r="H119" s="277"/>
      <c r="I119" s="277"/>
      <c r="J119" s="277"/>
      <c r="K119" s="278"/>
    </row>
    <row r="120" spans="2:11" ht="45" customHeight="1">
      <c r="B120" s="279"/>
      <c r="C120" s="359" t="s">
        <v>1368</v>
      </c>
      <c r="D120" s="359"/>
      <c r="E120" s="359"/>
      <c r="F120" s="359"/>
      <c r="G120" s="359"/>
      <c r="H120" s="359"/>
      <c r="I120" s="359"/>
      <c r="J120" s="359"/>
      <c r="K120" s="280"/>
    </row>
    <row r="121" spans="2:11" ht="17.25" customHeight="1">
      <c r="B121" s="281"/>
      <c r="C121" s="256" t="s">
        <v>1315</v>
      </c>
      <c r="D121" s="256"/>
      <c r="E121" s="256"/>
      <c r="F121" s="256" t="s">
        <v>1316</v>
      </c>
      <c r="G121" s="257"/>
      <c r="H121" s="256" t="s">
        <v>144</v>
      </c>
      <c r="I121" s="256" t="s">
        <v>59</v>
      </c>
      <c r="J121" s="256" t="s">
        <v>1317</v>
      </c>
      <c r="K121" s="282"/>
    </row>
    <row r="122" spans="2:11" ht="17.25" customHeight="1">
      <c r="B122" s="281"/>
      <c r="C122" s="258" t="s">
        <v>1318</v>
      </c>
      <c r="D122" s="258"/>
      <c r="E122" s="258"/>
      <c r="F122" s="259" t="s">
        <v>1319</v>
      </c>
      <c r="G122" s="260"/>
      <c r="H122" s="258"/>
      <c r="I122" s="258"/>
      <c r="J122" s="258" t="s">
        <v>1320</v>
      </c>
      <c r="K122" s="282"/>
    </row>
    <row r="123" spans="2:11" ht="5.25" customHeight="1">
      <c r="B123" s="283"/>
      <c r="C123" s="261"/>
      <c r="D123" s="261"/>
      <c r="E123" s="261"/>
      <c r="F123" s="261"/>
      <c r="G123" s="244"/>
      <c r="H123" s="261"/>
      <c r="I123" s="261"/>
      <c r="J123" s="261"/>
      <c r="K123" s="284"/>
    </row>
    <row r="124" spans="2:11" ht="15" customHeight="1">
      <c r="B124" s="283"/>
      <c r="C124" s="244" t="s">
        <v>1324</v>
      </c>
      <c r="D124" s="261"/>
      <c r="E124" s="261"/>
      <c r="F124" s="263" t="s">
        <v>1321</v>
      </c>
      <c r="G124" s="244"/>
      <c r="H124" s="244" t="s">
        <v>1360</v>
      </c>
      <c r="I124" s="244" t="s">
        <v>1323</v>
      </c>
      <c r="J124" s="244">
        <v>120</v>
      </c>
      <c r="K124" s="285"/>
    </row>
    <row r="125" spans="2:11" ht="15" customHeight="1">
      <c r="B125" s="283"/>
      <c r="C125" s="244" t="s">
        <v>1369</v>
      </c>
      <c r="D125" s="244"/>
      <c r="E125" s="244"/>
      <c r="F125" s="263" t="s">
        <v>1321</v>
      </c>
      <c r="G125" s="244"/>
      <c r="H125" s="244" t="s">
        <v>1370</v>
      </c>
      <c r="I125" s="244" t="s">
        <v>1323</v>
      </c>
      <c r="J125" s="244" t="s">
        <v>1371</v>
      </c>
      <c r="K125" s="285"/>
    </row>
    <row r="126" spans="2:11" ht="15" customHeight="1">
      <c r="B126" s="283"/>
      <c r="C126" s="244" t="s">
        <v>93</v>
      </c>
      <c r="D126" s="244"/>
      <c r="E126" s="244"/>
      <c r="F126" s="263" t="s">
        <v>1321</v>
      </c>
      <c r="G126" s="244"/>
      <c r="H126" s="244" t="s">
        <v>1372</v>
      </c>
      <c r="I126" s="244" t="s">
        <v>1323</v>
      </c>
      <c r="J126" s="244" t="s">
        <v>1371</v>
      </c>
      <c r="K126" s="285"/>
    </row>
    <row r="127" spans="2:11" ht="15" customHeight="1">
      <c r="B127" s="283"/>
      <c r="C127" s="244" t="s">
        <v>1332</v>
      </c>
      <c r="D127" s="244"/>
      <c r="E127" s="244"/>
      <c r="F127" s="263" t="s">
        <v>1327</v>
      </c>
      <c r="G127" s="244"/>
      <c r="H127" s="244" t="s">
        <v>1333</v>
      </c>
      <c r="I127" s="244" t="s">
        <v>1323</v>
      </c>
      <c r="J127" s="244">
        <v>15</v>
      </c>
      <c r="K127" s="285"/>
    </row>
    <row r="128" spans="2:11" ht="15" customHeight="1">
      <c r="B128" s="283"/>
      <c r="C128" s="265" t="s">
        <v>1334</v>
      </c>
      <c r="D128" s="265"/>
      <c r="E128" s="265"/>
      <c r="F128" s="266" t="s">
        <v>1327</v>
      </c>
      <c r="G128" s="265"/>
      <c r="H128" s="265" t="s">
        <v>1335</v>
      </c>
      <c r="I128" s="265" t="s">
        <v>1323</v>
      </c>
      <c r="J128" s="265">
        <v>15</v>
      </c>
      <c r="K128" s="285"/>
    </row>
    <row r="129" spans="2:11" ht="15" customHeight="1">
      <c r="B129" s="283"/>
      <c r="C129" s="265" t="s">
        <v>1336</v>
      </c>
      <c r="D129" s="265"/>
      <c r="E129" s="265"/>
      <c r="F129" s="266" t="s">
        <v>1327</v>
      </c>
      <c r="G129" s="265"/>
      <c r="H129" s="265" t="s">
        <v>1337</v>
      </c>
      <c r="I129" s="265" t="s">
        <v>1323</v>
      </c>
      <c r="J129" s="265">
        <v>20</v>
      </c>
      <c r="K129" s="285"/>
    </row>
    <row r="130" spans="2:11" ht="15" customHeight="1">
      <c r="B130" s="283"/>
      <c r="C130" s="265" t="s">
        <v>1338</v>
      </c>
      <c r="D130" s="265"/>
      <c r="E130" s="265"/>
      <c r="F130" s="266" t="s">
        <v>1327</v>
      </c>
      <c r="G130" s="265"/>
      <c r="H130" s="265" t="s">
        <v>1339</v>
      </c>
      <c r="I130" s="265" t="s">
        <v>1323</v>
      </c>
      <c r="J130" s="265">
        <v>20</v>
      </c>
      <c r="K130" s="285"/>
    </row>
    <row r="131" spans="2:11" ht="15" customHeight="1">
      <c r="B131" s="283"/>
      <c r="C131" s="244" t="s">
        <v>1326</v>
      </c>
      <c r="D131" s="244"/>
      <c r="E131" s="244"/>
      <c r="F131" s="263" t="s">
        <v>1327</v>
      </c>
      <c r="G131" s="244"/>
      <c r="H131" s="244" t="s">
        <v>1360</v>
      </c>
      <c r="I131" s="244" t="s">
        <v>1323</v>
      </c>
      <c r="J131" s="244">
        <v>50</v>
      </c>
      <c r="K131" s="285"/>
    </row>
    <row r="132" spans="2:11" ht="15" customHeight="1">
      <c r="B132" s="283"/>
      <c r="C132" s="244" t="s">
        <v>1340</v>
      </c>
      <c r="D132" s="244"/>
      <c r="E132" s="244"/>
      <c r="F132" s="263" t="s">
        <v>1327</v>
      </c>
      <c r="G132" s="244"/>
      <c r="H132" s="244" t="s">
        <v>1360</v>
      </c>
      <c r="I132" s="244" t="s">
        <v>1323</v>
      </c>
      <c r="J132" s="244">
        <v>50</v>
      </c>
      <c r="K132" s="285"/>
    </row>
    <row r="133" spans="2:11" ht="15" customHeight="1">
      <c r="B133" s="283"/>
      <c r="C133" s="244" t="s">
        <v>1346</v>
      </c>
      <c r="D133" s="244"/>
      <c r="E133" s="244"/>
      <c r="F133" s="263" t="s">
        <v>1327</v>
      </c>
      <c r="G133" s="244"/>
      <c r="H133" s="244" t="s">
        <v>1360</v>
      </c>
      <c r="I133" s="244" t="s">
        <v>1323</v>
      </c>
      <c r="J133" s="244">
        <v>50</v>
      </c>
      <c r="K133" s="285"/>
    </row>
    <row r="134" spans="2:11" ht="15" customHeight="1">
      <c r="B134" s="283"/>
      <c r="C134" s="244" t="s">
        <v>1348</v>
      </c>
      <c r="D134" s="244"/>
      <c r="E134" s="244"/>
      <c r="F134" s="263" t="s">
        <v>1327</v>
      </c>
      <c r="G134" s="244"/>
      <c r="H134" s="244" t="s">
        <v>1360</v>
      </c>
      <c r="I134" s="244" t="s">
        <v>1323</v>
      </c>
      <c r="J134" s="244">
        <v>50</v>
      </c>
      <c r="K134" s="285"/>
    </row>
    <row r="135" spans="2:11" ht="15" customHeight="1">
      <c r="B135" s="283"/>
      <c r="C135" s="244" t="s">
        <v>149</v>
      </c>
      <c r="D135" s="244"/>
      <c r="E135" s="244"/>
      <c r="F135" s="263" t="s">
        <v>1327</v>
      </c>
      <c r="G135" s="244"/>
      <c r="H135" s="244" t="s">
        <v>1373</v>
      </c>
      <c r="I135" s="244" t="s">
        <v>1323</v>
      </c>
      <c r="J135" s="244">
        <v>255</v>
      </c>
      <c r="K135" s="285"/>
    </row>
    <row r="136" spans="2:11" ht="15" customHeight="1">
      <c r="B136" s="283"/>
      <c r="C136" s="244" t="s">
        <v>1350</v>
      </c>
      <c r="D136" s="244"/>
      <c r="E136" s="244"/>
      <c r="F136" s="263" t="s">
        <v>1321</v>
      </c>
      <c r="G136" s="244"/>
      <c r="H136" s="244" t="s">
        <v>1374</v>
      </c>
      <c r="I136" s="244" t="s">
        <v>1352</v>
      </c>
      <c r="J136" s="244"/>
      <c r="K136" s="285"/>
    </row>
    <row r="137" spans="2:11" ht="15" customHeight="1">
      <c r="B137" s="283"/>
      <c r="C137" s="244" t="s">
        <v>1353</v>
      </c>
      <c r="D137" s="244"/>
      <c r="E137" s="244"/>
      <c r="F137" s="263" t="s">
        <v>1321</v>
      </c>
      <c r="G137" s="244"/>
      <c r="H137" s="244" t="s">
        <v>1375</v>
      </c>
      <c r="I137" s="244" t="s">
        <v>1355</v>
      </c>
      <c r="J137" s="244"/>
      <c r="K137" s="285"/>
    </row>
    <row r="138" spans="2:11" ht="15" customHeight="1">
      <c r="B138" s="283"/>
      <c r="C138" s="244" t="s">
        <v>1356</v>
      </c>
      <c r="D138" s="244"/>
      <c r="E138" s="244"/>
      <c r="F138" s="263" t="s">
        <v>1321</v>
      </c>
      <c r="G138" s="244"/>
      <c r="H138" s="244" t="s">
        <v>1356</v>
      </c>
      <c r="I138" s="244" t="s">
        <v>1355</v>
      </c>
      <c r="J138" s="244"/>
      <c r="K138" s="285"/>
    </row>
    <row r="139" spans="2:11" ht="15" customHeight="1">
      <c r="B139" s="283"/>
      <c r="C139" s="244" t="s">
        <v>40</v>
      </c>
      <c r="D139" s="244"/>
      <c r="E139" s="244"/>
      <c r="F139" s="263" t="s">
        <v>1321</v>
      </c>
      <c r="G139" s="244"/>
      <c r="H139" s="244" t="s">
        <v>1376</v>
      </c>
      <c r="I139" s="244" t="s">
        <v>1355</v>
      </c>
      <c r="J139" s="244"/>
      <c r="K139" s="285"/>
    </row>
    <row r="140" spans="2:11" ht="15" customHeight="1">
      <c r="B140" s="283"/>
      <c r="C140" s="244" t="s">
        <v>1377</v>
      </c>
      <c r="D140" s="244"/>
      <c r="E140" s="244"/>
      <c r="F140" s="263" t="s">
        <v>1321</v>
      </c>
      <c r="G140" s="244"/>
      <c r="H140" s="244" t="s">
        <v>1378</v>
      </c>
      <c r="I140" s="244" t="s">
        <v>1355</v>
      </c>
      <c r="J140" s="244"/>
      <c r="K140" s="285"/>
    </row>
    <row r="141" spans="2:11" ht="15" customHeight="1">
      <c r="B141" s="286"/>
      <c r="C141" s="287"/>
      <c r="D141" s="287"/>
      <c r="E141" s="287"/>
      <c r="F141" s="287"/>
      <c r="G141" s="287"/>
      <c r="H141" s="287"/>
      <c r="I141" s="287"/>
      <c r="J141" s="287"/>
      <c r="K141" s="288"/>
    </row>
    <row r="142" spans="2:11" ht="18.75" customHeight="1">
      <c r="B142" s="240"/>
      <c r="C142" s="240"/>
      <c r="D142" s="240"/>
      <c r="E142" s="240"/>
      <c r="F142" s="275"/>
      <c r="G142" s="240"/>
      <c r="H142" s="240"/>
      <c r="I142" s="240"/>
      <c r="J142" s="240"/>
      <c r="K142" s="240"/>
    </row>
    <row r="143" spans="2:11" ht="18.75" customHeight="1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</row>
    <row r="144" spans="2:11" ht="7.5" customHeight="1">
      <c r="B144" s="251"/>
      <c r="C144" s="252"/>
      <c r="D144" s="252"/>
      <c r="E144" s="252"/>
      <c r="F144" s="252"/>
      <c r="G144" s="252"/>
      <c r="H144" s="252"/>
      <c r="I144" s="252"/>
      <c r="J144" s="252"/>
      <c r="K144" s="253"/>
    </row>
    <row r="145" spans="2:11" ht="45" customHeight="1">
      <c r="B145" s="254"/>
      <c r="C145" s="364" t="s">
        <v>1379</v>
      </c>
      <c r="D145" s="364"/>
      <c r="E145" s="364"/>
      <c r="F145" s="364"/>
      <c r="G145" s="364"/>
      <c r="H145" s="364"/>
      <c r="I145" s="364"/>
      <c r="J145" s="364"/>
      <c r="K145" s="255"/>
    </row>
    <row r="146" spans="2:11" ht="17.25" customHeight="1">
      <c r="B146" s="254"/>
      <c r="C146" s="256" t="s">
        <v>1315</v>
      </c>
      <c r="D146" s="256"/>
      <c r="E146" s="256"/>
      <c r="F146" s="256" t="s">
        <v>1316</v>
      </c>
      <c r="G146" s="257"/>
      <c r="H146" s="256" t="s">
        <v>144</v>
      </c>
      <c r="I146" s="256" t="s">
        <v>59</v>
      </c>
      <c r="J146" s="256" t="s">
        <v>1317</v>
      </c>
      <c r="K146" s="255"/>
    </row>
    <row r="147" spans="2:11" ht="17.25" customHeight="1">
      <c r="B147" s="254"/>
      <c r="C147" s="258" t="s">
        <v>1318</v>
      </c>
      <c r="D147" s="258"/>
      <c r="E147" s="258"/>
      <c r="F147" s="259" t="s">
        <v>1319</v>
      </c>
      <c r="G147" s="260"/>
      <c r="H147" s="258"/>
      <c r="I147" s="258"/>
      <c r="J147" s="258" t="s">
        <v>1320</v>
      </c>
      <c r="K147" s="255"/>
    </row>
    <row r="148" spans="2:11" ht="5.25" customHeight="1">
      <c r="B148" s="264"/>
      <c r="C148" s="261"/>
      <c r="D148" s="261"/>
      <c r="E148" s="261"/>
      <c r="F148" s="261"/>
      <c r="G148" s="262"/>
      <c r="H148" s="261"/>
      <c r="I148" s="261"/>
      <c r="J148" s="261"/>
      <c r="K148" s="285"/>
    </row>
    <row r="149" spans="2:11" ht="15" customHeight="1">
      <c r="B149" s="264"/>
      <c r="C149" s="289" t="s">
        <v>1324</v>
      </c>
      <c r="D149" s="244"/>
      <c r="E149" s="244"/>
      <c r="F149" s="290" t="s">
        <v>1321</v>
      </c>
      <c r="G149" s="244"/>
      <c r="H149" s="289" t="s">
        <v>1360</v>
      </c>
      <c r="I149" s="289" t="s">
        <v>1323</v>
      </c>
      <c r="J149" s="289">
        <v>120</v>
      </c>
      <c r="K149" s="285"/>
    </row>
    <row r="150" spans="2:11" ht="15" customHeight="1">
      <c r="B150" s="264"/>
      <c r="C150" s="289" t="s">
        <v>1369</v>
      </c>
      <c r="D150" s="244"/>
      <c r="E150" s="244"/>
      <c r="F150" s="290" t="s">
        <v>1321</v>
      </c>
      <c r="G150" s="244"/>
      <c r="H150" s="289" t="s">
        <v>1380</v>
      </c>
      <c r="I150" s="289" t="s">
        <v>1323</v>
      </c>
      <c r="J150" s="289" t="s">
        <v>1371</v>
      </c>
      <c r="K150" s="285"/>
    </row>
    <row r="151" spans="2:11" ht="15" customHeight="1">
      <c r="B151" s="264"/>
      <c r="C151" s="289" t="s">
        <v>93</v>
      </c>
      <c r="D151" s="244"/>
      <c r="E151" s="244"/>
      <c r="F151" s="290" t="s">
        <v>1321</v>
      </c>
      <c r="G151" s="244"/>
      <c r="H151" s="289" t="s">
        <v>1381</v>
      </c>
      <c r="I151" s="289" t="s">
        <v>1323</v>
      </c>
      <c r="J151" s="289" t="s">
        <v>1371</v>
      </c>
      <c r="K151" s="285"/>
    </row>
    <row r="152" spans="2:11" ht="15" customHeight="1">
      <c r="B152" s="264"/>
      <c r="C152" s="289" t="s">
        <v>1326</v>
      </c>
      <c r="D152" s="244"/>
      <c r="E152" s="244"/>
      <c r="F152" s="290" t="s">
        <v>1327</v>
      </c>
      <c r="G152" s="244"/>
      <c r="H152" s="289" t="s">
        <v>1360</v>
      </c>
      <c r="I152" s="289" t="s">
        <v>1323</v>
      </c>
      <c r="J152" s="289">
        <v>50</v>
      </c>
      <c r="K152" s="285"/>
    </row>
    <row r="153" spans="2:11" ht="15" customHeight="1">
      <c r="B153" s="264"/>
      <c r="C153" s="289" t="s">
        <v>1329</v>
      </c>
      <c r="D153" s="244"/>
      <c r="E153" s="244"/>
      <c r="F153" s="290" t="s">
        <v>1321</v>
      </c>
      <c r="G153" s="244"/>
      <c r="H153" s="289" t="s">
        <v>1360</v>
      </c>
      <c r="I153" s="289" t="s">
        <v>1331</v>
      </c>
      <c r="J153" s="289"/>
      <c r="K153" s="285"/>
    </row>
    <row r="154" spans="2:11" ht="15" customHeight="1">
      <c r="B154" s="264"/>
      <c r="C154" s="289" t="s">
        <v>1340</v>
      </c>
      <c r="D154" s="244"/>
      <c r="E154" s="244"/>
      <c r="F154" s="290" t="s">
        <v>1327</v>
      </c>
      <c r="G154" s="244"/>
      <c r="H154" s="289" t="s">
        <v>1360</v>
      </c>
      <c r="I154" s="289" t="s">
        <v>1323</v>
      </c>
      <c r="J154" s="289">
        <v>50</v>
      </c>
      <c r="K154" s="285"/>
    </row>
    <row r="155" spans="2:11" ht="15" customHeight="1">
      <c r="B155" s="264"/>
      <c r="C155" s="289" t="s">
        <v>1348</v>
      </c>
      <c r="D155" s="244"/>
      <c r="E155" s="244"/>
      <c r="F155" s="290" t="s">
        <v>1327</v>
      </c>
      <c r="G155" s="244"/>
      <c r="H155" s="289" t="s">
        <v>1360</v>
      </c>
      <c r="I155" s="289" t="s">
        <v>1323</v>
      </c>
      <c r="J155" s="289">
        <v>50</v>
      </c>
      <c r="K155" s="285"/>
    </row>
    <row r="156" spans="2:11" ht="15" customHeight="1">
      <c r="B156" s="264"/>
      <c r="C156" s="289" t="s">
        <v>1346</v>
      </c>
      <c r="D156" s="244"/>
      <c r="E156" s="244"/>
      <c r="F156" s="290" t="s">
        <v>1327</v>
      </c>
      <c r="G156" s="244"/>
      <c r="H156" s="289" t="s">
        <v>1360</v>
      </c>
      <c r="I156" s="289" t="s">
        <v>1323</v>
      </c>
      <c r="J156" s="289">
        <v>50</v>
      </c>
      <c r="K156" s="285"/>
    </row>
    <row r="157" spans="2:11" ht="15" customHeight="1">
      <c r="B157" s="264"/>
      <c r="C157" s="289" t="s">
        <v>126</v>
      </c>
      <c r="D157" s="244"/>
      <c r="E157" s="244"/>
      <c r="F157" s="290" t="s">
        <v>1321</v>
      </c>
      <c r="G157" s="244"/>
      <c r="H157" s="289" t="s">
        <v>1382</v>
      </c>
      <c r="I157" s="289" t="s">
        <v>1323</v>
      </c>
      <c r="J157" s="289" t="s">
        <v>1383</v>
      </c>
      <c r="K157" s="285"/>
    </row>
    <row r="158" spans="2:11" ht="15" customHeight="1">
      <c r="B158" s="264"/>
      <c r="C158" s="289" t="s">
        <v>1384</v>
      </c>
      <c r="D158" s="244"/>
      <c r="E158" s="244"/>
      <c r="F158" s="290" t="s">
        <v>1321</v>
      </c>
      <c r="G158" s="244"/>
      <c r="H158" s="289" t="s">
        <v>1385</v>
      </c>
      <c r="I158" s="289" t="s">
        <v>1355</v>
      </c>
      <c r="J158" s="289"/>
      <c r="K158" s="285"/>
    </row>
    <row r="159" spans="2:11" ht="15" customHeight="1">
      <c r="B159" s="291"/>
      <c r="C159" s="273"/>
      <c r="D159" s="273"/>
      <c r="E159" s="273"/>
      <c r="F159" s="273"/>
      <c r="G159" s="273"/>
      <c r="H159" s="273"/>
      <c r="I159" s="273"/>
      <c r="J159" s="273"/>
      <c r="K159" s="292"/>
    </row>
    <row r="160" spans="2:11" ht="18.75" customHeight="1">
      <c r="B160" s="240"/>
      <c r="C160" s="244"/>
      <c r="D160" s="244"/>
      <c r="E160" s="244"/>
      <c r="F160" s="263"/>
      <c r="G160" s="244"/>
      <c r="H160" s="244"/>
      <c r="I160" s="244"/>
      <c r="J160" s="244"/>
      <c r="K160" s="240"/>
    </row>
    <row r="161" spans="2:11" ht="18.75" customHeight="1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</row>
    <row r="162" spans="2:11" ht="7.5" customHeight="1">
      <c r="B162" s="232"/>
      <c r="C162" s="233"/>
      <c r="D162" s="233"/>
      <c r="E162" s="233"/>
      <c r="F162" s="233"/>
      <c r="G162" s="233"/>
      <c r="H162" s="233"/>
      <c r="I162" s="233"/>
      <c r="J162" s="233"/>
      <c r="K162" s="234"/>
    </row>
    <row r="163" spans="2:11" ht="45" customHeight="1">
      <c r="B163" s="235"/>
      <c r="C163" s="359" t="s">
        <v>1386</v>
      </c>
      <c r="D163" s="359"/>
      <c r="E163" s="359"/>
      <c r="F163" s="359"/>
      <c r="G163" s="359"/>
      <c r="H163" s="359"/>
      <c r="I163" s="359"/>
      <c r="J163" s="359"/>
      <c r="K163" s="236"/>
    </row>
    <row r="164" spans="2:11" ht="17.25" customHeight="1">
      <c r="B164" s="235"/>
      <c r="C164" s="256" t="s">
        <v>1315</v>
      </c>
      <c r="D164" s="256"/>
      <c r="E164" s="256"/>
      <c r="F164" s="256" t="s">
        <v>1316</v>
      </c>
      <c r="G164" s="293"/>
      <c r="H164" s="294" t="s">
        <v>144</v>
      </c>
      <c r="I164" s="294" t="s">
        <v>59</v>
      </c>
      <c r="J164" s="256" t="s">
        <v>1317</v>
      </c>
      <c r="K164" s="236"/>
    </row>
    <row r="165" spans="2:11" ht="17.25" customHeight="1">
      <c r="B165" s="237"/>
      <c r="C165" s="258" t="s">
        <v>1318</v>
      </c>
      <c r="D165" s="258"/>
      <c r="E165" s="258"/>
      <c r="F165" s="259" t="s">
        <v>1319</v>
      </c>
      <c r="G165" s="295"/>
      <c r="H165" s="296"/>
      <c r="I165" s="296"/>
      <c r="J165" s="258" t="s">
        <v>1320</v>
      </c>
      <c r="K165" s="238"/>
    </row>
    <row r="166" spans="2:11" ht="5.25" customHeight="1">
      <c r="B166" s="264"/>
      <c r="C166" s="261"/>
      <c r="D166" s="261"/>
      <c r="E166" s="261"/>
      <c r="F166" s="261"/>
      <c r="G166" s="262"/>
      <c r="H166" s="261"/>
      <c r="I166" s="261"/>
      <c r="J166" s="261"/>
      <c r="K166" s="285"/>
    </row>
    <row r="167" spans="2:11" ht="15" customHeight="1">
      <c r="B167" s="264"/>
      <c r="C167" s="244" t="s">
        <v>1324</v>
      </c>
      <c r="D167" s="244"/>
      <c r="E167" s="244"/>
      <c r="F167" s="263" t="s">
        <v>1321</v>
      </c>
      <c r="G167" s="244"/>
      <c r="H167" s="244" t="s">
        <v>1360</v>
      </c>
      <c r="I167" s="244" t="s">
        <v>1323</v>
      </c>
      <c r="J167" s="244">
        <v>120</v>
      </c>
      <c r="K167" s="285"/>
    </row>
    <row r="168" spans="2:11" ht="15" customHeight="1">
      <c r="B168" s="264"/>
      <c r="C168" s="244" t="s">
        <v>1369</v>
      </c>
      <c r="D168" s="244"/>
      <c r="E168" s="244"/>
      <c r="F168" s="263" t="s">
        <v>1321</v>
      </c>
      <c r="G168" s="244"/>
      <c r="H168" s="244" t="s">
        <v>1370</v>
      </c>
      <c r="I168" s="244" t="s">
        <v>1323</v>
      </c>
      <c r="J168" s="244" t="s">
        <v>1371</v>
      </c>
      <c r="K168" s="285"/>
    </row>
    <row r="169" spans="2:11" ht="15" customHeight="1">
      <c r="B169" s="264"/>
      <c r="C169" s="244" t="s">
        <v>93</v>
      </c>
      <c r="D169" s="244"/>
      <c r="E169" s="244"/>
      <c r="F169" s="263" t="s">
        <v>1321</v>
      </c>
      <c r="G169" s="244"/>
      <c r="H169" s="244" t="s">
        <v>1387</v>
      </c>
      <c r="I169" s="244" t="s">
        <v>1323</v>
      </c>
      <c r="J169" s="244" t="s">
        <v>1371</v>
      </c>
      <c r="K169" s="285"/>
    </row>
    <row r="170" spans="2:11" ht="15" customHeight="1">
      <c r="B170" s="264"/>
      <c r="C170" s="244" t="s">
        <v>1326</v>
      </c>
      <c r="D170" s="244"/>
      <c r="E170" s="244"/>
      <c r="F170" s="263" t="s">
        <v>1327</v>
      </c>
      <c r="G170" s="244"/>
      <c r="H170" s="244" t="s">
        <v>1387</v>
      </c>
      <c r="I170" s="244" t="s">
        <v>1323</v>
      </c>
      <c r="J170" s="244">
        <v>50</v>
      </c>
      <c r="K170" s="285"/>
    </row>
    <row r="171" spans="2:11" ht="15" customHeight="1">
      <c r="B171" s="264"/>
      <c r="C171" s="244" t="s">
        <v>1329</v>
      </c>
      <c r="D171" s="244"/>
      <c r="E171" s="244"/>
      <c r="F171" s="263" t="s">
        <v>1321</v>
      </c>
      <c r="G171" s="244"/>
      <c r="H171" s="244" t="s">
        <v>1387</v>
      </c>
      <c r="I171" s="244" t="s">
        <v>1331</v>
      </c>
      <c r="J171" s="244"/>
      <c r="K171" s="285"/>
    </row>
    <row r="172" spans="2:11" ht="15" customHeight="1">
      <c r="B172" s="264"/>
      <c r="C172" s="244" t="s">
        <v>1340</v>
      </c>
      <c r="D172" s="244"/>
      <c r="E172" s="244"/>
      <c r="F172" s="263" t="s">
        <v>1327</v>
      </c>
      <c r="G172" s="244"/>
      <c r="H172" s="244" t="s">
        <v>1387</v>
      </c>
      <c r="I172" s="244" t="s">
        <v>1323</v>
      </c>
      <c r="J172" s="244">
        <v>50</v>
      </c>
      <c r="K172" s="285"/>
    </row>
    <row r="173" spans="2:11" ht="15" customHeight="1">
      <c r="B173" s="264"/>
      <c r="C173" s="244" t="s">
        <v>1348</v>
      </c>
      <c r="D173" s="244"/>
      <c r="E173" s="244"/>
      <c r="F173" s="263" t="s">
        <v>1327</v>
      </c>
      <c r="G173" s="244"/>
      <c r="H173" s="244" t="s">
        <v>1387</v>
      </c>
      <c r="I173" s="244" t="s">
        <v>1323</v>
      </c>
      <c r="J173" s="244">
        <v>50</v>
      </c>
      <c r="K173" s="285"/>
    </row>
    <row r="174" spans="2:11" ht="15" customHeight="1">
      <c r="B174" s="264"/>
      <c r="C174" s="244" t="s">
        <v>1346</v>
      </c>
      <c r="D174" s="244"/>
      <c r="E174" s="244"/>
      <c r="F174" s="263" t="s">
        <v>1327</v>
      </c>
      <c r="G174" s="244"/>
      <c r="H174" s="244" t="s">
        <v>1387</v>
      </c>
      <c r="I174" s="244" t="s">
        <v>1323</v>
      </c>
      <c r="J174" s="244">
        <v>50</v>
      </c>
      <c r="K174" s="285"/>
    </row>
    <row r="175" spans="2:11" ht="15" customHeight="1">
      <c r="B175" s="264"/>
      <c r="C175" s="244" t="s">
        <v>143</v>
      </c>
      <c r="D175" s="244"/>
      <c r="E175" s="244"/>
      <c r="F175" s="263" t="s">
        <v>1321</v>
      </c>
      <c r="G175" s="244"/>
      <c r="H175" s="244" t="s">
        <v>1388</v>
      </c>
      <c r="I175" s="244" t="s">
        <v>1389</v>
      </c>
      <c r="J175" s="244"/>
      <c r="K175" s="285"/>
    </row>
    <row r="176" spans="2:11" ht="15" customHeight="1">
      <c r="B176" s="264"/>
      <c r="C176" s="244" t="s">
        <v>59</v>
      </c>
      <c r="D176" s="244"/>
      <c r="E176" s="244"/>
      <c r="F176" s="263" t="s">
        <v>1321</v>
      </c>
      <c r="G176" s="244"/>
      <c r="H176" s="244" t="s">
        <v>1390</v>
      </c>
      <c r="I176" s="244" t="s">
        <v>1391</v>
      </c>
      <c r="J176" s="244">
        <v>1</v>
      </c>
      <c r="K176" s="285"/>
    </row>
    <row r="177" spans="2:11" ht="15" customHeight="1">
      <c r="B177" s="264"/>
      <c r="C177" s="244" t="s">
        <v>55</v>
      </c>
      <c r="D177" s="244"/>
      <c r="E177" s="244"/>
      <c r="F177" s="263" t="s">
        <v>1321</v>
      </c>
      <c r="G177" s="244"/>
      <c r="H177" s="244" t="s">
        <v>1392</v>
      </c>
      <c r="I177" s="244" t="s">
        <v>1323</v>
      </c>
      <c r="J177" s="244">
        <v>20</v>
      </c>
      <c r="K177" s="285"/>
    </row>
    <row r="178" spans="2:11" ht="15" customHeight="1">
      <c r="B178" s="264"/>
      <c r="C178" s="244" t="s">
        <v>144</v>
      </c>
      <c r="D178" s="244"/>
      <c r="E178" s="244"/>
      <c r="F178" s="263" t="s">
        <v>1321</v>
      </c>
      <c r="G178" s="244"/>
      <c r="H178" s="244" t="s">
        <v>1393</v>
      </c>
      <c r="I178" s="244" t="s">
        <v>1323</v>
      </c>
      <c r="J178" s="244">
        <v>255</v>
      </c>
      <c r="K178" s="285"/>
    </row>
    <row r="179" spans="2:11" ht="15" customHeight="1">
      <c r="B179" s="264"/>
      <c r="C179" s="244" t="s">
        <v>145</v>
      </c>
      <c r="D179" s="244"/>
      <c r="E179" s="244"/>
      <c r="F179" s="263" t="s">
        <v>1321</v>
      </c>
      <c r="G179" s="244"/>
      <c r="H179" s="244" t="s">
        <v>1286</v>
      </c>
      <c r="I179" s="244" t="s">
        <v>1323</v>
      </c>
      <c r="J179" s="244">
        <v>10</v>
      </c>
      <c r="K179" s="285"/>
    </row>
    <row r="180" spans="2:11" ht="15" customHeight="1">
      <c r="B180" s="264"/>
      <c r="C180" s="244" t="s">
        <v>146</v>
      </c>
      <c r="D180" s="244"/>
      <c r="E180" s="244"/>
      <c r="F180" s="263" t="s">
        <v>1321</v>
      </c>
      <c r="G180" s="244"/>
      <c r="H180" s="244" t="s">
        <v>1394</v>
      </c>
      <c r="I180" s="244" t="s">
        <v>1355</v>
      </c>
      <c r="J180" s="244"/>
      <c r="K180" s="285"/>
    </row>
    <row r="181" spans="2:11" ht="15" customHeight="1">
      <c r="B181" s="264"/>
      <c r="C181" s="244" t="s">
        <v>1395</v>
      </c>
      <c r="D181" s="244"/>
      <c r="E181" s="244"/>
      <c r="F181" s="263" t="s">
        <v>1321</v>
      </c>
      <c r="G181" s="244"/>
      <c r="H181" s="244" t="s">
        <v>1396</v>
      </c>
      <c r="I181" s="244" t="s">
        <v>1355</v>
      </c>
      <c r="J181" s="244"/>
      <c r="K181" s="285"/>
    </row>
    <row r="182" spans="2:11" ht="15" customHeight="1">
      <c r="B182" s="264"/>
      <c r="C182" s="244" t="s">
        <v>1384</v>
      </c>
      <c r="D182" s="244"/>
      <c r="E182" s="244"/>
      <c r="F182" s="263" t="s">
        <v>1321</v>
      </c>
      <c r="G182" s="244"/>
      <c r="H182" s="244" t="s">
        <v>1397</v>
      </c>
      <c r="I182" s="244" t="s">
        <v>1355</v>
      </c>
      <c r="J182" s="244"/>
      <c r="K182" s="285"/>
    </row>
    <row r="183" spans="2:11" ht="15" customHeight="1">
      <c r="B183" s="264"/>
      <c r="C183" s="244" t="s">
        <v>148</v>
      </c>
      <c r="D183" s="244"/>
      <c r="E183" s="244"/>
      <c r="F183" s="263" t="s">
        <v>1327</v>
      </c>
      <c r="G183" s="244"/>
      <c r="H183" s="244" t="s">
        <v>1398</v>
      </c>
      <c r="I183" s="244" t="s">
        <v>1323</v>
      </c>
      <c r="J183" s="244">
        <v>50</v>
      </c>
      <c r="K183" s="285"/>
    </row>
    <row r="184" spans="2:11" ht="15" customHeight="1">
      <c r="B184" s="264"/>
      <c r="C184" s="244" t="s">
        <v>1399</v>
      </c>
      <c r="D184" s="244"/>
      <c r="E184" s="244"/>
      <c r="F184" s="263" t="s">
        <v>1327</v>
      </c>
      <c r="G184" s="244"/>
      <c r="H184" s="244" t="s">
        <v>1400</v>
      </c>
      <c r="I184" s="244" t="s">
        <v>1401</v>
      </c>
      <c r="J184" s="244"/>
      <c r="K184" s="285"/>
    </row>
    <row r="185" spans="2:11" ht="15" customHeight="1">
      <c r="B185" s="264"/>
      <c r="C185" s="244" t="s">
        <v>1402</v>
      </c>
      <c r="D185" s="244"/>
      <c r="E185" s="244"/>
      <c r="F185" s="263" t="s">
        <v>1327</v>
      </c>
      <c r="G185" s="244"/>
      <c r="H185" s="244" t="s">
        <v>1403</v>
      </c>
      <c r="I185" s="244" t="s">
        <v>1401</v>
      </c>
      <c r="J185" s="244"/>
      <c r="K185" s="285"/>
    </row>
    <row r="186" spans="2:11" ht="15" customHeight="1">
      <c r="B186" s="264"/>
      <c r="C186" s="244" t="s">
        <v>1404</v>
      </c>
      <c r="D186" s="244"/>
      <c r="E186" s="244"/>
      <c r="F186" s="263" t="s">
        <v>1327</v>
      </c>
      <c r="G186" s="244"/>
      <c r="H186" s="244" t="s">
        <v>1405</v>
      </c>
      <c r="I186" s="244" t="s">
        <v>1401</v>
      </c>
      <c r="J186" s="244"/>
      <c r="K186" s="285"/>
    </row>
    <row r="187" spans="2:11" ht="15" customHeight="1">
      <c r="B187" s="264"/>
      <c r="C187" s="297" t="s">
        <v>1406</v>
      </c>
      <c r="D187" s="244"/>
      <c r="E187" s="244"/>
      <c r="F187" s="263" t="s">
        <v>1327</v>
      </c>
      <c r="G187" s="244"/>
      <c r="H187" s="244" t="s">
        <v>1407</v>
      </c>
      <c r="I187" s="244" t="s">
        <v>1408</v>
      </c>
      <c r="J187" s="298" t="s">
        <v>1409</v>
      </c>
      <c r="K187" s="285"/>
    </row>
    <row r="188" spans="2:11" ht="15" customHeight="1">
      <c r="B188" s="264"/>
      <c r="C188" s="249" t="s">
        <v>44</v>
      </c>
      <c r="D188" s="244"/>
      <c r="E188" s="244"/>
      <c r="F188" s="263" t="s">
        <v>1321</v>
      </c>
      <c r="G188" s="244"/>
      <c r="H188" s="240" t="s">
        <v>1410</v>
      </c>
      <c r="I188" s="244" t="s">
        <v>1411</v>
      </c>
      <c r="J188" s="244"/>
      <c r="K188" s="285"/>
    </row>
    <row r="189" spans="2:11" ht="15" customHeight="1">
      <c r="B189" s="264"/>
      <c r="C189" s="249" t="s">
        <v>1412</v>
      </c>
      <c r="D189" s="244"/>
      <c r="E189" s="244"/>
      <c r="F189" s="263" t="s">
        <v>1321</v>
      </c>
      <c r="G189" s="244"/>
      <c r="H189" s="244" t="s">
        <v>1413</v>
      </c>
      <c r="I189" s="244" t="s">
        <v>1355</v>
      </c>
      <c r="J189" s="244"/>
      <c r="K189" s="285"/>
    </row>
    <row r="190" spans="2:11" ht="15" customHeight="1">
      <c r="B190" s="264"/>
      <c r="C190" s="249" t="s">
        <v>1414</v>
      </c>
      <c r="D190" s="244"/>
      <c r="E190" s="244"/>
      <c r="F190" s="263" t="s">
        <v>1321</v>
      </c>
      <c r="G190" s="244"/>
      <c r="H190" s="244" t="s">
        <v>1415</v>
      </c>
      <c r="I190" s="244" t="s">
        <v>1355</v>
      </c>
      <c r="J190" s="244"/>
      <c r="K190" s="285"/>
    </row>
    <row r="191" spans="2:11" ht="15" customHeight="1">
      <c r="B191" s="264"/>
      <c r="C191" s="249" t="s">
        <v>1416</v>
      </c>
      <c r="D191" s="244"/>
      <c r="E191" s="244"/>
      <c r="F191" s="263" t="s">
        <v>1327</v>
      </c>
      <c r="G191" s="244"/>
      <c r="H191" s="244" t="s">
        <v>1417</v>
      </c>
      <c r="I191" s="244" t="s">
        <v>1355</v>
      </c>
      <c r="J191" s="244"/>
      <c r="K191" s="285"/>
    </row>
    <row r="192" spans="2:11" ht="15" customHeight="1">
      <c r="B192" s="291"/>
      <c r="C192" s="299"/>
      <c r="D192" s="273"/>
      <c r="E192" s="273"/>
      <c r="F192" s="273"/>
      <c r="G192" s="273"/>
      <c r="H192" s="273"/>
      <c r="I192" s="273"/>
      <c r="J192" s="273"/>
      <c r="K192" s="292"/>
    </row>
    <row r="193" spans="2:11" ht="18.75" customHeight="1">
      <c r="B193" s="240"/>
      <c r="C193" s="244"/>
      <c r="D193" s="244"/>
      <c r="E193" s="244"/>
      <c r="F193" s="263"/>
      <c r="G193" s="244"/>
      <c r="H193" s="244"/>
      <c r="I193" s="244"/>
      <c r="J193" s="244"/>
      <c r="K193" s="240"/>
    </row>
    <row r="194" spans="2:11" ht="18.75" customHeight="1">
      <c r="B194" s="240"/>
      <c r="C194" s="244"/>
      <c r="D194" s="244"/>
      <c r="E194" s="244"/>
      <c r="F194" s="263"/>
      <c r="G194" s="244"/>
      <c r="H194" s="244"/>
      <c r="I194" s="244"/>
      <c r="J194" s="244"/>
      <c r="K194" s="240"/>
    </row>
    <row r="195" spans="2:11" ht="18.75" customHeight="1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</row>
    <row r="196" spans="2:11" ht="13.5">
      <c r="B196" s="232"/>
      <c r="C196" s="233"/>
      <c r="D196" s="233"/>
      <c r="E196" s="233"/>
      <c r="F196" s="233"/>
      <c r="G196" s="233"/>
      <c r="H196" s="233"/>
      <c r="I196" s="233"/>
      <c r="J196" s="233"/>
      <c r="K196" s="234"/>
    </row>
    <row r="197" spans="2:11" ht="21">
      <c r="B197" s="235"/>
      <c r="C197" s="359" t="s">
        <v>1418</v>
      </c>
      <c r="D197" s="359"/>
      <c r="E197" s="359"/>
      <c r="F197" s="359"/>
      <c r="G197" s="359"/>
      <c r="H197" s="359"/>
      <c r="I197" s="359"/>
      <c r="J197" s="359"/>
      <c r="K197" s="236"/>
    </row>
    <row r="198" spans="2:11" ht="25.5" customHeight="1">
      <c r="B198" s="235"/>
      <c r="C198" s="300" t="s">
        <v>1419</v>
      </c>
      <c r="D198" s="300"/>
      <c r="E198" s="300"/>
      <c r="F198" s="300" t="s">
        <v>1420</v>
      </c>
      <c r="G198" s="301"/>
      <c r="H198" s="365" t="s">
        <v>1421</v>
      </c>
      <c r="I198" s="365"/>
      <c r="J198" s="365"/>
      <c r="K198" s="236"/>
    </row>
    <row r="199" spans="2:11" ht="5.25" customHeight="1">
      <c r="B199" s="264"/>
      <c r="C199" s="261"/>
      <c r="D199" s="261"/>
      <c r="E199" s="261"/>
      <c r="F199" s="261"/>
      <c r="G199" s="244"/>
      <c r="H199" s="261"/>
      <c r="I199" s="261"/>
      <c r="J199" s="261"/>
      <c r="K199" s="285"/>
    </row>
    <row r="200" spans="2:11" ht="15" customHeight="1">
      <c r="B200" s="264"/>
      <c r="C200" s="244" t="s">
        <v>1411</v>
      </c>
      <c r="D200" s="244"/>
      <c r="E200" s="244"/>
      <c r="F200" s="263" t="s">
        <v>45</v>
      </c>
      <c r="G200" s="244"/>
      <c r="H200" s="362" t="s">
        <v>1422</v>
      </c>
      <c r="I200" s="362"/>
      <c r="J200" s="362"/>
      <c r="K200" s="285"/>
    </row>
    <row r="201" spans="2:11" ht="15" customHeight="1">
      <c r="B201" s="264"/>
      <c r="C201" s="270"/>
      <c r="D201" s="244"/>
      <c r="E201" s="244"/>
      <c r="F201" s="263" t="s">
        <v>46</v>
      </c>
      <c r="G201" s="244"/>
      <c r="H201" s="362" t="s">
        <v>1423</v>
      </c>
      <c r="I201" s="362"/>
      <c r="J201" s="362"/>
      <c r="K201" s="285"/>
    </row>
    <row r="202" spans="2:11" ht="15" customHeight="1">
      <c r="B202" s="264"/>
      <c r="C202" s="270"/>
      <c r="D202" s="244"/>
      <c r="E202" s="244"/>
      <c r="F202" s="263" t="s">
        <v>49</v>
      </c>
      <c r="G202" s="244"/>
      <c r="H202" s="362" t="s">
        <v>1424</v>
      </c>
      <c r="I202" s="362"/>
      <c r="J202" s="362"/>
      <c r="K202" s="285"/>
    </row>
    <row r="203" spans="2:11" ht="15" customHeight="1">
      <c r="B203" s="264"/>
      <c r="C203" s="244"/>
      <c r="D203" s="244"/>
      <c r="E203" s="244"/>
      <c r="F203" s="263" t="s">
        <v>47</v>
      </c>
      <c r="G203" s="244"/>
      <c r="H203" s="362" t="s">
        <v>1425</v>
      </c>
      <c r="I203" s="362"/>
      <c r="J203" s="362"/>
      <c r="K203" s="285"/>
    </row>
    <row r="204" spans="2:11" ht="15" customHeight="1">
      <c r="B204" s="264"/>
      <c r="C204" s="244"/>
      <c r="D204" s="244"/>
      <c r="E204" s="244"/>
      <c r="F204" s="263" t="s">
        <v>48</v>
      </c>
      <c r="G204" s="244"/>
      <c r="H204" s="362" t="s">
        <v>1426</v>
      </c>
      <c r="I204" s="362"/>
      <c r="J204" s="362"/>
      <c r="K204" s="285"/>
    </row>
    <row r="205" spans="2:11" ht="15" customHeight="1">
      <c r="B205" s="264"/>
      <c r="C205" s="244"/>
      <c r="D205" s="244"/>
      <c r="E205" s="244"/>
      <c r="F205" s="263"/>
      <c r="G205" s="244"/>
      <c r="H205" s="244"/>
      <c r="I205" s="244"/>
      <c r="J205" s="244"/>
      <c r="K205" s="285"/>
    </row>
    <row r="206" spans="2:11" ht="15" customHeight="1">
      <c r="B206" s="264"/>
      <c r="C206" s="244" t="s">
        <v>1367</v>
      </c>
      <c r="D206" s="244"/>
      <c r="E206" s="244"/>
      <c r="F206" s="263" t="s">
        <v>81</v>
      </c>
      <c r="G206" s="244"/>
      <c r="H206" s="362" t="s">
        <v>1427</v>
      </c>
      <c r="I206" s="362"/>
      <c r="J206" s="362"/>
      <c r="K206" s="285"/>
    </row>
    <row r="207" spans="2:11" ht="15" customHeight="1">
      <c r="B207" s="264"/>
      <c r="C207" s="270"/>
      <c r="D207" s="244"/>
      <c r="E207" s="244"/>
      <c r="F207" s="263" t="s">
        <v>1265</v>
      </c>
      <c r="G207" s="244"/>
      <c r="H207" s="362" t="s">
        <v>1266</v>
      </c>
      <c r="I207" s="362"/>
      <c r="J207" s="362"/>
      <c r="K207" s="285"/>
    </row>
    <row r="208" spans="2:11" ht="15" customHeight="1">
      <c r="B208" s="264"/>
      <c r="C208" s="244"/>
      <c r="D208" s="244"/>
      <c r="E208" s="244"/>
      <c r="F208" s="263" t="s">
        <v>1263</v>
      </c>
      <c r="G208" s="244"/>
      <c r="H208" s="362" t="s">
        <v>1428</v>
      </c>
      <c r="I208" s="362"/>
      <c r="J208" s="362"/>
      <c r="K208" s="285"/>
    </row>
    <row r="209" spans="2:11" ht="15" customHeight="1">
      <c r="B209" s="302"/>
      <c r="C209" s="270"/>
      <c r="D209" s="270"/>
      <c r="E209" s="270"/>
      <c r="F209" s="263" t="s">
        <v>1267</v>
      </c>
      <c r="G209" s="249"/>
      <c r="H209" s="366" t="s">
        <v>1268</v>
      </c>
      <c r="I209" s="366"/>
      <c r="J209" s="366"/>
      <c r="K209" s="303"/>
    </row>
    <row r="210" spans="2:11" ht="15" customHeight="1">
      <c r="B210" s="302"/>
      <c r="C210" s="270"/>
      <c r="D210" s="270"/>
      <c r="E210" s="270"/>
      <c r="F210" s="263" t="s">
        <v>1269</v>
      </c>
      <c r="G210" s="249"/>
      <c r="H210" s="366" t="s">
        <v>1429</v>
      </c>
      <c r="I210" s="366"/>
      <c r="J210" s="366"/>
      <c r="K210" s="303"/>
    </row>
    <row r="211" spans="2:11" ht="15" customHeight="1">
      <c r="B211" s="302"/>
      <c r="C211" s="270"/>
      <c r="D211" s="270"/>
      <c r="E211" s="270"/>
      <c r="F211" s="304"/>
      <c r="G211" s="249"/>
      <c r="H211" s="305"/>
      <c r="I211" s="305"/>
      <c r="J211" s="305"/>
      <c r="K211" s="303"/>
    </row>
    <row r="212" spans="2:11" ht="15" customHeight="1">
      <c r="B212" s="302"/>
      <c r="C212" s="244" t="s">
        <v>1391</v>
      </c>
      <c r="D212" s="270"/>
      <c r="E212" s="270"/>
      <c r="F212" s="263">
        <v>1</v>
      </c>
      <c r="G212" s="249"/>
      <c r="H212" s="366" t="s">
        <v>1430</v>
      </c>
      <c r="I212" s="366"/>
      <c r="J212" s="366"/>
      <c r="K212" s="303"/>
    </row>
    <row r="213" spans="2:11" ht="15" customHeight="1">
      <c r="B213" s="302"/>
      <c r="C213" s="270"/>
      <c r="D213" s="270"/>
      <c r="E213" s="270"/>
      <c r="F213" s="263">
        <v>2</v>
      </c>
      <c r="G213" s="249"/>
      <c r="H213" s="366" t="s">
        <v>1431</v>
      </c>
      <c r="I213" s="366"/>
      <c r="J213" s="366"/>
      <c r="K213" s="303"/>
    </row>
    <row r="214" spans="2:11" ht="15" customHeight="1">
      <c r="B214" s="302"/>
      <c r="C214" s="270"/>
      <c r="D214" s="270"/>
      <c r="E214" s="270"/>
      <c r="F214" s="263">
        <v>3</v>
      </c>
      <c r="G214" s="249"/>
      <c r="H214" s="366" t="s">
        <v>1432</v>
      </c>
      <c r="I214" s="366"/>
      <c r="J214" s="366"/>
      <c r="K214" s="303"/>
    </row>
    <row r="215" spans="2:11" ht="15" customHeight="1">
      <c r="B215" s="302"/>
      <c r="C215" s="270"/>
      <c r="D215" s="270"/>
      <c r="E215" s="270"/>
      <c r="F215" s="263">
        <v>4</v>
      </c>
      <c r="G215" s="249"/>
      <c r="H215" s="366" t="s">
        <v>1433</v>
      </c>
      <c r="I215" s="366"/>
      <c r="J215" s="366"/>
      <c r="K215" s="303"/>
    </row>
    <row r="216" spans="2:11" ht="12.75" customHeight="1">
      <c r="B216" s="306"/>
      <c r="C216" s="307"/>
      <c r="D216" s="307"/>
      <c r="E216" s="307"/>
      <c r="F216" s="307"/>
      <c r="G216" s="307"/>
      <c r="H216" s="307"/>
      <c r="I216" s="307"/>
      <c r="J216" s="307"/>
      <c r="K216" s="308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64"/>
  <sheetViews>
    <sheetView showGridLines="0" tabSelected="1" workbookViewId="0" topLeftCell="A1">
      <pane ySplit="1" topLeftCell="A2" activePane="bottomLeft" state="frozen"/>
      <selection pane="bottomLeft" activeCell="F166" sqref="F16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1" t="s">
        <v>8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s="1" customFormat="1" ht="15">
      <c r="B8" s="40"/>
      <c r="C8" s="41"/>
      <c r="D8" s="36" t="s">
        <v>123</v>
      </c>
      <c r="E8" s="41"/>
      <c r="F8" s="41"/>
      <c r="G8" s="41"/>
      <c r="H8" s="41"/>
      <c r="I8" s="112"/>
      <c r="J8" s="41"/>
      <c r="K8" s="44"/>
    </row>
    <row r="9" spans="2:11" s="1" customFormat="1" ht="36.95" customHeight="1">
      <c r="B9" s="40"/>
      <c r="C9" s="41"/>
      <c r="D9" s="41"/>
      <c r="E9" s="357" t="s">
        <v>124</v>
      </c>
      <c r="F9" s="358"/>
      <c r="G9" s="358"/>
      <c r="H9" s="358"/>
      <c r="I9" s="112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2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23</v>
      </c>
      <c r="G11" s="41"/>
      <c r="H11" s="41"/>
      <c r="I11" s="113" t="s">
        <v>24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3" t="s">
        <v>28</v>
      </c>
      <c r="J12" s="114"/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2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3" t="s">
        <v>32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3" t="s">
        <v>33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2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13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3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2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3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3" t="s">
        <v>33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2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2"/>
      <c r="J23" s="41"/>
      <c r="K23" s="44"/>
    </row>
    <row r="24" spans="2:11" s="7" customFormat="1" ht="16.5" customHeight="1">
      <c r="B24" s="115"/>
      <c r="C24" s="116"/>
      <c r="D24" s="116"/>
      <c r="E24" s="346" t="s">
        <v>39</v>
      </c>
      <c r="F24" s="346"/>
      <c r="G24" s="346"/>
      <c r="H24" s="346"/>
      <c r="I24" s="117"/>
      <c r="J24" s="116"/>
      <c r="K24" s="118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2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9"/>
      <c r="J26" s="67"/>
      <c r="K26" s="120"/>
    </row>
    <row r="27" spans="2:11" s="1" customFormat="1" ht="25.35" customHeight="1">
      <c r="B27" s="40"/>
      <c r="C27" s="41"/>
      <c r="D27" s="121" t="s">
        <v>40</v>
      </c>
      <c r="E27" s="41"/>
      <c r="F27" s="41"/>
      <c r="G27" s="41"/>
      <c r="H27" s="41"/>
      <c r="I27" s="112"/>
      <c r="J27" s="122">
        <f>ROUND(J88,2)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3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4">
        <f>ROUND(SUM(BE88:BE363),2)</f>
        <v>0</v>
      </c>
      <c r="G30" s="41"/>
      <c r="H30" s="41"/>
      <c r="I30" s="125">
        <v>0.21</v>
      </c>
      <c r="J30" s="124">
        <f>ROUND(ROUND((SUM(BE88:BE363)),2)*I30,2)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4">
        <f>ROUND(SUM(BF88:BF363),2)</f>
        <v>0</v>
      </c>
      <c r="G31" s="41"/>
      <c r="H31" s="41"/>
      <c r="I31" s="125">
        <v>0.15</v>
      </c>
      <c r="J31" s="124">
        <f>ROUND(ROUND((SUM(BF88:BF363)),2)*I31,2)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4">
        <f>ROUND(SUM(BG88:BG363),2)</f>
        <v>0</v>
      </c>
      <c r="G32" s="41"/>
      <c r="H32" s="41"/>
      <c r="I32" s="125">
        <v>0.21</v>
      </c>
      <c r="J32" s="124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4">
        <f>ROUND(SUM(BH88:BH363),2)</f>
        <v>0</v>
      </c>
      <c r="G33" s="41"/>
      <c r="H33" s="41"/>
      <c r="I33" s="125">
        <v>0.15</v>
      </c>
      <c r="J33" s="124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4">
        <f>ROUND(SUM(BI88:BI363),2)</f>
        <v>0</v>
      </c>
      <c r="G34" s="41"/>
      <c r="H34" s="41"/>
      <c r="I34" s="125">
        <v>0</v>
      </c>
      <c r="J34" s="124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2"/>
      <c r="J35" s="41"/>
      <c r="K35" s="44"/>
    </row>
    <row r="36" spans="2:11" s="1" customFormat="1" ht="25.35" customHeight="1">
      <c r="B36" s="40"/>
      <c r="C36" s="126"/>
      <c r="D36" s="127" t="s">
        <v>50</v>
      </c>
      <c r="E36" s="70"/>
      <c r="F36" s="70"/>
      <c r="G36" s="128" t="s">
        <v>51</v>
      </c>
      <c r="H36" s="129" t="s">
        <v>52</v>
      </c>
      <c r="I36" s="130"/>
      <c r="J36" s="131">
        <f>SUM(J27:J34)</f>
        <v>0</v>
      </c>
      <c r="K36" s="13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34"/>
      <c r="J41" s="59"/>
      <c r="K41" s="135"/>
    </row>
    <row r="42" spans="2:11" s="1" customFormat="1" ht="36.95" customHeight="1">
      <c r="B42" s="40"/>
      <c r="C42" s="29" t="s">
        <v>125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2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16.5" customHeight="1">
      <c r="B45" s="40"/>
      <c r="C45" s="41"/>
      <c r="D45" s="41"/>
      <c r="E45" s="355" t="str">
        <f>E7</f>
        <v>MODERNIZACE UL. ŽIŽKOVA V KARVINÉ</v>
      </c>
      <c r="F45" s="356"/>
      <c r="G45" s="356"/>
      <c r="H45" s="356"/>
      <c r="I45" s="112"/>
      <c r="J45" s="41"/>
      <c r="K45" s="44"/>
    </row>
    <row r="46" spans="2:11" s="1" customFormat="1" ht="14.45" customHeight="1">
      <c r="B46" s="40"/>
      <c r="C46" s="36" t="s">
        <v>123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7.25" customHeight="1">
      <c r="B47" s="40"/>
      <c r="C47" s="41"/>
      <c r="D47" s="41"/>
      <c r="E47" s="357" t="str">
        <f>E9</f>
        <v>A -SO101 - Ulice Žižkova</v>
      </c>
      <c r="F47" s="358"/>
      <c r="G47" s="358"/>
      <c r="H47" s="358"/>
      <c r="I47" s="112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2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 xml:space="preserve"> </v>
      </c>
      <c r="G49" s="41"/>
      <c r="H49" s="41"/>
      <c r="I49" s="113" t="s">
        <v>28</v>
      </c>
      <c r="J49" s="114" t="str">
        <f>IF(J12="","",J12)</f>
        <v/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2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 xml:space="preserve"> </v>
      </c>
      <c r="G51" s="41"/>
      <c r="H51" s="41"/>
      <c r="I51" s="113" t="s">
        <v>36</v>
      </c>
      <c r="J51" s="346" t="str">
        <f>E21</f>
        <v xml:space="preserve"> 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12"/>
      <c r="J52" s="35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2"/>
      <c r="J53" s="41"/>
      <c r="K53" s="44"/>
    </row>
    <row r="54" spans="2:11" s="1" customFormat="1" ht="29.25" customHeight="1">
      <c r="B54" s="40"/>
      <c r="C54" s="136" t="s">
        <v>126</v>
      </c>
      <c r="D54" s="126"/>
      <c r="E54" s="126"/>
      <c r="F54" s="126"/>
      <c r="G54" s="126"/>
      <c r="H54" s="126"/>
      <c r="I54" s="137"/>
      <c r="J54" s="138" t="s">
        <v>127</v>
      </c>
      <c r="K54" s="139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2"/>
      <c r="J55" s="41"/>
      <c r="K55" s="44"/>
    </row>
    <row r="56" spans="2:47" s="1" customFormat="1" ht="29.25" customHeight="1">
      <c r="B56" s="40"/>
      <c r="C56" s="140" t="s">
        <v>128</v>
      </c>
      <c r="D56" s="41"/>
      <c r="E56" s="41"/>
      <c r="F56" s="41"/>
      <c r="G56" s="41"/>
      <c r="H56" s="41"/>
      <c r="I56" s="112"/>
      <c r="J56" s="122">
        <f>J88</f>
        <v>0</v>
      </c>
      <c r="K56" s="44"/>
      <c r="AU56" s="23" t="s">
        <v>129</v>
      </c>
    </row>
    <row r="57" spans="2:11" s="8" customFormat="1" ht="24.95" customHeight="1">
      <c r="B57" s="141"/>
      <c r="C57" s="142"/>
      <c r="D57" s="143" t="s">
        <v>130</v>
      </c>
      <c r="E57" s="144"/>
      <c r="F57" s="144"/>
      <c r="G57" s="144"/>
      <c r="H57" s="144"/>
      <c r="I57" s="145"/>
      <c r="J57" s="146">
        <f>J89</f>
        <v>0</v>
      </c>
      <c r="K57" s="147"/>
    </row>
    <row r="58" spans="2:11" s="9" customFormat="1" ht="19.9" customHeight="1">
      <c r="B58" s="148"/>
      <c r="C58" s="149"/>
      <c r="D58" s="150" t="s">
        <v>131</v>
      </c>
      <c r="E58" s="151"/>
      <c r="F58" s="151"/>
      <c r="G58" s="151"/>
      <c r="H58" s="151"/>
      <c r="I58" s="152"/>
      <c r="J58" s="153">
        <f>J90</f>
        <v>0</v>
      </c>
      <c r="K58" s="154"/>
    </row>
    <row r="59" spans="2:11" s="9" customFormat="1" ht="19.9" customHeight="1">
      <c r="B59" s="148"/>
      <c r="C59" s="149"/>
      <c r="D59" s="150" t="s">
        <v>132</v>
      </c>
      <c r="E59" s="151"/>
      <c r="F59" s="151"/>
      <c r="G59" s="151"/>
      <c r="H59" s="151"/>
      <c r="I59" s="152"/>
      <c r="J59" s="153">
        <f>J153</f>
        <v>0</v>
      </c>
      <c r="K59" s="154"/>
    </row>
    <row r="60" spans="2:11" s="9" customFormat="1" ht="19.9" customHeight="1">
      <c r="B60" s="148"/>
      <c r="C60" s="149"/>
      <c r="D60" s="150" t="s">
        <v>133</v>
      </c>
      <c r="E60" s="151"/>
      <c r="F60" s="151"/>
      <c r="G60" s="151"/>
      <c r="H60" s="151"/>
      <c r="I60" s="152"/>
      <c r="J60" s="153">
        <f>J164</f>
        <v>0</v>
      </c>
      <c r="K60" s="154"/>
    </row>
    <row r="61" spans="2:11" s="9" customFormat="1" ht="19.9" customHeight="1">
      <c r="B61" s="148"/>
      <c r="C61" s="149"/>
      <c r="D61" s="150" t="s">
        <v>134</v>
      </c>
      <c r="E61" s="151"/>
      <c r="F61" s="151"/>
      <c r="G61" s="151"/>
      <c r="H61" s="151"/>
      <c r="I61" s="152"/>
      <c r="J61" s="153">
        <f>J169</f>
        <v>0</v>
      </c>
      <c r="K61" s="154"/>
    </row>
    <row r="62" spans="2:11" s="9" customFormat="1" ht="19.9" customHeight="1">
      <c r="B62" s="148"/>
      <c r="C62" s="149"/>
      <c r="D62" s="150" t="s">
        <v>135</v>
      </c>
      <c r="E62" s="151"/>
      <c r="F62" s="151"/>
      <c r="G62" s="151"/>
      <c r="H62" s="151"/>
      <c r="I62" s="152"/>
      <c r="J62" s="153">
        <f>J196</f>
        <v>0</v>
      </c>
      <c r="K62" s="154"/>
    </row>
    <row r="63" spans="2:11" s="9" customFormat="1" ht="19.9" customHeight="1">
      <c r="B63" s="148"/>
      <c r="C63" s="149"/>
      <c r="D63" s="150" t="s">
        <v>136</v>
      </c>
      <c r="E63" s="151"/>
      <c r="F63" s="151"/>
      <c r="G63" s="151"/>
      <c r="H63" s="151"/>
      <c r="I63" s="152"/>
      <c r="J63" s="153">
        <f>J231</f>
        <v>0</v>
      </c>
      <c r="K63" s="154"/>
    </row>
    <row r="64" spans="2:11" s="9" customFormat="1" ht="19.9" customHeight="1">
      <c r="B64" s="148"/>
      <c r="C64" s="149"/>
      <c r="D64" s="150" t="s">
        <v>137</v>
      </c>
      <c r="E64" s="151"/>
      <c r="F64" s="151"/>
      <c r="G64" s="151"/>
      <c r="H64" s="151"/>
      <c r="I64" s="152"/>
      <c r="J64" s="153">
        <f>J336</f>
        <v>0</v>
      </c>
      <c r="K64" s="154"/>
    </row>
    <row r="65" spans="2:11" s="9" customFormat="1" ht="19.9" customHeight="1">
      <c r="B65" s="148"/>
      <c r="C65" s="149"/>
      <c r="D65" s="150" t="s">
        <v>138</v>
      </c>
      <c r="E65" s="151"/>
      <c r="F65" s="151"/>
      <c r="G65" s="151"/>
      <c r="H65" s="151"/>
      <c r="I65" s="152"/>
      <c r="J65" s="153">
        <f>J350</f>
        <v>0</v>
      </c>
      <c r="K65" s="154"/>
    </row>
    <row r="66" spans="2:11" s="8" customFormat="1" ht="24.95" customHeight="1">
      <c r="B66" s="141"/>
      <c r="C66" s="142"/>
      <c r="D66" s="143" t="s">
        <v>139</v>
      </c>
      <c r="E66" s="144"/>
      <c r="F66" s="144"/>
      <c r="G66" s="144"/>
      <c r="H66" s="144"/>
      <c r="I66" s="145"/>
      <c r="J66" s="146">
        <f>J353</f>
        <v>0</v>
      </c>
      <c r="K66" s="147"/>
    </row>
    <row r="67" spans="2:11" s="9" customFormat="1" ht="19.9" customHeight="1">
      <c r="B67" s="148"/>
      <c r="C67" s="149"/>
      <c r="D67" s="150" t="s">
        <v>140</v>
      </c>
      <c r="E67" s="151"/>
      <c r="F67" s="151"/>
      <c r="G67" s="151"/>
      <c r="H67" s="151"/>
      <c r="I67" s="152"/>
      <c r="J67" s="153">
        <f>J354</f>
        <v>0</v>
      </c>
      <c r="K67" s="154"/>
    </row>
    <row r="68" spans="2:11" s="9" customFormat="1" ht="19.9" customHeight="1">
      <c r="B68" s="148"/>
      <c r="C68" s="149"/>
      <c r="D68" s="150" t="s">
        <v>141</v>
      </c>
      <c r="E68" s="151"/>
      <c r="F68" s="151"/>
      <c r="G68" s="151"/>
      <c r="H68" s="151"/>
      <c r="I68" s="152"/>
      <c r="J68" s="153">
        <f>J359</f>
        <v>0</v>
      </c>
      <c r="K68" s="154"/>
    </row>
    <row r="69" spans="2:11" s="1" customFormat="1" ht="21.75" customHeight="1">
      <c r="B69" s="40"/>
      <c r="C69" s="41"/>
      <c r="D69" s="41"/>
      <c r="E69" s="41"/>
      <c r="F69" s="41"/>
      <c r="G69" s="41"/>
      <c r="H69" s="41"/>
      <c r="I69" s="112"/>
      <c r="J69" s="41"/>
      <c r="K69" s="44"/>
    </row>
    <row r="70" spans="2:11" s="1" customFormat="1" ht="6.95" customHeight="1">
      <c r="B70" s="55"/>
      <c r="C70" s="56"/>
      <c r="D70" s="56"/>
      <c r="E70" s="56"/>
      <c r="F70" s="56"/>
      <c r="G70" s="56"/>
      <c r="H70" s="56"/>
      <c r="I70" s="133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34"/>
      <c r="J74" s="59"/>
      <c r="K74" s="59"/>
      <c r="L74" s="40"/>
    </row>
    <row r="75" spans="2:12" s="1" customFormat="1" ht="36.95" customHeight="1">
      <c r="B75" s="40"/>
      <c r="C75" s="60" t="s">
        <v>142</v>
      </c>
      <c r="L75" s="40"/>
    </row>
    <row r="76" spans="2:12" s="1" customFormat="1" ht="6.95" customHeight="1">
      <c r="B76" s="40"/>
      <c r="L76" s="40"/>
    </row>
    <row r="77" spans="2:12" s="1" customFormat="1" ht="14.45" customHeight="1">
      <c r="B77" s="40"/>
      <c r="C77" s="62" t="s">
        <v>19</v>
      </c>
      <c r="L77" s="40"/>
    </row>
    <row r="78" spans="2:12" s="1" customFormat="1" ht="16.5" customHeight="1">
      <c r="B78" s="40"/>
      <c r="E78" s="351" t="str">
        <f>E7</f>
        <v>MODERNIZACE UL. ŽIŽKOVA V KARVINÉ</v>
      </c>
      <c r="F78" s="352"/>
      <c r="G78" s="352"/>
      <c r="H78" s="352"/>
      <c r="L78" s="40"/>
    </row>
    <row r="79" spans="2:12" s="1" customFormat="1" ht="14.45" customHeight="1">
      <c r="B79" s="40"/>
      <c r="C79" s="62" t="s">
        <v>123</v>
      </c>
      <c r="L79" s="40"/>
    </row>
    <row r="80" spans="2:12" s="1" customFormat="1" ht="17.25" customHeight="1">
      <c r="B80" s="40"/>
      <c r="E80" s="318" t="str">
        <f>E9</f>
        <v>A -SO101 - Ulice Žižkova</v>
      </c>
      <c r="F80" s="353"/>
      <c r="G80" s="353"/>
      <c r="H80" s="353"/>
      <c r="L80" s="40"/>
    </row>
    <row r="81" spans="2:12" s="1" customFormat="1" ht="6.95" customHeight="1">
      <c r="B81" s="40"/>
      <c r="L81" s="40"/>
    </row>
    <row r="82" spans="2:12" s="1" customFormat="1" ht="18" customHeight="1">
      <c r="B82" s="40"/>
      <c r="C82" s="62" t="s">
        <v>26</v>
      </c>
      <c r="F82" s="155" t="str">
        <f>F12</f>
        <v xml:space="preserve"> </v>
      </c>
      <c r="I82" s="156" t="s">
        <v>28</v>
      </c>
      <c r="J82" s="66" t="str">
        <f>IF(J12="","",J12)</f>
        <v/>
      </c>
      <c r="L82" s="40"/>
    </row>
    <row r="83" spans="2:12" s="1" customFormat="1" ht="6.95" customHeight="1">
      <c r="B83" s="40"/>
      <c r="L83" s="40"/>
    </row>
    <row r="84" spans="2:12" s="1" customFormat="1" ht="15">
      <c r="B84" s="40"/>
      <c r="C84" s="62" t="s">
        <v>31</v>
      </c>
      <c r="F84" s="155" t="str">
        <f>E15</f>
        <v xml:space="preserve"> </v>
      </c>
      <c r="I84" s="156" t="s">
        <v>36</v>
      </c>
      <c r="J84" s="155" t="str">
        <f>E21</f>
        <v xml:space="preserve"> </v>
      </c>
      <c r="L84" s="40"/>
    </row>
    <row r="85" spans="2:12" s="1" customFormat="1" ht="14.45" customHeight="1">
      <c r="B85" s="40"/>
      <c r="C85" s="62" t="s">
        <v>34</v>
      </c>
      <c r="F85" s="155" t="str">
        <f>IF(E18="","",E18)</f>
        <v/>
      </c>
      <c r="L85" s="40"/>
    </row>
    <row r="86" spans="2:12" s="1" customFormat="1" ht="10.35" customHeight="1">
      <c r="B86" s="40"/>
      <c r="L86" s="40"/>
    </row>
    <row r="87" spans="2:20" s="10" customFormat="1" ht="29.25" customHeight="1">
      <c r="B87" s="157"/>
      <c r="C87" s="158" t="s">
        <v>143</v>
      </c>
      <c r="D87" s="159" t="s">
        <v>59</v>
      </c>
      <c r="E87" s="159" t="s">
        <v>55</v>
      </c>
      <c r="F87" s="159" t="s">
        <v>144</v>
      </c>
      <c r="G87" s="159" t="s">
        <v>145</v>
      </c>
      <c r="H87" s="159" t="s">
        <v>146</v>
      </c>
      <c r="I87" s="160" t="s">
        <v>147</v>
      </c>
      <c r="J87" s="159" t="s">
        <v>127</v>
      </c>
      <c r="K87" s="161" t="s">
        <v>148</v>
      </c>
      <c r="L87" s="157"/>
      <c r="M87" s="72" t="s">
        <v>149</v>
      </c>
      <c r="N87" s="73" t="s">
        <v>44</v>
      </c>
      <c r="O87" s="73" t="s">
        <v>150</v>
      </c>
      <c r="P87" s="73" t="s">
        <v>151</v>
      </c>
      <c r="Q87" s="73" t="s">
        <v>152</v>
      </c>
      <c r="R87" s="73" t="s">
        <v>153</v>
      </c>
      <c r="S87" s="73" t="s">
        <v>154</v>
      </c>
      <c r="T87" s="74" t="s">
        <v>155</v>
      </c>
    </row>
    <row r="88" spans="2:63" s="1" customFormat="1" ht="29.25" customHeight="1">
      <c r="B88" s="40"/>
      <c r="C88" s="76" t="s">
        <v>128</v>
      </c>
      <c r="J88" s="162">
        <f>BK88</f>
        <v>0</v>
      </c>
      <c r="L88" s="40"/>
      <c r="M88" s="75"/>
      <c r="N88" s="67"/>
      <c r="O88" s="67"/>
      <c r="P88" s="163">
        <f>P89+P353</f>
        <v>0</v>
      </c>
      <c r="Q88" s="67"/>
      <c r="R88" s="163">
        <f>R89+R353</f>
        <v>11796.562448399998</v>
      </c>
      <c r="S88" s="67"/>
      <c r="T88" s="164">
        <f>T89+T353</f>
        <v>9822.766</v>
      </c>
      <c r="AT88" s="23" t="s">
        <v>73</v>
      </c>
      <c r="AU88" s="23" t="s">
        <v>129</v>
      </c>
      <c r="BK88" s="165">
        <f>BK89+BK353</f>
        <v>0</v>
      </c>
    </row>
    <row r="89" spans="2:63" s="11" customFormat="1" ht="37.35" customHeight="1">
      <c r="B89" s="166"/>
      <c r="D89" s="167" t="s">
        <v>73</v>
      </c>
      <c r="E89" s="168" t="s">
        <v>156</v>
      </c>
      <c r="F89" s="168" t="s">
        <v>157</v>
      </c>
      <c r="I89" s="169"/>
      <c r="J89" s="170">
        <f>BK89</f>
        <v>0</v>
      </c>
      <c r="L89" s="166"/>
      <c r="M89" s="171"/>
      <c r="N89" s="172"/>
      <c r="O89" s="172"/>
      <c r="P89" s="173">
        <f>P90+P153+P164+P169+P196+P231+P336+P350</f>
        <v>0</v>
      </c>
      <c r="Q89" s="172"/>
      <c r="R89" s="173">
        <f>R90+R153+R164+R169+R196+R231+R336+R350</f>
        <v>11787.272608399999</v>
      </c>
      <c r="S89" s="172"/>
      <c r="T89" s="174">
        <f>T90+T153+T164+T169+T196+T231+T336+T350</f>
        <v>9822.766</v>
      </c>
      <c r="AR89" s="167" t="s">
        <v>25</v>
      </c>
      <c r="AT89" s="175" t="s">
        <v>73</v>
      </c>
      <c r="AU89" s="175" t="s">
        <v>74</v>
      </c>
      <c r="AY89" s="167" t="s">
        <v>158</v>
      </c>
      <c r="BK89" s="176">
        <f>BK90+BK153+BK164+BK169+BK196+BK231+BK336+BK350</f>
        <v>0</v>
      </c>
    </row>
    <row r="90" spans="2:63" s="11" customFormat="1" ht="19.9" customHeight="1">
      <c r="B90" s="166"/>
      <c r="D90" s="167" t="s">
        <v>73</v>
      </c>
      <c r="E90" s="177" t="s">
        <v>25</v>
      </c>
      <c r="F90" s="177" t="s">
        <v>159</v>
      </c>
      <c r="I90" s="169"/>
      <c r="J90" s="178">
        <f>BK90</f>
        <v>0</v>
      </c>
      <c r="L90" s="166"/>
      <c r="M90" s="171"/>
      <c r="N90" s="172"/>
      <c r="O90" s="172"/>
      <c r="P90" s="173">
        <f>SUM(P91:P152)</f>
        <v>0</v>
      </c>
      <c r="Q90" s="172"/>
      <c r="R90" s="173">
        <f>SUM(R91:R152)</f>
        <v>10159.89536</v>
      </c>
      <c r="S90" s="172"/>
      <c r="T90" s="174">
        <f>SUM(T91:T152)</f>
        <v>9707.336</v>
      </c>
      <c r="AR90" s="167" t="s">
        <v>25</v>
      </c>
      <c r="AT90" s="175" t="s">
        <v>73</v>
      </c>
      <c r="AU90" s="175" t="s">
        <v>25</v>
      </c>
      <c r="AY90" s="167" t="s">
        <v>158</v>
      </c>
      <c r="BK90" s="176">
        <f>SUM(BK91:BK152)</f>
        <v>0</v>
      </c>
    </row>
    <row r="91" spans="2:65" s="1" customFormat="1" ht="16.5" customHeight="1">
      <c r="B91" s="179"/>
      <c r="C91" s="180" t="s">
        <v>25</v>
      </c>
      <c r="D91" s="180" t="s">
        <v>160</v>
      </c>
      <c r="E91" s="181" t="s">
        <v>161</v>
      </c>
      <c r="F91" s="182" t="s">
        <v>162</v>
      </c>
      <c r="G91" s="183" t="s">
        <v>163</v>
      </c>
      <c r="H91" s="184">
        <v>10600</v>
      </c>
      <c r="I91" s="185"/>
      <c r="J91" s="186">
        <f>ROUND(I91*H91,2)</f>
        <v>0</v>
      </c>
      <c r="K91" s="182" t="s">
        <v>164</v>
      </c>
      <c r="L91" s="40"/>
      <c r="M91" s="187" t="s">
        <v>5</v>
      </c>
      <c r="N91" s="188" t="s">
        <v>45</v>
      </c>
      <c r="O91" s="41"/>
      <c r="P91" s="189">
        <f>O91*H91</f>
        <v>0</v>
      </c>
      <c r="Q91" s="189">
        <v>0</v>
      </c>
      <c r="R91" s="189">
        <f>Q91*H91</f>
        <v>0</v>
      </c>
      <c r="S91" s="189">
        <v>0.58</v>
      </c>
      <c r="T91" s="190">
        <f>S91*H91</f>
        <v>6148</v>
      </c>
      <c r="AR91" s="23" t="s">
        <v>165</v>
      </c>
      <c r="AT91" s="23" t="s">
        <v>160</v>
      </c>
      <c r="AU91" s="23" t="s">
        <v>83</v>
      </c>
      <c r="AY91" s="23" t="s">
        <v>158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23" t="s">
        <v>25</v>
      </c>
      <c r="BK91" s="191">
        <f>ROUND(I91*H91,2)</f>
        <v>0</v>
      </c>
      <c r="BL91" s="23" t="s">
        <v>165</v>
      </c>
      <c r="BM91" s="23" t="s">
        <v>166</v>
      </c>
    </row>
    <row r="92" spans="2:47" s="1" customFormat="1" ht="27">
      <c r="B92" s="40"/>
      <c r="D92" s="192" t="s">
        <v>167</v>
      </c>
      <c r="F92" s="193" t="s">
        <v>168</v>
      </c>
      <c r="I92" s="194"/>
      <c r="L92" s="40"/>
      <c r="M92" s="195"/>
      <c r="N92" s="41"/>
      <c r="O92" s="41"/>
      <c r="P92" s="41"/>
      <c r="Q92" s="41"/>
      <c r="R92" s="41"/>
      <c r="S92" s="41"/>
      <c r="T92" s="69"/>
      <c r="AT92" s="23" t="s">
        <v>167</v>
      </c>
      <c r="AU92" s="23" t="s">
        <v>83</v>
      </c>
    </row>
    <row r="93" spans="2:65" s="1" customFormat="1" ht="25.5" customHeight="1">
      <c r="B93" s="179"/>
      <c r="C93" s="180" t="s">
        <v>83</v>
      </c>
      <c r="D93" s="180" t="s">
        <v>160</v>
      </c>
      <c r="E93" s="181" t="s">
        <v>169</v>
      </c>
      <c r="F93" s="182" t="s">
        <v>170</v>
      </c>
      <c r="G93" s="183" t="s">
        <v>163</v>
      </c>
      <c r="H93" s="184">
        <v>11006</v>
      </c>
      <c r="I93" s="185"/>
      <c r="J93" s="186">
        <f>ROUND(I93*H93,2)</f>
        <v>0</v>
      </c>
      <c r="K93" s="182" t="s">
        <v>164</v>
      </c>
      <c r="L93" s="40"/>
      <c r="M93" s="187" t="s">
        <v>5</v>
      </c>
      <c r="N93" s="188" t="s">
        <v>45</v>
      </c>
      <c r="O93" s="41"/>
      <c r="P93" s="189">
        <f>O93*H93</f>
        <v>0</v>
      </c>
      <c r="Q93" s="189">
        <v>0.00016</v>
      </c>
      <c r="R93" s="189">
        <f>Q93*H93</f>
        <v>1.76096</v>
      </c>
      <c r="S93" s="189">
        <v>0.256</v>
      </c>
      <c r="T93" s="190">
        <f>S93*H93</f>
        <v>2817.536</v>
      </c>
      <c r="AR93" s="23" t="s">
        <v>165</v>
      </c>
      <c r="AT93" s="23" t="s">
        <v>160</v>
      </c>
      <c r="AU93" s="23" t="s">
        <v>83</v>
      </c>
      <c r="AY93" s="23" t="s">
        <v>158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3" t="s">
        <v>25</v>
      </c>
      <c r="BK93" s="191">
        <f>ROUND(I93*H93,2)</f>
        <v>0</v>
      </c>
      <c r="BL93" s="23" t="s">
        <v>165</v>
      </c>
      <c r="BM93" s="23" t="s">
        <v>171</v>
      </c>
    </row>
    <row r="94" spans="2:47" s="1" customFormat="1" ht="27">
      <c r="B94" s="40"/>
      <c r="D94" s="192" t="s">
        <v>167</v>
      </c>
      <c r="F94" s="193" t="s">
        <v>172</v>
      </c>
      <c r="I94" s="194"/>
      <c r="L94" s="40"/>
      <c r="M94" s="195"/>
      <c r="N94" s="41"/>
      <c r="O94" s="41"/>
      <c r="P94" s="41"/>
      <c r="Q94" s="41"/>
      <c r="R94" s="41"/>
      <c r="S94" s="41"/>
      <c r="T94" s="69"/>
      <c r="AT94" s="23" t="s">
        <v>167</v>
      </c>
      <c r="AU94" s="23" t="s">
        <v>83</v>
      </c>
    </row>
    <row r="95" spans="2:65" s="1" customFormat="1" ht="16.5" customHeight="1">
      <c r="B95" s="179"/>
      <c r="C95" s="180" t="s">
        <v>173</v>
      </c>
      <c r="D95" s="180" t="s">
        <v>160</v>
      </c>
      <c r="E95" s="181" t="s">
        <v>174</v>
      </c>
      <c r="F95" s="182" t="s">
        <v>175</v>
      </c>
      <c r="G95" s="183" t="s">
        <v>176</v>
      </c>
      <c r="H95" s="184">
        <v>2015</v>
      </c>
      <c r="I95" s="185"/>
      <c r="J95" s="186">
        <f>ROUND(I95*H95,2)</f>
        <v>0</v>
      </c>
      <c r="K95" s="182" t="s">
        <v>164</v>
      </c>
      <c r="L95" s="40"/>
      <c r="M95" s="187" t="s">
        <v>5</v>
      </c>
      <c r="N95" s="188" t="s">
        <v>45</v>
      </c>
      <c r="O95" s="41"/>
      <c r="P95" s="189">
        <f>O95*H95</f>
        <v>0</v>
      </c>
      <c r="Q95" s="189">
        <v>0</v>
      </c>
      <c r="R95" s="189">
        <f>Q95*H95</f>
        <v>0</v>
      </c>
      <c r="S95" s="189">
        <v>0.29</v>
      </c>
      <c r="T95" s="190">
        <f>S95*H95</f>
        <v>584.3499999999999</v>
      </c>
      <c r="AR95" s="23" t="s">
        <v>165</v>
      </c>
      <c r="AT95" s="23" t="s">
        <v>160</v>
      </c>
      <c r="AU95" s="23" t="s">
        <v>83</v>
      </c>
      <c r="AY95" s="23" t="s">
        <v>158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23" t="s">
        <v>25</v>
      </c>
      <c r="BK95" s="191">
        <f>ROUND(I95*H95,2)</f>
        <v>0</v>
      </c>
      <c r="BL95" s="23" t="s">
        <v>165</v>
      </c>
      <c r="BM95" s="23" t="s">
        <v>177</v>
      </c>
    </row>
    <row r="96" spans="2:47" s="1" customFormat="1" ht="27">
      <c r="B96" s="40"/>
      <c r="D96" s="192" t="s">
        <v>167</v>
      </c>
      <c r="F96" s="193" t="s">
        <v>178</v>
      </c>
      <c r="I96" s="194"/>
      <c r="L96" s="40"/>
      <c r="M96" s="195"/>
      <c r="N96" s="41"/>
      <c r="O96" s="41"/>
      <c r="P96" s="41"/>
      <c r="Q96" s="41"/>
      <c r="R96" s="41"/>
      <c r="S96" s="41"/>
      <c r="T96" s="69"/>
      <c r="AT96" s="23" t="s">
        <v>167</v>
      </c>
      <c r="AU96" s="23" t="s">
        <v>83</v>
      </c>
    </row>
    <row r="97" spans="2:65" s="1" customFormat="1" ht="16.5" customHeight="1">
      <c r="B97" s="179"/>
      <c r="C97" s="180" t="s">
        <v>165</v>
      </c>
      <c r="D97" s="180" t="s">
        <v>160</v>
      </c>
      <c r="E97" s="181" t="s">
        <v>179</v>
      </c>
      <c r="F97" s="182" t="s">
        <v>180</v>
      </c>
      <c r="G97" s="183" t="s">
        <v>176</v>
      </c>
      <c r="H97" s="184">
        <v>510</v>
      </c>
      <c r="I97" s="185"/>
      <c r="J97" s="186">
        <f>ROUND(I97*H97,2)</f>
        <v>0</v>
      </c>
      <c r="K97" s="182" t="s">
        <v>164</v>
      </c>
      <c r="L97" s="40"/>
      <c r="M97" s="187" t="s">
        <v>5</v>
      </c>
      <c r="N97" s="188" t="s">
        <v>45</v>
      </c>
      <c r="O97" s="41"/>
      <c r="P97" s="189">
        <f>O97*H97</f>
        <v>0</v>
      </c>
      <c r="Q97" s="189">
        <v>0</v>
      </c>
      <c r="R97" s="189">
        <f>Q97*H97</f>
        <v>0</v>
      </c>
      <c r="S97" s="189">
        <v>0.205</v>
      </c>
      <c r="T97" s="190">
        <f>S97*H97</f>
        <v>104.55</v>
      </c>
      <c r="AR97" s="23" t="s">
        <v>165</v>
      </c>
      <c r="AT97" s="23" t="s">
        <v>160</v>
      </c>
      <c r="AU97" s="23" t="s">
        <v>83</v>
      </c>
      <c r="AY97" s="23" t="s">
        <v>158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3" t="s">
        <v>25</v>
      </c>
      <c r="BK97" s="191">
        <f>ROUND(I97*H97,2)</f>
        <v>0</v>
      </c>
      <c r="BL97" s="23" t="s">
        <v>165</v>
      </c>
      <c r="BM97" s="23" t="s">
        <v>181</v>
      </c>
    </row>
    <row r="98" spans="2:47" s="1" customFormat="1" ht="27">
      <c r="B98" s="40"/>
      <c r="D98" s="192" t="s">
        <v>167</v>
      </c>
      <c r="F98" s="193" t="s">
        <v>178</v>
      </c>
      <c r="I98" s="194"/>
      <c r="L98" s="40"/>
      <c r="M98" s="195"/>
      <c r="N98" s="41"/>
      <c r="O98" s="41"/>
      <c r="P98" s="41"/>
      <c r="Q98" s="41"/>
      <c r="R98" s="41"/>
      <c r="S98" s="41"/>
      <c r="T98" s="69"/>
      <c r="AT98" s="23" t="s">
        <v>167</v>
      </c>
      <c r="AU98" s="23" t="s">
        <v>83</v>
      </c>
    </row>
    <row r="99" spans="2:65" s="1" customFormat="1" ht="16.5" customHeight="1">
      <c r="B99" s="179"/>
      <c r="C99" s="180" t="s">
        <v>182</v>
      </c>
      <c r="D99" s="180" t="s">
        <v>160</v>
      </c>
      <c r="E99" s="181" t="s">
        <v>183</v>
      </c>
      <c r="F99" s="182" t="s">
        <v>184</v>
      </c>
      <c r="G99" s="183" t="s">
        <v>176</v>
      </c>
      <c r="H99" s="184">
        <v>460</v>
      </c>
      <c r="I99" s="185"/>
      <c r="J99" s="186">
        <f>ROUND(I99*H99,2)</f>
        <v>0</v>
      </c>
      <c r="K99" s="182" t="s">
        <v>164</v>
      </c>
      <c r="L99" s="40"/>
      <c r="M99" s="187" t="s">
        <v>5</v>
      </c>
      <c r="N99" s="188" t="s">
        <v>45</v>
      </c>
      <c r="O99" s="41"/>
      <c r="P99" s="189">
        <f>O99*H99</f>
        <v>0</v>
      </c>
      <c r="Q99" s="189">
        <v>0</v>
      </c>
      <c r="R99" s="189">
        <f>Q99*H99</f>
        <v>0</v>
      </c>
      <c r="S99" s="189">
        <v>0.115</v>
      </c>
      <c r="T99" s="190">
        <f>S99*H99</f>
        <v>52.900000000000006</v>
      </c>
      <c r="AR99" s="23" t="s">
        <v>165</v>
      </c>
      <c r="AT99" s="23" t="s">
        <v>160</v>
      </c>
      <c r="AU99" s="23" t="s">
        <v>83</v>
      </c>
      <c r="AY99" s="23" t="s">
        <v>158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25</v>
      </c>
      <c r="BK99" s="191">
        <f>ROUND(I99*H99,2)</f>
        <v>0</v>
      </c>
      <c r="BL99" s="23" t="s">
        <v>165</v>
      </c>
      <c r="BM99" s="23" t="s">
        <v>185</v>
      </c>
    </row>
    <row r="100" spans="2:47" s="1" customFormat="1" ht="27">
      <c r="B100" s="40"/>
      <c r="D100" s="192" t="s">
        <v>167</v>
      </c>
      <c r="F100" s="193" t="s">
        <v>178</v>
      </c>
      <c r="I100" s="194"/>
      <c r="L100" s="40"/>
      <c r="M100" s="195"/>
      <c r="N100" s="41"/>
      <c r="O100" s="41"/>
      <c r="P100" s="41"/>
      <c r="Q100" s="41"/>
      <c r="R100" s="41"/>
      <c r="S100" s="41"/>
      <c r="T100" s="69"/>
      <c r="AT100" s="23" t="s">
        <v>167</v>
      </c>
      <c r="AU100" s="23" t="s">
        <v>83</v>
      </c>
    </row>
    <row r="101" spans="2:65" s="1" customFormat="1" ht="16.5" customHeight="1">
      <c r="B101" s="179"/>
      <c r="C101" s="180" t="s">
        <v>186</v>
      </c>
      <c r="D101" s="180" t="s">
        <v>160</v>
      </c>
      <c r="E101" s="181" t="s">
        <v>187</v>
      </c>
      <c r="F101" s="182" t="s">
        <v>188</v>
      </c>
      <c r="G101" s="183" t="s">
        <v>189</v>
      </c>
      <c r="H101" s="184">
        <v>5300</v>
      </c>
      <c r="I101" s="185"/>
      <c r="J101" s="186">
        <f>ROUND(I101*H101,2)</f>
        <v>0</v>
      </c>
      <c r="K101" s="182" t="s">
        <v>164</v>
      </c>
      <c r="L101" s="40"/>
      <c r="M101" s="187" t="s">
        <v>5</v>
      </c>
      <c r="N101" s="188" t="s">
        <v>45</v>
      </c>
      <c r="O101" s="41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AR101" s="23" t="s">
        <v>165</v>
      </c>
      <c r="AT101" s="23" t="s">
        <v>160</v>
      </c>
      <c r="AU101" s="23" t="s">
        <v>83</v>
      </c>
      <c r="AY101" s="23" t="s">
        <v>158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3" t="s">
        <v>25</v>
      </c>
      <c r="BK101" s="191">
        <f>ROUND(I101*H101,2)</f>
        <v>0</v>
      </c>
      <c r="BL101" s="23" t="s">
        <v>165</v>
      </c>
      <c r="BM101" s="23" t="s">
        <v>190</v>
      </c>
    </row>
    <row r="102" spans="2:47" s="1" customFormat="1" ht="40.5">
      <c r="B102" s="40"/>
      <c r="D102" s="192" t="s">
        <v>167</v>
      </c>
      <c r="F102" s="193" t="s">
        <v>191</v>
      </c>
      <c r="I102" s="194"/>
      <c r="L102" s="40"/>
      <c r="M102" s="195"/>
      <c r="N102" s="41"/>
      <c r="O102" s="41"/>
      <c r="P102" s="41"/>
      <c r="Q102" s="41"/>
      <c r="R102" s="41"/>
      <c r="S102" s="41"/>
      <c r="T102" s="69"/>
      <c r="AT102" s="23" t="s">
        <v>167</v>
      </c>
      <c r="AU102" s="23" t="s">
        <v>83</v>
      </c>
    </row>
    <row r="103" spans="2:51" s="12" customFormat="1" ht="13.5">
      <c r="B103" s="196"/>
      <c r="D103" s="192" t="s">
        <v>192</v>
      </c>
      <c r="E103" s="197" t="s">
        <v>5</v>
      </c>
      <c r="F103" s="198" t="s">
        <v>193</v>
      </c>
      <c r="H103" s="199">
        <v>5300</v>
      </c>
      <c r="I103" s="200"/>
      <c r="L103" s="196"/>
      <c r="M103" s="201"/>
      <c r="N103" s="202"/>
      <c r="O103" s="202"/>
      <c r="P103" s="202"/>
      <c r="Q103" s="202"/>
      <c r="R103" s="202"/>
      <c r="S103" s="202"/>
      <c r="T103" s="203"/>
      <c r="AT103" s="197" t="s">
        <v>192</v>
      </c>
      <c r="AU103" s="197" t="s">
        <v>83</v>
      </c>
      <c r="AV103" s="12" t="s">
        <v>83</v>
      </c>
      <c r="AW103" s="12" t="s">
        <v>37</v>
      </c>
      <c r="AX103" s="12" t="s">
        <v>25</v>
      </c>
      <c r="AY103" s="197" t="s">
        <v>158</v>
      </c>
    </row>
    <row r="104" spans="2:65" s="1" customFormat="1" ht="16.5" customHeight="1">
      <c r="B104" s="179"/>
      <c r="C104" s="180" t="s">
        <v>194</v>
      </c>
      <c r="D104" s="180" t="s">
        <v>160</v>
      </c>
      <c r="E104" s="181" t="s">
        <v>195</v>
      </c>
      <c r="F104" s="182" t="s">
        <v>196</v>
      </c>
      <c r="G104" s="183" t="s">
        <v>189</v>
      </c>
      <c r="H104" s="184">
        <v>5300</v>
      </c>
      <c r="I104" s="185"/>
      <c r="J104" s="186">
        <f>ROUND(I104*H104,2)</f>
        <v>0</v>
      </c>
      <c r="K104" s="182" t="s">
        <v>164</v>
      </c>
      <c r="L104" s="40"/>
      <c r="M104" s="187" t="s">
        <v>5</v>
      </c>
      <c r="N104" s="188" t="s">
        <v>45</v>
      </c>
      <c r="O104" s="41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23" t="s">
        <v>165</v>
      </c>
      <c r="AT104" s="23" t="s">
        <v>160</v>
      </c>
      <c r="AU104" s="23" t="s">
        <v>83</v>
      </c>
      <c r="AY104" s="23" t="s">
        <v>158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3" t="s">
        <v>25</v>
      </c>
      <c r="BK104" s="191">
        <f>ROUND(I104*H104,2)</f>
        <v>0</v>
      </c>
      <c r="BL104" s="23" t="s">
        <v>165</v>
      </c>
      <c r="BM104" s="23" t="s">
        <v>197</v>
      </c>
    </row>
    <row r="105" spans="2:47" s="1" customFormat="1" ht="27">
      <c r="B105" s="40"/>
      <c r="D105" s="192" t="s">
        <v>167</v>
      </c>
      <c r="F105" s="193" t="s">
        <v>198</v>
      </c>
      <c r="I105" s="194"/>
      <c r="L105" s="40"/>
      <c r="M105" s="195"/>
      <c r="N105" s="41"/>
      <c r="O105" s="41"/>
      <c r="P105" s="41"/>
      <c r="Q105" s="41"/>
      <c r="R105" s="41"/>
      <c r="S105" s="41"/>
      <c r="T105" s="69"/>
      <c r="AT105" s="23" t="s">
        <v>167</v>
      </c>
      <c r="AU105" s="23" t="s">
        <v>83</v>
      </c>
    </row>
    <row r="106" spans="2:65" s="1" customFormat="1" ht="16.5" customHeight="1">
      <c r="B106" s="179"/>
      <c r="C106" s="180" t="s">
        <v>199</v>
      </c>
      <c r="D106" s="180" t="s">
        <v>160</v>
      </c>
      <c r="E106" s="181" t="s">
        <v>200</v>
      </c>
      <c r="F106" s="182" t="s">
        <v>201</v>
      </c>
      <c r="G106" s="183" t="s">
        <v>189</v>
      </c>
      <c r="H106" s="184">
        <v>5300</v>
      </c>
      <c r="I106" s="185"/>
      <c r="J106" s="186">
        <f>ROUND(I106*H106,2)</f>
        <v>0</v>
      </c>
      <c r="K106" s="182" t="s">
        <v>164</v>
      </c>
      <c r="L106" s="40"/>
      <c r="M106" s="187" t="s">
        <v>5</v>
      </c>
      <c r="N106" s="188" t="s">
        <v>45</v>
      </c>
      <c r="O106" s="41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AR106" s="23" t="s">
        <v>165</v>
      </c>
      <c r="AT106" s="23" t="s">
        <v>160</v>
      </c>
      <c r="AU106" s="23" t="s">
        <v>83</v>
      </c>
      <c r="AY106" s="23" t="s">
        <v>158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23" t="s">
        <v>25</v>
      </c>
      <c r="BK106" s="191">
        <f>ROUND(I106*H106,2)</f>
        <v>0</v>
      </c>
      <c r="BL106" s="23" t="s">
        <v>165</v>
      </c>
      <c r="BM106" s="23" t="s">
        <v>202</v>
      </c>
    </row>
    <row r="107" spans="2:47" s="1" customFormat="1" ht="27">
      <c r="B107" s="40"/>
      <c r="D107" s="192" t="s">
        <v>167</v>
      </c>
      <c r="F107" s="193" t="s">
        <v>203</v>
      </c>
      <c r="I107" s="194"/>
      <c r="L107" s="40"/>
      <c r="M107" s="195"/>
      <c r="N107" s="41"/>
      <c r="O107" s="41"/>
      <c r="P107" s="41"/>
      <c r="Q107" s="41"/>
      <c r="R107" s="41"/>
      <c r="S107" s="41"/>
      <c r="T107" s="69"/>
      <c r="AT107" s="23" t="s">
        <v>167</v>
      </c>
      <c r="AU107" s="23" t="s">
        <v>83</v>
      </c>
    </row>
    <row r="108" spans="2:65" s="1" customFormat="1" ht="16.5" customHeight="1">
      <c r="B108" s="179"/>
      <c r="C108" s="204" t="s">
        <v>204</v>
      </c>
      <c r="D108" s="204" t="s">
        <v>205</v>
      </c>
      <c r="E108" s="205" t="s">
        <v>206</v>
      </c>
      <c r="F108" s="206" t="s">
        <v>207</v>
      </c>
      <c r="G108" s="207" t="s">
        <v>208</v>
      </c>
      <c r="H108" s="208">
        <v>10070</v>
      </c>
      <c r="I108" s="209"/>
      <c r="J108" s="210">
        <f>ROUND(I108*H108,2)</f>
        <v>0</v>
      </c>
      <c r="K108" s="206" t="s">
        <v>5</v>
      </c>
      <c r="L108" s="211"/>
      <c r="M108" s="212" t="s">
        <v>5</v>
      </c>
      <c r="N108" s="213" t="s">
        <v>45</v>
      </c>
      <c r="O108" s="41"/>
      <c r="P108" s="189">
        <f>O108*H108</f>
        <v>0</v>
      </c>
      <c r="Q108" s="189">
        <v>1</v>
      </c>
      <c r="R108" s="189">
        <f>Q108*H108</f>
        <v>10070</v>
      </c>
      <c r="S108" s="189">
        <v>0</v>
      </c>
      <c r="T108" s="190">
        <f>S108*H108</f>
        <v>0</v>
      </c>
      <c r="AR108" s="23" t="s">
        <v>199</v>
      </c>
      <c r="AT108" s="23" t="s">
        <v>205</v>
      </c>
      <c r="AU108" s="23" t="s">
        <v>83</v>
      </c>
      <c r="AY108" s="23" t="s">
        <v>158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25</v>
      </c>
      <c r="BK108" s="191">
        <f>ROUND(I108*H108,2)</f>
        <v>0</v>
      </c>
      <c r="BL108" s="23" t="s">
        <v>165</v>
      </c>
      <c r="BM108" s="23" t="s">
        <v>209</v>
      </c>
    </row>
    <row r="109" spans="2:47" s="1" customFormat="1" ht="27">
      <c r="B109" s="40"/>
      <c r="D109" s="192" t="s">
        <v>167</v>
      </c>
      <c r="F109" s="193" t="s">
        <v>198</v>
      </c>
      <c r="I109" s="194"/>
      <c r="L109" s="40"/>
      <c r="M109" s="195"/>
      <c r="N109" s="41"/>
      <c r="O109" s="41"/>
      <c r="P109" s="41"/>
      <c r="Q109" s="41"/>
      <c r="R109" s="41"/>
      <c r="S109" s="41"/>
      <c r="T109" s="69"/>
      <c r="AT109" s="23" t="s">
        <v>167</v>
      </c>
      <c r="AU109" s="23" t="s">
        <v>83</v>
      </c>
    </row>
    <row r="110" spans="2:51" s="12" customFormat="1" ht="13.5">
      <c r="B110" s="196"/>
      <c r="D110" s="192" t="s">
        <v>192</v>
      </c>
      <c r="E110" s="197" t="s">
        <v>5</v>
      </c>
      <c r="F110" s="198" t="s">
        <v>210</v>
      </c>
      <c r="H110" s="199">
        <v>10070</v>
      </c>
      <c r="I110" s="200"/>
      <c r="L110" s="196"/>
      <c r="M110" s="201"/>
      <c r="N110" s="202"/>
      <c r="O110" s="202"/>
      <c r="P110" s="202"/>
      <c r="Q110" s="202"/>
      <c r="R110" s="202"/>
      <c r="S110" s="202"/>
      <c r="T110" s="203"/>
      <c r="AT110" s="197" t="s">
        <v>192</v>
      </c>
      <c r="AU110" s="197" t="s">
        <v>83</v>
      </c>
      <c r="AV110" s="12" t="s">
        <v>83</v>
      </c>
      <c r="AW110" s="12" t="s">
        <v>37</v>
      </c>
      <c r="AX110" s="12" t="s">
        <v>25</v>
      </c>
      <c r="AY110" s="197" t="s">
        <v>158</v>
      </c>
    </row>
    <row r="111" spans="2:65" s="1" customFormat="1" ht="16.5" customHeight="1">
      <c r="B111" s="179"/>
      <c r="C111" s="180" t="s">
        <v>29</v>
      </c>
      <c r="D111" s="180" t="s">
        <v>160</v>
      </c>
      <c r="E111" s="181" t="s">
        <v>211</v>
      </c>
      <c r="F111" s="182" t="s">
        <v>212</v>
      </c>
      <c r="G111" s="183" t="s">
        <v>189</v>
      </c>
      <c r="H111" s="184">
        <v>5300</v>
      </c>
      <c r="I111" s="185"/>
      <c r="J111" s="186">
        <f>ROUND(I111*H111,2)</f>
        <v>0</v>
      </c>
      <c r="K111" s="182" t="s">
        <v>164</v>
      </c>
      <c r="L111" s="40"/>
      <c r="M111" s="187" t="s">
        <v>5</v>
      </c>
      <c r="N111" s="188" t="s">
        <v>45</v>
      </c>
      <c r="O111" s="41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AR111" s="23" t="s">
        <v>165</v>
      </c>
      <c r="AT111" s="23" t="s">
        <v>160</v>
      </c>
      <c r="AU111" s="23" t="s">
        <v>83</v>
      </c>
      <c r="AY111" s="23" t="s">
        <v>158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3" t="s">
        <v>25</v>
      </c>
      <c r="BK111" s="191">
        <f>ROUND(I111*H111,2)</f>
        <v>0</v>
      </c>
      <c r="BL111" s="23" t="s">
        <v>165</v>
      </c>
      <c r="BM111" s="23" t="s">
        <v>213</v>
      </c>
    </row>
    <row r="112" spans="2:47" s="1" customFormat="1" ht="27">
      <c r="B112" s="40"/>
      <c r="D112" s="192" t="s">
        <v>167</v>
      </c>
      <c r="F112" s="193" t="s">
        <v>198</v>
      </c>
      <c r="I112" s="194"/>
      <c r="L112" s="40"/>
      <c r="M112" s="195"/>
      <c r="N112" s="41"/>
      <c r="O112" s="41"/>
      <c r="P112" s="41"/>
      <c r="Q112" s="41"/>
      <c r="R112" s="41"/>
      <c r="S112" s="41"/>
      <c r="T112" s="69"/>
      <c r="AT112" s="23" t="s">
        <v>167</v>
      </c>
      <c r="AU112" s="23" t="s">
        <v>83</v>
      </c>
    </row>
    <row r="113" spans="2:65" s="1" customFormat="1" ht="16.5" customHeight="1">
      <c r="B113" s="179"/>
      <c r="C113" s="180" t="s">
        <v>214</v>
      </c>
      <c r="D113" s="180" t="s">
        <v>160</v>
      </c>
      <c r="E113" s="181" t="s">
        <v>215</v>
      </c>
      <c r="F113" s="182" t="s">
        <v>216</v>
      </c>
      <c r="G113" s="183" t="s">
        <v>189</v>
      </c>
      <c r="H113" s="184">
        <v>945</v>
      </c>
      <c r="I113" s="185"/>
      <c r="J113" s="186">
        <f>ROUND(I113*H113,2)</f>
        <v>0</v>
      </c>
      <c r="K113" s="182" t="s">
        <v>164</v>
      </c>
      <c r="L113" s="40"/>
      <c r="M113" s="187" t="s">
        <v>5</v>
      </c>
      <c r="N113" s="188" t="s">
        <v>45</v>
      </c>
      <c r="O113" s="41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AR113" s="23" t="s">
        <v>165</v>
      </c>
      <c r="AT113" s="23" t="s">
        <v>160</v>
      </c>
      <c r="AU113" s="23" t="s">
        <v>83</v>
      </c>
      <c r="AY113" s="23" t="s">
        <v>158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23" t="s">
        <v>25</v>
      </c>
      <c r="BK113" s="191">
        <f>ROUND(I113*H113,2)</f>
        <v>0</v>
      </c>
      <c r="BL113" s="23" t="s">
        <v>165</v>
      </c>
      <c r="BM113" s="23" t="s">
        <v>217</v>
      </c>
    </row>
    <row r="114" spans="2:47" s="1" customFormat="1" ht="40.5">
      <c r="B114" s="40"/>
      <c r="D114" s="192" t="s">
        <v>167</v>
      </c>
      <c r="F114" s="193" t="s">
        <v>218</v>
      </c>
      <c r="I114" s="194"/>
      <c r="L114" s="40"/>
      <c r="M114" s="195"/>
      <c r="N114" s="41"/>
      <c r="O114" s="41"/>
      <c r="P114" s="41"/>
      <c r="Q114" s="41"/>
      <c r="R114" s="41"/>
      <c r="S114" s="41"/>
      <c r="T114" s="69"/>
      <c r="AT114" s="23" t="s">
        <v>167</v>
      </c>
      <c r="AU114" s="23" t="s">
        <v>83</v>
      </c>
    </row>
    <row r="115" spans="2:51" s="12" customFormat="1" ht="13.5">
      <c r="B115" s="196"/>
      <c r="D115" s="192" t="s">
        <v>192</v>
      </c>
      <c r="E115" s="197" t="s">
        <v>5</v>
      </c>
      <c r="F115" s="198" t="s">
        <v>219</v>
      </c>
      <c r="H115" s="199">
        <v>945</v>
      </c>
      <c r="I115" s="200"/>
      <c r="L115" s="196"/>
      <c r="M115" s="201"/>
      <c r="N115" s="202"/>
      <c r="O115" s="202"/>
      <c r="P115" s="202"/>
      <c r="Q115" s="202"/>
      <c r="R115" s="202"/>
      <c r="S115" s="202"/>
      <c r="T115" s="203"/>
      <c r="AT115" s="197" t="s">
        <v>192</v>
      </c>
      <c r="AU115" s="197" t="s">
        <v>83</v>
      </c>
      <c r="AV115" s="12" t="s">
        <v>83</v>
      </c>
      <c r="AW115" s="12" t="s">
        <v>37</v>
      </c>
      <c r="AX115" s="12" t="s">
        <v>25</v>
      </c>
      <c r="AY115" s="197" t="s">
        <v>158</v>
      </c>
    </row>
    <row r="116" spans="2:65" s="1" customFormat="1" ht="16.5" customHeight="1">
      <c r="B116" s="179"/>
      <c r="C116" s="180" t="s">
        <v>220</v>
      </c>
      <c r="D116" s="180" t="s">
        <v>160</v>
      </c>
      <c r="E116" s="181" t="s">
        <v>221</v>
      </c>
      <c r="F116" s="182" t="s">
        <v>222</v>
      </c>
      <c r="G116" s="183" t="s">
        <v>189</v>
      </c>
      <c r="H116" s="184">
        <v>945</v>
      </c>
      <c r="I116" s="185"/>
      <c r="J116" s="186">
        <f>ROUND(I116*H116,2)</f>
        <v>0</v>
      </c>
      <c r="K116" s="182" t="s">
        <v>164</v>
      </c>
      <c r="L116" s="40"/>
      <c r="M116" s="187" t="s">
        <v>5</v>
      </c>
      <c r="N116" s="188" t="s">
        <v>45</v>
      </c>
      <c r="O116" s="41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AR116" s="23" t="s">
        <v>165</v>
      </c>
      <c r="AT116" s="23" t="s">
        <v>160</v>
      </c>
      <c r="AU116" s="23" t="s">
        <v>83</v>
      </c>
      <c r="AY116" s="23" t="s">
        <v>158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23" t="s">
        <v>25</v>
      </c>
      <c r="BK116" s="191">
        <f>ROUND(I116*H116,2)</f>
        <v>0</v>
      </c>
      <c r="BL116" s="23" t="s">
        <v>165</v>
      </c>
      <c r="BM116" s="23" t="s">
        <v>223</v>
      </c>
    </row>
    <row r="117" spans="2:47" s="1" customFormat="1" ht="27">
      <c r="B117" s="40"/>
      <c r="D117" s="192" t="s">
        <v>167</v>
      </c>
      <c r="F117" s="193" t="s">
        <v>224</v>
      </c>
      <c r="I117" s="194"/>
      <c r="L117" s="40"/>
      <c r="M117" s="195"/>
      <c r="N117" s="41"/>
      <c r="O117" s="41"/>
      <c r="P117" s="41"/>
      <c r="Q117" s="41"/>
      <c r="R117" s="41"/>
      <c r="S117" s="41"/>
      <c r="T117" s="69"/>
      <c r="AT117" s="23" t="s">
        <v>167</v>
      </c>
      <c r="AU117" s="23" t="s">
        <v>83</v>
      </c>
    </row>
    <row r="118" spans="2:65" s="1" customFormat="1" ht="16.5" customHeight="1">
      <c r="B118" s="179"/>
      <c r="C118" s="180" t="s">
        <v>225</v>
      </c>
      <c r="D118" s="180" t="s">
        <v>160</v>
      </c>
      <c r="E118" s="181" t="s">
        <v>226</v>
      </c>
      <c r="F118" s="182" t="s">
        <v>227</v>
      </c>
      <c r="G118" s="183" t="s">
        <v>189</v>
      </c>
      <c r="H118" s="184">
        <v>80</v>
      </c>
      <c r="I118" s="185"/>
      <c r="J118" s="186">
        <f>ROUND(I118*H118,2)</f>
        <v>0</v>
      </c>
      <c r="K118" s="182" t="s">
        <v>164</v>
      </c>
      <c r="L118" s="40"/>
      <c r="M118" s="187" t="s">
        <v>5</v>
      </c>
      <c r="N118" s="188" t="s">
        <v>45</v>
      </c>
      <c r="O118" s="41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AR118" s="23" t="s">
        <v>165</v>
      </c>
      <c r="AT118" s="23" t="s">
        <v>160</v>
      </c>
      <c r="AU118" s="23" t="s">
        <v>83</v>
      </c>
      <c r="AY118" s="23" t="s">
        <v>158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23" t="s">
        <v>25</v>
      </c>
      <c r="BK118" s="191">
        <f>ROUND(I118*H118,2)</f>
        <v>0</v>
      </c>
      <c r="BL118" s="23" t="s">
        <v>165</v>
      </c>
      <c r="BM118" s="23" t="s">
        <v>228</v>
      </c>
    </row>
    <row r="119" spans="2:47" s="1" customFormat="1" ht="27">
      <c r="B119" s="40"/>
      <c r="D119" s="192" t="s">
        <v>167</v>
      </c>
      <c r="F119" s="193" t="s">
        <v>229</v>
      </c>
      <c r="I119" s="194"/>
      <c r="L119" s="40"/>
      <c r="M119" s="195"/>
      <c r="N119" s="41"/>
      <c r="O119" s="41"/>
      <c r="P119" s="41"/>
      <c r="Q119" s="41"/>
      <c r="R119" s="41"/>
      <c r="S119" s="41"/>
      <c r="T119" s="69"/>
      <c r="AT119" s="23" t="s">
        <v>167</v>
      </c>
      <c r="AU119" s="23" t="s">
        <v>83</v>
      </c>
    </row>
    <row r="120" spans="2:51" s="12" customFormat="1" ht="13.5">
      <c r="B120" s="196"/>
      <c r="D120" s="192" t="s">
        <v>192</v>
      </c>
      <c r="E120" s="197" t="s">
        <v>5</v>
      </c>
      <c r="F120" s="198" t="s">
        <v>230</v>
      </c>
      <c r="H120" s="199">
        <v>80</v>
      </c>
      <c r="I120" s="200"/>
      <c r="L120" s="196"/>
      <c r="M120" s="201"/>
      <c r="N120" s="202"/>
      <c r="O120" s="202"/>
      <c r="P120" s="202"/>
      <c r="Q120" s="202"/>
      <c r="R120" s="202"/>
      <c r="S120" s="202"/>
      <c r="T120" s="203"/>
      <c r="AT120" s="197" t="s">
        <v>192</v>
      </c>
      <c r="AU120" s="197" t="s">
        <v>83</v>
      </c>
      <c r="AV120" s="12" t="s">
        <v>83</v>
      </c>
      <c r="AW120" s="12" t="s">
        <v>37</v>
      </c>
      <c r="AX120" s="12" t="s">
        <v>25</v>
      </c>
      <c r="AY120" s="197" t="s">
        <v>158</v>
      </c>
    </row>
    <row r="121" spans="2:65" s="1" customFormat="1" ht="16.5" customHeight="1">
      <c r="B121" s="179"/>
      <c r="C121" s="180" t="s">
        <v>231</v>
      </c>
      <c r="D121" s="180" t="s">
        <v>160</v>
      </c>
      <c r="E121" s="181" t="s">
        <v>232</v>
      </c>
      <c r="F121" s="182" t="s">
        <v>233</v>
      </c>
      <c r="G121" s="183" t="s">
        <v>189</v>
      </c>
      <c r="H121" s="184">
        <v>80</v>
      </c>
      <c r="I121" s="185"/>
      <c r="J121" s="186">
        <f>ROUND(I121*H121,2)</f>
        <v>0</v>
      </c>
      <c r="K121" s="182" t="s">
        <v>164</v>
      </c>
      <c r="L121" s="40"/>
      <c r="M121" s="187" t="s">
        <v>5</v>
      </c>
      <c r="N121" s="188" t="s">
        <v>45</v>
      </c>
      <c r="O121" s="41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AR121" s="23" t="s">
        <v>165</v>
      </c>
      <c r="AT121" s="23" t="s">
        <v>160</v>
      </c>
      <c r="AU121" s="23" t="s">
        <v>83</v>
      </c>
      <c r="AY121" s="23" t="s">
        <v>158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3" t="s">
        <v>25</v>
      </c>
      <c r="BK121" s="191">
        <f>ROUND(I121*H121,2)</f>
        <v>0</v>
      </c>
      <c r="BL121" s="23" t="s">
        <v>165</v>
      </c>
      <c r="BM121" s="23" t="s">
        <v>234</v>
      </c>
    </row>
    <row r="122" spans="2:47" s="1" customFormat="1" ht="27">
      <c r="B122" s="40"/>
      <c r="D122" s="192" t="s">
        <v>167</v>
      </c>
      <c r="F122" s="193" t="s">
        <v>235</v>
      </c>
      <c r="I122" s="194"/>
      <c r="L122" s="40"/>
      <c r="M122" s="195"/>
      <c r="N122" s="41"/>
      <c r="O122" s="41"/>
      <c r="P122" s="41"/>
      <c r="Q122" s="41"/>
      <c r="R122" s="41"/>
      <c r="S122" s="41"/>
      <c r="T122" s="69"/>
      <c r="AT122" s="23" t="s">
        <v>167</v>
      </c>
      <c r="AU122" s="23" t="s">
        <v>83</v>
      </c>
    </row>
    <row r="123" spans="2:65" s="1" customFormat="1" ht="16.5" customHeight="1">
      <c r="B123" s="179"/>
      <c r="C123" s="180" t="s">
        <v>11</v>
      </c>
      <c r="D123" s="180" t="s">
        <v>160</v>
      </c>
      <c r="E123" s="181" t="s">
        <v>236</v>
      </c>
      <c r="F123" s="182" t="s">
        <v>237</v>
      </c>
      <c r="G123" s="183" t="s">
        <v>163</v>
      </c>
      <c r="H123" s="184">
        <v>160</v>
      </c>
      <c r="I123" s="185"/>
      <c r="J123" s="186">
        <f>ROUND(I123*H123,2)</f>
        <v>0</v>
      </c>
      <c r="K123" s="182" t="s">
        <v>164</v>
      </c>
      <c r="L123" s="40"/>
      <c r="M123" s="187" t="s">
        <v>5</v>
      </c>
      <c r="N123" s="188" t="s">
        <v>45</v>
      </c>
      <c r="O123" s="41"/>
      <c r="P123" s="189">
        <f>O123*H123</f>
        <v>0</v>
      </c>
      <c r="Q123" s="189">
        <v>0.00084</v>
      </c>
      <c r="R123" s="189">
        <f>Q123*H123</f>
        <v>0.13440000000000002</v>
      </c>
      <c r="S123" s="189">
        <v>0</v>
      </c>
      <c r="T123" s="190">
        <f>S123*H123</f>
        <v>0</v>
      </c>
      <c r="AR123" s="23" t="s">
        <v>165</v>
      </c>
      <c r="AT123" s="23" t="s">
        <v>160</v>
      </c>
      <c r="AU123" s="23" t="s">
        <v>83</v>
      </c>
      <c r="AY123" s="23" t="s">
        <v>158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23" t="s">
        <v>25</v>
      </c>
      <c r="BK123" s="191">
        <f>ROUND(I123*H123,2)</f>
        <v>0</v>
      </c>
      <c r="BL123" s="23" t="s">
        <v>165</v>
      </c>
      <c r="BM123" s="23" t="s">
        <v>238</v>
      </c>
    </row>
    <row r="124" spans="2:47" s="1" customFormat="1" ht="27">
      <c r="B124" s="40"/>
      <c r="D124" s="192" t="s">
        <v>167</v>
      </c>
      <c r="F124" s="193" t="s">
        <v>239</v>
      </c>
      <c r="I124" s="194"/>
      <c r="L124" s="40"/>
      <c r="M124" s="195"/>
      <c r="N124" s="41"/>
      <c r="O124" s="41"/>
      <c r="P124" s="41"/>
      <c r="Q124" s="41"/>
      <c r="R124" s="41"/>
      <c r="S124" s="41"/>
      <c r="T124" s="69"/>
      <c r="AT124" s="23" t="s">
        <v>167</v>
      </c>
      <c r="AU124" s="23" t="s">
        <v>83</v>
      </c>
    </row>
    <row r="125" spans="2:51" s="12" customFormat="1" ht="13.5">
      <c r="B125" s="196"/>
      <c r="D125" s="192" t="s">
        <v>192</v>
      </c>
      <c r="E125" s="197" t="s">
        <v>5</v>
      </c>
      <c r="F125" s="198" t="s">
        <v>240</v>
      </c>
      <c r="H125" s="199">
        <v>160</v>
      </c>
      <c r="I125" s="200"/>
      <c r="L125" s="196"/>
      <c r="M125" s="201"/>
      <c r="N125" s="202"/>
      <c r="O125" s="202"/>
      <c r="P125" s="202"/>
      <c r="Q125" s="202"/>
      <c r="R125" s="202"/>
      <c r="S125" s="202"/>
      <c r="T125" s="203"/>
      <c r="AT125" s="197" t="s">
        <v>192</v>
      </c>
      <c r="AU125" s="197" t="s">
        <v>83</v>
      </c>
      <c r="AV125" s="12" t="s">
        <v>83</v>
      </c>
      <c r="AW125" s="12" t="s">
        <v>37</v>
      </c>
      <c r="AX125" s="12" t="s">
        <v>25</v>
      </c>
      <c r="AY125" s="197" t="s">
        <v>158</v>
      </c>
    </row>
    <row r="126" spans="2:65" s="1" customFormat="1" ht="16.5" customHeight="1">
      <c r="B126" s="179"/>
      <c r="C126" s="180" t="s">
        <v>241</v>
      </c>
      <c r="D126" s="180" t="s">
        <v>160</v>
      </c>
      <c r="E126" s="181" t="s">
        <v>242</v>
      </c>
      <c r="F126" s="182" t="s">
        <v>243</v>
      </c>
      <c r="G126" s="183" t="s">
        <v>163</v>
      </c>
      <c r="H126" s="184">
        <v>160</v>
      </c>
      <c r="I126" s="185"/>
      <c r="J126" s="186">
        <f>ROUND(I126*H126,2)</f>
        <v>0</v>
      </c>
      <c r="K126" s="182" t="s">
        <v>164</v>
      </c>
      <c r="L126" s="40"/>
      <c r="M126" s="187" t="s">
        <v>5</v>
      </c>
      <c r="N126" s="188" t="s">
        <v>45</v>
      </c>
      <c r="O126" s="41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AR126" s="23" t="s">
        <v>165</v>
      </c>
      <c r="AT126" s="23" t="s">
        <v>160</v>
      </c>
      <c r="AU126" s="23" t="s">
        <v>83</v>
      </c>
      <c r="AY126" s="23" t="s">
        <v>158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3" t="s">
        <v>25</v>
      </c>
      <c r="BK126" s="191">
        <f>ROUND(I126*H126,2)</f>
        <v>0</v>
      </c>
      <c r="BL126" s="23" t="s">
        <v>165</v>
      </c>
      <c r="BM126" s="23" t="s">
        <v>244</v>
      </c>
    </row>
    <row r="127" spans="2:47" s="1" customFormat="1" ht="27">
      <c r="B127" s="40"/>
      <c r="D127" s="192" t="s">
        <v>167</v>
      </c>
      <c r="F127" s="193" t="s">
        <v>245</v>
      </c>
      <c r="I127" s="194"/>
      <c r="L127" s="40"/>
      <c r="M127" s="195"/>
      <c r="N127" s="41"/>
      <c r="O127" s="41"/>
      <c r="P127" s="41"/>
      <c r="Q127" s="41"/>
      <c r="R127" s="41"/>
      <c r="S127" s="41"/>
      <c r="T127" s="69"/>
      <c r="AT127" s="23" t="s">
        <v>167</v>
      </c>
      <c r="AU127" s="23" t="s">
        <v>83</v>
      </c>
    </row>
    <row r="128" spans="2:65" s="1" customFormat="1" ht="16.5" customHeight="1">
      <c r="B128" s="179"/>
      <c r="C128" s="180" t="s">
        <v>246</v>
      </c>
      <c r="D128" s="180" t="s">
        <v>160</v>
      </c>
      <c r="E128" s="181" t="s">
        <v>247</v>
      </c>
      <c r="F128" s="182" t="s">
        <v>248</v>
      </c>
      <c r="G128" s="183" t="s">
        <v>189</v>
      </c>
      <c r="H128" s="184">
        <v>80</v>
      </c>
      <c r="I128" s="185"/>
      <c r="J128" s="186">
        <f>ROUND(I128*H128,2)</f>
        <v>0</v>
      </c>
      <c r="K128" s="182" t="s">
        <v>164</v>
      </c>
      <c r="L128" s="40"/>
      <c r="M128" s="187" t="s">
        <v>5</v>
      </c>
      <c r="N128" s="188" t="s">
        <v>45</v>
      </c>
      <c r="O128" s="41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AR128" s="23" t="s">
        <v>165</v>
      </c>
      <c r="AT128" s="23" t="s">
        <v>160</v>
      </c>
      <c r="AU128" s="23" t="s">
        <v>83</v>
      </c>
      <c r="AY128" s="23" t="s">
        <v>158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23" t="s">
        <v>25</v>
      </c>
      <c r="BK128" s="191">
        <f>ROUND(I128*H128,2)</f>
        <v>0</v>
      </c>
      <c r="BL128" s="23" t="s">
        <v>165</v>
      </c>
      <c r="BM128" s="23" t="s">
        <v>249</v>
      </c>
    </row>
    <row r="129" spans="2:47" s="1" customFormat="1" ht="27">
      <c r="B129" s="40"/>
      <c r="D129" s="192" t="s">
        <v>167</v>
      </c>
      <c r="F129" s="193" t="s">
        <v>235</v>
      </c>
      <c r="I129" s="194"/>
      <c r="L129" s="40"/>
      <c r="M129" s="195"/>
      <c r="N129" s="41"/>
      <c r="O129" s="41"/>
      <c r="P129" s="41"/>
      <c r="Q129" s="41"/>
      <c r="R129" s="41"/>
      <c r="S129" s="41"/>
      <c r="T129" s="69"/>
      <c r="AT129" s="23" t="s">
        <v>167</v>
      </c>
      <c r="AU129" s="23" t="s">
        <v>83</v>
      </c>
    </row>
    <row r="130" spans="2:65" s="1" customFormat="1" ht="16.5" customHeight="1">
      <c r="B130" s="179"/>
      <c r="C130" s="180" t="s">
        <v>250</v>
      </c>
      <c r="D130" s="180" t="s">
        <v>160</v>
      </c>
      <c r="E130" s="181" t="s">
        <v>251</v>
      </c>
      <c r="F130" s="182" t="s">
        <v>252</v>
      </c>
      <c r="G130" s="183" t="s">
        <v>189</v>
      </c>
      <c r="H130" s="184">
        <v>11565</v>
      </c>
      <c r="I130" s="185"/>
      <c r="J130" s="186">
        <f>ROUND(I130*H130,2)</f>
        <v>0</v>
      </c>
      <c r="K130" s="182" t="s">
        <v>164</v>
      </c>
      <c r="L130" s="40"/>
      <c r="M130" s="187" t="s">
        <v>5</v>
      </c>
      <c r="N130" s="188" t="s">
        <v>45</v>
      </c>
      <c r="O130" s="41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AR130" s="23" t="s">
        <v>165</v>
      </c>
      <c r="AT130" s="23" t="s">
        <v>160</v>
      </c>
      <c r="AU130" s="23" t="s">
        <v>83</v>
      </c>
      <c r="AY130" s="23" t="s">
        <v>158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23" t="s">
        <v>25</v>
      </c>
      <c r="BK130" s="191">
        <f>ROUND(I130*H130,2)</f>
        <v>0</v>
      </c>
      <c r="BL130" s="23" t="s">
        <v>165</v>
      </c>
      <c r="BM130" s="23" t="s">
        <v>253</v>
      </c>
    </row>
    <row r="131" spans="2:47" s="1" customFormat="1" ht="27">
      <c r="B131" s="40"/>
      <c r="D131" s="192" t="s">
        <v>167</v>
      </c>
      <c r="F131" s="193" t="s">
        <v>254</v>
      </c>
      <c r="I131" s="194"/>
      <c r="L131" s="40"/>
      <c r="M131" s="195"/>
      <c r="N131" s="41"/>
      <c r="O131" s="41"/>
      <c r="P131" s="41"/>
      <c r="Q131" s="41"/>
      <c r="R131" s="41"/>
      <c r="S131" s="41"/>
      <c r="T131" s="69"/>
      <c r="AT131" s="23" t="s">
        <v>167</v>
      </c>
      <c r="AU131" s="23" t="s">
        <v>83</v>
      </c>
    </row>
    <row r="132" spans="2:51" s="12" customFormat="1" ht="13.5">
      <c r="B132" s="196"/>
      <c r="D132" s="192" t="s">
        <v>192</v>
      </c>
      <c r="E132" s="197" t="s">
        <v>5</v>
      </c>
      <c r="F132" s="198" t="s">
        <v>255</v>
      </c>
      <c r="H132" s="199">
        <v>11565</v>
      </c>
      <c r="I132" s="200"/>
      <c r="L132" s="196"/>
      <c r="M132" s="201"/>
      <c r="N132" s="202"/>
      <c r="O132" s="202"/>
      <c r="P132" s="202"/>
      <c r="Q132" s="202"/>
      <c r="R132" s="202"/>
      <c r="S132" s="202"/>
      <c r="T132" s="203"/>
      <c r="AT132" s="197" t="s">
        <v>192</v>
      </c>
      <c r="AU132" s="197" t="s">
        <v>83</v>
      </c>
      <c r="AV132" s="12" t="s">
        <v>83</v>
      </c>
      <c r="AW132" s="12" t="s">
        <v>37</v>
      </c>
      <c r="AX132" s="12" t="s">
        <v>25</v>
      </c>
      <c r="AY132" s="197" t="s">
        <v>158</v>
      </c>
    </row>
    <row r="133" spans="2:65" s="1" customFormat="1" ht="25.5" customHeight="1">
      <c r="B133" s="179"/>
      <c r="C133" s="180" t="s">
        <v>256</v>
      </c>
      <c r="D133" s="180" t="s">
        <v>160</v>
      </c>
      <c r="E133" s="181" t="s">
        <v>257</v>
      </c>
      <c r="F133" s="182" t="s">
        <v>258</v>
      </c>
      <c r="G133" s="183" t="s">
        <v>189</v>
      </c>
      <c r="H133" s="184">
        <v>5300</v>
      </c>
      <c r="I133" s="185"/>
      <c r="J133" s="186">
        <f>ROUND(I133*H133,2)</f>
        <v>0</v>
      </c>
      <c r="K133" s="182" t="s">
        <v>164</v>
      </c>
      <c r="L133" s="40"/>
      <c r="M133" s="187" t="s">
        <v>5</v>
      </c>
      <c r="N133" s="188" t="s">
        <v>45</v>
      </c>
      <c r="O133" s="41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AR133" s="23" t="s">
        <v>165</v>
      </c>
      <c r="AT133" s="23" t="s">
        <v>160</v>
      </c>
      <c r="AU133" s="23" t="s">
        <v>83</v>
      </c>
      <c r="AY133" s="23" t="s">
        <v>158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23" t="s">
        <v>25</v>
      </c>
      <c r="BK133" s="191">
        <f>ROUND(I133*H133,2)</f>
        <v>0</v>
      </c>
      <c r="BL133" s="23" t="s">
        <v>165</v>
      </c>
      <c r="BM133" s="23" t="s">
        <v>259</v>
      </c>
    </row>
    <row r="134" spans="2:47" s="1" customFormat="1" ht="27">
      <c r="B134" s="40"/>
      <c r="D134" s="192" t="s">
        <v>167</v>
      </c>
      <c r="F134" s="193" t="s">
        <v>198</v>
      </c>
      <c r="I134" s="194"/>
      <c r="L134" s="40"/>
      <c r="M134" s="195"/>
      <c r="N134" s="41"/>
      <c r="O134" s="41"/>
      <c r="P134" s="41"/>
      <c r="Q134" s="41"/>
      <c r="R134" s="41"/>
      <c r="S134" s="41"/>
      <c r="T134" s="69"/>
      <c r="AT134" s="23" t="s">
        <v>167</v>
      </c>
      <c r="AU134" s="23" t="s">
        <v>83</v>
      </c>
    </row>
    <row r="135" spans="2:65" s="1" customFormat="1" ht="16.5" customHeight="1">
      <c r="B135" s="179"/>
      <c r="C135" s="180" t="s">
        <v>260</v>
      </c>
      <c r="D135" s="180" t="s">
        <v>160</v>
      </c>
      <c r="E135" s="181" t="s">
        <v>261</v>
      </c>
      <c r="F135" s="182" t="s">
        <v>262</v>
      </c>
      <c r="G135" s="183" t="s">
        <v>189</v>
      </c>
      <c r="H135" s="184">
        <v>6265</v>
      </c>
      <c r="I135" s="185"/>
      <c r="J135" s="186">
        <f>ROUND(I135*H135,2)</f>
        <v>0</v>
      </c>
      <c r="K135" s="182" t="s">
        <v>164</v>
      </c>
      <c r="L135" s="40"/>
      <c r="M135" s="187" t="s">
        <v>5</v>
      </c>
      <c r="N135" s="188" t="s">
        <v>45</v>
      </c>
      <c r="O135" s="41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AR135" s="23" t="s">
        <v>165</v>
      </c>
      <c r="AT135" s="23" t="s">
        <v>160</v>
      </c>
      <c r="AU135" s="23" t="s">
        <v>83</v>
      </c>
      <c r="AY135" s="23" t="s">
        <v>158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23" t="s">
        <v>25</v>
      </c>
      <c r="BK135" s="191">
        <f>ROUND(I135*H135,2)</f>
        <v>0</v>
      </c>
      <c r="BL135" s="23" t="s">
        <v>165</v>
      </c>
      <c r="BM135" s="23" t="s">
        <v>263</v>
      </c>
    </row>
    <row r="136" spans="2:47" s="1" customFormat="1" ht="27">
      <c r="B136" s="40"/>
      <c r="D136" s="192" t="s">
        <v>167</v>
      </c>
      <c r="F136" s="193" t="s">
        <v>264</v>
      </c>
      <c r="I136" s="194"/>
      <c r="L136" s="40"/>
      <c r="M136" s="195"/>
      <c r="N136" s="41"/>
      <c r="O136" s="41"/>
      <c r="P136" s="41"/>
      <c r="Q136" s="41"/>
      <c r="R136" s="41"/>
      <c r="S136" s="41"/>
      <c r="T136" s="69"/>
      <c r="AT136" s="23" t="s">
        <v>167</v>
      </c>
      <c r="AU136" s="23" t="s">
        <v>83</v>
      </c>
    </row>
    <row r="137" spans="2:51" s="12" customFormat="1" ht="13.5">
      <c r="B137" s="196"/>
      <c r="D137" s="192" t="s">
        <v>192</v>
      </c>
      <c r="E137" s="197" t="s">
        <v>5</v>
      </c>
      <c r="F137" s="198" t="s">
        <v>265</v>
      </c>
      <c r="H137" s="199">
        <v>6265</v>
      </c>
      <c r="I137" s="200"/>
      <c r="L137" s="196"/>
      <c r="M137" s="201"/>
      <c r="N137" s="202"/>
      <c r="O137" s="202"/>
      <c r="P137" s="202"/>
      <c r="Q137" s="202"/>
      <c r="R137" s="202"/>
      <c r="S137" s="202"/>
      <c r="T137" s="203"/>
      <c r="AT137" s="197" t="s">
        <v>192</v>
      </c>
      <c r="AU137" s="197" t="s">
        <v>83</v>
      </c>
      <c r="AV137" s="12" t="s">
        <v>83</v>
      </c>
      <c r="AW137" s="12" t="s">
        <v>37</v>
      </c>
      <c r="AX137" s="12" t="s">
        <v>25</v>
      </c>
      <c r="AY137" s="197" t="s">
        <v>158</v>
      </c>
    </row>
    <row r="138" spans="2:65" s="1" customFormat="1" ht="16.5" customHeight="1">
      <c r="B138" s="179"/>
      <c r="C138" s="180" t="s">
        <v>10</v>
      </c>
      <c r="D138" s="180" t="s">
        <v>160</v>
      </c>
      <c r="E138" s="181" t="s">
        <v>266</v>
      </c>
      <c r="F138" s="182" t="s">
        <v>267</v>
      </c>
      <c r="G138" s="183" t="s">
        <v>208</v>
      </c>
      <c r="H138" s="184">
        <v>11277</v>
      </c>
      <c r="I138" s="185"/>
      <c r="J138" s="186">
        <f>ROUND(I138*H138,2)</f>
        <v>0</v>
      </c>
      <c r="K138" s="182" t="s">
        <v>164</v>
      </c>
      <c r="L138" s="40"/>
      <c r="M138" s="187" t="s">
        <v>5</v>
      </c>
      <c r="N138" s="188" t="s">
        <v>45</v>
      </c>
      <c r="O138" s="41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AR138" s="23" t="s">
        <v>165</v>
      </c>
      <c r="AT138" s="23" t="s">
        <v>160</v>
      </c>
      <c r="AU138" s="23" t="s">
        <v>83</v>
      </c>
      <c r="AY138" s="23" t="s">
        <v>158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23" t="s">
        <v>25</v>
      </c>
      <c r="BK138" s="191">
        <f>ROUND(I138*H138,2)</f>
        <v>0</v>
      </c>
      <c r="BL138" s="23" t="s">
        <v>165</v>
      </c>
      <c r="BM138" s="23" t="s">
        <v>268</v>
      </c>
    </row>
    <row r="139" spans="2:47" s="1" customFormat="1" ht="27">
      <c r="B139" s="40"/>
      <c r="D139" s="192" t="s">
        <v>167</v>
      </c>
      <c r="F139" s="193" t="s">
        <v>269</v>
      </c>
      <c r="I139" s="194"/>
      <c r="L139" s="40"/>
      <c r="M139" s="195"/>
      <c r="N139" s="41"/>
      <c r="O139" s="41"/>
      <c r="P139" s="41"/>
      <c r="Q139" s="41"/>
      <c r="R139" s="41"/>
      <c r="S139" s="41"/>
      <c r="T139" s="69"/>
      <c r="AT139" s="23" t="s">
        <v>167</v>
      </c>
      <c r="AU139" s="23" t="s">
        <v>83</v>
      </c>
    </row>
    <row r="140" spans="2:51" s="12" customFormat="1" ht="13.5">
      <c r="B140" s="196"/>
      <c r="D140" s="192" t="s">
        <v>192</v>
      </c>
      <c r="E140" s="197" t="s">
        <v>5</v>
      </c>
      <c r="F140" s="198" t="s">
        <v>270</v>
      </c>
      <c r="H140" s="199">
        <v>11277</v>
      </c>
      <c r="I140" s="200"/>
      <c r="L140" s="196"/>
      <c r="M140" s="201"/>
      <c r="N140" s="202"/>
      <c r="O140" s="202"/>
      <c r="P140" s="202"/>
      <c r="Q140" s="202"/>
      <c r="R140" s="202"/>
      <c r="S140" s="202"/>
      <c r="T140" s="203"/>
      <c r="AT140" s="197" t="s">
        <v>192</v>
      </c>
      <c r="AU140" s="197" t="s">
        <v>83</v>
      </c>
      <c r="AV140" s="12" t="s">
        <v>83</v>
      </c>
      <c r="AW140" s="12" t="s">
        <v>37</v>
      </c>
      <c r="AX140" s="12" t="s">
        <v>25</v>
      </c>
      <c r="AY140" s="197" t="s">
        <v>158</v>
      </c>
    </row>
    <row r="141" spans="2:65" s="1" customFormat="1" ht="16.5" customHeight="1">
      <c r="B141" s="179"/>
      <c r="C141" s="180" t="s">
        <v>271</v>
      </c>
      <c r="D141" s="180" t="s">
        <v>160</v>
      </c>
      <c r="E141" s="181" t="s">
        <v>272</v>
      </c>
      <c r="F141" s="182" t="s">
        <v>273</v>
      </c>
      <c r="G141" s="183" t="s">
        <v>189</v>
      </c>
      <c r="H141" s="184">
        <v>60</v>
      </c>
      <c r="I141" s="185"/>
      <c r="J141" s="186">
        <f>ROUND(I141*H141,2)</f>
        <v>0</v>
      </c>
      <c r="K141" s="182" t="s">
        <v>164</v>
      </c>
      <c r="L141" s="40"/>
      <c r="M141" s="187" t="s">
        <v>5</v>
      </c>
      <c r="N141" s="188" t="s">
        <v>45</v>
      </c>
      <c r="O141" s="41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AR141" s="23" t="s">
        <v>165</v>
      </c>
      <c r="AT141" s="23" t="s">
        <v>160</v>
      </c>
      <c r="AU141" s="23" t="s">
        <v>83</v>
      </c>
      <c r="AY141" s="23" t="s">
        <v>158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23" t="s">
        <v>25</v>
      </c>
      <c r="BK141" s="191">
        <f>ROUND(I141*H141,2)</f>
        <v>0</v>
      </c>
      <c r="BL141" s="23" t="s">
        <v>165</v>
      </c>
      <c r="BM141" s="23" t="s">
        <v>274</v>
      </c>
    </row>
    <row r="142" spans="2:47" s="1" customFormat="1" ht="27">
      <c r="B142" s="40"/>
      <c r="D142" s="192" t="s">
        <v>167</v>
      </c>
      <c r="F142" s="193" t="s">
        <v>275</v>
      </c>
      <c r="I142" s="194"/>
      <c r="L142" s="40"/>
      <c r="M142" s="195"/>
      <c r="N142" s="41"/>
      <c r="O142" s="41"/>
      <c r="P142" s="41"/>
      <c r="Q142" s="41"/>
      <c r="R142" s="41"/>
      <c r="S142" s="41"/>
      <c r="T142" s="69"/>
      <c r="AT142" s="23" t="s">
        <v>167</v>
      </c>
      <c r="AU142" s="23" t="s">
        <v>83</v>
      </c>
    </row>
    <row r="143" spans="2:51" s="12" customFormat="1" ht="13.5">
      <c r="B143" s="196"/>
      <c r="D143" s="192" t="s">
        <v>192</v>
      </c>
      <c r="E143" s="197" t="s">
        <v>5</v>
      </c>
      <c r="F143" s="198" t="s">
        <v>276</v>
      </c>
      <c r="H143" s="199">
        <v>60</v>
      </c>
      <c r="I143" s="200"/>
      <c r="L143" s="196"/>
      <c r="M143" s="201"/>
      <c r="N143" s="202"/>
      <c r="O143" s="202"/>
      <c r="P143" s="202"/>
      <c r="Q143" s="202"/>
      <c r="R143" s="202"/>
      <c r="S143" s="202"/>
      <c r="T143" s="203"/>
      <c r="AT143" s="197" t="s">
        <v>192</v>
      </c>
      <c r="AU143" s="197" t="s">
        <v>83</v>
      </c>
      <c r="AV143" s="12" t="s">
        <v>83</v>
      </c>
      <c r="AW143" s="12" t="s">
        <v>37</v>
      </c>
      <c r="AX143" s="12" t="s">
        <v>25</v>
      </c>
      <c r="AY143" s="197" t="s">
        <v>158</v>
      </c>
    </row>
    <row r="144" spans="2:65" s="1" customFormat="1" ht="25.5" customHeight="1">
      <c r="B144" s="179"/>
      <c r="C144" s="180" t="s">
        <v>277</v>
      </c>
      <c r="D144" s="180" t="s">
        <v>160</v>
      </c>
      <c r="E144" s="181" t="s">
        <v>278</v>
      </c>
      <c r="F144" s="182" t="s">
        <v>279</v>
      </c>
      <c r="G144" s="183" t="s">
        <v>189</v>
      </c>
      <c r="H144" s="184">
        <v>20</v>
      </c>
      <c r="I144" s="185"/>
      <c r="J144" s="186">
        <f>ROUND(I144*H144,2)</f>
        <v>0</v>
      </c>
      <c r="K144" s="182" t="s">
        <v>164</v>
      </c>
      <c r="L144" s="40"/>
      <c r="M144" s="187" t="s">
        <v>5</v>
      </c>
      <c r="N144" s="188" t="s">
        <v>45</v>
      </c>
      <c r="O144" s="41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AR144" s="23" t="s">
        <v>165</v>
      </c>
      <c r="AT144" s="23" t="s">
        <v>160</v>
      </c>
      <c r="AU144" s="23" t="s">
        <v>83</v>
      </c>
      <c r="AY144" s="23" t="s">
        <v>158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3" t="s">
        <v>25</v>
      </c>
      <c r="BK144" s="191">
        <f>ROUND(I144*H144,2)</f>
        <v>0</v>
      </c>
      <c r="BL144" s="23" t="s">
        <v>165</v>
      </c>
      <c r="BM144" s="23" t="s">
        <v>280</v>
      </c>
    </row>
    <row r="145" spans="2:47" s="1" customFormat="1" ht="27">
      <c r="B145" s="40"/>
      <c r="D145" s="192" t="s">
        <v>167</v>
      </c>
      <c r="F145" s="193" t="s">
        <v>281</v>
      </c>
      <c r="I145" s="194"/>
      <c r="L145" s="40"/>
      <c r="M145" s="195"/>
      <c r="N145" s="41"/>
      <c r="O145" s="41"/>
      <c r="P145" s="41"/>
      <c r="Q145" s="41"/>
      <c r="R145" s="41"/>
      <c r="S145" s="41"/>
      <c r="T145" s="69"/>
      <c r="AT145" s="23" t="s">
        <v>167</v>
      </c>
      <c r="AU145" s="23" t="s">
        <v>83</v>
      </c>
    </row>
    <row r="146" spans="2:51" s="12" customFormat="1" ht="13.5">
      <c r="B146" s="196"/>
      <c r="D146" s="192" t="s">
        <v>192</v>
      </c>
      <c r="E146" s="197" t="s">
        <v>5</v>
      </c>
      <c r="F146" s="198" t="s">
        <v>282</v>
      </c>
      <c r="H146" s="199">
        <v>20</v>
      </c>
      <c r="I146" s="200"/>
      <c r="L146" s="196"/>
      <c r="M146" s="201"/>
      <c r="N146" s="202"/>
      <c r="O146" s="202"/>
      <c r="P146" s="202"/>
      <c r="Q146" s="202"/>
      <c r="R146" s="202"/>
      <c r="S146" s="202"/>
      <c r="T146" s="203"/>
      <c r="AT146" s="197" t="s">
        <v>192</v>
      </c>
      <c r="AU146" s="197" t="s">
        <v>83</v>
      </c>
      <c r="AV146" s="12" t="s">
        <v>83</v>
      </c>
      <c r="AW146" s="12" t="s">
        <v>37</v>
      </c>
      <c r="AX146" s="12" t="s">
        <v>25</v>
      </c>
      <c r="AY146" s="197" t="s">
        <v>158</v>
      </c>
    </row>
    <row r="147" spans="2:65" s="1" customFormat="1" ht="16.5" customHeight="1">
      <c r="B147" s="179"/>
      <c r="C147" s="204" t="s">
        <v>283</v>
      </c>
      <c r="D147" s="204" t="s">
        <v>205</v>
      </c>
      <c r="E147" s="205" t="s">
        <v>284</v>
      </c>
      <c r="F147" s="206" t="s">
        <v>285</v>
      </c>
      <c r="G147" s="207" t="s">
        <v>208</v>
      </c>
      <c r="H147" s="208">
        <v>88</v>
      </c>
      <c r="I147" s="209"/>
      <c r="J147" s="210">
        <f>ROUND(I147*H147,2)</f>
        <v>0</v>
      </c>
      <c r="K147" s="206" t="s">
        <v>164</v>
      </c>
      <c r="L147" s="211"/>
      <c r="M147" s="212" t="s">
        <v>5</v>
      </c>
      <c r="N147" s="213" t="s">
        <v>45</v>
      </c>
      <c r="O147" s="41"/>
      <c r="P147" s="189">
        <f>O147*H147</f>
        <v>0</v>
      </c>
      <c r="Q147" s="189">
        <v>1</v>
      </c>
      <c r="R147" s="189">
        <f>Q147*H147</f>
        <v>88</v>
      </c>
      <c r="S147" s="189">
        <v>0</v>
      </c>
      <c r="T147" s="190">
        <f>S147*H147</f>
        <v>0</v>
      </c>
      <c r="AR147" s="23" t="s">
        <v>199</v>
      </c>
      <c r="AT147" s="23" t="s">
        <v>205</v>
      </c>
      <c r="AU147" s="23" t="s">
        <v>83</v>
      </c>
      <c r="AY147" s="23" t="s">
        <v>158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23" t="s">
        <v>25</v>
      </c>
      <c r="BK147" s="191">
        <f>ROUND(I147*H147,2)</f>
        <v>0</v>
      </c>
      <c r="BL147" s="23" t="s">
        <v>165</v>
      </c>
      <c r="BM147" s="23" t="s">
        <v>286</v>
      </c>
    </row>
    <row r="148" spans="2:47" s="1" customFormat="1" ht="27">
      <c r="B148" s="40"/>
      <c r="D148" s="192" t="s">
        <v>167</v>
      </c>
      <c r="F148" s="193" t="s">
        <v>287</v>
      </c>
      <c r="I148" s="194"/>
      <c r="L148" s="40"/>
      <c r="M148" s="195"/>
      <c r="N148" s="41"/>
      <c r="O148" s="41"/>
      <c r="P148" s="41"/>
      <c r="Q148" s="41"/>
      <c r="R148" s="41"/>
      <c r="S148" s="41"/>
      <c r="T148" s="69"/>
      <c r="AT148" s="23" t="s">
        <v>167</v>
      </c>
      <c r="AU148" s="23" t="s">
        <v>83</v>
      </c>
    </row>
    <row r="149" spans="2:51" s="12" customFormat="1" ht="13.5">
      <c r="B149" s="196"/>
      <c r="D149" s="192" t="s">
        <v>192</v>
      </c>
      <c r="E149" s="197" t="s">
        <v>5</v>
      </c>
      <c r="F149" s="198" t="s">
        <v>288</v>
      </c>
      <c r="H149" s="199">
        <v>44</v>
      </c>
      <c r="I149" s="200"/>
      <c r="L149" s="196"/>
      <c r="M149" s="201"/>
      <c r="N149" s="202"/>
      <c r="O149" s="202"/>
      <c r="P149" s="202"/>
      <c r="Q149" s="202"/>
      <c r="R149" s="202"/>
      <c r="S149" s="202"/>
      <c r="T149" s="203"/>
      <c r="AT149" s="197" t="s">
        <v>192</v>
      </c>
      <c r="AU149" s="197" t="s">
        <v>83</v>
      </c>
      <c r="AV149" s="12" t="s">
        <v>83</v>
      </c>
      <c r="AW149" s="12" t="s">
        <v>37</v>
      </c>
      <c r="AX149" s="12" t="s">
        <v>25</v>
      </c>
      <c r="AY149" s="197" t="s">
        <v>158</v>
      </c>
    </row>
    <row r="150" spans="2:51" s="12" customFormat="1" ht="13.5">
      <c r="B150" s="196"/>
      <c r="D150" s="192" t="s">
        <v>192</v>
      </c>
      <c r="F150" s="198" t="s">
        <v>289</v>
      </c>
      <c r="H150" s="199">
        <v>88</v>
      </c>
      <c r="I150" s="200"/>
      <c r="L150" s="196"/>
      <c r="M150" s="201"/>
      <c r="N150" s="202"/>
      <c r="O150" s="202"/>
      <c r="P150" s="202"/>
      <c r="Q150" s="202"/>
      <c r="R150" s="202"/>
      <c r="S150" s="202"/>
      <c r="T150" s="203"/>
      <c r="AT150" s="197" t="s">
        <v>192</v>
      </c>
      <c r="AU150" s="197" t="s">
        <v>83</v>
      </c>
      <c r="AV150" s="12" t="s">
        <v>83</v>
      </c>
      <c r="AW150" s="12" t="s">
        <v>6</v>
      </c>
      <c r="AX150" s="12" t="s">
        <v>25</v>
      </c>
      <c r="AY150" s="197" t="s">
        <v>158</v>
      </c>
    </row>
    <row r="151" spans="2:65" s="1" customFormat="1" ht="16.5" customHeight="1">
      <c r="B151" s="179"/>
      <c r="C151" s="180" t="s">
        <v>290</v>
      </c>
      <c r="D151" s="180" t="s">
        <v>160</v>
      </c>
      <c r="E151" s="181" t="s">
        <v>291</v>
      </c>
      <c r="F151" s="182" t="s">
        <v>292</v>
      </c>
      <c r="G151" s="183" t="s">
        <v>163</v>
      </c>
      <c r="H151" s="184">
        <v>10600</v>
      </c>
      <c r="I151" s="185"/>
      <c r="J151" s="186">
        <f>ROUND(I151*H151,2)</f>
        <v>0</v>
      </c>
      <c r="K151" s="182" t="s">
        <v>164</v>
      </c>
      <c r="L151" s="40"/>
      <c r="M151" s="187" t="s">
        <v>5</v>
      </c>
      <c r="N151" s="188" t="s">
        <v>45</v>
      </c>
      <c r="O151" s="41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AR151" s="23" t="s">
        <v>165</v>
      </c>
      <c r="AT151" s="23" t="s">
        <v>160</v>
      </c>
      <c r="AU151" s="23" t="s">
        <v>83</v>
      </c>
      <c r="AY151" s="23" t="s">
        <v>158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23" t="s">
        <v>25</v>
      </c>
      <c r="BK151" s="191">
        <f>ROUND(I151*H151,2)</f>
        <v>0</v>
      </c>
      <c r="BL151" s="23" t="s">
        <v>165</v>
      </c>
      <c r="BM151" s="23" t="s">
        <v>293</v>
      </c>
    </row>
    <row r="152" spans="2:47" s="1" customFormat="1" ht="27">
      <c r="B152" s="40"/>
      <c r="D152" s="192" t="s">
        <v>167</v>
      </c>
      <c r="F152" s="193" t="s">
        <v>172</v>
      </c>
      <c r="I152" s="194"/>
      <c r="L152" s="40"/>
      <c r="M152" s="195"/>
      <c r="N152" s="41"/>
      <c r="O152" s="41"/>
      <c r="P152" s="41"/>
      <c r="Q152" s="41"/>
      <c r="R152" s="41"/>
      <c r="S152" s="41"/>
      <c r="T152" s="69"/>
      <c r="AT152" s="23" t="s">
        <v>167</v>
      </c>
      <c r="AU152" s="23" t="s">
        <v>83</v>
      </c>
    </row>
    <row r="153" spans="2:63" s="11" customFormat="1" ht="29.85" customHeight="1">
      <c r="B153" s="166"/>
      <c r="D153" s="167" t="s">
        <v>73</v>
      </c>
      <c r="E153" s="177" t="s">
        <v>83</v>
      </c>
      <c r="F153" s="177" t="s">
        <v>294</v>
      </c>
      <c r="I153" s="169"/>
      <c r="J153" s="178">
        <f>BK153</f>
        <v>0</v>
      </c>
      <c r="L153" s="166"/>
      <c r="M153" s="171"/>
      <c r="N153" s="172"/>
      <c r="O153" s="172"/>
      <c r="P153" s="173">
        <f>SUM(P154:P163)</f>
        <v>0</v>
      </c>
      <c r="Q153" s="172"/>
      <c r="R153" s="173">
        <f>SUM(R154:R163)</f>
        <v>573.5268</v>
      </c>
      <c r="S153" s="172"/>
      <c r="T153" s="174">
        <f>SUM(T154:T163)</f>
        <v>0</v>
      </c>
      <c r="AR153" s="167" t="s">
        <v>25</v>
      </c>
      <c r="AT153" s="175" t="s">
        <v>73</v>
      </c>
      <c r="AU153" s="175" t="s">
        <v>25</v>
      </c>
      <c r="AY153" s="167" t="s">
        <v>158</v>
      </c>
      <c r="BK153" s="176">
        <f>SUM(BK154:BK163)</f>
        <v>0</v>
      </c>
    </row>
    <row r="154" spans="2:65" s="1" customFormat="1" ht="16.5" customHeight="1">
      <c r="B154" s="179"/>
      <c r="C154" s="180" t="s">
        <v>295</v>
      </c>
      <c r="D154" s="180" t="s">
        <v>160</v>
      </c>
      <c r="E154" s="181" t="s">
        <v>296</v>
      </c>
      <c r="F154" s="182" t="s">
        <v>297</v>
      </c>
      <c r="G154" s="183" t="s">
        <v>189</v>
      </c>
      <c r="H154" s="184">
        <v>1764</v>
      </c>
      <c r="I154" s="185"/>
      <c r="J154" s="186">
        <f>ROUND(I154*H154,2)</f>
        <v>0</v>
      </c>
      <c r="K154" s="182" t="s">
        <v>164</v>
      </c>
      <c r="L154" s="40"/>
      <c r="M154" s="187" t="s">
        <v>5</v>
      </c>
      <c r="N154" s="188" t="s">
        <v>45</v>
      </c>
      <c r="O154" s="41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AR154" s="23" t="s">
        <v>165</v>
      </c>
      <c r="AT154" s="23" t="s">
        <v>160</v>
      </c>
      <c r="AU154" s="23" t="s">
        <v>83</v>
      </c>
      <c r="AY154" s="23" t="s">
        <v>158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23" t="s">
        <v>25</v>
      </c>
      <c r="BK154" s="191">
        <f>ROUND(I154*H154,2)</f>
        <v>0</v>
      </c>
      <c r="BL154" s="23" t="s">
        <v>165</v>
      </c>
      <c r="BM154" s="23" t="s">
        <v>298</v>
      </c>
    </row>
    <row r="155" spans="2:47" s="1" customFormat="1" ht="27">
      <c r="B155" s="40"/>
      <c r="D155" s="192" t="s">
        <v>167</v>
      </c>
      <c r="F155" s="193" t="s">
        <v>299</v>
      </c>
      <c r="I155" s="194"/>
      <c r="L155" s="40"/>
      <c r="M155" s="195"/>
      <c r="N155" s="41"/>
      <c r="O155" s="41"/>
      <c r="P155" s="41"/>
      <c r="Q155" s="41"/>
      <c r="R155" s="41"/>
      <c r="S155" s="41"/>
      <c r="T155" s="69"/>
      <c r="AT155" s="23" t="s">
        <v>167</v>
      </c>
      <c r="AU155" s="23" t="s">
        <v>83</v>
      </c>
    </row>
    <row r="156" spans="2:51" s="12" customFormat="1" ht="13.5">
      <c r="B156" s="196"/>
      <c r="D156" s="192" t="s">
        <v>192</v>
      </c>
      <c r="E156" s="197" t="s">
        <v>5</v>
      </c>
      <c r="F156" s="198" t="s">
        <v>300</v>
      </c>
      <c r="H156" s="199">
        <v>1764</v>
      </c>
      <c r="I156" s="200"/>
      <c r="L156" s="196"/>
      <c r="M156" s="201"/>
      <c r="N156" s="202"/>
      <c r="O156" s="202"/>
      <c r="P156" s="202"/>
      <c r="Q156" s="202"/>
      <c r="R156" s="202"/>
      <c r="S156" s="202"/>
      <c r="T156" s="203"/>
      <c r="AT156" s="197" t="s">
        <v>192</v>
      </c>
      <c r="AU156" s="197" t="s">
        <v>83</v>
      </c>
      <c r="AV156" s="12" t="s">
        <v>83</v>
      </c>
      <c r="AW156" s="12" t="s">
        <v>37</v>
      </c>
      <c r="AX156" s="12" t="s">
        <v>25</v>
      </c>
      <c r="AY156" s="197" t="s">
        <v>158</v>
      </c>
    </row>
    <row r="157" spans="2:65" s="1" customFormat="1" ht="25.5" customHeight="1">
      <c r="B157" s="179"/>
      <c r="C157" s="180" t="s">
        <v>301</v>
      </c>
      <c r="D157" s="180" t="s">
        <v>160</v>
      </c>
      <c r="E157" s="181" t="s">
        <v>302</v>
      </c>
      <c r="F157" s="182" t="s">
        <v>303</v>
      </c>
      <c r="G157" s="183" t="s">
        <v>163</v>
      </c>
      <c r="H157" s="184">
        <v>5040</v>
      </c>
      <c r="I157" s="185"/>
      <c r="J157" s="186">
        <f>ROUND(I157*H157,2)</f>
        <v>0</v>
      </c>
      <c r="K157" s="182" t="s">
        <v>164</v>
      </c>
      <c r="L157" s="40"/>
      <c r="M157" s="187" t="s">
        <v>5</v>
      </c>
      <c r="N157" s="188" t="s">
        <v>45</v>
      </c>
      <c r="O157" s="41"/>
      <c r="P157" s="189">
        <f>O157*H157</f>
        <v>0</v>
      </c>
      <c r="Q157" s="189">
        <v>0.00031</v>
      </c>
      <c r="R157" s="189">
        <f>Q157*H157</f>
        <v>1.5624</v>
      </c>
      <c r="S157" s="189">
        <v>0</v>
      </c>
      <c r="T157" s="190">
        <f>S157*H157</f>
        <v>0</v>
      </c>
      <c r="AR157" s="23" t="s">
        <v>165</v>
      </c>
      <c r="AT157" s="23" t="s">
        <v>160</v>
      </c>
      <c r="AU157" s="23" t="s">
        <v>83</v>
      </c>
      <c r="AY157" s="23" t="s">
        <v>158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23" t="s">
        <v>25</v>
      </c>
      <c r="BK157" s="191">
        <f>ROUND(I157*H157,2)</f>
        <v>0</v>
      </c>
      <c r="BL157" s="23" t="s">
        <v>165</v>
      </c>
      <c r="BM157" s="23" t="s">
        <v>304</v>
      </c>
    </row>
    <row r="158" spans="2:47" s="1" customFormat="1" ht="27">
      <c r="B158" s="40"/>
      <c r="D158" s="192" t="s">
        <v>167</v>
      </c>
      <c r="F158" s="193" t="s">
        <v>299</v>
      </c>
      <c r="I158" s="194"/>
      <c r="L158" s="40"/>
      <c r="M158" s="195"/>
      <c r="N158" s="41"/>
      <c r="O158" s="41"/>
      <c r="P158" s="41"/>
      <c r="Q158" s="41"/>
      <c r="R158" s="41"/>
      <c r="S158" s="41"/>
      <c r="T158" s="69"/>
      <c r="AT158" s="23" t="s">
        <v>167</v>
      </c>
      <c r="AU158" s="23" t="s">
        <v>83</v>
      </c>
    </row>
    <row r="159" spans="2:51" s="12" customFormat="1" ht="13.5">
      <c r="B159" s="196"/>
      <c r="D159" s="192" t="s">
        <v>192</v>
      </c>
      <c r="E159" s="197" t="s">
        <v>5</v>
      </c>
      <c r="F159" s="198" t="s">
        <v>305</v>
      </c>
      <c r="H159" s="199">
        <v>5040</v>
      </c>
      <c r="I159" s="200"/>
      <c r="L159" s="196"/>
      <c r="M159" s="201"/>
      <c r="N159" s="202"/>
      <c r="O159" s="202"/>
      <c r="P159" s="202"/>
      <c r="Q159" s="202"/>
      <c r="R159" s="202"/>
      <c r="S159" s="202"/>
      <c r="T159" s="203"/>
      <c r="AT159" s="197" t="s">
        <v>192</v>
      </c>
      <c r="AU159" s="197" t="s">
        <v>83</v>
      </c>
      <c r="AV159" s="12" t="s">
        <v>83</v>
      </c>
      <c r="AW159" s="12" t="s">
        <v>37</v>
      </c>
      <c r="AX159" s="12" t="s">
        <v>25</v>
      </c>
      <c r="AY159" s="197" t="s">
        <v>158</v>
      </c>
    </row>
    <row r="160" spans="2:65" s="1" customFormat="1" ht="16.5" customHeight="1">
      <c r="B160" s="179"/>
      <c r="C160" s="204" t="s">
        <v>306</v>
      </c>
      <c r="D160" s="204" t="s">
        <v>205</v>
      </c>
      <c r="E160" s="205" t="s">
        <v>307</v>
      </c>
      <c r="F160" s="206" t="s">
        <v>308</v>
      </c>
      <c r="G160" s="207" t="s">
        <v>163</v>
      </c>
      <c r="H160" s="208">
        <v>5040</v>
      </c>
      <c r="I160" s="209"/>
      <c r="J160" s="210">
        <f>ROUND(I160*H160,2)</f>
        <v>0</v>
      </c>
      <c r="K160" s="206" t="s">
        <v>164</v>
      </c>
      <c r="L160" s="211"/>
      <c r="M160" s="212" t="s">
        <v>5</v>
      </c>
      <c r="N160" s="213" t="s">
        <v>45</v>
      </c>
      <c r="O160" s="41"/>
      <c r="P160" s="189">
        <f>O160*H160</f>
        <v>0</v>
      </c>
      <c r="Q160" s="189">
        <v>0.0002</v>
      </c>
      <c r="R160" s="189">
        <f>Q160*H160</f>
        <v>1.008</v>
      </c>
      <c r="S160" s="189">
        <v>0</v>
      </c>
      <c r="T160" s="190">
        <f>S160*H160</f>
        <v>0</v>
      </c>
      <c r="AR160" s="23" t="s">
        <v>199</v>
      </c>
      <c r="AT160" s="23" t="s">
        <v>205</v>
      </c>
      <c r="AU160" s="23" t="s">
        <v>83</v>
      </c>
      <c r="AY160" s="23" t="s">
        <v>158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23" t="s">
        <v>25</v>
      </c>
      <c r="BK160" s="191">
        <f>ROUND(I160*H160,2)</f>
        <v>0</v>
      </c>
      <c r="BL160" s="23" t="s">
        <v>165</v>
      </c>
      <c r="BM160" s="23" t="s">
        <v>309</v>
      </c>
    </row>
    <row r="161" spans="2:47" s="1" customFormat="1" ht="27">
      <c r="B161" s="40"/>
      <c r="D161" s="192" t="s">
        <v>167</v>
      </c>
      <c r="F161" s="193" t="s">
        <v>310</v>
      </c>
      <c r="I161" s="194"/>
      <c r="L161" s="40"/>
      <c r="M161" s="195"/>
      <c r="N161" s="41"/>
      <c r="O161" s="41"/>
      <c r="P161" s="41"/>
      <c r="Q161" s="41"/>
      <c r="R161" s="41"/>
      <c r="S161" s="41"/>
      <c r="T161" s="69"/>
      <c r="AT161" s="23" t="s">
        <v>167</v>
      </c>
      <c r="AU161" s="23" t="s">
        <v>83</v>
      </c>
    </row>
    <row r="162" spans="2:65" s="1" customFormat="1" ht="25.5" customHeight="1">
      <c r="B162" s="179"/>
      <c r="C162" s="180" t="s">
        <v>311</v>
      </c>
      <c r="D162" s="180" t="s">
        <v>160</v>
      </c>
      <c r="E162" s="181" t="s">
        <v>1436</v>
      </c>
      <c r="F162" s="182" t="s">
        <v>1437</v>
      </c>
      <c r="G162" s="183" t="s">
        <v>176</v>
      </c>
      <c r="H162" s="184">
        <v>2520</v>
      </c>
      <c r="I162" s="185"/>
      <c r="J162" s="186">
        <f>ROUND(I162*H162,2)</f>
        <v>0</v>
      </c>
      <c r="K162" s="182" t="s">
        <v>164</v>
      </c>
      <c r="L162" s="40"/>
      <c r="M162" s="187" t="s">
        <v>5</v>
      </c>
      <c r="N162" s="188" t="s">
        <v>45</v>
      </c>
      <c r="O162" s="41"/>
      <c r="P162" s="189">
        <f>O162*H162</f>
        <v>0</v>
      </c>
      <c r="Q162" s="189">
        <v>0.22657</v>
      </c>
      <c r="R162" s="189">
        <f>Q162*H162</f>
        <v>570.9564</v>
      </c>
      <c r="S162" s="189">
        <v>0</v>
      </c>
      <c r="T162" s="190">
        <f>S162*H162</f>
        <v>0</v>
      </c>
      <c r="AR162" s="23" t="s">
        <v>165</v>
      </c>
      <c r="AT162" s="23" t="s">
        <v>160</v>
      </c>
      <c r="AU162" s="23" t="s">
        <v>83</v>
      </c>
      <c r="AY162" s="23" t="s">
        <v>158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23" t="s">
        <v>25</v>
      </c>
      <c r="BK162" s="191">
        <f>ROUND(I162*H162,2)</f>
        <v>0</v>
      </c>
      <c r="BL162" s="23" t="s">
        <v>165</v>
      </c>
      <c r="BM162" s="23" t="s">
        <v>312</v>
      </c>
    </row>
    <row r="163" spans="2:47" s="1" customFormat="1" ht="27">
      <c r="B163" s="40"/>
      <c r="D163" s="192" t="s">
        <v>167</v>
      </c>
      <c r="F163" s="193" t="s">
        <v>313</v>
      </c>
      <c r="I163" s="194"/>
      <c r="L163" s="40"/>
      <c r="M163" s="195"/>
      <c r="N163" s="41"/>
      <c r="O163" s="41"/>
      <c r="P163" s="41"/>
      <c r="Q163" s="41"/>
      <c r="R163" s="41"/>
      <c r="S163" s="41"/>
      <c r="T163" s="69"/>
      <c r="AT163" s="23" t="s">
        <v>167</v>
      </c>
      <c r="AU163" s="23" t="s">
        <v>83</v>
      </c>
    </row>
    <row r="164" spans="2:63" s="11" customFormat="1" ht="29.85" customHeight="1">
      <c r="B164" s="166"/>
      <c r="D164" s="167" t="s">
        <v>73</v>
      </c>
      <c r="E164" s="177" t="s">
        <v>173</v>
      </c>
      <c r="F164" s="177" t="s">
        <v>314</v>
      </c>
      <c r="I164" s="169"/>
      <c r="J164" s="178">
        <f>BK164</f>
        <v>0</v>
      </c>
      <c r="L164" s="166"/>
      <c r="M164" s="171"/>
      <c r="N164" s="172"/>
      <c r="O164" s="172"/>
      <c r="P164" s="173">
        <f>SUM(P165:P168)</f>
        <v>0</v>
      </c>
      <c r="Q164" s="172"/>
      <c r="R164" s="173">
        <f>SUM(R165:R168)</f>
        <v>0</v>
      </c>
      <c r="S164" s="172"/>
      <c r="T164" s="174">
        <f>SUM(T165:T168)</f>
        <v>114.94999999999999</v>
      </c>
      <c r="AR164" s="167" t="s">
        <v>25</v>
      </c>
      <c r="AT164" s="175" t="s">
        <v>73</v>
      </c>
      <c r="AU164" s="175" t="s">
        <v>25</v>
      </c>
      <c r="AY164" s="167" t="s">
        <v>158</v>
      </c>
      <c r="BK164" s="176">
        <f>SUM(BK165:BK168)</f>
        <v>0</v>
      </c>
    </row>
    <row r="165" spans="2:65" s="1" customFormat="1" ht="16.5" customHeight="1">
      <c r="B165" s="179"/>
      <c r="C165" s="180" t="s">
        <v>315</v>
      </c>
      <c r="D165" s="180" t="s">
        <v>160</v>
      </c>
      <c r="E165" s="181" t="s">
        <v>316</v>
      </c>
      <c r="F165" s="182" t="s">
        <v>317</v>
      </c>
      <c r="G165" s="183" t="s">
        <v>318</v>
      </c>
      <c r="H165" s="184">
        <v>33</v>
      </c>
      <c r="I165" s="185"/>
      <c r="J165" s="186">
        <f>ROUND(I165*H165,2)</f>
        <v>0</v>
      </c>
      <c r="K165" s="182" t="s">
        <v>5</v>
      </c>
      <c r="L165" s="40"/>
      <c r="M165" s="187" t="s">
        <v>5</v>
      </c>
      <c r="N165" s="188" t="s">
        <v>45</v>
      </c>
      <c r="O165" s="41"/>
      <c r="P165" s="189">
        <f>O165*H165</f>
        <v>0</v>
      </c>
      <c r="Q165" s="189">
        <v>0</v>
      </c>
      <c r="R165" s="189">
        <f>Q165*H165</f>
        <v>0</v>
      </c>
      <c r="S165" s="189">
        <v>1.95</v>
      </c>
      <c r="T165" s="190">
        <f>S165*H165</f>
        <v>64.35</v>
      </c>
      <c r="AR165" s="23" t="s">
        <v>165</v>
      </c>
      <c r="AT165" s="23" t="s">
        <v>160</v>
      </c>
      <c r="AU165" s="23" t="s">
        <v>83</v>
      </c>
      <c r="AY165" s="23" t="s">
        <v>158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23" t="s">
        <v>25</v>
      </c>
      <c r="BK165" s="191">
        <f>ROUND(I165*H165,2)</f>
        <v>0</v>
      </c>
      <c r="BL165" s="23" t="s">
        <v>165</v>
      </c>
      <c r="BM165" s="23" t="s">
        <v>319</v>
      </c>
    </row>
    <row r="166" spans="2:47" s="1" customFormat="1" ht="27">
      <c r="B166" s="40"/>
      <c r="D166" s="192" t="s">
        <v>167</v>
      </c>
      <c r="F166" s="193" t="s">
        <v>320</v>
      </c>
      <c r="I166" s="194"/>
      <c r="L166" s="40"/>
      <c r="M166" s="195"/>
      <c r="N166" s="41"/>
      <c r="O166" s="41"/>
      <c r="P166" s="41"/>
      <c r="Q166" s="41"/>
      <c r="R166" s="41"/>
      <c r="S166" s="41"/>
      <c r="T166" s="69"/>
      <c r="AT166" s="23" t="s">
        <v>167</v>
      </c>
      <c r="AU166" s="23" t="s">
        <v>83</v>
      </c>
    </row>
    <row r="167" spans="2:65" s="1" customFormat="1" ht="16.5" customHeight="1">
      <c r="B167" s="179"/>
      <c r="C167" s="180" t="s">
        <v>321</v>
      </c>
      <c r="D167" s="180" t="s">
        <v>160</v>
      </c>
      <c r="E167" s="181" t="s">
        <v>322</v>
      </c>
      <c r="F167" s="182" t="s">
        <v>323</v>
      </c>
      <c r="G167" s="183" t="s">
        <v>318</v>
      </c>
      <c r="H167" s="184">
        <v>23</v>
      </c>
      <c r="I167" s="185"/>
      <c r="J167" s="186">
        <f>ROUND(I167*H167,2)</f>
        <v>0</v>
      </c>
      <c r="K167" s="182" t="s">
        <v>5</v>
      </c>
      <c r="L167" s="40"/>
      <c r="M167" s="187" t="s">
        <v>5</v>
      </c>
      <c r="N167" s="188" t="s">
        <v>45</v>
      </c>
      <c r="O167" s="41"/>
      <c r="P167" s="189">
        <f>O167*H167</f>
        <v>0</v>
      </c>
      <c r="Q167" s="189">
        <v>0</v>
      </c>
      <c r="R167" s="189">
        <f>Q167*H167</f>
        <v>0</v>
      </c>
      <c r="S167" s="189">
        <v>2.2</v>
      </c>
      <c r="T167" s="190">
        <f>S167*H167</f>
        <v>50.6</v>
      </c>
      <c r="AR167" s="23" t="s">
        <v>165</v>
      </c>
      <c r="AT167" s="23" t="s">
        <v>160</v>
      </c>
      <c r="AU167" s="23" t="s">
        <v>83</v>
      </c>
      <c r="AY167" s="23" t="s">
        <v>158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23" t="s">
        <v>25</v>
      </c>
      <c r="BK167" s="191">
        <f>ROUND(I167*H167,2)</f>
        <v>0</v>
      </c>
      <c r="BL167" s="23" t="s">
        <v>165</v>
      </c>
      <c r="BM167" s="23" t="s">
        <v>324</v>
      </c>
    </row>
    <row r="168" spans="2:47" s="1" customFormat="1" ht="27">
      <c r="B168" s="40"/>
      <c r="D168" s="192" t="s">
        <v>167</v>
      </c>
      <c r="F168" s="193" t="s">
        <v>320</v>
      </c>
      <c r="I168" s="194"/>
      <c r="L168" s="40"/>
      <c r="M168" s="195"/>
      <c r="N168" s="41"/>
      <c r="O168" s="41"/>
      <c r="P168" s="41"/>
      <c r="Q168" s="41"/>
      <c r="R168" s="41"/>
      <c r="S168" s="41"/>
      <c r="T168" s="69"/>
      <c r="AT168" s="23" t="s">
        <v>167</v>
      </c>
      <c r="AU168" s="23" t="s">
        <v>83</v>
      </c>
    </row>
    <row r="169" spans="2:63" s="11" customFormat="1" ht="29.85" customHeight="1">
      <c r="B169" s="166"/>
      <c r="D169" s="167" t="s">
        <v>73</v>
      </c>
      <c r="E169" s="177" t="s">
        <v>182</v>
      </c>
      <c r="F169" s="177" t="s">
        <v>325</v>
      </c>
      <c r="I169" s="169"/>
      <c r="J169" s="178">
        <f>BK169</f>
        <v>0</v>
      </c>
      <c r="L169" s="166"/>
      <c r="M169" s="171"/>
      <c r="N169" s="172"/>
      <c r="O169" s="172"/>
      <c r="P169" s="173">
        <f>SUM(P170:P195)</f>
        <v>0</v>
      </c>
      <c r="Q169" s="172"/>
      <c r="R169" s="173">
        <f>SUM(R170:R195)</f>
        <v>112.54299999999998</v>
      </c>
      <c r="S169" s="172"/>
      <c r="T169" s="174">
        <f>SUM(T170:T195)</f>
        <v>0</v>
      </c>
      <c r="AR169" s="167" t="s">
        <v>25</v>
      </c>
      <c r="AT169" s="175" t="s">
        <v>73</v>
      </c>
      <c r="AU169" s="175" t="s">
        <v>25</v>
      </c>
      <c r="AY169" s="167" t="s">
        <v>158</v>
      </c>
      <c r="BK169" s="176">
        <f>SUM(BK170:BK195)</f>
        <v>0</v>
      </c>
    </row>
    <row r="170" spans="2:65" s="1" customFormat="1" ht="16.5" customHeight="1">
      <c r="B170" s="179"/>
      <c r="C170" s="180" t="s">
        <v>326</v>
      </c>
      <c r="D170" s="180" t="s">
        <v>160</v>
      </c>
      <c r="E170" s="181" t="s">
        <v>327</v>
      </c>
      <c r="F170" s="182" t="s">
        <v>328</v>
      </c>
      <c r="G170" s="183" t="s">
        <v>163</v>
      </c>
      <c r="H170" s="184">
        <v>22260</v>
      </c>
      <c r="I170" s="185"/>
      <c r="J170" s="186">
        <f>ROUND(I170*H170,2)</f>
        <v>0</v>
      </c>
      <c r="K170" s="182" t="s">
        <v>164</v>
      </c>
      <c r="L170" s="40"/>
      <c r="M170" s="187" t="s">
        <v>5</v>
      </c>
      <c r="N170" s="188" t="s">
        <v>45</v>
      </c>
      <c r="O170" s="41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AR170" s="23" t="s">
        <v>165</v>
      </c>
      <c r="AT170" s="23" t="s">
        <v>160</v>
      </c>
      <c r="AU170" s="23" t="s">
        <v>83</v>
      </c>
      <c r="AY170" s="23" t="s">
        <v>158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23" t="s">
        <v>25</v>
      </c>
      <c r="BK170" s="191">
        <f>ROUND(I170*H170,2)</f>
        <v>0</v>
      </c>
      <c r="BL170" s="23" t="s">
        <v>165</v>
      </c>
      <c r="BM170" s="23" t="s">
        <v>329</v>
      </c>
    </row>
    <row r="171" spans="2:47" s="1" customFormat="1" ht="27">
      <c r="B171" s="40"/>
      <c r="D171" s="192" t="s">
        <v>167</v>
      </c>
      <c r="F171" s="193" t="s">
        <v>330</v>
      </c>
      <c r="I171" s="194"/>
      <c r="L171" s="40"/>
      <c r="M171" s="195"/>
      <c r="N171" s="41"/>
      <c r="O171" s="41"/>
      <c r="P171" s="41"/>
      <c r="Q171" s="41"/>
      <c r="R171" s="41"/>
      <c r="S171" s="41"/>
      <c r="T171" s="69"/>
      <c r="AT171" s="23" t="s">
        <v>167</v>
      </c>
      <c r="AU171" s="23" t="s">
        <v>83</v>
      </c>
    </row>
    <row r="172" spans="2:51" s="12" customFormat="1" ht="13.5">
      <c r="B172" s="196"/>
      <c r="D172" s="192" t="s">
        <v>192</v>
      </c>
      <c r="E172" s="197" t="s">
        <v>5</v>
      </c>
      <c r="F172" s="198" t="s">
        <v>331</v>
      </c>
      <c r="H172" s="199">
        <v>22260</v>
      </c>
      <c r="I172" s="200"/>
      <c r="L172" s="196"/>
      <c r="M172" s="201"/>
      <c r="N172" s="202"/>
      <c r="O172" s="202"/>
      <c r="P172" s="202"/>
      <c r="Q172" s="202"/>
      <c r="R172" s="202"/>
      <c r="S172" s="202"/>
      <c r="T172" s="203"/>
      <c r="AT172" s="197" t="s">
        <v>192</v>
      </c>
      <c r="AU172" s="197" t="s">
        <v>83</v>
      </c>
      <c r="AV172" s="12" t="s">
        <v>83</v>
      </c>
      <c r="AW172" s="12" t="s">
        <v>37</v>
      </c>
      <c r="AX172" s="12" t="s">
        <v>25</v>
      </c>
      <c r="AY172" s="197" t="s">
        <v>158</v>
      </c>
    </row>
    <row r="173" spans="2:65" s="1" customFormat="1" ht="16.5" customHeight="1">
      <c r="B173" s="179"/>
      <c r="C173" s="180" t="s">
        <v>332</v>
      </c>
      <c r="D173" s="180" t="s">
        <v>160</v>
      </c>
      <c r="E173" s="181" t="s">
        <v>333</v>
      </c>
      <c r="F173" s="182" t="s">
        <v>334</v>
      </c>
      <c r="G173" s="183" t="s">
        <v>163</v>
      </c>
      <c r="H173" s="184">
        <v>345</v>
      </c>
      <c r="I173" s="185"/>
      <c r="J173" s="186">
        <f>ROUND(I173*H173,2)</f>
        <v>0</v>
      </c>
      <c r="K173" s="182" t="s">
        <v>164</v>
      </c>
      <c r="L173" s="40"/>
      <c r="M173" s="187" t="s">
        <v>5</v>
      </c>
      <c r="N173" s="188" t="s">
        <v>45</v>
      </c>
      <c r="O173" s="41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AR173" s="23" t="s">
        <v>165</v>
      </c>
      <c r="AT173" s="23" t="s">
        <v>160</v>
      </c>
      <c r="AU173" s="23" t="s">
        <v>83</v>
      </c>
      <c r="AY173" s="23" t="s">
        <v>158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23" t="s">
        <v>25</v>
      </c>
      <c r="BK173" s="191">
        <f>ROUND(I173*H173,2)</f>
        <v>0</v>
      </c>
      <c r="BL173" s="23" t="s">
        <v>165</v>
      </c>
      <c r="BM173" s="23" t="s">
        <v>335</v>
      </c>
    </row>
    <row r="174" spans="2:47" s="1" customFormat="1" ht="40.5">
      <c r="B174" s="40"/>
      <c r="D174" s="192" t="s">
        <v>167</v>
      </c>
      <c r="F174" s="193" t="s">
        <v>336</v>
      </c>
      <c r="I174" s="194"/>
      <c r="L174" s="40"/>
      <c r="M174" s="195"/>
      <c r="N174" s="41"/>
      <c r="O174" s="41"/>
      <c r="P174" s="41"/>
      <c r="Q174" s="41"/>
      <c r="R174" s="41"/>
      <c r="S174" s="41"/>
      <c r="T174" s="69"/>
      <c r="AT174" s="23" t="s">
        <v>167</v>
      </c>
      <c r="AU174" s="23" t="s">
        <v>83</v>
      </c>
    </row>
    <row r="175" spans="2:65" s="1" customFormat="1" ht="25.5" customHeight="1">
      <c r="B175" s="179"/>
      <c r="C175" s="180" t="s">
        <v>337</v>
      </c>
      <c r="D175" s="180" t="s">
        <v>160</v>
      </c>
      <c r="E175" s="181" t="s">
        <v>338</v>
      </c>
      <c r="F175" s="182" t="s">
        <v>339</v>
      </c>
      <c r="G175" s="183" t="s">
        <v>163</v>
      </c>
      <c r="H175" s="184">
        <v>10600</v>
      </c>
      <c r="I175" s="185"/>
      <c r="J175" s="186">
        <f>ROUND(I175*H175,2)</f>
        <v>0</v>
      </c>
      <c r="K175" s="182" t="s">
        <v>164</v>
      </c>
      <c r="L175" s="40"/>
      <c r="M175" s="187" t="s">
        <v>5</v>
      </c>
      <c r="N175" s="188" t="s">
        <v>45</v>
      </c>
      <c r="O175" s="41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AR175" s="23" t="s">
        <v>165</v>
      </c>
      <c r="AT175" s="23" t="s">
        <v>160</v>
      </c>
      <c r="AU175" s="23" t="s">
        <v>83</v>
      </c>
      <c r="AY175" s="23" t="s">
        <v>158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23" t="s">
        <v>25</v>
      </c>
      <c r="BK175" s="191">
        <f>ROUND(I175*H175,2)</f>
        <v>0</v>
      </c>
      <c r="BL175" s="23" t="s">
        <v>165</v>
      </c>
      <c r="BM175" s="23" t="s">
        <v>340</v>
      </c>
    </row>
    <row r="176" spans="2:47" s="1" customFormat="1" ht="27">
      <c r="B176" s="40"/>
      <c r="D176" s="192" t="s">
        <v>167</v>
      </c>
      <c r="F176" s="193" t="s">
        <v>330</v>
      </c>
      <c r="I176" s="194"/>
      <c r="L176" s="40"/>
      <c r="M176" s="195"/>
      <c r="N176" s="41"/>
      <c r="O176" s="41"/>
      <c r="P176" s="41"/>
      <c r="Q176" s="41"/>
      <c r="R176" s="41"/>
      <c r="S176" s="41"/>
      <c r="T176" s="69"/>
      <c r="AT176" s="23" t="s">
        <v>167</v>
      </c>
      <c r="AU176" s="23" t="s">
        <v>83</v>
      </c>
    </row>
    <row r="177" spans="2:65" s="1" customFormat="1" ht="16.5" customHeight="1">
      <c r="B177" s="179"/>
      <c r="C177" s="180" t="s">
        <v>341</v>
      </c>
      <c r="D177" s="180" t="s">
        <v>160</v>
      </c>
      <c r="E177" s="181" t="s">
        <v>342</v>
      </c>
      <c r="F177" s="182" t="s">
        <v>343</v>
      </c>
      <c r="G177" s="183" t="s">
        <v>163</v>
      </c>
      <c r="H177" s="184">
        <v>345</v>
      </c>
      <c r="I177" s="185"/>
      <c r="J177" s="186">
        <f>ROUND(I177*H177,2)</f>
        <v>0</v>
      </c>
      <c r="K177" s="182" t="s">
        <v>164</v>
      </c>
      <c r="L177" s="40"/>
      <c r="M177" s="187" t="s">
        <v>5</v>
      </c>
      <c r="N177" s="188" t="s">
        <v>45</v>
      </c>
      <c r="O177" s="41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AR177" s="23" t="s">
        <v>165</v>
      </c>
      <c r="AT177" s="23" t="s">
        <v>160</v>
      </c>
      <c r="AU177" s="23" t="s">
        <v>83</v>
      </c>
      <c r="AY177" s="23" t="s">
        <v>158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23" t="s">
        <v>25</v>
      </c>
      <c r="BK177" s="191">
        <f>ROUND(I177*H177,2)</f>
        <v>0</v>
      </c>
      <c r="BL177" s="23" t="s">
        <v>165</v>
      </c>
      <c r="BM177" s="23" t="s">
        <v>344</v>
      </c>
    </row>
    <row r="178" spans="2:47" s="1" customFormat="1" ht="27">
      <c r="B178" s="40"/>
      <c r="D178" s="192" t="s">
        <v>167</v>
      </c>
      <c r="F178" s="193" t="s">
        <v>330</v>
      </c>
      <c r="I178" s="194"/>
      <c r="L178" s="40"/>
      <c r="M178" s="195"/>
      <c r="N178" s="41"/>
      <c r="O178" s="41"/>
      <c r="P178" s="41"/>
      <c r="Q178" s="41"/>
      <c r="R178" s="41"/>
      <c r="S178" s="41"/>
      <c r="T178" s="69"/>
      <c r="AT178" s="23" t="s">
        <v>167</v>
      </c>
      <c r="AU178" s="23" t="s">
        <v>83</v>
      </c>
    </row>
    <row r="179" spans="2:65" s="1" customFormat="1" ht="16.5" customHeight="1">
      <c r="B179" s="179"/>
      <c r="C179" s="180" t="s">
        <v>345</v>
      </c>
      <c r="D179" s="180" t="s">
        <v>160</v>
      </c>
      <c r="E179" s="181" t="s">
        <v>346</v>
      </c>
      <c r="F179" s="182" t="s">
        <v>347</v>
      </c>
      <c r="G179" s="183" t="s">
        <v>163</v>
      </c>
      <c r="H179" s="184">
        <v>72.5</v>
      </c>
      <c r="I179" s="185"/>
      <c r="J179" s="186">
        <f>ROUND(I179*H179,2)</f>
        <v>0</v>
      </c>
      <c r="K179" s="182" t="s">
        <v>164</v>
      </c>
      <c r="L179" s="40"/>
      <c r="M179" s="187" t="s">
        <v>5</v>
      </c>
      <c r="N179" s="188" t="s">
        <v>45</v>
      </c>
      <c r="O179" s="41"/>
      <c r="P179" s="189">
        <f>O179*H179</f>
        <v>0</v>
      </c>
      <c r="Q179" s="189">
        <v>0.216</v>
      </c>
      <c r="R179" s="189">
        <f>Q179*H179</f>
        <v>15.66</v>
      </c>
      <c r="S179" s="189">
        <v>0</v>
      </c>
      <c r="T179" s="190">
        <f>S179*H179</f>
        <v>0</v>
      </c>
      <c r="AR179" s="23" t="s">
        <v>165</v>
      </c>
      <c r="AT179" s="23" t="s">
        <v>160</v>
      </c>
      <c r="AU179" s="23" t="s">
        <v>83</v>
      </c>
      <c r="AY179" s="23" t="s">
        <v>158</v>
      </c>
      <c r="BE179" s="191">
        <f>IF(N179="základní",J179,0)</f>
        <v>0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23" t="s">
        <v>25</v>
      </c>
      <c r="BK179" s="191">
        <f>ROUND(I179*H179,2)</f>
        <v>0</v>
      </c>
      <c r="BL179" s="23" t="s">
        <v>165</v>
      </c>
      <c r="BM179" s="23" t="s">
        <v>348</v>
      </c>
    </row>
    <row r="180" spans="2:47" s="1" customFormat="1" ht="40.5">
      <c r="B180" s="40"/>
      <c r="D180" s="192" t="s">
        <v>167</v>
      </c>
      <c r="F180" s="193" t="s">
        <v>349</v>
      </c>
      <c r="I180" s="194"/>
      <c r="L180" s="40"/>
      <c r="M180" s="195"/>
      <c r="N180" s="41"/>
      <c r="O180" s="41"/>
      <c r="P180" s="41"/>
      <c r="Q180" s="41"/>
      <c r="R180" s="41"/>
      <c r="S180" s="41"/>
      <c r="T180" s="69"/>
      <c r="AT180" s="23" t="s">
        <v>167</v>
      </c>
      <c r="AU180" s="23" t="s">
        <v>83</v>
      </c>
    </row>
    <row r="181" spans="2:51" s="12" customFormat="1" ht="13.5">
      <c r="B181" s="196"/>
      <c r="D181" s="192" t="s">
        <v>192</v>
      </c>
      <c r="E181" s="197" t="s">
        <v>5</v>
      </c>
      <c r="F181" s="198" t="s">
        <v>350</v>
      </c>
      <c r="H181" s="199">
        <v>72.5</v>
      </c>
      <c r="I181" s="200"/>
      <c r="L181" s="196"/>
      <c r="M181" s="201"/>
      <c r="N181" s="202"/>
      <c r="O181" s="202"/>
      <c r="P181" s="202"/>
      <c r="Q181" s="202"/>
      <c r="R181" s="202"/>
      <c r="S181" s="202"/>
      <c r="T181" s="203"/>
      <c r="AT181" s="197" t="s">
        <v>192</v>
      </c>
      <c r="AU181" s="197" t="s">
        <v>83</v>
      </c>
      <c r="AV181" s="12" t="s">
        <v>83</v>
      </c>
      <c r="AW181" s="12" t="s">
        <v>37</v>
      </c>
      <c r="AX181" s="12" t="s">
        <v>25</v>
      </c>
      <c r="AY181" s="197" t="s">
        <v>158</v>
      </c>
    </row>
    <row r="182" spans="2:65" s="1" customFormat="1" ht="16.5" customHeight="1">
      <c r="B182" s="179"/>
      <c r="C182" s="204" t="s">
        <v>351</v>
      </c>
      <c r="D182" s="204" t="s">
        <v>205</v>
      </c>
      <c r="E182" s="205" t="s">
        <v>352</v>
      </c>
      <c r="F182" s="206" t="s">
        <v>353</v>
      </c>
      <c r="G182" s="207" t="s">
        <v>208</v>
      </c>
      <c r="H182" s="208">
        <v>18.125</v>
      </c>
      <c r="I182" s="209"/>
      <c r="J182" s="210">
        <f>ROUND(I182*H182,2)</f>
        <v>0</v>
      </c>
      <c r="K182" s="206" t="s">
        <v>164</v>
      </c>
      <c r="L182" s="211"/>
      <c r="M182" s="212" t="s">
        <v>5</v>
      </c>
      <c r="N182" s="213" t="s">
        <v>45</v>
      </c>
      <c r="O182" s="41"/>
      <c r="P182" s="189">
        <f>O182*H182</f>
        <v>0</v>
      </c>
      <c r="Q182" s="189">
        <v>1</v>
      </c>
      <c r="R182" s="189">
        <f>Q182*H182</f>
        <v>18.125</v>
      </c>
      <c r="S182" s="189">
        <v>0</v>
      </c>
      <c r="T182" s="190">
        <f>S182*H182</f>
        <v>0</v>
      </c>
      <c r="AR182" s="23" t="s">
        <v>199</v>
      </c>
      <c r="AT182" s="23" t="s">
        <v>205</v>
      </c>
      <c r="AU182" s="23" t="s">
        <v>83</v>
      </c>
      <c r="AY182" s="23" t="s">
        <v>158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23" t="s">
        <v>25</v>
      </c>
      <c r="BK182" s="191">
        <f>ROUND(I182*H182,2)</f>
        <v>0</v>
      </c>
      <c r="BL182" s="23" t="s">
        <v>165</v>
      </c>
      <c r="BM182" s="23" t="s">
        <v>354</v>
      </c>
    </row>
    <row r="183" spans="2:47" s="1" customFormat="1" ht="27">
      <c r="B183" s="40"/>
      <c r="D183" s="192" t="s">
        <v>167</v>
      </c>
      <c r="F183" s="193" t="s">
        <v>355</v>
      </c>
      <c r="I183" s="194"/>
      <c r="L183" s="40"/>
      <c r="M183" s="195"/>
      <c r="N183" s="41"/>
      <c r="O183" s="41"/>
      <c r="P183" s="41"/>
      <c r="Q183" s="41"/>
      <c r="R183" s="41"/>
      <c r="S183" s="41"/>
      <c r="T183" s="69"/>
      <c r="AT183" s="23" t="s">
        <v>167</v>
      </c>
      <c r="AU183" s="23" t="s">
        <v>83</v>
      </c>
    </row>
    <row r="184" spans="2:51" s="12" customFormat="1" ht="13.5">
      <c r="B184" s="196"/>
      <c r="D184" s="192" t="s">
        <v>192</v>
      </c>
      <c r="E184" s="197" t="s">
        <v>5</v>
      </c>
      <c r="F184" s="198" t="s">
        <v>356</v>
      </c>
      <c r="H184" s="199">
        <v>18.125</v>
      </c>
      <c r="I184" s="200"/>
      <c r="L184" s="196"/>
      <c r="M184" s="201"/>
      <c r="N184" s="202"/>
      <c r="O184" s="202"/>
      <c r="P184" s="202"/>
      <c r="Q184" s="202"/>
      <c r="R184" s="202"/>
      <c r="S184" s="202"/>
      <c r="T184" s="203"/>
      <c r="AT184" s="197" t="s">
        <v>192</v>
      </c>
      <c r="AU184" s="197" t="s">
        <v>83</v>
      </c>
      <c r="AV184" s="12" t="s">
        <v>83</v>
      </c>
      <c r="AW184" s="12" t="s">
        <v>37</v>
      </c>
      <c r="AX184" s="12" t="s">
        <v>25</v>
      </c>
      <c r="AY184" s="197" t="s">
        <v>158</v>
      </c>
    </row>
    <row r="185" spans="2:65" s="1" customFormat="1" ht="16.5" customHeight="1">
      <c r="B185" s="179"/>
      <c r="C185" s="180" t="s">
        <v>357</v>
      </c>
      <c r="D185" s="180" t="s">
        <v>160</v>
      </c>
      <c r="E185" s="181" t="s">
        <v>358</v>
      </c>
      <c r="F185" s="182" t="s">
        <v>359</v>
      </c>
      <c r="G185" s="183" t="s">
        <v>163</v>
      </c>
      <c r="H185" s="184">
        <v>10600</v>
      </c>
      <c r="I185" s="185"/>
      <c r="J185" s="186">
        <f>ROUND(I185*H185,2)</f>
        <v>0</v>
      </c>
      <c r="K185" s="182" t="s">
        <v>164</v>
      </c>
      <c r="L185" s="40"/>
      <c r="M185" s="187" t="s">
        <v>5</v>
      </c>
      <c r="N185" s="188" t="s">
        <v>45</v>
      </c>
      <c r="O185" s="41"/>
      <c r="P185" s="189">
        <f>O185*H185</f>
        <v>0</v>
      </c>
      <c r="Q185" s="189">
        <v>0.00601</v>
      </c>
      <c r="R185" s="189">
        <f>Q185*H185</f>
        <v>63.705999999999996</v>
      </c>
      <c r="S185" s="189">
        <v>0</v>
      </c>
      <c r="T185" s="190">
        <f>S185*H185</f>
        <v>0</v>
      </c>
      <c r="AR185" s="23" t="s">
        <v>165</v>
      </c>
      <c r="AT185" s="23" t="s">
        <v>160</v>
      </c>
      <c r="AU185" s="23" t="s">
        <v>83</v>
      </c>
      <c r="AY185" s="23" t="s">
        <v>158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23" t="s">
        <v>25</v>
      </c>
      <c r="BK185" s="191">
        <f>ROUND(I185*H185,2)</f>
        <v>0</v>
      </c>
      <c r="BL185" s="23" t="s">
        <v>165</v>
      </c>
      <c r="BM185" s="23" t="s">
        <v>360</v>
      </c>
    </row>
    <row r="186" spans="2:47" s="1" customFormat="1" ht="27">
      <c r="B186" s="40"/>
      <c r="D186" s="192" t="s">
        <v>167</v>
      </c>
      <c r="F186" s="193" t="s">
        <v>330</v>
      </c>
      <c r="I186" s="194"/>
      <c r="L186" s="40"/>
      <c r="M186" s="195"/>
      <c r="N186" s="41"/>
      <c r="O186" s="41"/>
      <c r="P186" s="41"/>
      <c r="Q186" s="41"/>
      <c r="R186" s="41"/>
      <c r="S186" s="41"/>
      <c r="T186" s="69"/>
      <c r="AT186" s="23" t="s">
        <v>167</v>
      </c>
      <c r="AU186" s="23" t="s">
        <v>83</v>
      </c>
    </row>
    <row r="187" spans="2:65" s="1" customFormat="1" ht="16.5" customHeight="1">
      <c r="B187" s="179"/>
      <c r="C187" s="180" t="s">
        <v>361</v>
      </c>
      <c r="D187" s="180" t="s">
        <v>160</v>
      </c>
      <c r="E187" s="181" t="s">
        <v>362</v>
      </c>
      <c r="F187" s="182" t="s">
        <v>363</v>
      </c>
      <c r="G187" s="183" t="s">
        <v>163</v>
      </c>
      <c r="H187" s="184">
        <v>21200</v>
      </c>
      <c r="I187" s="185"/>
      <c r="J187" s="186">
        <f>ROUND(I187*H187,2)</f>
        <v>0</v>
      </c>
      <c r="K187" s="182" t="s">
        <v>164</v>
      </c>
      <c r="L187" s="40"/>
      <c r="M187" s="187" t="s">
        <v>5</v>
      </c>
      <c r="N187" s="188" t="s">
        <v>45</v>
      </c>
      <c r="O187" s="41"/>
      <c r="P187" s="189">
        <f>O187*H187</f>
        <v>0</v>
      </c>
      <c r="Q187" s="189">
        <v>0.00071</v>
      </c>
      <c r="R187" s="189">
        <f>Q187*H187</f>
        <v>15.052</v>
      </c>
      <c r="S187" s="189">
        <v>0</v>
      </c>
      <c r="T187" s="190">
        <f>S187*H187</f>
        <v>0</v>
      </c>
      <c r="AR187" s="23" t="s">
        <v>165</v>
      </c>
      <c r="AT187" s="23" t="s">
        <v>160</v>
      </c>
      <c r="AU187" s="23" t="s">
        <v>83</v>
      </c>
      <c r="AY187" s="23" t="s">
        <v>158</v>
      </c>
      <c r="BE187" s="191">
        <f>IF(N187="základní",J187,0)</f>
        <v>0</v>
      </c>
      <c r="BF187" s="191">
        <f>IF(N187="snížená",J187,0)</f>
        <v>0</v>
      </c>
      <c r="BG187" s="191">
        <f>IF(N187="zákl. přenesená",J187,0)</f>
        <v>0</v>
      </c>
      <c r="BH187" s="191">
        <f>IF(N187="sníž. přenesená",J187,0)</f>
        <v>0</v>
      </c>
      <c r="BI187" s="191">
        <f>IF(N187="nulová",J187,0)</f>
        <v>0</v>
      </c>
      <c r="BJ187" s="23" t="s">
        <v>25</v>
      </c>
      <c r="BK187" s="191">
        <f>ROUND(I187*H187,2)</f>
        <v>0</v>
      </c>
      <c r="BL187" s="23" t="s">
        <v>165</v>
      </c>
      <c r="BM187" s="23" t="s">
        <v>364</v>
      </c>
    </row>
    <row r="188" spans="2:47" s="1" customFormat="1" ht="27">
      <c r="B188" s="40"/>
      <c r="D188" s="192" t="s">
        <v>167</v>
      </c>
      <c r="F188" s="193" t="s">
        <v>330</v>
      </c>
      <c r="I188" s="194"/>
      <c r="L188" s="40"/>
      <c r="M188" s="195"/>
      <c r="N188" s="41"/>
      <c r="O188" s="41"/>
      <c r="P188" s="41"/>
      <c r="Q188" s="41"/>
      <c r="R188" s="41"/>
      <c r="S188" s="41"/>
      <c r="T188" s="69"/>
      <c r="AT188" s="23" t="s">
        <v>167</v>
      </c>
      <c r="AU188" s="23" t="s">
        <v>83</v>
      </c>
    </row>
    <row r="189" spans="2:51" s="12" customFormat="1" ht="13.5">
      <c r="B189" s="196"/>
      <c r="D189" s="192" t="s">
        <v>192</v>
      </c>
      <c r="E189" s="197" t="s">
        <v>5</v>
      </c>
      <c r="F189" s="198" t="s">
        <v>365</v>
      </c>
      <c r="H189" s="199">
        <v>21200</v>
      </c>
      <c r="I189" s="200"/>
      <c r="L189" s="196"/>
      <c r="M189" s="201"/>
      <c r="N189" s="202"/>
      <c r="O189" s="202"/>
      <c r="P189" s="202"/>
      <c r="Q189" s="202"/>
      <c r="R189" s="202"/>
      <c r="S189" s="202"/>
      <c r="T189" s="203"/>
      <c r="AT189" s="197" t="s">
        <v>192</v>
      </c>
      <c r="AU189" s="197" t="s">
        <v>83</v>
      </c>
      <c r="AV189" s="12" t="s">
        <v>83</v>
      </c>
      <c r="AW189" s="12" t="s">
        <v>37</v>
      </c>
      <c r="AX189" s="12" t="s">
        <v>25</v>
      </c>
      <c r="AY189" s="197" t="s">
        <v>158</v>
      </c>
    </row>
    <row r="190" spans="2:65" s="1" customFormat="1" ht="25.5" customHeight="1">
      <c r="B190" s="179"/>
      <c r="C190" s="180" t="s">
        <v>366</v>
      </c>
      <c r="D190" s="180" t="s">
        <v>160</v>
      </c>
      <c r="E190" s="181" t="s">
        <v>367</v>
      </c>
      <c r="F190" s="182" t="s">
        <v>368</v>
      </c>
      <c r="G190" s="183" t="s">
        <v>163</v>
      </c>
      <c r="H190" s="184">
        <v>10600</v>
      </c>
      <c r="I190" s="185"/>
      <c r="J190" s="186">
        <f>ROUND(I190*H190,2)</f>
        <v>0</v>
      </c>
      <c r="K190" s="182" t="s">
        <v>164</v>
      </c>
      <c r="L190" s="40"/>
      <c r="M190" s="187" t="s">
        <v>5</v>
      </c>
      <c r="N190" s="188" t="s">
        <v>45</v>
      </c>
      <c r="O190" s="41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AR190" s="23" t="s">
        <v>165</v>
      </c>
      <c r="AT190" s="23" t="s">
        <v>160</v>
      </c>
      <c r="AU190" s="23" t="s">
        <v>83</v>
      </c>
      <c r="AY190" s="23" t="s">
        <v>158</v>
      </c>
      <c r="BE190" s="191">
        <f>IF(N190="základní",J190,0)</f>
        <v>0</v>
      </c>
      <c r="BF190" s="191">
        <f>IF(N190="snížená",J190,0)</f>
        <v>0</v>
      </c>
      <c r="BG190" s="191">
        <f>IF(N190="zákl. přenesená",J190,0)</f>
        <v>0</v>
      </c>
      <c r="BH190" s="191">
        <f>IF(N190="sníž. přenesená",J190,0)</f>
        <v>0</v>
      </c>
      <c r="BI190" s="191">
        <f>IF(N190="nulová",J190,0)</f>
        <v>0</v>
      </c>
      <c r="BJ190" s="23" t="s">
        <v>25</v>
      </c>
      <c r="BK190" s="191">
        <f>ROUND(I190*H190,2)</f>
        <v>0</v>
      </c>
      <c r="BL190" s="23" t="s">
        <v>165</v>
      </c>
      <c r="BM190" s="23" t="s">
        <v>369</v>
      </c>
    </row>
    <row r="191" spans="2:47" s="1" customFormat="1" ht="27">
      <c r="B191" s="40"/>
      <c r="D191" s="192" t="s">
        <v>167</v>
      </c>
      <c r="F191" s="193" t="s">
        <v>330</v>
      </c>
      <c r="I191" s="194"/>
      <c r="L191" s="40"/>
      <c r="M191" s="195"/>
      <c r="N191" s="41"/>
      <c r="O191" s="41"/>
      <c r="P191" s="41"/>
      <c r="Q191" s="41"/>
      <c r="R191" s="41"/>
      <c r="S191" s="41"/>
      <c r="T191" s="69"/>
      <c r="AT191" s="23" t="s">
        <v>167</v>
      </c>
      <c r="AU191" s="23" t="s">
        <v>83</v>
      </c>
    </row>
    <row r="192" spans="2:65" s="1" customFormat="1" ht="25.5" customHeight="1">
      <c r="B192" s="179"/>
      <c r="C192" s="180" t="s">
        <v>370</v>
      </c>
      <c r="D192" s="180" t="s">
        <v>160</v>
      </c>
      <c r="E192" s="181" t="s">
        <v>371</v>
      </c>
      <c r="F192" s="182" t="s">
        <v>372</v>
      </c>
      <c r="G192" s="183" t="s">
        <v>163</v>
      </c>
      <c r="H192" s="184">
        <v>10600</v>
      </c>
      <c r="I192" s="185"/>
      <c r="J192" s="186">
        <f>ROUND(I192*H192,2)</f>
        <v>0</v>
      </c>
      <c r="K192" s="182" t="s">
        <v>164</v>
      </c>
      <c r="L192" s="40"/>
      <c r="M192" s="187" t="s">
        <v>5</v>
      </c>
      <c r="N192" s="188" t="s">
        <v>45</v>
      </c>
      <c r="O192" s="41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AR192" s="23" t="s">
        <v>165</v>
      </c>
      <c r="AT192" s="23" t="s">
        <v>160</v>
      </c>
      <c r="AU192" s="23" t="s">
        <v>83</v>
      </c>
      <c r="AY192" s="23" t="s">
        <v>158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23" t="s">
        <v>25</v>
      </c>
      <c r="BK192" s="191">
        <f>ROUND(I192*H192,2)</f>
        <v>0</v>
      </c>
      <c r="BL192" s="23" t="s">
        <v>165</v>
      </c>
      <c r="BM192" s="23" t="s">
        <v>373</v>
      </c>
    </row>
    <row r="193" spans="2:47" s="1" customFormat="1" ht="27">
      <c r="B193" s="40"/>
      <c r="D193" s="192" t="s">
        <v>167</v>
      </c>
      <c r="F193" s="193" t="s">
        <v>330</v>
      </c>
      <c r="I193" s="194"/>
      <c r="L193" s="40"/>
      <c r="M193" s="195"/>
      <c r="N193" s="41"/>
      <c r="O193" s="41"/>
      <c r="P193" s="41"/>
      <c r="Q193" s="41"/>
      <c r="R193" s="41"/>
      <c r="S193" s="41"/>
      <c r="T193" s="69"/>
      <c r="AT193" s="23" t="s">
        <v>167</v>
      </c>
      <c r="AU193" s="23" t="s">
        <v>83</v>
      </c>
    </row>
    <row r="194" spans="2:65" s="1" customFormat="1" ht="16.5" customHeight="1">
      <c r="B194" s="179"/>
      <c r="C194" s="180" t="s">
        <v>374</v>
      </c>
      <c r="D194" s="180" t="s">
        <v>160</v>
      </c>
      <c r="E194" s="181" t="s">
        <v>375</v>
      </c>
      <c r="F194" s="182" t="s">
        <v>376</v>
      </c>
      <c r="G194" s="183" t="s">
        <v>163</v>
      </c>
      <c r="H194" s="184">
        <v>345</v>
      </c>
      <c r="I194" s="185"/>
      <c r="J194" s="186">
        <f>ROUND(I194*H194,2)</f>
        <v>0</v>
      </c>
      <c r="K194" s="182" t="s">
        <v>164</v>
      </c>
      <c r="L194" s="40"/>
      <c r="M194" s="187" t="s">
        <v>5</v>
      </c>
      <c r="N194" s="188" t="s">
        <v>45</v>
      </c>
      <c r="O194" s="41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AR194" s="23" t="s">
        <v>165</v>
      </c>
      <c r="AT194" s="23" t="s">
        <v>160</v>
      </c>
      <c r="AU194" s="23" t="s">
        <v>83</v>
      </c>
      <c r="AY194" s="23" t="s">
        <v>158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23" t="s">
        <v>25</v>
      </c>
      <c r="BK194" s="191">
        <f>ROUND(I194*H194,2)</f>
        <v>0</v>
      </c>
      <c r="BL194" s="23" t="s">
        <v>165</v>
      </c>
      <c r="BM194" s="23" t="s">
        <v>377</v>
      </c>
    </row>
    <row r="195" spans="2:47" s="1" customFormat="1" ht="27">
      <c r="B195" s="40"/>
      <c r="D195" s="192" t="s">
        <v>167</v>
      </c>
      <c r="F195" s="193" t="s">
        <v>330</v>
      </c>
      <c r="I195" s="194"/>
      <c r="L195" s="40"/>
      <c r="M195" s="195"/>
      <c r="N195" s="41"/>
      <c r="O195" s="41"/>
      <c r="P195" s="41"/>
      <c r="Q195" s="41"/>
      <c r="R195" s="41"/>
      <c r="S195" s="41"/>
      <c r="T195" s="69"/>
      <c r="AT195" s="23" t="s">
        <v>167</v>
      </c>
      <c r="AU195" s="23" t="s">
        <v>83</v>
      </c>
    </row>
    <row r="196" spans="2:63" s="11" customFormat="1" ht="29.85" customHeight="1">
      <c r="B196" s="166"/>
      <c r="D196" s="167" t="s">
        <v>73</v>
      </c>
      <c r="E196" s="177" t="s">
        <v>199</v>
      </c>
      <c r="F196" s="177" t="s">
        <v>378</v>
      </c>
      <c r="I196" s="169"/>
      <c r="J196" s="178">
        <f>BK196</f>
        <v>0</v>
      </c>
      <c r="L196" s="166"/>
      <c r="M196" s="171"/>
      <c r="N196" s="172"/>
      <c r="O196" s="172"/>
      <c r="P196" s="173">
        <f>SUM(P197:P230)</f>
        <v>0</v>
      </c>
      <c r="Q196" s="172"/>
      <c r="R196" s="173">
        <f>SUM(R197:R230)</f>
        <v>38.98792</v>
      </c>
      <c r="S196" s="172"/>
      <c r="T196" s="174">
        <f>SUM(T197:T230)</f>
        <v>0.3</v>
      </c>
      <c r="AR196" s="167" t="s">
        <v>25</v>
      </c>
      <c r="AT196" s="175" t="s">
        <v>73</v>
      </c>
      <c r="AU196" s="175" t="s">
        <v>25</v>
      </c>
      <c r="AY196" s="167" t="s">
        <v>158</v>
      </c>
      <c r="BK196" s="176">
        <f>SUM(BK197:BK230)</f>
        <v>0</v>
      </c>
    </row>
    <row r="197" spans="2:65" s="1" customFormat="1" ht="16.5" customHeight="1">
      <c r="B197" s="179"/>
      <c r="C197" s="180" t="s">
        <v>379</v>
      </c>
      <c r="D197" s="180" t="s">
        <v>160</v>
      </c>
      <c r="E197" s="181" t="s">
        <v>380</v>
      </c>
      <c r="F197" s="182" t="s">
        <v>381</v>
      </c>
      <c r="G197" s="183" t="s">
        <v>318</v>
      </c>
      <c r="H197" s="184">
        <v>37</v>
      </c>
      <c r="I197" s="185"/>
      <c r="J197" s="186">
        <f>ROUND(I197*H197,2)</f>
        <v>0</v>
      </c>
      <c r="K197" s="182" t="s">
        <v>5</v>
      </c>
      <c r="L197" s="40"/>
      <c r="M197" s="187" t="s">
        <v>5</v>
      </c>
      <c r="N197" s="188" t="s">
        <v>45</v>
      </c>
      <c r="O197" s="41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AR197" s="23" t="s">
        <v>165</v>
      </c>
      <c r="AT197" s="23" t="s">
        <v>160</v>
      </c>
      <c r="AU197" s="23" t="s">
        <v>83</v>
      </c>
      <c r="AY197" s="23" t="s">
        <v>158</v>
      </c>
      <c r="BE197" s="191">
        <f>IF(N197="základní",J197,0)</f>
        <v>0</v>
      </c>
      <c r="BF197" s="191">
        <f>IF(N197="snížená",J197,0)</f>
        <v>0</v>
      </c>
      <c r="BG197" s="191">
        <f>IF(N197="zákl. přenesená",J197,0)</f>
        <v>0</v>
      </c>
      <c r="BH197" s="191">
        <f>IF(N197="sníž. přenesená",J197,0)</f>
        <v>0</v>
      </c>
      <c r="BI197" s="191">
        <f>IF(N197="nulová",J197,0)</f>
        <v>0</v>
      </c>
      <c r="BJ197" s="23" t="s">
        <v>25</v>
      </c>
      <c r="BK197" s="191">
        <f>ROUND(I197*H197,2)</f>
        <v>0</v>
      </c>
      <c r="BL197" s="23" t="s">
        <v>165</v>
      </c>
      <c r="BM197" s="23" t="s">
        <v>382</v>
      </c>
    </row>
    <row r="198" spans="2:47" s="1" customFormat="1" ht="27">
      <c r="B198" s="40"/>
      <c r="D198" s="192" t="s">
        <v>167</v>
      </c>
      <c r="F198" s="193" t="s">
        <v>383</v>
      </c>
      <c r="I198" s="194"/>
      <c r="L198" s="40"/>
      <c r="M198" s="195"/>
      <c r="N198" s="41"/>
      <c r="O198" s="41"/>
      <c r="P198" s="41"/>
      <c r="Q198" s="41"/>
      <c r="R198" s="41"/>
      <c r="S198" s="41"/>
      <c r="T198" s="69"/>
      <c r="AT198" s="23" t="s">
        <v>167</v>
      </c>
      <c r="AU198" s="23" t="s">
        <v>83</v>
      </c>
    </row>
    <row r="199" spans="2:65" s="1" customFormat="1" ht="25.5" customHeight="1">
      <c r="B199" s="179"/>
      <c r="C199" s="180" t="s">
        <v>384</v>
      </c>
      <c r="D199" s="180" t="s">
        <v>160</v>
      </c>
      <c r="E199" s="181" t="s">
        <v>385</v>
      </c>
      <c r="F199" s="182" t="s">
        <v>386</v>
      </c>
      <c r="G199" s="183" t="s">
        <v>176</v>
      </c>
      <c r="H199" s="184">
        <v>80</v>
      </c>
      <c r="I199" s="185"/>
      <c r="J199" s="186">
        <f>ROUND(I199*H199,2)</f>
        <v>0</v>
      </c>
      <c r="K199" s="182" t="s">
        <v>164</v>
      </c>
      <c r="L199" s="40"/>
      <c r="M199" s="187" t="s">
        <v>5</v>
      </c>
      <c r="N199" s="188" t="s">
        <v>45</v>
      </c>
      <c r="O199" s="41"/>
      <c r="P199" s="189">
        <f>O199*H199</f>
        <v>0</v>
      </c>
      <c r="Q199" s="189">
        <v>1E-05</v>
      </c>
      <c r="R199" s="189">
        <f>Q199*H199</f>
        <v>0.0008</v>
      </c>
      <c r="S199" s="189">
        <v>0</v>
      </c>
      <c r="T199" s="190">
        <f>S199*H199</f>
        <v>0</v>
      </c>
      <c r="AR199" s="23" t="s">
        <v>165</v>
      </c>
      <c r="AT199" s="23" t="s">
        <v>160</v>
      </c>
      <c r="AU199" s="23" t="s">
        <v>83</v>
      </c>
      <c r="AY199" s="23" t="s">
        <v>158</v>
      </c>
      <c r="BE199" s="191">
        <f>IF(N199="základní",J199,0)</f>
        <v>0</v>
      </c>
      <c r="BF199" s="191">
        <f>IF(N199="snížená",J199,0)</f>
        <v>0</v>
      </c>
      <c r="BG199" s="191">
        <f>IF(N199="zákl. přenesená",J199,0)</f>
        <v>0</v>
      </c>
      <c r="BH199" s="191">
        <f>IF(N199="sníž. přenesená",J199,0)</f>
        <v>0</v>
      </c>
      <c r="BI199" s="191">
        <f>IF(N199="nulová",J199,0)</f>
        <v>0</v>
      </c>
      <c r="BJ199" s="23" t="s">
        <v>25</v>
      </c>
      <c r="BK199" s="191">
        <f>ROUND(I199*H199,2)</f>
        <v>0</v>
      </c>
      <c r="BL199" s="23" t="s">
        <v>165</v>
      </c>
      <c r="BM199" s="23" t="s">
        <v>387</v>
      </c>
    </row>
    <row r="200" spans="2:47" s="1" customFormat="1" ht="27">
      <c r="B200" s="40"/>
      <c r="D200" s="192" t="s">
        <v>167</v>
      </c>
      <c r="F200" s="193" t="s">
        <v>388</v>
      </c>
      <c r="I200" s="194"/>
      <c r="L200" s="40"/>
      <c r="M200" s="195"/>
      <c r="N200" s="41"/>
      <c r="O200" s="41"/>
      <c r="P200" s="41"/>
      <c r="Q200" s="41"/>
      <c r="R200" s="41"/>
      <c r="S200" s="41"/>
      <c r="T200" s="69"/>
      <c r="AT200" s="23" t="s">
        <v>167</v>
      </c>
      <c r="AU200" s="23" t="s">
        <v>83</v>
      </c>
    </row>
    <row r="201" spans="2:65" s="1" customFormat="1" ht="16.5" customHeight="1">
      <c r="B201" s="179"/>
      <c r="C201" s="204" t="s">
        <v>389</v>
      </c>
      <c r="D201" s="204" t="s">
        <v>205</v>
      </c>
      <c r="E201" s="205" t="s">
        <v>390</v>
      </c>
      <c r="F201" s="206" t="s">
        <v>391</v>
      </c>
      <c r="G201" s="207" t="s">
        <v>176</v>
      </c>
      <c r="H201" s="208">
        <v>80</v>
      </c>
      <c r="I201" s="209"/>
      <c r="J201" s="210">
        <f>ROUND(I201*H201,2)</f>
        <v>0</v>
      </c>
      <c r="K201" s="206" t="s">
        <v>164</v>
      </c>
      <c r="L201" s="211"/>
      <c r="M201" s="212" t="s">
        <v>5</v>
      </c>
      <c r="N201" s="213" t="s">
        <v>45</v>
      </c>
      <c r="O201" s="41"/>
      <c r="P201" s="189">
        <f>O201*H201</f>
        <v>0</v>
      </c>
      <c r="Q201" s="189">
        <v>0.0029</v>
      </c>
      <c r="R201" s="189">
        <f>Q201*H201</f>
        <v>0.23199999999999998</v>
      </c>
      <c r="S201" s="189">
        <v>0</v>
      </c>
      <c r="T201" s="190">
        <f>S201*H201</f>
        <v>0</v>
      </c>
      <c r="AR201" s="23" t="s">
        <v>199</v>
      </c>
      <c r="AT201" s="23" t="s">
        <v>205</v>
      </c>
      <c r="AU201" s="23" t="s">
        <v>83</v>
      </c>
      <c r="AY201" s="23" t="s">
        <v>158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23" t="s">
        <v>25</v>
      </c>
      <c r="BK201" s="191">
        <f>ROUND(I201*H201,2)</f>
        <v>0</v>
      </c>
      <c r="BL201" s="23" t="s">
        <v>165</v>
      </c>
      <c r="BM201" s="23" t="s">
        <v>392</v>
      </c>
    </row>
    <row r="202" spans="2:47" s="1" customFormat="1" ht="27">
      <c r="B202" s="40"/>
      <c r="D202" s="192" t="s">
        <v>167</v>
      </c>
      <c r="F202" s="193" t="s">
        <v>393</v>
      </c>
      <c r="I202" s="194"/>
      <c r="L202" s="40"/>
      <c r="M202" s="195"/>
      <c r="N202" s="41"/>
      <c r="O202" s="41"/>
      <c r="P202" s="41"/>
      <c r="Q202" s="41"/>
      <c r="R202" s="41"/>
      <c r="S202" s="41"/>
      <c r="T202" s="69"/>
      <c r="AT202" s="23" t="s">
        <v>167</v>
      </c>
      <c r="AU202" s="23" t="s">
        <v>83</v>
      </c>
    </row>
    <row r="203" spans="2:65" s="1" customFormat="1" ht="16.5" customHeight="1">
      <c r="B203" s="179"/>
      <c r="C203" s="180" t="s">
        <v>394</v>
      </c>
      <c r="D203" s="180" t="s">
        <v>160</v>
      </c>
      <c r="E203" s="181" t="s">
        <v>395</v>
      </c>
      <c r="F203" s="182" t="s">
        <v>396</v>
      </c>
      <c r="G203" s="183" t="s">
        <v>397</v>
      </c>
      <c r="H203" s="184">
        <v>37</v>
      </c>
      <c r="I203" s="185"/>
      <c r="J203" s="186">
        <f>ROUND(I203*H203,2)</f>
        <v>0</v>
      </c>
      <c r="K203" s="182" t="s">
        <v>164</v>
      </c>
      <c r="L203" s="40"/>
      <c r="M203" s="187" t="s">
        <v>5</v>
      </c>
      <c r="N203" s="188" t="s">
        <v>45</v>
      </c>
      <c r="O203" s="41"/>
      <c r="P203" s="189">
        <f>O203*H203</f>
        <v>0</v>
      </c>
      <c r="Q203" s="189">
        <v>0.14494</v>
      </c>
      <c r="R203" s="189">
        <f>Q203*H203</f>
        <v>5.362780000000001</v>
      </c>
      <c r="S203" s="189">
        <v>0</v>
      </c>
      <c r="T203" s="190">
        <f>S203*H203</f>
        <v>0</v>
      </c>
      <c r="AR203" s="23" t="s">
        <v>165</v>
      </c>
      <c r="AT203" s="23" t="s">
        <v>160</v>
      </c>
      <c r="AU203" s="23" t="s">
        <v>83</v>
      </c>
      <c r="AY203" s="23" t="s">
        <v>158</v>
      </c>
      <c r="BE203" s="191">
        <f>IF(N203="základní",J203,0)</f>
        <v>0</v>
      </c>
      <c r="BF203" s="191">
        <f>IF(N203="snížená",J203,0)</f>
        <v>0</v>
      </c>
      <c r="BG203" s="191">
        <f>IF(N203="zákl. přenesená",J203,0)</f>
        <v>0</v>
      </c>
      <c r="BH203" s="191">
        <f>IF(N203="sníž. přenesená",J203,0)</f>
        <v>0</v>
      </c>
      <c r="BI203" s="191">
        <f>IF(N203="nulová",J203,0)</f>
        <v>0</v>
      </c>
      <c r="BJ203" s="23" t="s">
        <v>25</v>
      </c>
      <c r="BK203" s="191">
        <f>ROUND(I203*H203,2)</f>
        <v>0</v>
      </c>
      <c r="BL203" s="23" t="s">
        <v>165</v>
      </c>
      <c r="BM203" s="23" t="s">
        <v>398</v>
      </c>
    </row>
    <row r="204" spans="2:47" s="1" customFormat="1" ht="27">
      <c r="B204" s="40"/>
      <c r="D204" s="192" t="s">
        <v>167</v>
      </c>
      <c r="F204" s="193" t="s">
        <v>320</v>
      </c>
      <c r="I204" s="194"/>
      <c r="L204" s="40"/>
      <c r="M204" s="195"/>
      <c r="N204" s="41"/>
      <c r="O204" s="41"/>
      <c r="P204" s="41"/>
      <c r="Q204" s="41"/>
      <c r="R204" s="41"/>
      <c r="S204" s="41"/>
      <c r="T204" s="69"/>
      <c r="AT204" s="23" t="s">
        <v>167</v>
      </c>
      <c r="AU204" s="23" t="s">
        <v>83</v>
      </c>
    </row>
    <row r="205" spans="2:65" s="1" customFormat="1" ht="16.5" customHeight="1">
      <c r="B205" s="179"/>
      <c r="C205" s="204" t="s">
        <v>399</v>
      </c>
      <c r="D205" s="204" t="s">
        <v>205</v>
      </c>
      <c r="E205" s="205" t="s">
        <v>400</v>
      </c>
      <c r="F205" s="206" t="s">
        <v>401</v>
      </c>
      <c r="G205" s="207" t="s">
        <v>397</v>
      </c>
      <c r="H205" s="208">
        <v>37</v>
      </c>
      <c r="I205" s="209"/>
      <c r="J205" s="210">
        <f>ROUND(I205*H205,2)</f>
        <v>0</v>
      </c>
      <c r="K205" s="206" t="s">
        <v>164</v>
      </c>
      <c r="L205" s="211"/>
      <c r="M205" s="212" t="s">
        <v>5</v>
      </c>
      <c r="N205" s="213" t="s">
        <v>45</v>
      </c>
      <c r="O205" s="41"/>
      <c r="P205" s="189">
        <f>O205*H205</f>
        <v>0</v>
      </c>
      <c r="Q205" s="189">
        <v>0.111</v>
      </c>
      <c r="R205" s="189">
        <f>Q205*H205</f>
        <v>4.107</v>
      </c>
      <c r="S205" s="189">
        <v>0</v>
      </c>
      <c r="T205" s="190">
        <f>S205*H205</f>
        <v>0</v>
      </c>
      <c r="AR205" s="23" t="s">
        <v>199</v>
      </c>
      <c r="AT205" s="23" t="s">
        <v>205</v>
      </c>
      <c r="AU205" s="23" t="s">
        <v>83</v>
      </c>
      <c r="AY205" s="23" t="s">
        <v>158</v>
      </c>
      <c r="BE205" s="191">
        <f>IF(N205="základní",J205,0)</f>
        <v>0</v>
      </c>
      <c r="BF205" s="191">
        <f>IF(N205="snížená",J205,0)</f>
        <v>0</v>
      </c>
      <c r="BG205" s="191">
        <f>IF(N205="zákl. přenesená",J205,0)</f>
        <v>0</v>
      </c>
      <c r="BH205" s="191">
        <f>IF(N205="sníž. přenesená",J205,0)</f>
        <v>0</v>
      </c>
      <c r="BI205" s="191">
        <f>IF(N205="nulová",J205,0)</f>
        <v>0</v>
      </c>
      <c r="BJ205" s="23" t="s">
        <v>25</v>
      </c>
      <c r="BK205" s="191">
        <f>ROUND(I205*H205,2)</f>
        <v>0</v>
      </c>
      <c r="BL205" s="23" t="s">
        <v>165</v>
      </c>
      <c r="BM205" s="23" t="s">
        <v>402</v>
      </c>
    </row>
    <row r="206" spans="2:47" s="1" customFormat="1" ht="27">
      <c r="B206" s="40"/>
      <c r="D206" s="192" t="s">
        <v>167</v>
      </c>
      <c r="F206" s="193" t="s">
        <v>403</v>
      </c>
      <c r="I206" s="194"/>
      <c r="L206" s="40"/>
      <c r="M206" s="195"/>
      <c r="N206" s="41"/>
      <c r="O206" s="41"/>
      <c r="P206" s="41"/>
      <c r="Q206" s="41"/>
      <c r="R206" s="41"/>
      <c r="S206" s="41"/>
      <c r="T206" s="69"/>
      <c r="AT206" s="23" t="s">
        <v>167</v>
      </c>
      <c r="AU206" s="23" t="s">
        <v>83</v>
      </c>
    </row>
    <row r="207" spans="2:65" s="1" customFormat="1" ht="16.5" customHeight="1">
      <c r="B207" s="179"/>
      <c r="C207" s="204" t="s">
        <v>404</v>
      </c>
      <c r="D207" s="204" t="s">
        <v>205</v>
      </c>
      <c r="E207" s="205" t="s">
        <v>405</v>
      </c>
      <c r="F207" s="206" t="s">
        <v>406</v>
      </c>
      <c r="G207" s="207" t="s">
        <v>397</v>
      </c>
      <c r="H207" s="208">
        <v>37</v>
      </c>
      <c r="I207" s="209"/>
      <c r="J207" s="210">
        <f>ROUND(I207*H207,2)</f>
        <v>0</v>
      </c>
      <c r="K207" s="206" t="s">
        <v>164</v>
      </c>
      <c r="L207" s="211"/>
      <c r="M207" s="212" t="s">
        <v>5</v>
      </c>
      <c r="N207" s="213" t="s">
        <v>45</v>
      </c>
      <c r="O207" s="41"/>
      <c r="P207" s="189">
        <f>O207*H207</f>
        <v>0</v>
      </c>
      <c r="Q207" s="189">
        <v>0.04</v>
      </c>
      <c r="R207" s="189">
        <f>Q207*H207</f>
        <v>1.48</v>
      </c>
      <c r="S207" s="189">
        <v>0</v>
      </c>
      <c r="T207" s="190">
        <f>S207*H207</f>
        <v>0</v>
      </c>
      <c r="AR207" s="23" t="s">
        <v>199</v>
      </c>
      <c r="AT207" s="23" t="s">
        <v>205</v>
      </c>
      <c r="AU207" s="23" t="s">
        <v>83</v>
      </c>
      <c r="AY207" s="23" t="s">
        <v>158</v>
      </c>
      <c r="BE207" s="191">
        <f>IF(N207="základní",J207,0)</f>
        <v>0</v>
      </c>
      <c r="BF207" s="191">
        <f>IF(N207="snížená",J207,0)</f>
        <v>0</v>
      </c>
      <c r="BG207" s="191">
        <f>IF(N207="zákl. přenesená",J207,0)</f>
        <v>0</v>
      </c>
      <c r="BH207" s="191">
        <f>IF(N207="sníž. přenesená",J207,0)</f>
        <v>0</v>
      </c>
      <c r="BI207" s="191">
        <f>IF(N207="nulová",J207,0)</f>
        <v>0</v>
      </c>
      <c r="BJ207" s="23" t="s">
        <v>25</v>
      </c>
      <c r="BK207" s="191">
        <f>ROUND(I207*H207,2)</f>
        <v>0</v>
      </c>
      <c r="BL207" s="23" t="s">
        <v>165</v>
      </c>
      <c r="BM207" s="23" t="s">
        <v>407</v>
      </c>
    </row>
    <row r="208" spans="2:47" s="1" customFormat="1" ht="27">
      <c r="B208" s="40"/>
      <c r="D208" s="192" t="s">
        <v>167</v>
      </c>
      <c r="F208" s="193" t="s">
        <v>403</v>
      </c>
      <c r="I208" s="194"/>
      <c r="L208" s="40"/>
      <c r="M208" s="195"/>
      <c r="N208" s="41"/>
      <c r="O208" s="41"/>
      <c r="P208" s="41"/>
      <c r="Q208" s="41"/>
      <c r="R208" s="41"/>
      <c r="S208" s="41"/>
      <c r="T208" s="69"/>
      <c r="AT208" s="23" t="s">
        <v>167</v>
      </c>
      <c r="AU208" s="23" t="s">
        <v>83</v>
      </c>
    </row>
    <row r="209" spans="2:65" s="1" customFormat="1" ht="25.5" customHeight="1">
      <c r="B209" s="179"/>
      <c r="C209" s="204" t="s">
        <v>408</v>
      </c>
      <c r="D209" s="204" t="s">
        <v>205</v>
      </c>
      <c r="E209" s="205" t="s">
        <v>409</v>
      </c>
      <c r="F209" s="206" t="s">
        <v>410</v>
      </c>
      <c r="G209" s="207" t="s">
        <v>397</v>
      </c>
      <c r="H209" s="208">
        <v>37</v>
      </c>
      <c r="I209" s="209"/>
      <c r="J209" s="210">
        <f>ROUND(I209*H209,2)</f>
        <v>0</v>
      </c>
      <c r="K209" s="206" t="s">
        <v>164</v>
      </c>
      <c r="L209" s="211"/>
      <c r="M209" s="212" t="s">
        <v>5</v>
      </c>
      <c r="N209" s="213" t="s">
        <v>45</v>
      </c>
      <c r="O209" s="41"/>
      <c r="P209" s="189">
        <f>O209*H209</f>
        <v>0</v>
      </c>
      <c r="Q209" s="189">
        <v>0.08</v>
      </c>
      <c r="R209" s="189">
        <f>Q209*H209</f>
        <v>2.96</v>
      </c>
      <c r="S209" s="189">
        <v>0</v>
      </c>
      <c r="T209" s="190">
        <f>S209*H209</f>
        <v>0</v>
      </c>
      <c r="AR209" s="23" t="s">
        <v>199</v>
      </c>
      <c r="AT209" s="23" t="s">
        <v>205</v>
      </c>
      <c r="AU209" s="23" t="s">
        <v>83</v>
      </c>
      <c r="AY209" s="23" t="s">
        <v>158</v>
      </c>
      <c r="BE209" s="191">
        <f>IF(N209="základní",J209,0)</f>
        <v>0</v>
      </c>
      <c r="BF209" s="191">
        <f>IF(N209="snížená",J209,0)</f>
        <v>0</v>
      </c>
      <c r="BG209" s="191">
        <f>IF(N209="zákl. přenesená",J209,0)</f>
        <v>0</v>
      </c>
      <c r="BH209" s="191">
        <f>IF(N209="sníž. přenesená",J209,0)</f>
        <v>0</v>
      </c>
      <c r="BI209" s="191">
        <f>IF(N209="nulová",J209,0)</f>
        <v>0</v>
      </c>
      <c r="BJ209" s="23" t="s">
        <v>25</v>
      </c>
      <c r="BK209" s="191">
        <f>ROUND(I209*H209,2)</f>
        <v>0</v>
      </c>
      <c r="BL209" s="23" t="s">
        <v>165</v>
      </c>
      <c r="BM209" s="23" t="s">
        <v>411</v>
      </c>
    </row>
    <row r="210" spans="2:47" s="1" customFormat="1" ht="27">
      <c r="B210" s="40"/>
      <c r="D210" s="192" t="s">
        <v>167</v>
      </c>
      <c r="F210" s="193" t="s">
        <v>403</v>
      </c>
      <c r="I210" s="194"/>
      <c r="L210" s="40"/>
      <c r="M210" s="195"/>
      <c r="N210" s="41"/>
      <c r="O210" s="41"/>
      <c r="P210" s="41"/>
      <c r="Q210" s="41"/>
      <c r="R210" s="41"/>
      <c r="S210" s="41"/>
      <c r="T210" s="69"/>
      <c r="AT210" s="23" t="s">
        <v>167</v>
      </c>
      <c r="AU210" s="23" t="s">
        <v>83</v>
      </c>
    </row>
    <row r="211" spans="2:65" s="1" customFormat="1" ht="16.5" customHeight="1">
      <c r="B211" s="179"/>
      <c r="C211" s="204" t="s">
        <v>412</v>
      </c>
      <c r="D211" s="204" t="s">
        <v>205</v>
      </c>
      <c r="E211" s="205" t="s">
        <v>413</v>
      </c>
      <c r="F211" s="206" t="s">
        <v>414</v>
      </c>
      <c r="G211" s="207" t="s">
        <v>397</v>
      </c>
      <c r="H211" s="208">
        <v>37</v>
      </c>
      <c r="I211" s="209"/>
      <c r="J211" s="210">
        <f>ROUND(I211*H211,2)</f>
        <v>0</v>
      </c>
      <c r="K211" s="206" t="s">
        <v>164</v>
      </c>
      <c r="L211" s="211"/>
      <c r="M211" s="212" t="s">
        <v>5</v>
      </c>
      <c r="N211" s="213" t="s">
        <v>45</v>
      </c>
      <c r="O211" s="41"/>
      <c r="P211" s="189">
        <f>O211*H211</f>
        <v>0</v>
      </c>
      <c r="Q211" s="189">
        <v>0.072</v>
      </c>
      <c r="R211" s="189">
        <f>Q211*H211</f>
        <v>2.6639999999999997</v>
      </c>
      <c r="S211" s="189">
        <v>0</v>
      </c>
      <c r="T211" s="190">
        <f>S211*H211</f>
        <v>0</v>
      </c>
      <c r="AR211" s="23" t="s">
        <v>199</v>
      </c>
      <c r="AT211" s="23" t="s">
        <v>205</v>
      </c>
      <c r="AU211" s="23" t="s">
        <v>83</v>
      </c>
      <c r="AY211" s="23" t="s">
        <v>158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23" t="s">
        <v>25</v>
      </c>
      <c r="BK211" s="191">
        <f>ROUND(I211*H211,2)</f>
        <v>0</v>
      </c>
      <c r="BL211" s="23" t="s">
        <v>165</v>
      </c>
      <c r="BM211" s="23" t="s">
        <v>415</v>
      </c>
    </row>
    <row r="212" spans="2:47" s="1" customFormat="1" ht="27">
      <c r="B212" s="40"/>
      <c r="D212" s="192" t="s">
        <v>167</v>
      </c>
      <c r="F212" s="193" t="s">
        <v>403</v>
      </c>
      <c r="I212" s="194"/>
      <c r="L212" s="40"/>
      <c r="M212" s="195"/>
      <c r="N212" s="41"/>
      <c r="O212" s="41"/>
      <c r="P212" s="41"/>
      <c r="Q212" s="41"/>
      <c r="R212" s="41"/>
      <c r="S212" s="41"/>
      <c r="T212" s="69"/>
      <c r="AT212" s="23" t="s">
        <v>167</v>
      </c>
      <c r="AU212" s="23" t="s">
        <v>83</v>
      </c>
    </row>
    <row r="213" spans="2:65" s="1" customFormat="1" ht="25.5" customHeight="1">
      <c r="B213" s="179"/>
      <c r="C213" s="204" t="s">
        <v>416</v>
      </c>
      <c r="D213" s="204" t="s">
        <v>205</v>
      </c>
      <c r="E213" s="205" t="s">
        <v>417</v>
      </c>
      <c r="F213" s="206" t="s">
        <v>418</v>
      </c>
      <c r="G213" s="207" t="s">
        <v>397</v>
      </c>
      <c r="H213" s="208">
        <v>37</v>
      </c>
      <c r="I213" s="209"/>
      <c r="J213" s="210">
        <f>ROUND(I213*H213,2)</f>
        <v>0</v>
      </c>
      <c r="K213" s="206" t="s">
        <v>164</v>
      </c>
      <c r="L213" s="211"/>
      <c r="M213" s="212" t="s">
        <v>5</v>
      </c>
      <c r="N213" s="213" t="s">
        <v>45</v>
      </c>
      <c r="O213" s="41"/>
      <c r="P213" s="189">
        <f>O213*H213</f>
        <v>0</v>
      </c>
      <c r="Q213" s="189">
        <v>0.027</v>
      </c>
      <c r="R213" s="189">
        <f>Q213*H213</f>
        <v>0.999</v>
      </c>
      <c r="S213" s="189">
        <v>0</v>
      </c>
      <c r="T213" s="190">
        <f>S213*H213</f>
        <v>0</v>
      </c>
      <c r="AR213" s="23" t="s">
        <v>199</v>
      </c>
      <c r="AT213" s="23" t="s">
        <v>205</v>
      </c>
      <c r="AU213" s="23" t="s">
        <v>83</v>
      </c>
      <c r="AY213" s="23" t="s">
        <v>158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23" t="s">
        <v>25</v>
      </c>
      <c r="BK213" s="191">
        <f>ROUND(I213*H213,2)</f>
        <v>0</v>
      </c>
      <c r="BL213" s="23" t="s">
        <v>165</v>
      </c>
      <c r="BM213" s="23" t="s">
        <v>419</v>
      </c>
    </row>
    <row r="214" spans="2:47" s="1" customFormat="1" ht="27">
      <c r="B214" s="40"/>
      <c r="D214" s="192" t="s">
        <v>167</v>
      </c>
      <c r="F214" s="193" t="s">
        <v>403</v>
      </c>
      <c r="I214" s="194"/>
      <c r="L214" s="40"/>
      <c r="M214" s="195"/>
      <c r="N214" s="41"/>
      <c r="O214" s="41"/>
      <c r="P214" s="41"/>
      <c r="Q214" s="41"/>
      <c r="R214" s="41"/>
      <c r="S214" s="41"/>
      <c r="T214" s="69"/>
      <c r="AT214" s="23" t="s">
        <v>167</v>
      </c>
      <c r="AU214" s="23" t="s">
        <v>83</v>
      </c>
    </row>
    <row r="215" spans="2:65" s="1" customFormat="1" ht="16.5" customHeight="1">
      <c r="B215" s="179"/>
      <c r="C215" s="204" t="s">
        <v>420</v>
      </c>
      <c r="D215" s="204" t="s">
        <v>205</v>
      </c>
      <c r="E215" s="205" t="s">
        <v>421</v>
      </c>
      <c r="F215" s="206" t="s">
        <v>422</v>
      </c>
      <c r="G215" s="207" t="s">
        <v>397</v>
      </c>
      <c r="H215" s="208">
        <v>37</v>
      </c>
      <c r="I215" s="209"/>
      <c r="J215" s="210">
        <f>ROUND(I215*H215,2)</f>
        <v>0</v>
      </c>
      <c r="K215" s="206" t="s">
        <v>423</v>
      </c>
      <c r="L215" s="211"/>
      <c r="M215" s="212" t="s">
        <v>5</v>
      </c>
      <c r="N215" s="213" t="s">
        <v>45</v>
      </c>
      <c r="O215" s="41"/>
      <c r="P215" s="189">
        <f>O215*H215</f>
        <v>0</v>
      </c>
      <c r="Q215" s="189">
        <v>0.06</v>
      </c>
      <c r="R215" s="189">
        <f>Q215*H215</f>
        <v>2.2199999999999998</v>
      </c>
      <c r="S215" s="189">
        <v>0</v>
      </c>
      <c r="T215" s="190">
        <f>S215*H215</f>
        <v>0</v>
      </c>
      <c r="AR215" s="23" t="s">
        <v>199</v>
      </c>
      <c r="AT215" s="23" t="s">
        <v>205</v>
      </c>
      <c r="AU215" s="23" t="s">
        <v>83</v>
      </c>
      <c r="AY215" s="23" t="s">
        <v>158</v>
      </c>
      <c r="BE215" s="191">
        <f>IF(N215="základní",J215,0)</f>
        <v>0</v>
      </c>
      <c r="BF215" s="191">
        <f>IF(N215="snížená",J215,0)</f>
        <v>0</v>
      </c>
      <c r="BG215" s="191">
        <f>IF(N215="zákl. přenesená",J215,0)</f>
        <v>0</v>
      </c>
      <c r="BH215" s="191">
        <f>IF(N215="sníž. přenesená",J215,0)</f>
        <v>0</v>
      </c>
      <c r="BI215" s="191">
        <f>IF(N215="nulová",J215,0)</f>
        <v>0</v>
      </c>
      <c r="BJ215" s="23" t="s">
        <v>25</v>
      </c>
      <c r="BK215" s="191">
        <f>ROUND(I215*H215,2)</f>
        <v>0</v>
      </c>
      <c r="BL215" s="23" t="s">
        <v>165</v>
      </c>
      <c r="BM215" s="23" t="s">
        <v>424</v>
      </c>
    </row>
    <row r="216" spans="2:47" s="1" customFormat="1" ht="27">
      <c r="B216" s="40"/>
      <c r="D216" s="192" t="s">
        <v>167</v>
      </c>
      <c r="F216" s="193" t="s">
        <v>403</v>
      </c>
      <c r="I216" s="194"/>
      <c r="L216" s="40"/>
      <c r="M216" s="195"/>
      <c r="N216" s="41"/>
      <c r="O216" s="41"/>
      <c r="P216" s="41"/>
      <c r="Q216" s="41"/>
      <c r="R216" s="41"/>
      <c r="S216" s="41"/>
      <c r="T216" s="69"/>
      <c r="AT216" s="23" t="s">
        <v>167</v>
      </c>
      <c r="AU216" s="23" t="s">
        <v>83</v>
      </c>
    </row>
    <row r="217" spans="2:65" s="1" customFormat="1" ht="25.5" customHeight="1">
      <c r="B217" s="179"/>
      <c r="C217" s="180" t="s">
        <v>425</v>
      </c>
      <c r="D217" s="180" t="s">
        <v>160</v>
      </c>
      <c r="E217" s="181" t="s">
        <v>426</v>
      </c>
      <c r="F217" s="182" t="s">
        <v>427</v>
      </c>
      <c r="G217" s="183" t="s">
        <v>397</v>
      </c>
      <c r="H217" s="184">
        <v>2</v>
      </c>
      <c r="I217" s="185"/>
      <c r="J217" s="186">
        <f>ROUND(I217*H217,2)</f>
        <v>0</v>
      </c>
      <c r="K217" s="182" t="s">
        <v>164</v>
      </c>
      <c r="L217" s="40"/>
      <c r="M217" s="187" t="s">
        <v>5</v>
      </c>
      <c r="N217" s="188" t="s">
        <v>45</v>
      </c>
      <c r="O217" s="41"/>
      <c r="P217" s="189">
        <f>O217*H217</f>
        <v>0</v>
      </c>
      <c r="Q217" s="189">
        <v>0.21734</v>
      </c>
      <c r="R217" s="189">
        <f>Q217*H217</f>
        <v>0.43468</v>
      </c>
      <c r="S217" s="189">
        <v>0</v>
      </c>
      <c r="T217" s="190">
        <f>S217*H217</f>
        <v>0</v>
      </c>
      <c r="AR217" s="23" t="s">
        <v>165</v>
      </c>
      <c r="AT217" s="23" t="s">
        <v>160</v>
      </c>
      <c r="AU217" s="23" t="s">
        <v>83</v>
      </c>
      <c r="AY217" s="23" t="s">
        <v>158</v>
      </c>
      <c r="BE217" s="191">
        <f>IF(N217="základní",J217,0)</f>
        <v>0</v>
      </c>
      <c r="BF217" s="191">
        <f>IF(N217="snížená",J217,0)</f>
        <v>0</v>
      </c>
      <c r="BG217" s="191">
        <f>IF(N217="zákl. přenesená",J217,0)</f>
        <v>0</v>
      </c>
      <c r="BH217" s="191">
        <f>IF(N217="sníž. přenesená",J217,0)</f>
        <v>0</v>
      </c>
      <c r="BI217" s="191">
        <f>IF(N217="nulová",J217,0)</f>
        <v>0</v>
      </c>
      <c r="BJ217" s="23" t="s">
        <v>25</v>
      </c>
      <c r="BK217" s="191">
        <f>ROUND(I217*H217,2)</f>
        <v>0</v>
      </c>
      <c r="BL217" s="23" t="s">
        <v>165</v>
      </c>
      <c r="BM217" s="23" t="s">
        <v>428</v>
      </c>
    </row>
    <row r="218" spans="2:47" s="1" customFormat="1" ht="27">
      <c r="B218" s="40"/>
      <c r="D218" s="192" t="s">
        <v>167</v>
      </c>
      <c r="F218" s="193" t="s">
        <v>320</v>
      </c>
      <c r="I218" s="194"/>
      <c r="L218" s="40"/>
      <c r="M218" s="195"/>
      <c r="N218" s="41"/>
      <c r="O218" s="41"/>
      <c r="P218" s="41"/>
      <c r="Q218" s="41"/>
      <c r="R218" s="41"/>
      <c r="S218" s="41"/>
      <c r="T218" s="69"/>
      <c r="AT218" s="23" t="s">
        <v>167</v>
      </c>
      <c r="AU218" s="23" t="s">
        <v>83</v>
      </c>
    </row>
    <row r="219" spans="2:65" s="1" customFormat="1" ht="16.5" customHeight="1">
      <c r="B219" s="179"/>
      <c r="C219" s="204" t="s">
        <v>429</v>
      </c>
      <c r="D219" s="204" t="s">
        <v>205</v>
      </c>
      <c r="E219" s="205" t="s">
        <v>430</v>
      </c>
      <c r="F219" s="206" t="s">
        <v>431</v>
      </c>
      <c r="G219" s="207" t="s">
        <v>397</v>
      </c>
      <c r="H219" s="208">
        <v>2</v>
      </c>
      <c r="I219" s="209"/>
      <c r="J219" s="210">
        <f>ROUND(I219*H219,2)</f>
        <v>0</v>
      </c>
      <c r="K219" s="206" t="s">
        <v>164</v>
      </c>
      <c r="L219" s="211"/>
      <c r="M219" s="212" t="s">
        <v>5</v>
      </c>
      <c r="N219" s="213" t="s">
        <v>45</v>
      </c>
      <c r="O219" s="41"/>
      <c r="P219" s="189">
        <f>O219*H219</f>
        <v>0</v>
      </c>
      <c r="Q219" s="189">
        <v>0.015</v>
      </c>
      <c r="R219" s="189">
        <f>Q219*H219</f>
        <v>0.03</v>
      </c>
      <c r="S219" s="189">
        <v>0</v>
      </c>
      <c r="T219" s="190">
        <f>S219*H219</f>
        <v>0</v>
      </c>
      <c r="AR219" s="23" t="s">
        <v>199</v>
      </c>
      <c r="AT219" s="23" t="s">
        <v>205</v>
      </c>
      <c r="AU219" s="23" t="s">
        <v>83</v>
      </c>
      <c r="AY219" s="23" t="s">
        <v>158</v>
      </c>
      <c r="BE219" s="191">
        <f>IF(N219="základní",J219,0)</f>
        <v>0</v>
      </c>
      <c r="BF219" s="191">
        <f>IF(N219="snížená",J219,0)</f>
        <v>0</v>
      </c>
      <c r="BG219" s="191">
        <f>IF(N219="zákl. přenesená",J219,0)</f>
        <v>0</v>
      </c>
      <c r="BH219" s="191">
        <f>IF(N219="sníž. přenesená",J219,0)</f>
        <v>0</v>
      </c>
      <c r="BI219" s="191">
        <f>IF(N219="nulová",J219,0)</f>
        <v>0</v>
      </c>
      <c r="BJ219" s="23" t="s">
        <v>25</v>
      </c>
      <c r="BK219" s="191">
        <f>ROUND(I219*H219,2)</f>
        <v>0</v>
      </c>
      <c r="BL219" s="23" t="s">
        <v>165</v>
      </c>
      <c r="BM219" s="23" t="s">
        <v>432</v>
      </c>
    </row>
    <row r="220" spans="2:47" s="1" customFormat="1" ht="27">
      <c r="B220" s="40"/>
      <c r="D220" s="192" t="s">
        <v>167</v>
      </c>
      <c r="F220" s="193" t="s">
        <v>433</v>
      </c>
      <c r="I220" s="194"/>
      <c r="L220" s="40"/>
      <c r="M220" s="195"/>
      <c r="N220" s="41"/>
      <c r="O220" s="41"/>
      <c r="P220" s="41"/>
      <c r="Q220" s="41"/>
      <c r="R220" s="41"/>
      <c r="S220" s="41"/>
      <c r="T220" s="69"/>
      <c r="AT220" s="23" t="s">
        <v>167</v>
      </c>
      <c r="AU220" s="23" t="s">
        <v>83</v>
      </c>
    </row>
    <row r="221" spans="2:65" s="1" customFormat="1" ht="25.5" customHeight="1">
      <c r="B221" s="179"/>
      <c r="C221" s="180" t="s">
        <v>434</v>
      </c>
      <c r="D221" s="180" t="s">
        <v>160</v>
      </c>
      <c r="E221" s="181" t="s">
        <v>435</v>
      </c>
      <c r="F221" s="182" t="s">
        <v>436</v>
      </c>
      <c r="G221" s="183" t="s">
        <v>397</v>
      </c>
      <c r="H221" s="184">
        <v>2</v>
      </c>
      <c r="I221" s="185"/>
      <c r="J221" s="186">
        <f>ROUND(I221*H221,2)</f>
        <v>0</v>
      </c>
      <c r="K221" s="182" t="s">
        <v>164</v>
      </c>
      <c r="L221" s="40"/>
      <c r="M221" s="187" t="s">
        <v>5</v>
      </c>
      <c r="N221" s="188" t="s">
        <v>45</v>
      </c>
      <c r="O221" s="41"/>
      <c r="P221" s="189">
        <f>O221*H221</f>
        <v>0</v>
      </c>
      <c r="Q221" s="189">
        <v>0</v>
      </c>
      <c r="R221" s="189">
        <f>Q221*H221</f>
        <v>0</v>
      </c>
      <c r="S221" s="189">
        <v>0.15</v>
      </c>
      <c r="T221" s="190">
        <f>S221*H221</f>
        <v>0.3</v>
      </c>
      <c r="AR221" s="23" t="s">
        <v>165</v>
      </c>
      <c r="AT221" s="23" t="s">
        <v>160</v>
      </c>
      <c r="AU221" s="23" t="s">
        <v>83</v>
      </c>
      <c r="AY221" s="23" t="s">
        <v>158</v>
      </c>
      <c r="BE221" s="191">
        <f>IF(N221="základní",J221,0)</f>
        <v>0</v>
      </c>
      <c r="BF221" s="191">
        <f>IF(N221="snížená",J221,0)</f>
        <v>0</v>
      </c>
      <c r="BG221" s="191">
        <f>IF(N221="zákl. přenesená",J221,0)</f>
        <v>0</v>
      </c>
      <c r="BH221" s="191">
        <f>IF(N221="sníž. přenesená",J221,0)</f>
        <v>0</v>
      </c>
      <c r="BI221" s="191">
        <f>IF(N221="nulová",J221,0)</f>
        <v>0</v>
      </c>
      <c r="BJ221" s="23" t="s">
        <v>25</v>
      </c>
      <c r="BK221" s="191">
        <f>ROUND(I221*H221,2)</f>
        <v>0</v>
      </c>
      <c r="BL221" s="23" t="s">
        <v>165</v>
      </c>
      <c r="BM221" s="23" t="s">
        <v>437</v>
      </c>
    </row>
    <row r="222" spans="2:47" s="1" customFormat="1" ht="27">
      <c r="B222" s="40"/>
      <c r="D222" s="192" t="s">
        <v>167</v>
      </c>
      <c r="F222" s="193" t="s">
        <v>320</v>
      </c>
      <c r="I222" s="194"/>
      <c r="L222" s="40"/>
      <c r="M222" s="195"/>
      <c r="N222" s="41"/>
      <c r="O222" s="41"/>
      <c r="P222" s="41"/>
      <c r="Q222" s="41"/>
      <c r="R222" s="41"/>
      <c r="S222" s="41"/>
      <c r="T222" s="69"/>
      <c r="AT222" s="23" t="s">
        <v>167</v>
      </c>
      <c r="AU222" s="23" t="s">
        <v>83</v>
      </c>
    </row>
    <row r="223" spans="2:65" s="1" customFormat="1" ht="16.5" customHeight="1">
      <c r="B223" s="179"/>
      <c r="C223" s="180" t="s">
        <v>438</v>
      </c>
      <c r="D223" s="180" t="s">
        <v>160</v>
      </c>
      <c r="E223" s="181" t="s">
        <v>439</v>
      </c>
      <c r="F223" s="182" t="s">
        <v>440</v>
      </c>
      <c r="G223" s="183" t="s">
        <v>397</v>
      </c>
      <c r="H223" s="184">
        <v>37</v>
      </c>
      <c r="I223" s="185"/>
      <c r="J223" s="186">
        <f>ROUND(I223*H223,2)</f>
        <v>0</v>
      </c>
      <c r="K223" s="182" t="s">
        <v>164</v>
      </c>
      <c r="L223" s="40"/>
      <c r="M223" s="187" t="s">
        <v>5</v>
      </c>
      <c r="N223" s="188" t="s">
        <v>45</v>
      </c>
      <c r="O223" s="41"/>
      <c r="P223" s="189">
        <f>O223*H223</f>
        <v>0</v>
      </c>
      <c r="Q223" s="189">
        <v>0.21734</v>
      </c>
      <c r="R223" s="189">
        <f>Q223*H223</f>
        <v>8.04158</v>
      </c>
      <c r="S223" s="189">
        <v>0</v>
      </c>
      <c r="T223" s="190">
        <f>S223*H223</f>
        <v>0</v>
      </c>
      <c r="AR223" s="23" t="s">
        <v>165</v>
      </c>
      <c r="AT223" s="23" t="s">
        <v>160</v>
      </c>
      <c r="AU223" s="23" t="s">
        <v>83</v>
      </c>
      <c r="AY223" s="23" t="s">
        <v>158</v>
      </c>
      <c r="BE223" s="191">
        <f>IF(N223="základní",J223,0)</f>
        <v>0</v>
      </c>
      <c r="BF223" s="191">
        <f>IF(N223="snížená",J223,0)</f>
        <v>0</v>
      </c>
      <c r="BG223" s="191">
        <f>IF(N223="zákl. přenesená",J223,0)</f>
        <v>0</v>
      </c>
      <c r="BH223" s="191">
        <f>IF(N223="sníž. přenesená",J223,0)</f>
        <v>0</v>
      </c>
      <c r="BI223" s="191">
        <f>IF(N223="nulová",J223,0)</f>
        <v>0</v>
      </c>
      <c r="BJ223" s="23" t="s">
        <v>25</v>
      </c>
      <c r="BK223" s="191">
        <f>ROUND(I223*H223,2)</f>
        <v>0</v>
      </c>
      <c r="BL223" s="23" t="s">
        <v>165</v>
      </c>
      <c r="BM223" s="23" t="s">
        <v>441</v>
      </c>
    </row>
    <row r="224" spans="2:47" s="1" customFormat="1" ht="27">
      <c r="B224" s="40"/>
      <c r="D224" s="192" t="s">
        <v>167</v>
      </c>
      <c r="F224" s="193" t="s">
        <v>320</v>
      </c>
      <c r="I224" s="194"/>
      <c r="L224" s="40"/>
      <c r="M224" s="195"/>
      <c r="N224" s="41"/>
      <c r="O224" s="41"/>
      <c r="P224" s="41"/>
      <c r="Q224" s="41"/>
      <c r="R224" s="41"/>
      <c r="S224" s="41"/>
      <c r="T224" s="69"/>
      <c r="AT224" s="23" t="s">
        <v>167</v>
      </c>
      <c r="AU224" s="23" t="s">
        <v>83</v>
      </c>
    </row>
    <row r="225" spans="2:65" s="1" customFormat="1" ht="16.5" customHeight="1">
      <c r="B225" s="179"/>
      <c r="C225" s="204" t="s">
        <v>442</v>
      </c>
      <c r="D225" s="204" t="s">
        <v>205</v>
      </c>
      <c r="E225" s="205" t="s">
        <v>443</v>
      </c>
      <c r="F225" s="206" t="s">
        <v>444</v>
      </c>
      <c r="G225" s="207" t="s">
        <v>397</v>
      </c>
      <c r="H225" s="208">
        <v>37</v>
      </c>
      <c r="I225" s="209"/>
      <c r="J225" s="210">
        <f>ROUND(I225*H225,2)</f>
        <v>0</v>
      </c>
      <c r="K225" s="206" t="s">
        <v>5</v>
      </c>
      <c r="L225" s="211"/>
      <c r="M225" s="212" t="s">
        <v>5</v>
      </c>
      <c r="N225" s="213" t="s">
        <v>45</v>
      </c>
      <c r="O225" s="41"/>
      <c r="P225" s="189">
        <f>O225*H225</f>
        <v>0</v>
      </c>
      <c r="Q225" s="189">
        <v>0.058</v>
      </c>
      <c r="R225" s="189">
        <f>Q225*H225</f>
        <v>2.146</v>
      </c>
      <c r="S225" s="189">
        <v>0</v>
      </c>
      <c r="T225" s="190">
        <f>S225*H225</f>
        <v>0</v>
      </c>
      <c r="AR225" s="23" t="s">
        <v>199</v>
      </c>
      <c r="AT225" s="23" t="s">
        <v>205</v>
      </c>
      <c r="AU225" s="23" t="s">
        <v>83</v>
      </c>
      <c r="AY225" s="23" t="s">
        <v>158</v>
      </c>
      <c r="BE225" s="191">
        <f>IF(N225="základní",J225,0)</f>
        <v>0</v>
      </c>
      <c r="BF225" s="191">
        <f>IF(N225="snížená",J225,0)</f>
        <v>0</v>
      </c>
      <c r="BG225" s="191">
        <f>IF(N225="zákl. přenesená",J225,0)</f>
        <v>0</v>
      </c>
      <c r="BH225" s="191">
        <f>IF(N225="sníž. přenesená",J225,0)</f>
        <v>0</v>
      </c>
      <c r="BI225" s="191">
        <f>IF(N225="nulová",J225,0)</f>
        <v>0</v>
      </c>
      <c r="BJ225" s="23" t="s">
        <v>25</v>
      </c>
      <c r="BK225" s="191">
        <f>ROUND(I225*H225,2)</f>
        <v>0</v>
      </c>
      <c r="BL225" s="23" t="s">
        <v>165</v>
      </c>
      <c r="BM225" s="23" t="s">
        <v>445</v>
      </c>
    </row>
    <row r="226" spans="2:47" s="1" customFormat="1" ht="27">
      <c r="B226" s="40"/>
      <c r="D226" s="192" t="s">
        <v>167</v>
      </c>
      <c r="F226" s="193" t="s">
        <v>446</v>
      </c>
      <c r="I226" s="194"/>
      <c r="L226" s="40"/>
      <c r="M226" s="195"/>
      <c r="N226" s="41"/>
      <c r="O226" s="41"/>
      <c r="P226" s="41"/>
      <c r="Q226" s="41"/>
      <c r="R226" s="41"/>
      <c r="S226" s="41"/>
      <c r="T226" s="69"/>
      <c r="AT226" s="23" t="s">
        <v>167</v>
      </c>
      <c r="AU226" s="23" t="s">
        <v>83</v>
      </c>
    </row>
    <row r="227" spans="2:65" s="1" customFormat="1" ht="16.5" customHeight="1">
      <c r="B227" s="179"/>
      <c r="C227" s="204" t="s">
        <v>447</v>
      </c>
      <c r="D227" s="204" t="s">
        <v>205</v>
      </c>
      <c r="E227" s="205" t="s">
        <v>448</v>
      </c>
      <c r="F227" s="206" t="s">
        <v>449</v>
      </c>
      <c r="G227" s="207" t="s">
        <v>397</v>
      </c>
      <c r="H227" s="208">
        <v>37</v>
      </c>
      <c r="I227" s="209"/>
      <c r="J227" s="210">
        <f>ROUND(I227*H227,2)</f>
        <v>0</v>
      </c>
      <c r="K227" s="206" t="s">
        <v>164</v>
      </c>
      <c r="L227" s="211"/>
      <c r="M227" s="212" t="s">
        <v>5</v>
      </c>
      <c r="N227" s="213" t="s">
        <v>45</v>
      </c>
      <c r="O227" s="41"/>
      <c r="P227" s="189">
        <f>O227*H227</f>
        <v>0</v>
      </c>
      <c r="Q227" s="189">
        <v>0.006</v>
      </c>
      <c r="R227" s="189">
        <f>Q227*H227</f>
        <v>0.222</v>
      </c>
      <c r="S227" s="189">
        <v>0</v>
      </c>
      <c r="T227" s="190">
        <f>S227*H227</f>
        <v>0</v>
      </c>
      <c r="AR227" s="23" t="s">
        <v>199</v>
      </c>
      <c r="AT227" s="23" t="s">
        <v>205</v>
      </c>
      <c r="AU227" s="23" t="s">
        <v>83</v>
      </c>
      <c r="AY227" s="23" t="s">
        <v>158</v>
      </c>
      <c r="BE227" s="191">
        <f>IF(N227="základní",J227,0)</f>
        <v>0</v>
      </c>
      <c r="BF227" s="191">
        <f>IF(N227="snížená",J227,0)</f>
        <v>0</v>
      </c>
      <c r="BG227" s="191">
        <f>IF(N227="zákl. přenesená",J227,0)</f>
        <v>0</v>
      </c>
      <c r="BH227" s="191">
        <f>IF(N227="sníž. přenesená",J227,0)</f>
        <v>0</v>
      </c>
      <c r="BI227" s="191">
        <f>IF(N227="nulová",J227,0)</f>
        <v>0</v>
      </c>
      <c r="BJ227" s="23" t="s">
        <v>25</v>
      </c>
      <c r="BK227" s="191">
        <f>ROUND(I227*H227,2)</f>
        <v>0</v>
      </c>
      <c r="BL227" s="23" t="s">
        <v>165</v>
      </c>
      <c r="BM227" s="23" t="s">
        <v>450</v>
      </c>
    </row>
    <row r="228" spans="2:47" s="1" customFormat="1" ht="27">
      <c r="B228" s="40"/>
      <c r="D228" s="192" t="s">
        <v>167</v>
      </c>
      <c r="F228" s="193" t="s">
        <v>446</v>
      </c>
      <c r="I228" s="194"/>
      <c r="L228" s="40"/>
      <c r="M228" s="195"/>
      <c r="N228" s="41"/>
      <c r="O228" s="41"/>
      <c r="P228" s="41"/>
      <c r="Q228" s="41"/>
      <c r="R228" s="41"/>
      <c r="S228" s="41"/>
      <c r="T228" s="69"/>
      <c r="AT228" s="23" t="s">
        <v>167</v>
      </c>
      <c r="AU228" s="23" t="s">
        <v>83</v>
      </c>
    </row>
    <row r="229" spans="2:65" s="1" customFormat="1" ht="25.5" customHeight="1">
      <c r="B229" s="179"/>
      <c r="C229" s="180" t="s">
        <v>451</v>
      </c>
      <c r="D229" s="180" t="s">
        <v>160</v>
      </c>
      <c r="E229" s="181" t="s">
        <v>452</v>
      </c>
      <c r="F229" s="182" t="s">
        <v>453</v>
      </c>
      <c r="G229" s="183" t="s">
        <v>397</v>
      </c>
      <c r="H229" s="184">
        <v>26</v>
      </c>
      <c r="I229" s="185"/>
      <c r="J229" s="186">
        <f>ROUND(I229*H229,2)</f>
        <v>0</v>
      </c>
      <c r="K229" s="182" t="s">
        <v>164</v>
      </c>
      <c r="L229" s="40"/>
      <c r="M229" s="187" t="s">
        <v>5</v>
      </c>
      <c r="N229" s="188" t="s">
        <v>45</v>
      </c>
      <c r="O229" s="41"/>
      <c r="P229" s="189">
        <f>O229*H229</f>
        <v>0</v>
      </c>
      <c r="Q229" s="189">
        <v>0.31108</v>
      </c>
      <c r="R229" s="189">
        <f>Q229*H229</f>
        <v>8.088080000000001</v>
      </c>
      <c r="S229" s="189">
        <v>0</v>
      </c>
      <c r="T229" s="190">
        <f>S229*H229</f>
        <v>0</v>
      </c>
      <c r="AR229" s="23" t="s">
        <v>165</v>
      </c>
      <c r="AT229" s="23" t="s">
        <v>160</v>
      </c>
      <c r="AU229" s="23" t="s">
        <v>83</v>
      </c>
      <c r="AY229" s="23" t="s">
        <v>158</v>
      </c>
      <c r="BE229" s="191">
        <f>IF(N229="základní",J229,0)</f>
        <v>0</v>
      </c>
      <c r="BF229" s="191">
        <f>IF(N229="snížená",J229,0)</f>
        <v>0</v>
      </c>
      <c r="BG229" s="191">
        <f>IF(N229="zákl. přenesená",J229,0)</f>
        <v>0</v>
      </c>
      <c r="BH229" s="191">
        <f>IF(N229="sníž. přenesená",J229,0)</f>
        <v>0</v>
      </c>
      <c r="BI229" s="191">
        <f>IF(N229="nulová",J229,0)</f>
        <v>0</v>
      </c>
      <c r="BJ229" s="23" t="s">
        <v>25</v>
      </c>
      <c r="BK229" s="191">
        <f>ROUND(I229*H229,2)</f>
        <v>0</v>
      </c>
      <c r="BL229" s="23" t="s">
        <v>165</v>
      </c>
      <c r="BM229" s="23" t="s">
        <v>454</v>
      </c>
    </row>
    <row r="230" spans="2:47" s="1" customFormat="1" ht="27">
      <c r="B230" s="40"/>
      <c r="D230" s="192" t="s">
        <v>167</v>
      </c>
      <c r="F230" s="193" t="s">
        <v>320</v>
      </c>
      <c r="I230" s="194"/>
      <c r="L230" s="40"/>
      <c r="M230" s="195"/>
      <c r="N230" s="41"/>
      <c r="O230" s="41"/>
      <c r="P230" s="41"/>
      <c r="Q230" s="41"/>
      <c r="R230" s="41"/>
      <c r="S230" s="41"/>
      <c r="T230" s="69"/>
      <c r="AT230" s="23" t="s">
        <v>167</v>
      </c>
      <c r="AU230" s="23" t="s">
        <v>83</v>
      </c>
    </row>
    <row r="231" spans="2:63" s="11" customFormat="1" ht="29.85" customHeight="1">
      <c r="B231" s="166"/>
      <c r="D231" s="167" t="s">
        <v>73</v>
      </c>
      <c r="E231" s="177" t="s">
        <v>204</v>
      </c>
      <c r="F231" s="177" t="s">
        <v>455</v>
      </c>
      <c r="I231" s="169"/>
      <c r="J231" s="178">
        <f>BK231</f>
        <v>0</v>
      </c>
      <c r="L231" s="166"/>
      <c r="M231" s="171"/>
      <c r="N231" s="172"/>
      <c r="O231" s="172"/>
      <c r="P231" s="173">
        <f>SUM(P232:P335)</f>
        <v>0</v>
      </c>
      <c r="Q231" s="172"/>
      <c r="R231" s="173">
        <f>SUM(R232:R335)</f>
        <v>902.3195284000001</v>
      </c>
      <c r="S231" s="172"/>
      <c r="T231" s="174">
        <f>SUM(T232:T335)</f>
        <v>0.18</v>
      </c>
      <c r="AR231" s="167" t="s">
        <v>25</v>
      </c>
      <c r="AT231" s="175" t="s">
        <v>73</v>
      </c>
      <c r="AU231" s="175" t="s">
        <v>25</v>
      </c>
      <c r="AY231" s="167" t="s">
        <v>158</v>
      </c>
      <c r="BK231" s="176">
        <f>SUM(BK232:BK335)</f>
        <v>0</v>
      </c>
    </row>
    <row r="232" spans="2:65" s="1" customFormat="1" ht="25.5" customHeight="1">
      <c r="B232" s="179"/>
      <c r="C232" s="180" t="s">
        <v>456</v>
      </c>
      <c r="D232" s="180" t="s">
        <v>160</v>
      </c>
      <c r="E232" s="181" t="s">
        <v>457</v>
      </c>
      <c r="F232" s="182" t="s">
        <v>458</v>
      </c>
      <c r="G232" s="183" t="s">
        <v>397</v>
      </c>
      <c r="H232" s="184">
        <v>8</v>
      </c>
      <c r="I232" s="185"/>
      <c r="J232" s="186">
        <f>ROUND(I232*H232,2)</f>
        <v>0</v>
      </c>
      <c r="K232" s="182" t="s">
        <v>164</v>
      </c>
      <c r="L232" s="40"/>
      <c r="M232" s="187" t="s">
        <v>5</v>
      </c>
      <c r="N232" s="188" t="s">
        <v>45</v>
      </c>
      <c r="O232" s="41"/>
      <c r="P232" s="189">
        <f>O232*H232</f>
        <v>0</v>
      </c>
      <c r="Q232" s="189">
        <v>0</v>
      </c>
      <c r="R232" s="189">
        <f>Q232*H232</f>
        <v>0</v>
      </c>
      <c r="S232" s="189">
        <v>0</v>
      </c>
      <c r="T232" s="190">
        <f>S232*H232</f>
        <v>0</v>
      </c>
      <c r="AR232" s="23" t="s">
        <v>165</v>
      </c>
      <c r="AT232" s="23" t="s">
        <v>160</v>
      </c>
      <c r="AU232" s="23" t="s">
        <v>83</v>
      </c>
      <c r="AY232" s="23" t="s">
        <v>158</v>
      </c>
      <c r="BE232" s="191">
        <f>IF(N232="základní",J232,0)</f>
        <v>0</v>
      </c>
      <c r="BF232" s="191">
        <f>IF(N232="snížená",J232,0)</f>
        <v>0</v>
      </c>
      <c r="BG232" s="191">
        <f>IF(N232="zákl. přenesená",J232,0)</f>
        <v>0</v>
      </c>
      <c r="BH232" s="191">
        <f>IF(N232="sníž. přenesená",J232,0)</f>
        <v>0</v>
      </c>
      <c r="BI232" s="191">
        <f>IF(N232="nulová",J232,0)</f>
        <v>0</v>
      </c>
      <c r="BJ232" s="23" t="s">
        <v>25</v>
      </c>
      <c r="BK232" s="191">
        <f>ROUND(I232*H232,2)</f>
        <v>0</v>
      </c>
      <c r="BL232" s="23" t="s">
        <v>165</v>
      </c>
      <c r="BM232" s="23" t="s">
        <v>459</v>
      </c>
    </row>
    <row r="233" spans="2:47" s="1" customFormat="1" ht="27">
      <c r="B233" s="40"/>
      <c r="D233" s="192" t="s">
        <v>167</v>
      </c>
      <c r="F233" s="193" t="s">
        <v>460</v>
      </c>
      <c r="I233" s="194"/>
      <c r="L233" s="40"/>
      <c r="M233" s="195"/>
      <c r="N233" s="41"/>
      <c r="O233" s="41"/>
      <c r="P233" s="41"/>
      <c r="Q233" s="41"/>
      <c r="R233" s="41"/>
      <c r="S233" s="41"/>
      <c r="T233" s="69"/>
      <c r="AT233" s="23" t="s">
        <v>167</v>
      </c>
      <c r="AU233" s="23" t="s">
        <v>83</v>
      </c>
    </row>
    <row r="234" spans="2:65" s="1" customFormat="1" ht="16.5" customHeight="1">
      <c r="B234" s="179"/>
      <c r="C234" s="204" t="s">
        <v>461</v>
      </c>
      <c r="D234" s="204" t="s">
        <v>205</v>
      </c>
      <c r="E234" s="205" t="s">
        <v>462</v>
      </c>
      <c r="F234" s="206" t="s">
        <v>463</v>
      </c>
      <c r="G234" s="207" t="s">
        <v>397</v>
      </c>
      <c r="H234" s="208">
        <v>8</v>
      </c>
      <c r="I234" s="209"/>
      <c r="J234" s="210">
        <f>ROUND(I234*H234,2)</f>
        <v>0</v>
      </c>
      <c r="K234" s="206" t="s">
        <v>423</v>
      </c>
      <c r="L234" s="211"/>
      <c r="M234" s="212" t="s">
        <v>5</v>
      </c>
      <c r="N234" s="213" t="s">
        <v>45</v>
      </c>
      <c r="O234" s="41"/>
      <c r="P234" s="189">
        <f>O234*H234</f>
        <v>0</v>
      </c>
      <c r="Q234" s="189">
        <v>0.0022</v>
      </c>
      <c r="R234" s="189">
        <f>Q234*H234</f>
        <v>0.0176</v>
      </c>
      <c r="S234" s="189">
        <v>0</v>
      </c>
      <c r="T234" s="190">
        <f>S234*H234</f>
        <v>0</v>
      </c>
      <c r="AR234" s="23" t="s">
        <v>199</v>
      </c>
      <c r="AT234" s="23" t="s">
        <v>205</v>
      </c>
      <c r="AU234" s="23" t="s">
        <v>83</v>
      </c>
      <c r="AY234" s="23" t="s">
        <v>158</v>
      </c>
      <c r="BE234" s="191">
        <f>IF(N234="základní",J234,0)</f>
        <v>0</v>
      </c>
      <c r="BF234" s="191">
        <f>IF(N234="snížená",J234,0)</f>
        <v>0</v>
      </c>
      <c r="BG234" s="191">
        <f>IF(N234="zákl. přenesená",J234,0)</f>
        <v>0</v>
      </c>
      <c r="BH234" s="191">
        <f>IF(N234="sníž. přenesená",J234,0)</f>
        <v>0</v>
      </c>
      <c r="BI234" s="191">
        <f>IF(N234="nulová",J234,0)</f>
        <v>0</v>
      </c>
      <c r="BJ234" s="23" t="s">
        <v>25</v>
      </c>
      <c r="BK234" s="191">
        <f>ROUND(I234*H234,2)</f>
        <v>0</v>
      </c>
      <c r="BL234" s="23" t="s">
        <v>165</v>
      </c>
      <c r="BM234" s="23" t="s">
        <v>464</v>
      </c>
    </row>
    <row r="235" spans="2:47" s="1" customFormat="1" ht="27">
      <c r="B235" s="40"/>
      <c r="D235" s="192" t="s">
        <v>167</v>
      </c>
      <c r="F235" s="193" t="s">
        <v>465</v>
      </c>
      <c r="I235" s="194"/>
      <c r="L235" s="40"/>
      <c r="M235" s="195"/>
      <c r="N235" s="41"/>
      <c r="O235" s="41"/>
      <c r="P235" s="41"/>
      <c r="Q235" s="41"/>
      <c r="R235" s="41"/>
      <c r="S235" s="41"/>
      <c r="T235" s="69"/>
      <c r="AT235" s="23" t="s">
        <v>167</v>
      </c>
      <c r="AU235" s="23" t="s">
        <v>83</v>
      </c>
    </row>
    <row r="236" spans="2:65" s="1" customFormat="1" ht="16.5" customHeight="1">
      <c r="B236" s="179"/>
      <c r="C236" s="180" t="s">
        <v>466</v>
      </c>
      <c r="D236" s="180" t="s">
        <v>160</v>
      </c>
      <c r="E236" s="181" t="s">
        <v>467</v>
      </c>
      <c r="F236" s="182" t="s">
        <v>468</v>
      </c>
      <c r="G236" s="183" t="s">
        <v>397</v>
      </c>
      <c r="H236" s="184">
        <v>64</v>
      </c>
      <c r="I236" s="185"/>
      <c r="J236" s="186">
        <f>ROUND(I236*H236,2)</f>
        <v>0</v>
      </c>
      <c r="K236" s="182" t="s">
        <v>164</v>
      </c>
      <c r="L236" s="40"/>
      <c r="M236" s="187" t="s">
        <v>5</v>
      </c>
      <c r="N236" s="188" t="s">
        <v>45</v>
      </c>
      <c r="O236" s="41"/>
      <c r="P236" s="189">
        <f>O236*H236</f>
        <v>0</v>
      </c>
      <c r="Q236" s="189">
        <v>0</v>
      </c>
      <c r="R236" s="189">
        <f>Q236*H236</f>
        <v>0</v>
      </c>
      <c r="S236" s="189">
        <v>0</v>
      </c>
      <c r="T236" s="190">
        <f>S236*H236</f>
        <v>0</v>
      </c>
      <c r="AR236" s="23" t="s">
        <v>165</v>
      </c>
      <c r="AT236" s="23" t="s">
        <v>160</v>
      </c>
      <c r="AU236" s="23" t="s">
        <v>83</v>
      </c>
      <c r="AY236" s="23" t="s">
        <v>158</v>
      </c>
      <c r="BE236" s="191">
        <f>IF(N236="základní",J236,0)</f>
        <v>0</v>
      </c>
      <c r="BF236" s="191">
        <f>IF(N236="snížená",J236,0)</f>
        <v>0</v>
      </c>
      <c r="BG236" s="191">
        <f>IF(N236="zákl. přenesená",J236,0)</f>
        <v>0</v>
      </c>
      <c r="BH236" s="191">
        <f>IF(N236="sníž. přenesená",J236,0)</f>
        <v>0</v>
      </c>
      <c r="BI236" s="191">
        <f>IF(N236="nulová",J236,0)</f>
        <v>0</v>
      </c>
      <c r="BJ236" s="23" t="s">
        <v>25</v>
      </c>
      <c r="BK236" s="191">
        <f>ROUND(I236*H236,2)</f>
        <v>0</v>
      </c>
      <c r="BL236" s="23" t="s">
        <v>165</v>
      </c>
      <c r="BM236" s="23" t="s">
        <v>469</v>
      </c>
    </row>
    <row r="237" spans="2:47" s="1" customFormat="1" ht="27">
      <c r="B237" s="40"/>
      <c r="D237" s="192" t="s">
        <v>167</v>
      </c>
      <c r="F237" s="193" t="s">
        <v>470</v>
      </c>
      <c r="I237" s="194"/>
      <c r="L237" s="40"/>
      <c r="M237" s="195"/>
      <c r="N237" s="41"/>
      <c r="O237" s="41"/>
      <c r="P237" s="41"/>
      <c r="Q237" s="41"/>
      <c r="R237" s="41"/>
      <c r="S237" s="41"/>
      <c r="T237" s="69"/>
      <c r="AT237" s="23" t="s">
        <v>167</v>
      </c>
      <c r="AU237" s="23" t="s">
        <v>83</v>
      </c>
    </row>
    <row r="238" spans="2:65" s="1" customFormat="1" ht="16.5" customHeight="1">
      <c r="B238" s="179"/>
      <c r="C238" s="180" t="s">
        <v>471</v>
      </c>
      <c r="D238" s="180" t="s">
        <v>160</v>
      </c>
      <c r="E238" s="181" t="s">
        <v>472</v>
      </c>
      <c r="F238" s="182" t="s">
        <v>473</v>
      </c>
      <c r="G238" s="183" t="s">
        <v>397</v>
      </c>
      <c r="H238" s="184">
        <v>13</v>
      </c>
      <c r="I238" s="185"/>
      <c r="J238" s="186">
        <f>ROUND(I238*H238,2)</f>
        <v>0</v>
      </c>
      <c r="K238" s="182" t="s">
        <v>164</v>
      </c>
      <c r="L238" s="40"/>
      <c r="M238" s="187" t="s">
        <v>5</v>
      </c>
      <c r="N238" s="188" t="s">
        <v>45</v>
      </c>
      <c r="O238" s="41"/>
      <c r="P238" s="189">
        <f>O238*H238</f>
        <v>0</v>
      </c>
      <c r="Q238" s="189">
        <v>0</v>
      </c>
      <c r="R238" s="189">
        <f>Q238*H238</f>
        <v>0</v>
      </c>
      <c r="S238" s="189">
        <v>0</v>
      </c>
      <c r="T238" s="190">
        <f>S238*H238</f>
        <v>0</v>
      </c>
      <c r="AR238" s="23" t="s">
        <v>165</v>
      </c>
      <c r="AT238" s="23" t="s">
        <v>160</v>
      </c>
      <c r="AU238" s="23" t="s">
        <v>83</v>
      </c>
      <c r="AY238" s="23" t="s">
        <v>158</v>
      </c>
      <c r="BE238" s="191">
        <f>IF(N238="základní",J238,0)</f>
        <v>0</v>
      </c>
      <c r="BF238" s="191">
        <f>IF(N238="snížená",J238,0)</f>
        <v>0</v>
      </c>
      <c r="BG238" s="191">
        <f>IF(N238="zákl. přenesená",J238,0)</f>
        <v>0</v>
      </c>
      <c r="BH238" s="191">
        <f>IF(N238="sníž. přenesená",J238,0)</f>
        <v>0</v>
      </c>
      <c r="BI238" s="191">
        <f>IF(N238="nulová",J238,0)</f>
        <v>0</v>
      </c>
      <c r="BJ238" s="23" t="s">
        <v>25</v>
      </c>
      <c r="BK238" s="191">
        <f>ROUND(I238*H238,2)</f>
        <v>0</v>
      </c>
      <c r="BL238" s="23" t="s">
        <v>165</v>
      </c>
      <c r="BM238" s="23" t="s">
        <v>474</v>
      </c>
    </row>
    <row r="239" spans="2:47" s="1" customFormat="1" ht="27">
      <c r="B239" s="40"/>
      <c r="D239" s="192" t="s">
        <v>167</v>
      </c>
      <c r="F239" s="193" t="s">
        <v>470</v>
      </c>
      <c r="I239" s="194"/>
      <c r="L239" s="40"/>
      <c r="M239" s="195"/>
      <c r="N239" s="41"/>
      <c r="O239" s="41"/>
      <c r="P239" s="41"/>
      <c r="Q239" s="41"/>
      <c r="R239" s="41"/>
      <c r="S239" s="41"/>
      <c r="T239" s="69"/>
      <c r="AT239" s="23" t="s">
        <v>167</v>
      </c>
      <c r="AU239" s="23" t="s">
        <v>83</v>
      </c>
    </row>
    <row r="240" spans="2:65" s="1" customFormat="1" ht="25.5" customHeight="1">
      <c r="B240" s="179"/>
      <c r="C240" s="180" t="s">
        <v>475</v>
      </c>
      <c r="D240" s="180" t="s">
        <v>160</v>
      </c>
      <c r="E240" s="181" t="s">
        <v>476</v>
      </c>
      <c r="F240" s="182" t="s">
        <v>477</v>
      </c>
      <c r="G240" s="183" t="s">
        <v>397</v>
      </c>
      <c r="H240" s="184">
        <v>9408</v>
      </c>
      <c r="I240" s="185"/>
      <c r="J240" s="186">
        <f>ROUND(I240*H240,2)</f>
        <v>0</v>
      </c>
      <c r="K240" s="182" t="s">
        <v>164</v>
      </c>
      <c r="L240" s="40"/>
      <c r="M240" s="187" t="s">
        <v>5</v>
      </c>
      <c r="N240" s="188" t="s">
        <v>45</v>
      </c>
      <c r="O240" s="41"/>
      <c r="P240" s="189">
        <f>O240*H240</f>
        <v>0</v>
      </c>
      <c r="Q240" s="189">
        <v>0</v>
      </c>
      <c r="R240" s="189">
        <f>Q240*H240</f>
        <v>0</v>
      </c>
      <c r="S240" s="189">
        <v>0</v>
      </c>
      <c r="T240" s="190">
        <f>S240*H240</f>
        <v>0</v>
      </c>
      <c r="AR240" s="23" t="s">
        <v>165</v>
      </c>
      <c r="AT240" s="23" t="s">
        <v>160</v>
      </c>
      <c r="AU240" s="23" t="s">
        <v>83</v>
      </c>
      <c r="AY240" s="23" t="s">
        <v>158</v>
      </c>
      <c r="BE240" s="191">
        <f>IF(N240="základní",J240,0)</f>
        <v>0</v>
      </c>
      <c r="BF240" s="191">
        <f>IF(N240="snížená",J240,0)</f>
        <v>0</v>
      </c>
      <c r="BG240" s="191">
        <f>IF(N240="zákl. přenesená",J240,0)</f>
        <v>0</v>
      </c>
      <c r="BH240" s="191">
        <f>IF(N240="sníž. přenesená",J240,0)</f>
        <v>0</v>
      </c>
      <c r="BI240" s="191">
        <f>IF(N240="nulová",J240,0)</f>
        <v>0</v>
      </c>
      <c r="BJ240" s="23" t="s">
        <v>25</v>
      </c>
      <c r="BK240" s="191">
        <f>ROUND(I240*H240,2)</f>
        <v>0</v>
      </c>
      <c r="BL240" s="23" t="s">
        <v>165</v>
      </c>
      <c r="BM240" s="23" t="s">
        <v>478</v>
      </c>
    </row>
    <row r="241" spans="2:47" s="1" customFormat="1" ht="27">
      <c r="B241" s="40"/>
      <c r="D241" s="192" t="s">
        <v>167</v>
      </c>
      <c r="F241" s="193" t="s">
        <v>479</v>
      </c>
      <c r="I241" s="194"/>
      <c r="L241" s="40"/>
      <c r="M241" s="195"/>
      <c r="N241" s="41"/>
      <c r="O241" s="41"/>
      <c r="P241" s="41"/>
      <c r="Q241" s="41"/>
      <c r="R241" s="41"/>
      <c r="S241" s="41"/>
      <c r="T241" s="69"/>
      <c r="AT241" s="23" t="s">
        <v>167</v>
      </c>
      <c r="AU241" s="23" t="s">
        <v>83</v>
      </c>
    </row>
    <row r="242" spans="2:51" s="12" customFormat="1" ht="13.5">
      <c r="B242" s="196"/>
      <c r="D242" s="192" t="s">
        <v>192</v>
      </c>
      <c r="E242" s="197" t="s">
        <v>5</v>
      </c>
      <c r="F242" s="198" t="s">
        <v>480</v>
      </c>
      <c r="H242" s="199">
        <v>9408</v>
      </c>
      <c r="I242" s="200"/>
      <c r="L242" s="196"/>
      <c r="M242" s="201"/>
      <c r="N242" s="202"/>
      <c r="O242" s="202"/>
      <c r="P242" s="202"/>
      <c r="Q242" s="202"/>
      <c r="R242" s="202"/>
      <c r="S242" s="202"/>
      <c r="T242" s="203"/>
      <c r="AT242" s="197" t="s">
        <v>192</v>
      </c>
      <c r="AU242" s="197" t="s">
        <v>83</v>
      </c>
      <c r="AV242" s="12" t="s">
        <v>83</v>
      </c>
      <c r="AW242" s="12" t="s">
        <v>37</v>
      </c>
      <c r="AX242" s="12" t="s">
        <v>25</v>
      </c>
      <c r="AY242" s="197" t="s">
        <v>158</v>
      </c>
    </row>
    <row r="243" spans="2:65" s="1" customFormat="1" ht="25.5" customHeight="1">
      <c r="B243" s="179"/>
      <c r="C243" s="180" t="s">
        <v>481</v>
      </c>
      <c r="D243" s="180" t="s">
        <v>160</v>
      </c>
      <c r="E243" s="181" t="s">
        <v>482</v>
      </c>
      <c r="F243" s="182" t="s">
        <v>483</v>
      </c>
      <c r="G243" s="183" t="s">
        <v>397</v>
      </c>
      <c r="H243" s="184">
        <v>1911</v>
      </c>
      <c r="I243" s="185"/>
      <c r="J243" s="186">
        <f>ROUND(I243*H243,2)</f>
        <v>0</v>
      </c>
      <c r="K243" s="182" t="s">
        <v>164</v>
      </c>
      <c r="L243" s="40"/>
      <c r="M243" s="187" t="s">
        <v>5</v>
      </c>
      <c r="N243" s="188" t="s">
        <v>45</v>
      </c>
      <c r="O243" s="41"/>
      <c r="P243" s="189">
        <f>O243*H243</f>
        <v>0</v>
      </c>
      <c r="Q243" s="189">
        <v>0</v>
      </c>
      <c r="R243" s="189">
        <f>Q243*H243</f>
        <v>0</v>
      </c>
      <c r="S243" s="189">
        <v>0</v>
      </c>
      <c r="T243" s="190">
        <f>S243*H243</f>
        <v>0</v>
      </c>
      <c r="AR243" s="23" t="s">
        <v>165</v>
      </c>
      <c r="AT243" s="23" t="s">
        <v>160</v>
      </c>
      <c r="AU243" s="23" t="s">
        <v>83</v>
      </c>
      <c r="AY243" s="23" t="s">
        <v>158</v>
      </c>
      <c r="BE243" s="191">
        <f>IF(N243="základní",J243,0)</f>
        <v>0</v>
      </c>
      <c r="BF243" s="191">
        <f>IF(N243="snížená",J243,0)</f>
        <v>0</v>
      </c>
      <c r="BG243" s="191">
        <f>IF(N243="zákl. přenesená",J243,0)</f>
        <v>0</v>
      </c>
      <c r="BH243" s="191">
        <f>IF(N243="sníž. přenesená",J243,0)</f>
        <v>0</v>
      </c>
      <c r="BI243" s="191">
        <f>IF(N243="nulová",J243,0)</f>
        <v>0</v>
      </c>
      <c r="BJ243" s="23" t="s">
        <v>25</v>
      </c>
      <c r="BK243" s="191">
        <f>ROUND(I243*H243,2)</f>
        <v>0</v>
      </c>
      <c r="BL243" s="23" t="s">
        <v>165</v>
      </c>
      <c r="BM243" s="23" t="s">
        <v>484</v>
      </c>
    </row>
    <row r="244" spans="2:47" s="1" customFormat="1" ht="27">
      <c r="B244" s="40"/>
      <c r="D244" s="192" t="s">
        <v>167</v>
      </c>
      <c r="F244" s="193" t="s">
        <v>485</v>
      </c>
      <c r="I244" s="194"/>
      <c r="L244" s="40"/>
      <c r="M244" s="195"/>
      <c r="N244" s="41"/>
      <c r="O244" s="41"/>
      <c r="P244" s="41"/>
      <c r="Q244" s="41"/>
      <c r="R244" s="41"/>
      <c r="S244" s="41"/>
      <c r="T244" s="69"/>
      <c r="AT244" s="23" t="s">
        <v>167</v>
      </c>
      <c r="AU244" s="23" t="s">
        <v>83</v>
      </c>
    </row>
    <row r="245" spans="2:51" s="12" customFormat="1" ht="13.5">
      <c r="B245" s="196"/>
      <c r="D245" s="192" t="s">
        <v>192</v>
      </c>
      <c r="E245" s="197" t="s">
        <v>5</v>
      </c>
      <c r="F245" s="198" t="s">
        <v>486</v>
      </c>
      <c r="H245" s="199">
        <v>1911</v>
      </c>
      <c r="I245" s="200"/>
      <c r="L245" s="196"/>
      <c r="M245" s="201"/>
      <c r="N245" s="202"/>
      <c r="O245" s="202"/>
      <c r="P245" s="202"/>
      <c r="Q245" s="202"/>
      <c r="R245" s="202"/>
      <c r="S245" s="202"/>
      <c r="T245" s="203"/>
      <c r="AT245" s="197" t="s">
        <v>192</v>
      </c>
      <c r="AU245" s="197" t="s">
        <v>83</v>
      </c>
      <c r="AV245" s="12" t="s">
        <v>83</v>
      </c>
      <c r="AW245" s="12" t="s">
        <v>37</v>
      </c>
      <c r="AX245" s="12" t="s">
        <v>25</v>
      </c>
      <c r="AY245" s="197" t="s">
        <v>158</v>
      </c>
    </row>
    <row r="246" spans="2:65" s="1" customFormat="1" ht="25.5" customHeight="1">
      <c r="B246" s="179"/>
      <c r="C246" s="180" t="s">
        <v>487</v>
      </c>
      <c r="D246" s="180" t="s">
        <v>160</v>
      </c>
      <c r="E246" s="181" t="s">
        <v>488</v>
      </c>
      <c r="F246" s="182" t="s">
        <v>489</v>
      </c>
      <c r="G246" s="183" t="s">
        <v>397</v>
      </c>
      <c r="H246" s="184">
        <v>10</v>
      </c>
      <c r="I246" s="185"/>
      <c r="J246" s="186">
        <f>ROUND(I246*H246,2)</f>
        <v>0</v>
      </c>
      <c r="K246" s="182" t="s">
        <v>164</v>
      </c>
      <c r="L246" s="40"/>
      <c r="M246" s="187" t="s">
        <v>5</v>
      </c>
      <c r="N246" s="188" t="s">
        <v>45</v>
      </c>
      <c r="O246" s="41"/>
      <c r="P246" s="189">
        <f>O246*H246</f>
        <v>0</v>
      </c>
      <c r="Q246" s="189">
        <v>0</v>
      </c>
      <c r="R246" s="189">
        <f>Q246*H246</f>
        <v>0</v>
      </c>
      <c r="S246" s="189">
        <v>0</v>
      </c>
      <c r="T246" s="190">
        <f>S246*H246</f>
        <v>0</v>
      </c>
      <c r="AR246" s="23" t="s">
        <v>165</v>
      </c>
      <c r="AT246" s="23" t="s">
        <v>160</v>
      </c>
      <c r="AU246" s="23" t="s">
        <v>83</v>
      </c>
      <c r="AY246" s="23" t="s">
        <v>158</v>
      </c>
      <c r="BE246" s="191">
        <f>IF(N246="základní",J246,0)</f>
        <v>0</v>
      </c>
      <c r="BF246" s="191">
        <f>IF(N246="snížená",J246,0)</f>
        <v>0</v>
      </c>
      <c r="BG246" s="191">
        <f>IF(N246="zákl. přenesená",J246,0)</f>
        <v>0</v>
      </c>
      <c r="BH246" s="191">
        <f>IF(N246="sníž. přenesená",J246,0)</f>
        <v>0</v>
      </c>
      <c r="BI246" s="191">
        <f>IF(N246="nulová",J246,0)</f>
        <v>0</v>
      </c>
      <c r="BJ246" s="23" t="s">
        <v>25</v>
      </c>
      <c r="BK246" s="191">
        <f>ROUND(I246*H246,2)</f>
        <v>0</v>
      </c>
      <c r="BL246" s="23" t="s">
        <v>165</v>
      </c>
      <c r="BM246" s="23" t="s">
        <v>490</v>
      </c>
    </row>
    <row r="247" spans="2:47" s="1" customFormat="1" ht="27">
      <c r="B247" s="40"/>
      <c r="D247" s="192" t="s">
        <v>167</v>
      </c>
      <c r="F247" s="193" t="s">
        <v>470</v>
      </c>
      <c r="I247" s="194"/>
      <c r="L247" s="40"/>
      <c r="M247" s="195"/>
      <c r="N247" s="41"/>
      <c r="O247" s="41"/>
      <c r="P247" s="41"/>
      <c r="Q247" s="41"/>
      <c r="R247" s="41"/>
      <c r="S247" s="41"/>
      <c r="T247" s="69"/>
      <c r="AT247" s="23" t="s">
        <v>167</v>
      </c>
      <c r="AU247" s="23" t="s">
        <v>83</v>
      </c>
    </row>
    <row r="248" spans="2:65" s="1" customFormat="1" ht="25.5" customHeight="1">
      <c r="B248" s="179"/>
      <c r="C248" s="180" t="s">
        <v>491</v>
      </c>
      <c r="D248" s="180" t="s">
        <v>160</v>
      </c>
      <c r="E248" s="181" t="s">
        <v>492</v>
      </c>
      <c r="F248" s="182" t="s">
        <v>493</v>
      </c>
      <c r="G248" s="183" t="s">
        <v>397</v>
      </c>
      <c r="H248" s="184">
        <v>1470</v>
      </c>
      <c r="I248" s="185"/>
      <c r="J248" s="186">
        <f>ROUND(I248*H248,2)</f>
        <v>0</v>
      </c>
      <c r="K248" s="182" t="s">
        <v>164</v>
      </c>
      <c r="L248" s="40"/>
      <c r="M248" s="187" t="s">
        <v>5</v>
      </c>
      <c r="N248" s="188" t="s">
        <v>45</v>
      </c>
      <c r="O248" s="41"/>
      <c r="P248" s="189">
        <f>O248*H248</f>
        <v>0</v>
      </c>
      <c r="Q248" s="189">
        <v>0</v>
      </c>
      <c r="R248" s="189">
        <f>Q248*H248</f>
        <v>0</v>
      </c>
      <c r="S248" s="189">
        <v>0</v>
      </c>
      <c r="T248" s="190">
        <f>S248*H248</f>
        <v>0</v>
      </c>
      <c r="AR248" s="23" t="s">
        <v>165</v>
      </c>
      <c r="AT248" s="23" t="s">
        <v>160</v>
      </c>
      <c r="AU248" s="23" t="s">
        <v>83</v>
      </c>
      <c r="AY248" s="23" t="s">
        <v>158</v>
      </c>
      <c r="BE248" s="191">
        <f>IF(N248="základní",J248,0)</f>
        <v>0</v>
      </c>
      <c r="BF248" s="191">
        <f>IF(N248="snížená",J248,0)</f>
        <v>0</v>
      </c>
      <c r="BG248" s="191">
        <f>IF(N248="zákl. přenesená",J248,0)</f>
        <v>0</v>
      </c>
      <c r="BH248" s="191">
        <f>IF(N248="sníž. přenesená",J248,0)</f>
        <v>0</v>
      </c>
      <c r="BI248" s="191">
        <f>IF(N248="nulová",J248,0)</f>
        <v>0</v>
      </c>
      <c r="BJ248" s="23" t="s">
        <v>25</v>
      </c>
      <c r="BK248" s="191">
        <f>ROUND(I248*H248,2)</f>
        <v>0</v>
      </c>
      <c r="BL248" s="23" t="s">
        <v>165</v>
      </c>
      <c r="BM248" s="23" t="s">
        <v>494</v>
      </c>
    </row>
    <row r="249" spans="2:47" s="1" customFormat="1" ht="27">
      <c r="B249" s="40"/>
      <c r="D249" s="192" t="s">
        <v>167</v>
      </c>
      <c r="F249" s="193" t="s">
        <v>495</v>
      </c>
      <c r="I249" s="194"/>
      <c r="L249" s="40"/>
      <c r="M249" s="195"/>
      <c r="N249" s="41"/>
      <c r="O249" s="41"/>
      <c r="P249" s="41"/>
      <c r="Q249" s="41"/>
      <c r="R249" s="41"/>
      <c r="S249" s="41"/>
      <c r="T249" s="69"/>
      <c r="AT249" s="23" t="s">
        <v>167</v>
      </c>
      <c r="AU249" s="23" t="s">
        <v>83</v>
      </c>
    </row>
    <row r="250" spans="2:51" s="12" customFormat="1" ht="13.5">
      <c r="B250" s="196"/>
      <c r="D250" s="192" t="s">
        <v>192</v>
      </c>
      <c r="E250" s="197" t="s">
        <v>5</v>
      </c>
      <c r="F250" s="198" t="s">
        <v>496</v>
      </c>
      <c r="H250" s="199">
        <v>1470</v>
      </c>
      <c r="I250" s="200"/>
      <c r="L250" s="196"/>
      <c r="M250" s="201"/>
      <c r="N250" s="202"/>
      <c r="O250" s="202"/>
      <c r="P250" s="202"/>
      <c r="Q250" s="202"/>
      <c r="R250" s="202"/>
      <c r="S250" s="202"/>
      <c r="T250" s="203"/>
      <c r="AT250" s="197" t="s">
        <v>192</v>
      </c>
      <c r="AU250" s="197" t="s">
        <v>83</v>
      </c>
      <c r="AV250" s="12" t="s">
        <v>83</v>
      </c>
      <c r="AW250" s="12" t="s">
        <v>37</v>
      </c>
      <c r="AX250" s="12" t="s">
        <v>25</v>
      </c>
      <c r="AY250" s="197" t="s">
        <v>158</v>
      </c>
    </row>
    <row r="251" spans="2:65" s="1" customFormat="1" ht="25.5" customHeight="1">
      <c r="B251" s="179"/>
      <c r="C251" s="180" t="s">
        <v>497</v>
      </c>
      <c r="D251" s="180" t="s">
        <v>160</v>
      </c>
      <c r="E251" s="181" t="s">
        <v>498</v>
      </c>
      <c r="F251" s="182" t="s">
        <v>499</v>
      </c>
      <c r="G251" s="183" t="s">
        <v>397</v>
      </c>
      <c r="H251" s="184">
        <v>2</v>
      </c>
      <c r="I251" s="185"/>
      <c r="J251" s="186">
        <f>ROUND(I251*H251,2)</f>
        <v>0</v>
      </c>
      <c r="K251" s="182" t="s">
        <v>164</v>
      </c>
      <c r="L251" s="40"/>
      <c r="M251" s="187" t="s">
        <v>5</v>
      </c>
      <c r="N251" s="188" t="s">
        <v>45</v>
      </c>
      <c r="O251" s="41"/>
      <c r="P251" s="189">
        <f>O251*H251</f>
        <v>0</v>
      </c>
      <c r="Q251" s="189">
        <v>0</v>
      </c>
      <c r="R251" s="189">
        <f>Q251*H251</f>
        <v>0</v>
      </c>
      <c r="S251" s="189">
        <v>0</v>
      </c>
      <c r="T251" s="190">
        <f>S251*H251</f>
        <v>0</v>
      </c>
      <c r="AR251" s="23" t="s">
        <v>165</v>
      </c>
      <c r="AT251" s="23" t="s">
        <v>160</v>
      </c>
      <c r="AU251" s="23" t="s">
        <v>83</v>
      </c>
      <c r="AY251" s="23" t="s">
        <v>158</v>
      </c>
      <c r="BE251" s="191">
        <f>IF(N251="základní",J251,0)</f>
        <v>0</v>
      </c>
      <c r="BF251" s="191">
        <f>IF(N251="snížená",J251,0)</f>
        <v>0</v>
      </c>
      <c r="BG251" s="191">
        <f>IF(N251="zákl. přenesená",J251,0)</f>
        <v>0</v>
      </c>
      <c r="BH251" s="191">
        <f>IF(N251="sníž. přenesená",J251,0)</f>
        <v>0</v>
      </c>
      <c r="BI251" s="191">
        <f>IF(N251="nulová",J251,0)</f>
        <v>0</v>
      </c>
      <c r="BJ251" s="23" t="s">
        <v>25</v>
      </c>
      <c r="BK251" s="191">
        <f>ROUND(I251*H251,2)</f>
        <v>0</v>
      </c>
      <c r="BL251" s="23" t="s">
        <v>165</v>
      </c>
      <c r="BM251" s="23" t="s">
        <v>500</v>
      </c>
    </row>
    <row r="252" spans="2:47" s="1" customFormat="1" ht="27">
      <c r="B252" s="40"/>
      <c r="D252" s="192" t="s">
        <v>167</v>
      </c>
      <c r="F252" s="193" t="s">
        <v>470</v>
      </c>
      <c r="I252" s="194"/>
      <c r="L252" s="40"/>
      <c r="M252" s="195"/>
      <c r="N252" s="41"/>
      <c r="O252" s="41"/>
      <c r="P252" s="41"/>
      <c r="Q252" s="41"/>
      <c r="R252" s="41"/>
      <c r="S252" s="41"/>
      <c r="T252" s="69"/>
      <c r="AT252" s="23" t="s">
        <v>167</v>
      </c>
      <c r="AU252" s="23" t="s">
        <v>83</v>
      </c>
    </row>
    <row r="253" spans="2:65" s="1" customFormat="1" ht="25.5" customHeight="1">
      <c r="B253" s="179"/>
      <c r="C253" s="180" t="s">
        <v>501</v>
      </c>
      <c r="D253" s="180" t="s">
        <v>160</v>
      </c>
      <c r="E253" s="181" t="s">
        <v>502</v>
      </c>
      <c r="F253" s="182" t="s">
        <v>503</v>
      </c>
      <c r="G253" s="183" t="s">
        <v>397</v>
      </c>
      <c r="H253" s="184">
        <v>294</v>
      </c>
      <c r="I253" s="185"/>
      <c r="J253" s="186">
        <f>ROUND(I253*H253,2)</f>
        <v>0</v>
      </c>
      <c r="K253" s="182" t="s">
        <v>164</v>
      </c>
      <c r="L253" s="40"/>
      <c r="M253" s="187" t="s">
        <v>5</v>
      </c>
      <c r="N253" s="188" t="s">
        <v>45</v>
      </c>
      <c r="O253" s="41"/>
      <c r="P253" s="189">
        <f>O253*H253</f>
        <v>0</v>
      </c>
      <c r="Q253" s="189">
        <v>0</v>
      </c>
      <c r="R253" s="189">
        <f>Q253*H253</f>
        <v>0</v>
      </c>
      <c r="S253" s="189">
        <v>0</v>
      </c>
      <c r="T253" s="190">
        <f>S253*H253</f>
        <v>0</v>
      </c>
      <c r="AR253" s="23" t="s">
        <v>165</v>
      </c>
      <c r="AT253" s="23" t="s">
        <v>160</v>
      </c>
      <c r="AU253" s="23" t="s">
        <v>83</v>
      </c>
      <c r="AY253" s="23" t="s">
        <v>158</v>
      </c>
      <c r="BE253" s="191">
        <f>IF(N253="základní",J253,0)</f>
        <v>0</v>
      </c>
      <c r="BF253" s="191">
        <f>IF(N253="snížená",J253,0)</f>
        <v>0</v>
      </c>
      <c r="BG253" s="191">
        <f>IF(N253="zákl. přenesená",J253,0)</f>
        <v>0</v>
      </c>
      <c r="BH253" s="191">
        <f>IF(N253="sníž. přenesená",J253,0)</f>
        <v>0</v>
      </c>
      <c r="BI253" s="191">
        <f>IF(N253="nulová",J253,0)</f>
        <v>0</v>
      </c>
      <c r="BJ253" s="23" t="s">
        <v>25</v>
      </c>
      <c r="BK253" s="191">
        <f>ROUND(I253*H253,2)</f>
        <v>0</v>
      </c>
      <c r="BL253" s="23" t="s">
        <v>165</v>
      </c>
      <c r="BM253" s="23" t="s">
        <v>504</v>
      </c>
    </row>
    <row r="254" spans="2:47" s="1" customFormat="1" ht="27">
      <c r="B254" s="40"/>
      <c r="D254" s="192" t="s">
        <v>167</v>
      </c>
      <c r="F254" s="193" t="s">
        <v>505</v>
      </c>
      <c r="I254" s="194"/>
      <c r="L254" s="40"/>
      <c r="M254" s="195"/>
      <c r="N254" s="41"/>
      <c r="O254" s="41"/>
      <c r="P254" s="41"/>
      <c r="Q254" s="41"/>
      <c r="R254" s="41"/>
      <c r="S254" s="41"/>
      <c r="T254" s="69"/>
      <c r="AT254" s="23" t="s">
        <v>167</v>
      </c>
      <c r="AU254" s="23" t="s">
        <v>83</v>
      </c>
    </row>
    <row r="255" spans="2:51" s="12" customFormat="1" ht="13.5">
      <c r="B255" s="196"/>
      <c r="D255" s="192" t="s">
        <v>192</v>
      </c>
      <c r="E255" s="197" t="s">
        <v>5</v>
      </c>
      <c r="F255" s="198" t="s">
        <v>506</v>
      </c>
      <c r="H255" s="199">
        <v>294</v>
      </c>
      <c r="I255" s="200"/>
      <c r="L255" s="196"/>
      <c r="M255" s="201"/>
      <c r="N255" s="202"/>
      <c r="O255" s="202"/>
      <c r="P255" s="202"/>
      <c r="Q255" s="202"/>
      <c r="R255" s="202"/>
      <c r="S255" s="202"/>
      <c r="T255" s="203"/>
      <c r="AT255" s="197" t="s">
        <v>192</v>
      </c>
      <c r="AU255" s="197" t="s">
        <v>83</v>
      </c>
      <c r="AV255" s="12" t="s">
        <v>83</v>
      </c>
      <c r="AW255" s="12" t="s">
        <v>37</v>
      </c>
      <c r="AX255" s="12" t="s">
        <v>25</v>
      </c>
      <c r="AY255" s="197" t="s">
        <v>158</v>
      </c>
    </row>
    <row r="256" spans="2:65" s="1" customFormat="1" ht="16.5" customHeight="1">
      <c r="B256" s="179"/>
      <c r="C256" s="180" t="s">
        <v>507</v>
      </c>
      <c r="D256" s="180" t="s">
        <v>160</v>
      </c>
      <c r="E256" s="181" t="s">
        <v>508</v>
      </c>
      <c r="F256" s="182" t="s">
        <v>509</v>
      </c>
      <c r="G256" s="183" t="s">
        <v>397</v>
      </c>
      <c r="H256" s="184">
        <v>2</v>
      </c>
      <c r="I256" s="185"/>
      <c r="J256" s="186">
        <f>ROUND(I256*H256,2)</f>
        <v>0</v>
      </c>
      <c r="K256" s="182" t="s">
        <v>164</v>
      </c>
      <c r="L256" s="40"/>
      <c r="M256" s="187" t="s">
        <v>5</v>
      </c>
      <c r="N256" s="188" t="s">
        <v>45</v>
      </c>
      <c r="O256" s="41"/>
      <c r="P256" s="189">
        <f>O256*H256</f>
        <v>0</v>
      </c>
      <c r="Q256" s="189">
        <v>0</v>
      </c>
      <c r="R256" s="189">
        <f>Q256*H256</f>
        <v>0</v>
      </c>
      <c r="S256" s="189">
        <v>0</v>
      </c>
      <c r="T256" s="190">
        <f>S256*H256</f>
        <v>0</v>
      </c>
      <c r="AR256" s="23" t="s">
        <v>165</v>
      </c>
      <c r="AT256" s="23" t="s">
        <v>160</v>
      </c>
      <c r="AU256" s="23" t="s">
        <v>83</v>
      </c>
      <c r="AY256" s="23" t="s">
        <v>158</v>
      </c>
      <c r="BE256" s="191">
        <f>IF(N256="základní",J256,0)</f>
        <v>0</v>
      </c>
      <c r="BF256" s="191">
        <f>IF(N256="snížená",J256,0)</f>
        <v>0</v>
      </c>
      <c r="BG256" s="191">
        <f>IF(N256="zákl. přenesená",J256,0)</f>
        <v>0</v>
      </c>
      <c r="BH256" s="191">
        <f>IF(N256="sníž. přenesená",J256,0)</f>
        <v>0</v>
      </c>
      <c r="BI256" s="191">
        <f>IF(N256="nulová",J256,0)</f>
        <v>0</v>
      </c>
      <c r="BJ256" s="23" t="s">
        <v>25</v>
      </c>
      <c r="BK256" s="191">
        <f>ROUND(I256*H256,2)</f>
        <v>0</v>
      </c>
      <c r="BL256" s="23" t="s">
        <v>165</v>
      </c>
      <c r="BM256" s="23" t="s">
        <v>510</v>
      </c>
    </row>
    <row r="257" spans="2:47" s="1" customFormat="1" ht="27">
      <c r="B257" s="40"/>
      <c r="D257" s="192" t="s">
        <v>167</v>
      </c>
      <c r="F257" s="193" t="s">
        <v>470</v>
      </c>
      <c r="I257" s="194"/>
      <c r="L257" s="40"/>
      <c r="M257" s="195"/>
      <c r="N257" s="41"/>
      <c r="O257" s="41"/>
      <c r="P257" s="41"/>
      <c r="Q257" s="41"/>
      <c r="R257" s="41"/>
      <c r="S257" s="41"/>
      <c r="T257" s="69"/>
      <c r="AT257" s="23" t="s">
        <v>167</v>
      </c>
      <c r="AU257" s="23" t="s">
        <v>83</v>
      </c>
    </row>
    <row r="258" spans="2:65" s="1" customFormat="1" ht="25.5" customHeight="1">
      <c r="B258" s="179"/>
      <c r="C258" s="180" t="s">
        <v>511</v>
      </c>
      <c r="D258" s="180" t="s">
        <v>160</v>
      </c>
      <c r="E258" s="181" t="s">
        <v>512</v>
      </c>
      <c r="F258" s="182" t="s">
        <v>513</v>
      </c>
      <c r="G258" s="183" t="s">
        <v>397</v>
      </c>
      <c r="H258" s="184">
        <v>294</v>
      </c>
      <c r="I258" s="185"/>
      <c r="J258" s="186">
        <f>ROUND(I258*H258,2)</f>
        <v>0</v>
      </c>
      <c r="K258" s="182" t="s">
        <v>164</v>
      </c>
      <c r="L258" s="40"/>
      <c r="M258" s="187" t="s">
        <v>5</v>
      </c>
      <c r="N258" s="188" t="s">
        <v>45</v>
      </c>
      <c r="O258" s="41"/>
      <c r="P258" s="189">
        <f>O258*H258</f>
        <v>0</v>
      </c>
      <c r="Q258" s="189">
        <v>0</v>
      </c>
      <c r="R258" s="189">
        <f>Q258*H258</f>
        <v>0</v>
      </c>
      <c r="S258" s="189">
        <v>0</v>
      </c>
      <c r="T258" s="190">
        <f>S258*H258</f>
        <v>0</v>
      </c>
      <c r="AR258" s="23" t="s">
        <v>165</v>
      </c>
      <c r="AT258" s="23" t="s">
        <v>160</v>
      </c>
      <c r="AU258" s="23" t="s">
        <v>83</v>
      </c>
      <c r="AY258" s="23" t="s">
        <v>158</v>
      </c>
      <c r="BE258" s="191">
        <f>IF(N258="základní",J258,0)</f>
        <v>0</v>
      </c>
      <c r="BF258" s="191">
        <f>IF(N258="snížená",J258,0)</f>
        <v>0</v>
      </c>
      <c r="BG258" s="191">
        <f>IF(N258="zákl. přenesená",J258,0)</f>
        <v>0</v>
      </c>
      <c r="BH258" s="191">
        <f>IF(N258="sníž. přenesená",J258,0)</f>
        <v>0</v>
      </c>
      <c r="BI258" s="191">
        <f>IF(N258="nulová",J258,0)</f>
        <v>0</v>
      </c>
      <c r="BJ258" s="23" t="s">
        <v>25</v>
      </c>
      <c r="BK258" s="191">
        <f>ROUND(I258*H258,2)</f>
        <v>0</v>
      </c>
      <c r="BL258" s="23" t="s">
        <v>165</v>
      </c>
      <c r="BM258" s="23" t="s">
        <v>514</v>
      </c>
    </row>
    <row r="259" spans="2:47" s="1" customFormat="1" ht="27">
      <c r="B259" s="40"/>
      <c r="D259" s="192" t="s">
        <v>167</v>
      </c>
      <c r="F259" s="193" t="s">
        <v>515</v>
      </c>
      <c r="I259" s="194"/>
      <c r="L259" s="40"/>
      <c r="M259" s="195"/>
      <c r="N259" s="41"/>
      <c r="O259" s="41"/>
      <c r="P259" s="41"/>
      <c r="Q259" s="41"/>
      <c r="R259" s="41"/>
      <c r="S259" s="41"/>
      <c r="T259" s="69"/>
      <c r="AT259" s="23" t="s">
        <v>167</v>
      </c>
      <c r="AU259" s="23" t="s">
        <v>83</v>
      </c>
    </row>
    <row r="260" spans="2:51" s="12" customFormat="1" ht="13.5">
      <c r="B260" s="196"/>
      <c r="D260" s="192" t="s">
        <v>192</v>
      </c>
      <c r="E260" s="197" t="s">
        <v>5</v>
      </c>
      <c r="F260" s="198" t="s">
        <v>506</v>
      </c>
      <c r="H260" s="199">
        <v>294</v>
      </c>
      <c r="I260" s="200"/>
      <c r="L260" s="196"/>
      <c r="M260" s="201"/>
      <c r="N260" s="202"/>
      <c r="O260" s="202"/>
      <c r="P260" s="202"/>
      <c r="Q260" s="202"/>
      <c r="R260" s="202"/>
      <c r="S260" s="202"/>
      <c r="T260" s="203"/>
      <c r="AT260" s="197" t="s">
        <v>192</v>
      </c>
      <c r="AU260" s="197" t="s">
        <v>83</v>
      </c>
      <c r="AV260" s="12" t="s">
        <v>83</v>
      </c>
      <c r="AW260" s="12" t="s">
        <v>37</v>
      </c>
      <c r="AX260" s="12" t="s">
        <v>25</v>
      </c>
      <c r="AY260" s="197" t="s">
        <v>158</v>
      </c>
    </row>
    <row r="261" spans="2:65" s="1" customFormat="1" ht="16.5" customHeight="1">
      <c r="B261" s="179"/>
      <c r="C261" s="180" t="s">
        <v>516</v>
      </c>
      <c r="D261" s="180" t="s">
        <v>160</v>
      </c>
      <c r="E261" s="181" t="s">
        <v>517</v>
      </c>
      <c r="F261" s="182" t="s">
        <v>518</v>
      </c>
      <c r="G261" s="183" t="s">
        <v>397</v>
      </c>
      <c r="H261" s="184">
        <v>4</v>
      </c>
      <c r="I261" s="185"/>
      <c r="J261" s="186">
        <f>ROUND(I261*H261,2)</f>
        <v>0</v>
      </c>
      <c r="K261" s="182" t="s">
        <v>164</v>
      </c>
      <c r="L261" s="40"/>
      <c r="M261" s="187" t="s">
        <v>5</v>
      </c>
      <c r="N261" s="188" t="s">
        <v>45</v>
      </c>
      <c r="O261" s="41"/>
      <c r="P261" s="189">
        <f>O261*H261</f>
        <v>0</v>
      </c>
      <c r="Q261" s="189">
        <v>0</v>
      </c>
      <c r="R261" s="189">
        <f>Q261*H261</f>
        <v>0</v>
      </c>
      <c r="S261" s="189">
        <v>0</v>
      </c>
      <c r="T261" s="190">
        <f>S261*H261</f>
        <v>0</v>
      </c>
      <c r="AR261" s="23" t="s">
        <v>165</v>
      </c>
      <c r="AT261" s="23" t="s">
        <v>160</v>
      </c>
      <c r="AU261" s="23" t="s">
        <v>83</v>
      </c>
      <c r="AY261" s="23" t="s">
        <v>158</v>
      </c>
      <c r="BE261" s="191">
        <f>IF(N261="základní",J261,0)</f>
        <v>0</v>
      </c>
      <c r="BF261" s="191">
        <f>IF(N261="snížená",J261,0)</f>
        <v>0</v>
      </c>
      <c r="BG261" s="191">
        <f>IF(N261="zákl. přenesená",J261,0)</f>
        <v>0</v>
      </c>
      <c r="BH261" s="191">
        <f>IF(N261="sníž. přenesená",J261,0)</f>
        <v>0</v>
      </c>
      <c r="BI261" s="191">
        <f>IF(N261="nulová",J261,0)</f>
        <v>0</v>
      </c>
      <c r="BJ261" s="23" t="s">
        <v>25</v>
      </c>
      <c r="BK261" s="191">
        <f>ROUND(I261*H261,2)</f>
        <v>0</v>
      </c>
      <c r="BL261" s="23" t="s">
        <v>165</v>
      </c>
      <c r="BM261" s="23" t="s">
        <v>519</v>
      </c>
    </row>
    <row r="262" spans="2:47" s="1" customFormat="1" ht="27">
      <c r="B262" s="40"/>
      <c r="D262" s="192" t="s">
        <v>167</v>
      </c>
      <c r="F262" s="193" t="s">
        <v>470</v>
      </c>
      <c r="I262" s="194"/>
      <c r="L262" s="40"/>
      <c r="M262" s="195"/>
      <c r="N262" s="41"/>
      <c r="O262" s="41"/>
      <c r="P262" s="41"/>
      <c r="Q262" s="41"/>
      <c r="R262" s="41"/>
      <c r="S262" s="41"/>
      <c r="T262" s="69"/>
      <c r="AT262" s="23" t="s">
        <v>167</v>
      </c>
      <c r="AU262" s="23" t="s">
        <v>83</v>
      </c>
    </row>
    <row r="263" spans="2:65" s="1" customFormat="1" ht="16.5" customHeight="1">
      <c r="B263" s="179"/>
      <c r="C263" s="180" t="s">
        <v>520</v>
      </c>
      <c r="D263" s="180" t="s">
        <v>160</v>
      </c>
      <c r="E263" s="181" t="s">
        <v>521</v>
      </c>
      <c r="F263" s="182" t="s">
        <v>522</v>
      </c>
      <c r="G263" s="183" t="s">
        <v>397</v>
      </c>
      <c r="H263" s="184">
        <v>4</v>
      </c>
      <c r="I263" s="185"/>
      <c r="J263" s="186">
        <f>ROUND(I263*H263,2)</f>
        <v>0</v>
      </c>
      <c r="K263" s="182" t="s">
        <v>164</v>
      </c>
      <c r="L263" s="40"/>
      <c r="M263" s="187" t="s">
        <v>5</v>
      </c>
      <c r="N263" s="188" t="s">
        <v>45</v>
      </c>
      <c r="O263" s="41"/>
      <c r="P263" s="189">
        <f>O263*H263</f>
        <v>0</v>
      </c>
      <c r="Q263" s="189">
        <v>0</v>
      </c>
      <c r="R263" s="189">
        <f>Q263*H263</f>
        <v>0</v>
      </c>
      <c r="S263" s="189">
        <v>0</v>
      </c>
      <c r="T263" s="190">
        <f>S263*H263</f>
        <v>0</v>
      </c>
      <c r="AR263" s="23" t="s">
        <v>165</v>
      </c>
      <c r="AT263" s="23" t="s">
        <v>160</v>
      </c>
      <c r="AU263" s="23" t="s">
        <v>83</v>
      </c>
      <c r="AY263" s="23" t="s">
        <v>158</v>
      </c>
      <c r="BE263" s="191">
        <f>IF(N263="základní",J263,0)</f>
        <v>0</v>
      </c>
      <c r="BF263" s="191">
        <f>IF(N263="snížená",J263,0)</f>
        <v>0</v>
      </c>
      <c r="BG263" s="191">
        <f>IF(N263="zákl. přenesená",J263,0)</f>
        <v>0</v>
      </c>
      <c r="BH263" s="191">
        <f>IF(N263="sníž. přenesená",J263,0)</f>
        <v>0</v>
      </c>
      <c r="BI263" s="191">
        <f>IF(N263="nulová",J263,0)</f>
        <v>0</v>
      </c>
      <c r="BJ263" s="23" t="s">
        <v>25</v>
      </c>
      <c r="BK263" s="191">
        <f>ROUND(I263*H263,2)</f>
        <v>0</v>
      </c>
      <c r="BL263" s="23" t="s">
        <v>165</v>
      </c>
      <c r="BM263" s="23" t="s">
        <v>523</v>
      </c>
    </row>
    <row r="264" spans="2:47" s="1" customFormat="1" ht="27">
      <c r="B264" s="40"/>
      <c r="D264" s="192" t="s">
        <v>167</v>
      </c>
      <c r="F264" s="193" t="s">
        <v>470</v>
      </c>
      <c r="I264" s="194"/>
      <c r="L264" s="40"/>
      <c r="M264" s="195"/>
      <c r="N264" s="41"/>
      <c r="O264" s="41"/>
      <c r="P264" s="41"/>
      <c r="Q264" s="41"/>
      <c r="R264" s="41"/>
      <c r="S264" s="41"/>
      <c r="T264" s="69"/>
      <c r="AT264" s="23" t="s">
        <v>167</v>
      </c>
      <c r="AU264" s="23" t="s">
        <v>83</v>
      </c>
    </row>
    <row r="265" spans="2:65" s="1" customFormat="1" ht="25.5" customHeight="1">
      <c r="B265" s="179"/>
      <c r="C265" s="180" t="s">
        <v>524</v>
      </c>
      <c r="D265" s="180" t="s">
        <v>160</v>
      </c>
      <c r="E265" s="181" t="s">
        <v>525</v>
      </c>
      <c r="F265" s="182" t="s">
        <v>526</v>
      </c>
      <c r="G265" s="183" t="s">
        <v>397</v>
      </c>
      <c r="H265" s="184">
        <v>9</v>
      </c>
      <c r="I265" s="185"/>
      <c r="J265" s="186">
        <f>ROUND(I265*H265,2)</f>
        <v>0</v>
      </c>
      <c r="K265" s="182" t="s">
        <v>164</v>
      </c>
      <c r="L265" s="40"/>
      <c r="M265" s="187" t="s">
        <v>5</v>
      </c>
      <c r="N265" s="188" t="s">
        <v>45</v>
      </c>
      <c r="O265" s="41"/>
      <c r="P265" s="189">
        <f>O265*H265</f>
        <v>0</v>
      </c>
      <c r="Q265" s="189">
        <v>0.0007</v>
      </c>
      <c r="R265" s="189">
        <f>Q265*H265</f>
        <v>0.0063</v>
      </c>
      <c r="S265" s="189">
        <v>0</v>
      </c>
      <c r="T265" s="190">
        <f>S265*H265</f>
        <v>0</v>
      </c>
      <c r="AR265" s="23" t="s">
        <v>165</v>
      </c>
      <c r="AT265" s="23" t="s">
        <v>160</v>
      </c>
      <c r="AU265" s="23" t="s">
        <v>83</v>
      </c>
      <c r="AY265" s="23" t="s">
        <v>158</v>
      </c>
      <c r="BE265" s="191">
        <f>IF(N265="základní",J265,0)</f>
        <v>0</v>
      </c>
      <c r="BF265" s="191">
        <f>IF(N265="snížená",J265,0)</f>
        <v>0</v>
      </c>
      <c r="BG265" s="191">
        <f>IF(N265="zákl. přenesená",J265,0)</f>
        <v>0</v>
      </c>
      <c r="BH265" s="191">
        <f>IF(N265="sníž. přenesená",J265,0)</f>
        <v>0</v>
      </c>
      <c r="BI265" s="191">
        <f>IF(N265="nulová",J265,0)</f>
        <v>0</v>
      </c>
      <c r="BJ265" s="23" t="s">
        <v>25</v>
      </c>
      <c r="BK265" s="191">
        <f>ROUND(I265*H265,2)</f>
        <v>0</v>
      </c>
      <c r="BL265" s="23" t="s">
        <v>165</v>
      </c>
      <c r="BM265" s="23" t="s">
        <v>527</v>
      </c>
    </row>
    <row r="266" spans="2:47" s="1" customFormat="1" ht="27">
      <c r="B266" s="40"/>
      <c r="D266" s="192" t="s">
        <v>167</v>
      </c>
      <c r="F266" s="193" t="s">
        <v>460</v>
      </c>
      <c r="I266" s="194"/>
      <c r="L266" s="40"/>
      <c r="M266" s="195"/>
      <c r="N266" s="41"/>
      <c r="O266" s="41"/>
      <c r="P266" s="41"/>
      <c r="Q266" s="41"/>
      <c r="R266" s="41"/>
      <c r="S266" s="41"/>
      <c r="T266" s="69"/>
      <c r="AT266" s="23" t="s">
        <v>167</v>
      </c>
      <c r="AU266" s="23" t="s">
        <v>83</v>
      </c>
    </row>
    <row r="267" spans="2:65" s="1" customFormat="1" ht="16.5" customHeight="1">
      <c r="B267" s="179"/>
      <c r="C267" s="204" t="s">
        <v>528</v>
      </c>
      <c r="D267" s="204" t="s">
        <v>205</v>
      </c>
      <c r="E267" s="205" t="s">
        <v>529</v>
      </c>
      <c r="F267" s="206" t="s">
        <v>530</v>
      </c>
      <c r="G267" s="207" t="s">
        <v>397</v>
      </c>
      <c r="H267" s="208">
        <v>5</v>
      </c>
      <c r="I267" s="209"/>
      <c r="J267" s="210">
        <f>ROUND(I267*H267,2)</f>
        <v>0</v>
      </c>
      <c r="K267" s="206" t="s">
        <v>423</v>
      </c>
      <c r="L267" s="211"/>
      <c r="M267" s="212" t="s">
        <v>5</v>
      </c>
      <c r="N267" s="213" t="s">
        <v>45</v>
      </c>
      <c r="O267" s="41"/>
      <c r="P267" s="189">
        <f>O267*H267</f>
        <v>0</v>
      </c>
      <c r="Q267" s="189">
        <v>0.0031</v>
      </c>
      <c r="R267" s="189">
        <f>Q267*H267</f>
        <v>0.0155</v>
      </c>
      <c r="S267" s="189">
        <v>0</v>
      </c>
      <c r="T267" s="190">
        <f>S267*H267</f>
        <v>0</v>
      </c>
      <c r="AR267" s="23" t="s">
        <v>199</v>
      </c>
      <c r="AT267" s="23" t="s">
        <v>205</v>
      </c>
      <c r="AU267" s="23" t="s">
        <v>83</v>
      </c>
      <c r="AY267" s="23" t="s">
        <v>158</v>
      </c>
      <c r="BE267" s="191">
        <f>IF(N267="základní",J267,0)</f>
        <v>0</v>
      </c>
      <c r="BF267" s="191">
        <f>IF(N267="snížená",J267,0)</f>
        <v>0</v>
      </c>
      <c r="BG267" s="191">
        <f>IF(N267="zákl. přenesená",J267,0)</f>
        <v>0</v>
      </c>
      <c r="BH267" s="191">
        <f>IF(N267="sníž. přenesená",J267,0)</f>
        <v>0</v>
      </c>
      <c r="BI267" s="191">
        <f>IF(N267="nulová",J267,0)</f>
        <v>0</v>
      </c>
      <c r="BJ267" s="23" t="s">
        <v>25</v>
      </c>
      <c r="BK267" s="191">
        <f>ROUND(I267*H267,2)</f>
        <v>0</v>
      </c>
      <c r="BL267" s="23" t="s">
        <v>165</v>
      </c>
      <c r="BM267" s="23" t="s">
        <v>531</v>
      </c>
    </row>
    <row r="268" spans="2:47" s="1" customFormat="1" ht="27">
      <c r="B268" s="40"/>
      <c r="D268" s="192" t="s">
        <v>167</v>
      </c>
      <c r="F268" s="193" t="s">
        <v>460</v>
      </c>
      <c r="I268" s="194"/>
      <c r="L268" s="40"/>
      <c r="M268" s="195"/>
      <c r="N268" s="41"/>
      <c r="O268" s="41"/>
      <c r="P268" s="41"/>
      <c r="Q268" s="41"/>
      <c r="R268" s="41"/>
      <c r="S268" s="41"/>
      <c r="T268" s="69"/>
      <c r="AT268" s="23" t="s">
        <v>167</v>
      </c>
      <c r="AU268" s="23" t="s">
        <v>83</v>
      </c>
    </row>
    <row r="269" spans="2:65" s="1" customFormat="1" ht="16.5" customHeight="1">
      <c r="B269" s="179"/>
      <c r="C269" s="204" t="s">
        <v>532</v>
      </c>
      <c r="D269" s="204" t="s">
        <v>205</v>
      </c>
      <c r="E269" s="205" t="s">
        <v>533</v>
      </c>
      <c r="F269" s="206" t="s">
        <v>534</v>
      </c>
      <c r="G269" s="207" t="s">
        <v>397</v>
      </c>
      <c r="H269" s="208">
        <v>4</v>
      </c>
      <c r="I269" s="209"/>
      <c r="J269" s="210">
        <f>ROUND(I269*H269,2)</f>
        <v>0</v>
      </c>
      <c r="K269" s="206" t="s">
        <v>423</v>
      </c>
      <c r="L269" s="211"/>
      <c r="M269" s="212" t="s">
        <v>5</v>
      </c>
      <c r="N269" s="213" t="s">
        <v>45</v>
      </c>
      <c r="O269" s="41"/>
      <c r="P269" s="189">
        <f>O269*H269</f>
        <v>0</v>
      </c>
      <c r="Q269" s="189">
        <v>0.004</v>
      </c>
      <c r="R269" s="189">
        <f>Q269*H269</f>
        <v>0.016</v>
      </c>
      <c r="S269" s="189">
        <v>0</v>
      </c>
      <c r="T269" s="190">
        <f>S269*H269</f>
        <v>0</v>
      </c>
      <c r="AR269" s="23" t="s">
        <v>199</v>
      </c>
      <c r="AT269" s="23" t="s">
        <v>205</v>
      </c>
      <c r="AU269" s="23" t="s">
        <v>83</v>
      </c>
      <c r="AY269" s="23" t="s">
        <v>158</v>
      </c>
      <c r="BE269" s="191">
        <f>IF(N269="základní",J269,0)</f>
        <v>0</v>
      </c>
      <c r="BF269" s="191">
        <f>IF(N269="snížená",J269,0)</f>
        <v>0</v>
      </c>
      <c r="BG269" s="191">
        <f>IF(N269="zákl. přenesená",J269,0)</f>
        <v>0</v>
      </c>
      <c r="BH269" s="191">
        <f>IF(N269="sníž. přenesená",J269,0)</f>
        <v>0</v>
      </c>
      <c r="BI269" s="191">
        <f>IF(N269="nulová",J269,0)</f>
        <v>0</v>
      </c>
      <c r="BJ269" s="23" t="s">
        <v>25</v>
      </c>
      <c r="BK269" s="191">
        <f>ROUND(I269*H269,2)</f>
        <v>0</v>
      </c>
      <c r="BL269" s="23" t="s">
        <v>165</v>
      </c>
      <c r="BM269" s="23" t="s">
        <v>535</v>
      </c>
    </row>
    <row r="270" spans="2:47" s="1" customFormat="1" ht="27">
      <c r="B270" s="40"/>
      <c r="D270" s="192" t="s">
        <v>167</v>
      </c>
      <c r="F270" s="193" t="s">
        <v>460</v>
      </c>
      <c r="I270" s="194"/>
      <c r="L270" s="40"/>
      <c r="M270" s="195"/>
      <c r="N270" s="41"/>
      <c r="O270" s="41"/>
      <c r="P270" s="41"/>
      <c r="Q270" s="41"/>
      <c r="R270" s="41"/>
      <c r="S270" s="41"/>
      <c r="T270" s="69"/>
      <c r="AT270" s="23" t="s">
        <v>167</v>
      </c>
      <c r="AU270" s="23" t="s">
        <v>83</v>
      </c>
    </row>
    <row r="271" spans="2:65" s="1" customFormat="1" ht="16.5" customHeight="1">
      <c r="B271" s="179"/>
      <c r="C271" s="180" t="s">
        <v>536</v>
      </c>
      <c r="D271" s="180" t="s">
        <v>160</v>
      </c>
      <c r="E271" s="181" t="s">
        <v>537</v>
      </c>
      <c r="F271" s="182" t="s">
        <v>538</v>
      </c>
      <c r="G271" s="183" t="s">
        <v>397</v>
      </c>
      <c r="H271" s="184">
        <v>4</v>
      </c>
      <c r="I271" s="185"/>
      <c r="J271" s="186">
        <f>ROUND(I271*H271,2)</f>
        <v>0</v>
      </c>
      <c r="K271" s="182" t="s">
        <v>164</v>
      </c>
      <c r="L271" s="40"/>
      <c r="M271" s="187" t="s">
        <v>5</v>
      </c>
      <c r="N271" s="188" t="s">
        <v>45</v>
      </c>
      <c r="O271" s="41"/>
      <c r="P271" s="189">
        <f>O271*H271</f>
        <v>0</v>
      </c>
      <c r="Q271" s="189">
        <v>2.50188</v>
      </c>
      <c r="R271" s="189">
        <f>Q271*H271</f>
        <v>10.00752</v>
      </c>
      <c r="S271" s="189">
        <v>0</v>
      </c>
      <c r="T271" s="190">
        <f>S271*H271</f>
        <v>0</v>
      </c>
      <c r="AR271" s="23" t="s">
        <v>165</v>
      </c>
      <c r="AT271" s="23" t="s">
        <v>160</v>
      </c>
      <c r="AU271" s="23" t="s">
        <v>83</v>
      </c>
      <c r="AY271" s="23" t="s">
        <v>158</v>
      </c>
      <c r="BE271" s="191">
        <f>IF(N271="základní",J271,0)</f>
        <v>0</v>
      </c>
      <c r="BF271" s="191">
        <f>IF(N271="snížená",J271,0)</f>
        <v>0</v>
      </c>
      <c r="BG271" s="191">
        <f>IF(N271="zákl. přenesená",J271,0)</f>
        <v>0</v>
      </c>
      <c r="BH271" s="191">
        <f>IF(N271="sníž. přenesená",J271,0)</f>
        <v>0</v>
      </c>
      <c r="BI271" s="191">
        <f>IF(N271="nulová",J271,0)</f>
        <v>0</v>
      </c>
      <c r="BJ271" s="23" t="s">
        <v>25</v>
      </c>
      <c r="BK271" s="191">
        <f>ROUND(I271*H271,2)</f>
        <v>0</v>
      </c>
      <c r="BL271" s="23" t="s">
        <v>165</v>
      </c>
      <c r="BM271" s="23" t="s">
        <v>539</v>
      </c>
    </row>
    <row r="272" spans="2:47" s="1" customFormat="1" ht="40.5">
      <c r="B272" s="40"/>
      <c r="D272" s="192" t="s">
        <v>167</v>
      </c>
      <c r="F272" s="193" t="s">
        <v>540</v>
      </c>
      <c r="I272" s="194"/>
      <c r="L272" s="40"/>
      <c r="M272" s="195"/>
      <c r="N272" s="41"/>
      <c r="O272" s="41"/>
      <c r="P272" s="41"/>
      <c r="Q272" s="41"/>
      <c r="R272" s="41"/>
      <c r="S272" s="41"/>
      <c r="T272" s="69"/>
      <c r="AT272" s="23" t="s">
        <v>167</v>
      </c>
      <c r="AU272" s="23" t="s">
        <v>83</v>
      </c>
    </row>
    <row r="273" spans="2:65" s="1" customFormat="1" ht="16.5" customHeight="1">
      <c r="B273" s="179"/>
      <c r="C273" s="204" t="s">
        <v>541</v>
      </c>
      <c r="D273" s="204" t="s">
        <v>205</v>
      </c>
      <c r="E273" s="205" t="s">
        <v>542</v>
      </c>
      <c r="F273" s="206" t="s">
        <v>543</v>
      </c>
      <c r="G273" s="207" t="s">
        <v>397</v>
      </c>
      <c r="H273" s="208">
        <v>4</v>
      </c>
      <c r="I273" s="209"/>
      <c r="J273" s="210">
        <f>ROUND(I273*H273,2)</f>
        <v>0</v>
      </c>
      <c r="K273" s="206" t="s">
        <v>5</v>
      </c>
      <c r="L273" s="211"/>
      <c r="M273" s="212" t="s">
        <v>5</v>
      </c>
      <c r="N273" s="213" t="s">
        <v>45</v>
      </c>
      <c r="O273" s="41"/>
      <c r="P273" s="189">
        <f>O273*H273</f>
        <v>0</v>
      </c>
      <c r="Q273" s="189">
        <v>0.006</v>
      </c>
      <c r="R273" s="189">
        <f>Q273*H273</f>
        <v>0.024</v>
      </c>
      <c r="S273" s="189">
        <v>0</v>
      </c>
      <c r="T273" s="190">
        <f>S273*H273</f>
        <v>0</v>
      </c>
      <c r="AR273" s="23" t="s">
        <v>199</v>
      </c>
      <c r="AT273" s="23" t="s">
        <v>205</v>
      </c>
      <c r="AU273" s="23" t="s">
        <v>83</v>
      </c>
      <c r="AY273" s="23" t="s">
        <v>158</v>
      </c>
      <c r="BE273" s="191">
        <f>IF(N273="základní",J273,0)</f>
        <v>0</v>
      </c>
      <c r="BF273" s="191">
        <f>IF(N273="snížená",J273,0)</f>
        <v>0</v>
      </c>
      <c r="BG273" s="191">
        <f>IF(N273="zákl. přenesená",J273,0)</f>
        <v>0</v>
      </c>
      <c r="BH273" s="191">
        <f>IF(N273="sníž. přenesená",J273,0)</f>
        <v>0</v>
      </c>
      <c r="BI273" s="191">
        <f>IF(N273="nulová",J273,0)</f>
        <v>0</v>
      </c>
      <c r="BJ273" s="23" t="s">
        <v>25</v>
      </c>
      <c r="BK273" s="191">
        <f>ROUND(I273*H273,2)</f>
        <v>0</v>
      </c>
      <c r="BL273" s="23" t="s">
        <v>165</v>
      </c>
      <c r="BM273" s="23" t="s">
        <v>544</v>
      </c>
    </row>
    <row r="274" spans="2:47" s="1" customFormat="1" ht="27">
      <c r="B274" s="40"/>
      <c r="D274" s="192" t="s">
        <v>167</v>
      </c>
      <c r="F274" s="193" t="s">
        <v>545</v>
      </c>
      <c r="I274" s="194"/>
      <c r="L274" s="40"/>
      <c r="M274" s="195"/>
      <c r="N274" s="41"/>
      <c r="O274" s="41"/>
      <c r="P274" s="41"/>
      <c r="Q274" s="41"/>
      <c r="R274" s="41"/>
      <c r="S274" s="41"/>
      <c r="T274" s="69"/>
      <c r="AT274" s="23" t="s">
        <v>167</v>
      </c>
      <c r="AU274" s="23" t="s">
        <v>83</v>
      </c>
    </row>
    <row r="275" spans="2:65" s="1" customFormat="1" ht="16.5" customHeight="1">
      <c r="B275" s="179"/>
      <c r="C275" s="180" t="s">
        <v>546</v>
      </c>
      <c r="D275" s="180" t="s">
        <v>160</v>
      </c>
      <c r="E275" s="181" t="s">
        <v>547</v>
      </c>
      <c r="F275" s="182" t="s">
        <v>548</v>
      </c>
      <c r="G275" s="183" t="s">
        <v>397</v>
      </c>
      <c r="H275" s="184">
        <v>4</v>
      </c>
      <c r="I275" s="185"/>
      <c r="J275" s="186">
        <f>ROUND(I275*H275,2)</f>
        <v>0</v>
      </c>
      <c r="K275" s="182" t="s">
        <v>164</v>
      </c>
      <c r="L275" s="40"/>
      <c r="M275" s="187" t="s">
        <v>5</v>
      </c>
      <c r="N275" s="188" t="s">
        <v>45</v>
      </c>
      <c r="O275" s="41"/>
      <c r="P275" s="189">
        <f>O275*H275</f>
        <v>0</v>
      </c>
      <c r="Q275" s="189">
        <v>0.10941</v>
      </c>
      <c r="R275" s="189">
        <f>Q275*H275</f>
        <v>0.43764</v>
      </c>
      <c r="S275" s="189">
        <v>0</v>
      </c>
      <c r="T275" s="190">
        <f>S275*H275</f>
        <v>0</v>
      </c>
      <c r="AR275" s="23" t="s">
        <v>165</v>
      </c>
      <c r="AT275" s="23" t="s">
        <v>160</v>
      </c>
      <c r="AU275" s="23" t="s">
        <v>83</v>
      </c>
      <c r="AY275" s="23" t="s">
        <v>158</v>
      </c>
      <c r="BE275" s="191">
        <f>IF(N275="základní",J275,0)</f>
        <v>0</v>
      </c>
      <c r="BF275" s="191">
        <f>IF(N275="snížená",J275,0)</f>
        <v>0</v>
      </c>
      <c r="BG275" s="191">
        <f>IF(N275="zákl. přenesená",J275,0)</f>
        <v>0</v>
      </c>
      <c r="BH275" s="191">
        <f>IF(N275="sníž. přenesená",J275,0)</f>
        <v>0</v>
      </c>
      <c r="BI275" s="191">
        <f>IF(N275="nulová",J275,0)</f>
        <v>0</v>
      </c>
      <c r="BJ275" s="23" t="s">
        <v>25</v>
      </c>
      <c r="BK275" s="191">
        <f>ROUND(I275*H275,2)</f>
        <v>0</v>
      </c>
      <c r="BL275" s="23" t="s">
        <v>165</v>
      </c>
      <c r="BM275" s="23" t="s">
        <v>549</v>
      </c>
    </row>
    <row r="276" spans="2:47" s="1" customFormat="1" ht="27">
      <c r="B276" s="40"/>
      <c r="D276" s="192" t="s">
        <v>167</v>
      </c>
      <c r="F276" s="193" t="s">
        <v>550</v>
      </c>
      <c r="I276" s="194"/>
      <c r="L276" s="40"/>
      <c r="M276" s="195"/>
      <c r="N276" s="41"/>
      <c r="O276" s="41"/>
      <c r="P276" s="41"/>
      <c r="Q276" s="41"/>
      <c r="R276" s="41"/>
      <c r="S276" s="41"/>
      <c r="T276" s="69"/>
      <c r="AT276" s="23" t="s">
        <v>167</v>
      </c>
      <c r="AU276" s="23" t="s">
        <v>83</v>
      </c>
    </row>
    <row r="277" spans="2:65" s="1" customFormat="1" ht="16.5" customHeight="1">
      <c r="B277" s="179"/>
      <c r="C277" s="204" t="s">
        <v>551</v>
      </c>
      <c r="D277" s="204" t="s">
        <v>205</v>
      </c>
      <c r="E277" s="205" t="s">
        <v>552</v>
      </c>
      <c r="F277" s="206" t="s">
        <v>553</v>
      </c>
      <c r="G277" s="207" t="s">
        <v>397</v>
      </c>
      <c r="H277" s="208">
        <v>4</v>
      </c>
      <c r="I277" s="209"/>
      <c r="J277" s="210">
        <f>ROUND(I277*H277,2)</f>
        <v>0</v>
      </c>
      <c r="K277" s="206" t="s">
        <v>164</v>
      </c>
      <c r="L277" s="211"/>
      <c r="M277" s="212" t="s">
        <v>5</v>
      </c>
      <c r="N277" s="213" t="s">
        <v>45</v>
      </c>
      <c r="O277" s="41"/>
      <c r="P277" s="189">
        <f>O277*H277</f>
        <v>0</v>
      </c>
      <c r="Q277" s="189">
        <v>0.0065</v>
      </c>
      <c r="R277" s="189">
        <f>Q277*H277</f>
        <v>0.026</v>
      </c>
      <c r="S277" s="189">
        <v>0</v>
      </c>
      <c r="T277" s="190">
        <f>S277*H277</f>
        <v>0</v>
      </c>
      <c r="AR277" s="23" t="s">
        <v>199</v>
      </c>
      <c r="AT277" s="23" t="s">
        <v>205</v>
      </c>
      <c r="AU277" s="23" t="s">
        <v>83</v>
      </c>
      <c r="AY277" s="23" t="s">
        <v>158</v>
      </c>
      <c r="BE277" s="191">
        <f>IF(N277="základní",J277,0)</f>
        <v>0</v>
      </c>
      <c r="BF277" s="191">
        <f>IF(N277="snížená",J277,0)</f>
        <v>0</v>
      </c>
      <c r="BG277" s="191">
        <f>IF(N277="zákl. přenesená",J277,0)</f>
        <v>0</v>
      </c>
      <c r="BH277" s="191">
        <f>IF(N277="sníž. přenesená",J277,0)</f>
        <v>0</v>
      </c>
      <c r="BI277" s="191">
        <f>IF(N277="nulová",J277,0)</f>
        <v>0</v>
      </c>
      <c r="BJ277" s="23" t="s">
        <v>25</v>
      </c>
      <c r="BK277" s="191">
        <f>ROUND(I277*H277,2)</f>
        <v>0</v>
      </c>
      <c r="BL277" s="23" t="s">
        <v>165</v>
      </c>
      <c r="BM277" s="23" t="s">
        <v>554</v>
      </c>
    </row>
    <row r="278" spans="2:47" s="1" customFormat="1" ht="27">
      <c r="B278" s="40"/>
      <c r="D278" s="192" t="s">
        <v>167</v>
      </c>
      <c r="F278" s="193" t="s">
        <v>555</v>
      </c>
      <c r="I278" s="194"/>
      <c r="L278" s="40"/>
      <c r="M278" s="195"/>
      <c r="N278" s="41"/>
      <c r="O278" s="41"/>
      <c r="P278" s="41"/>
      <c r="Q278" s="41"/>
      <c r="R278" s="41"/>
      <c r="S278" s="41"/>
      <c r="T278" s="69"/>
      <c r="AT278" s="23" t="s">
        <v>167</v>
      </c>
      <c r="AU278" s="23" t="s">
        <v>83</v>
      </c>
    </row>
    <row r="279" spans="2:65" s="1" customFormat="1" ht="16.5" customHeight="1">
      <c r="B279" s="179"/>
      <c r="C279" s="204" t="s">
        <v>556</v>
      </c>
      <c r="D279" s="204" t="s">
        <v>205</v>
      </c>
      <c r="E279" s="205" t="s">
        <v>557</v>
      </c>
      <c r="F279" s="206" t="s">
        <v>558</v>
      </c>
      <c r="G279" s="207" t="s">
        <v>397</v>
      </c>
      <c r="H279" s="208">
        <v>4</v>
      </c>
      <c r="I279" s="209"/>
      <c r="J279" s="210">
        <f>ROUND(I279*H279,2)</f>
        <v>0</v>
      </c>
      <c r="K279" s="206" t="s">
        <v>164</v>
      </c>
      <c r="L279" s="211"/>
      <c r="M279" s="212" t="s">
        <v>5</v>
      </c>
      <c r="N279" s="213" t="s">
        <v>45</v>
      </c>
      <c r="O279" s="41"/>
      <c r="P279" s="189">
        <f>O279*H279</f>
        <v>0</v>
      </c>
      <c r="Q279" s="189">
        <v>0.0033</v>
      </c>
      <c r="R279" s="189">
        <f>Q279*H279</f>
        <v>0.0132</v>
      </c>
      <c r="S279" s="189">
        <v>0</v>
      </c>
      <c r="T279" s="190">
        <f>S279*H279</f>
        <v>0</v>
      </c>
      <c r="AR279" s="23" t="s">
        <v>199</v>
      </c>
      <c r="AT279" s="23" t="s">
        <v>205</v>
      </c>
      <c r="AU279" s="23" t="s">
        <v>83</v>
      </c>
      <c r="AY279" s="23" t="s">
        <v>158</v>
      </c>
      <c r="BE279" s="191">
        <f>IF(N279="základní",J279,0)</f>
        <v>0</v>
      </c>
      <c r="BF279" s="191">
        <f>IF(N279="snížená",J279,0)</f>
        <v>0</v>
      </c>
      <c r="BG279" s="191">
        <f>IF(N279="zákl. přenesená",J279,0)</f>
        <v>0</v>
      </c>
      <c r="BH279" s="191">
        <f>IF(N279="sníž. přenesená",J279,0)</f>
        <v>0</v>
      </c>
      <c r="BI279" s="191">
        <f>IF(N279="nulová",J279,0)</f>
        <v>0</v>
      </c>
      <c r="BJ279" s="23" t="s">
        <v>25</v>
      </c>
      <c r="BK279" s="191">
        <f>ROUND(I279*H279,2)</f>
        <v>0</v>
      </c>
      <c r="BL279" s="23" t="s">
        <v>165</v>
      </c>
      <c r="BM279" s="23" t="s">
        <v>559</v>
      </c>
    </row>
    <row r="280" spans="2:47" s="1" customFormat="1" ht="27">
      <c r="B280" s="40"/>
      <c r="D280" s="192" t="s">
        <v>167</v>
      </c>
      <c r="F280" s="193" t="s">
        <v>555</v>
      </c>
      <c r="I280" s="194"/>
      <c r="L280" s="40"/>
      <c r="M280" s="195"/>
      <c r="N280" s="41"/>
      <c r="O280" s="41"/>
      <c r="P280" s="41"/>
      <c r="Q280" s="41"/>
      <c r="R280" s="41"/>
      <c r="S280" s="41"/>
      <c r="T280" s="69"/>
      <c r="AT280" s="23" t="s">
        <v>167</v>
      </c>
      <c r="AU280" s="23" t="s">
        <v>83</v>
      </c>
    </row>
    <row r="281" spans="2:65" s="1" customFormat="1" ht="16.5" customHeight="1">
      <c r="B281" s="179"/>
      <c r="C281" s="204" t="s">
        <v>560</v>
      </c>
      <c r="D281" s="204" t="s">
        <v>205</v>
      </c>
      <c r="E281" s="205" t="s">
        <v>561</v>
      </c>
      <c r="F281" s="206" t="s">
        <v>562</v>
      </c>
      <c r="G281" s="207" t="s">
        <v>397</v>
      </c>
      <c r="H281" s="208">
        <v>4</v>
      </c>
      <c r="I281" s="209"/>
      <c r="J281" s="210">
        <f>ROUND(I281*H281,2)</f>
        <v>0</v>
      </c>
      <c r="K281" s="206" t="s">
        <v>164</v>
      </c>
      <c r="L281" s="211"/>
      <c r="M281" s="212" t="s">
        <v>5</v>
      </c>
      <c r="N281" s="213" t="s">
        <v>45</v>
      </c>
      <c r="O281" s="41"/>
      <c r="P281" s="189">
        <f>O281*H281</f>
        <v>0</v>
      </c>
      <c r="Q281" s="189">
        <v>0.00015</v>
      </c>
      <c r="R281" s="189">
        <f>Q281*H281</f>
        <v>0.0006</v>
      </c>
      <c r="S281" s="189">
        <v>0</v>
      </c>
      <c r="T281" s="190">
        <f>S281*H281</f>
        <v>0</v>
      </c>
      <c r="AR281" s="23" t="s">
        <v>199</v>
      </c>
      <c r="AT281" s="23" t="s">
        <v>205</v>
      </c>
      <c r="AU281" s="23" t="s">
        <v>83</v>
      </c>
      <c r="AY281" s="23" t="s">
        <v>158</v>
      </c>
      <c r="BE281" s="191">
        <f>IF(N281="základní",J281,0)</f>
        <v>0</v>
      </c>
      <c r="BF281" s="191">
        <f>IF(N281="snížená",J281,0)</f>
        <v>0</v>
      </c>
      <c r="BG281" s="191">
        <f>IF(N281="zákl. přenesená",J281,0)</f>
        <v>0</v>
      </c>
      <c r="BH281" s="191">
        <f>IF(N281="sníž. přenesená",J281,0)</f>
        <v>0</v>
      </c>
      <c r="BI281" s="191">
        <f>IF(N281="nulová",J281,0)</f>
        <v>0</v>
      </c>
      <c r="BJ281" s="23" t="s">
        <v>25</v>
      </c>
      <c r="BK281" s="191">
        <f>ROUND(I281*H281,2)</f>
        <v>0</v>
      </c>
      <c r="BL281" s="23" t="s">
        <v>165</v>
      </c>
      <c r="BM281" s="23" t="s">
        <v>563</v>
      </c>
    </row>
    <row r="282" spans="2:47" s="1" customFormat="1" ht="27">
      <c r="B282" s="40"/>
      <c r="D282" s="192" t="s">
        <v>167</v>
      </c>
      <c r="F282" s="193" t="s">
        <v>555</v>
      </c>
      <c r="I282" s="194"/>
      <c r="L282" s="40"/>
      <c r="M282" s="195"/>
      <c r="N282" s="41"/>
      <c r="O282" s="41"/>
      <c r="P282" s="41"/>
      <c r="Q282" s="41"/>
      <c r="R282" s="41"/>
      <c r="S282" s="41"/>
      <c r="T282" s="69"/>
      <c r="AT282" s="23" t="s">
        <v>167</v>
      </c>
      <c r="AU282" s="23" t="s">
        <v>83</v>
      </c>
    </row>
    <row r="283" spans="2:65" s="1" customFormat="1" ht="25.5" customHeight="1">
      <c r="B283" s="179"/>
      <c r="C283" s="180" t="s">
        <v>564</v>
      </c>
      <c r="D283" s="180" t="s">
        <v>160</v>
      </c>
      <c r="E283" s="181" t="s">
        <v>565</v>
      </c>
      <c r="F283" s="182" t="s">
        <v>566</v>
      </c>
      <c r="G283" s="183" t="s">
        <v>176</v>
      </c>
      <c r="H283" s="184">
        <v>2430</v>
      </c>
      <c r="I283" s="185"/>
      <c r="J283" s="186">
        <f>ROUND(I283*H283,2)</f>
        <v>0</v>
      </c>
      <c r="K283" s="182" t="s">
        <v>164</v>
      </c>
      <c r="L283" s="40"/>
      <c r="M283" s="187" t="s">
        <v>5</v>
      </c>
      <c r="N283" s="188" t="s">
        <v>45</v>
      </c>
      <c r="O283" s="41"/>
      <c r="P283" s="189">
        <f>O283*H283</f>
        <v>0</v>
      </c>
      <c r="Q283" s="189">
        <v>0.00011</v>
      </c>
      <c r="R283" s="189">
        <f>Q283*H283</f>
        <v>0.2673</v>
      </c>
      <c r="S283" s="189">
        <v>0</v>
      </c>
      <c r="T283" s="190">
        <f>S283*H283</f>
        <v>0</v>
      </c>
      <c r="AR283" s="23" t="s">
        <v>165</v>
      </c>
      <c r="AT283" s="23" t="s">
        <v>160</v>
      </c>
      <c r="AU283" s="23" t="s">
        <v>83</v>
      </c>
      <c r="AY283" s="23" t="s">
        <v>158</v>
      </c>
      <c r="BE283" s="191">
        <f>IF(N283="základní",J283,0)</f>
        <v>0</v>
      </c>
      <c r="BF283" s="191">
        <f>IF(N283="snížená",J283,0)</f>
        <v>0</v>
      </c>
      <c r="BG283" s="191">
        <f>IF(N283="zákl. přenesená",J283,0)</f>
        <v>0</v>
      </c>
      <c r="BH283" s="191">
        <f>IF(N283="sníž. přenesená",J283,0)</f>
        <v>0</v>
      </c>
      <c r="BI283" s="191">
        <f>IF(N283="nulová",J283,0)</f>
        <v>0</v>
      </c>
      <c r="BJ283" s="23" t="s">
        <v>25</v>
      </c>
      <c r="BK283" s="191">
        <f>ROUND(I283*H283,2)</f>
        <v>0</v>
      </c>
      <c r="BL283" s="23" t="s">
        <v>165</v>
      </c>
      <c r="BM283" s="23" t="s">
        <v>567</v>
      </c>
    </row>
    <row r="284" spans="2:47" s="1" customFormat="1" ht="27">
      <c r="B284" s="40"/>
      <c r="D284" s="192" t="s">
        <v>167</v>
      </c>
      <c r="F284" s="193" t="s">
        <v>568</v>
      </c>
      <c r="I284" s="194"/>
      <c r="L284" s="40"/>
      <c r="M284" s="195"/>
      <c r="N284" s="41"/>
      <c r="O284" s="41"/>
      <c r="P284" s="41"/>
      <c r="Q284" s="41"/>
      <c r="R284" s="41"/>
      <c r="S284" s="41"/>
      <c r="T284" s="69"/>
      <c r="AT284" s="23" t="s">
        <v>167</v>
      </c>
      <c r="AU284" s="23" t="s">
        <v>83</v>
      </c>
    </row>
    <row r="285" spans="2:65" s="1" customFormat="1" ht="25.5" customHeight="1">
      <c r="B285" s="179"/>
      <c r="C285" s="180" t="s">
        <v>569</v>
      </c>
      <c r="D285" s="180" t="s">
        <v>160</v>
      </c>
      <c r="E285" s="181" t="s">
        <v>570</v>
      </c>
      <c r="F285" s="182" t="s">
        <v>571</v>
      </c>
      <c r="G285" s="183" t="s">
        <v>176</v>
      </c>
      <c r="H285" s="184">
        <v>650</v>
      </c>
      <c r="I285" s="185"/>
      <c r="J285" s="186">
        <f>ROUND(I285*H285,2)</f>
        <v>0</v>
      </c>
      <c r="K285" s="182" t="s">
        <v>164</v>
      </c>
      <c r="L285" s="40"/>
      <c r="M285" s="187" t="s">
        <v>5</v>
      </c>
      <c r="N285" s="188" t="s">
        <v>45</v>
      </c>
      <c r="O285" s="41"/>
      <c r="P285" s="189">
        <f>O285*H285</f>
        <v>0</v>
      </c>
      <c r="Q285" s="189">
        <v>4E-05</v>
      </c>
      <c r="R285" s="189">
        <f>Q285*H285</f>
        <v>0.026000000000000002</v>
      </c>
      <c r="S285" s="189">
        <v>0</v>
      </c>
      <c r="T285" s="190">
        <f>S285*H285</f>
        <v>0</v>
      </c>
      <c r="AR285" s="23" t="s">
        <v>165</v>
      </c>
      <c r="AT285" s="23" t="s">
        <v>160</v>
      </c>
      <c r="AU285" s="23" t="s">
        <v>83</v>
      </c>
      <c r="AY285" s="23" t="s">
        <v>158</v>
      </c>
      <c r="BE285" s="191">
        <f>IF(N285="základní",J285,0)</f>
        <v>0</v>
      </c>
      <c r="BF285" s="191">
        <f>IF(N285="snížená",J285,0)</f>
        <v>0</v>
      </c>
      <c r="BG285" s="191">
        <f>IF(N285="zákl. přenesená",J285,0)</f>
        <v>0</v>
      </c>
      <c r="BH285" s="191">
        <f>IF(N285="sníž. přenesená",J285,0)</f>
        <v>0</v>
      </c>
      <c r="BI285" s="191">
        <f>IF(N285="nulová",J285,0)</f>
        <v>0</v>
      </c>
      <c r="BJ285" s="23" t="s">
        <v>25</v>
      </c>
      <c r="BK285" s="191">
        <f>ROUND(I285*H285,2)</f>
        <v>0</v>
      </c>
      <c r="BL285" s="23" t="s">
        <v>165</v>
      </c>
      <c r="BM285" s="23" t="s">
        <v>572</v>
      </c>
    </row>
    <row r="286" spans="2:47" s="1" customFormat="1" ht="27">
      <c r="B286" s="40"/>
      <c r="D286" s="192" t="s">
        <v>167</v>
      </c>
      <c r="F286" s="193" t="s">
        <v>568</v>
      </c>
      <c r="I286" s="194"/>
      <c r="L286" s="40"/>
      <c r="M286" s="195"/>
      <c r="N286" s="41"/>
      <c r="O286" s="41"/>
      <c r="P286" s="41"/>
      <c r="Q286" s="41"/>
      <c r="R286" s="41"/>
      <c r="S286" s="41"/>
      <c r="T286" s="69"/>
      <c r="AT286" s="23" t="s">
        <v>167</v>
      </c>
      <c r="AU286" s="23" t="s">
        <v>83</v>
      </c>
    </row>
    <row r="287" spans="2:65" s="1" customFormat="1" ht="25.5" customHeight="1">
      <c r="B287" s="179"/>
      <c r="C287" s="180" t="s">
        <v>573</v>
      </c>
      <c r="D287" s="180" t="s">
        <v>160</v>
      </c>
      <c r="E287" s="181" t="s">
        <v>574</v>
      </c>
      <c r="F287" s="182" t="s">
        <v>575</v>
      </c>
      <c r="G287" s="183" t="s">
        <v>176</v>
      </c>
      <c r="H287" s="184">
        <v>380.5</v>
      </c>
      <c r="I287" s="185"/>
      <c r="J287" s="186">
        <f>ROUND(I287*H287,2)</f>
        <v>0</v>
      </c>
      <c r="K287" s="182" t="s">
        <v>164</v>
      </c>
      <c r="L287" s="40"/>
      <c r="M287" s="187" t="s">
        <v>5</v>
      </c>
      <c r="N287" s="188" t="s">
        <v>45</v>
      </c>
      <c r="O287" s="41"/>
      <c r="P287" s="189">
        <f>O287*H287</f>
        <v>0</v>
      </c>
      <c r="Q287" s="189">
        <v>0.00021</v>
      </c>
      <c r="R287" s="189">
        <f>Q287*H287</f>
        <v>0.079905</v>
      </c>
      <c r="S287" s="189">
        <v>0</v>
      </c>
      <c r="T287" s="190">
        <f>S287*H287</f>
        <v>0</v>
      </c>
      <c r="AR287" s="23" t="s">
        <v>165</v>
      </c>
      <c r="AT287" s="23" t="s">
        <v>160</v>
      </c>
      <c r="AU287" s="23" t="s">
        <v>83</v>
      </c>
      <c r="AY287" s="23" t="s">
        <v>158</v>
      </c>
      <c r="BE287" s="191">
        <f>IF(N287="základní",J287,0)</f>
        <v>0</v>
      </c>
      <c r="BF287" s="191">
        <f>IF(N287="snížená",J287,0)</f>
        <v>0</v>
      </c>
      <c r="BG287" s="191">
        <f>IF(N287="zákl. přenesená",J287,0)</f>
        <v>0</v>
      </c>
      <c r="BH287" s="191">
        <f>IF(N287="sníž. přenesená",J287,0)</f>
        <v>0</v>
      </c>
      <c r="BI287" s="191">
        <f>IF(N287="nulová",J287,0)</f>
        <v>0</v>
      </c>
      <c r="BJ287" s="23" t="s">
        <v>25</v>
      </c>
      <c r="BK287" s="191">
        <f>ROUND(I287*H287,2)</f>
        <v>0</v>
      </c>
      <c r="BL287" s="23" t="s">
        <v>165</v>
      </c>
      <c r="BM287" s="23" t="s">
        <v>576</v>
      </c>
    </row>
    <row r="288" spans="2:47" s="1" customFormat="1" ht="27">
      <c r="B288" s="40"/>
      <c r="D288" s="192" t="s">
        <v>167</v>
      </c>
      <c r="F288" s="193" t="s">
        <v>568</v>
      </c>
      <c r="I288" s="194"/>
      <c r="L288" s="40"/>
      <c r="M288" s="195"/>
      <c r="N288" s="41"/>
      <c r="O288" s="41"/>
      <c r="P288" s="41"/>
      <c r="Q288" s="41"/>
      <c r="R288" s="41"/>
      <c r="S288" s="41"/>
      <c r="T288" s="69"/>
      <c r="AT288" s="23" t="s">
        <v>167</v>
      </c>
      <c r="AU288" s="23" t="s">
        <v>83</v>
      </c>
    </row>
    <row r="289" spans="2:51" s="12" customFormat="1" ht="13.5">
      <c r="B289" s="196"/>
      <c r="D289" s="192" t="s">
        <v>192</v>
      </c>
      <c r="E289" s="197" t="s">
        <v>5</v>
      </c>
      <c r="F289" s="198" t="s">
        <v>577</v>
      </c>
      <c r="H289" s="199">
        <v>380.5</v>
      </c>
      <c r="I289" s="200"/>
      <c r="L289" s="196"/>
      <c r="M289" s="201"/>
      <c r="N289" s="202"/>
      <c r="O289" s="202"/>
      <c r="P289" s="202"/>
      <c r="Q289" s="202"/>
      <c r="R289" s="202"/>
      <c r="S289" s="202"/>
      <c r="T289" s="203"/>
      <c r="AT289" s="197" t="s">
        <v>192</v>
      </c>
      <c r="AU289" s="197" t="s">
        <v>83</v>
      </c>
      <c r="AV289" s="12" t="s">
        <v>83</v>
      </c>
      <c r="AW289" s="12" t="s">
        <v>37</v>
      </c>
      <c r="AX289" s="12" t="s">
        <v>25</v>
      </c>
      <c r="AY289" s="197" t="s">
        <v>158</v>
      </c>
    </row>
    <row r="290" spans="2:65" s="1" customFormat="1" ht="25.5" customHeight="1">
      <c r="B290" s="179"/>
      <c r="C290" s="180" t="s">
        <v>578</v>
      </c>
      <c r="D290" s="180" t="s">
        <v>160</v>
      </c>
      <c r="E290" s="181" t="s">
        <v>579</v>
      </c>
      <c r="F290" s="182" t="s">
        <v>580</v>
      </c>
      <c r="G290" s="183" t="s">
        <v>163</v>
      </c>
      <c r="H290" s="184">
        <v>255</v>
      </c>
      <c r="I290" s="185"/>
      <c r="J290" s="186">
        <f>ROUND(I290*H290,2)</f>
        <v>0</v>
      </c>
      <c r="K290" s="182" t="s">
        <v>164</v>
      </c>
      <c r="L290" s="40"/>
      <c r="M290" s="187" t="s">
        <v>5</v>
      </c>
      <c r="N290" s="188" t="s">
        <v>45</v>
      </c>
      <c r="O290" s="41"/>
      <c r="P290" s="189">
        <f>O290*H290</f>
        <v>0</v>
      </c>
      <c r="Q290" s="189">
        <v>0.00085</v>
      </c>
      <c r="R290" s="189">
        <f>Q290*H290</f>
        <v>0.21675</v>
      </c>
      <c r="S290" s="189">
        <v>0</v>
      </c>
      <c r="T290" s="190">
        <f>S290*H290</f>
        <v>0</v>
      </c>
      <c r="AR290" s="23" t="s">
        <v>165</v>
      </c>
      <c r="AT290" s="23" t="s">
        <v>160</v>
      </c>
      <c r="AU290" s="23" t="s">
        <v>83</v>
      </c>
      <c r="AY290" s="23" t="s">
        <v>158</v>
      </c>
      <c r="BE290" s="191">
        <f>IF(N290="základní",J290,0)</f>
        <v>0</v>
      </c>
      <c r="BF290" s="191">
        <f>IF(N290="snížená",J290,0)</f>
        <v>0</v>
      </c>
      <c r="BG290" s="191">
        <f>IF(N290="zákl. přenesená",J290,0)</f>
        <v>0</v>
      </c>
      <c r="BH290" s="191">
        <f>IF(N290="sníž. přenesená",J290,0)</f>
        <v>0</v>
      </c>
      <c r="BI290" s="191">
        <f>IF(N290="nulová",J290,0)</f>
        <v>0</v>
      </c>
      <c r="BJ290" s="23" t="s">
        <v>25</v>
      </c>
      <c r="BK290" s="191">
        <f>ROUND(I290*H290,2)</f>
        <v>0</v>
      </c>
      <c r="BL290" s="23" t="s">
        <v>165</v>
      </c>
      <c r="BM290" s="23" t="s">
        <v>581</v>
      </c>
    </row>
    <row r="291" spans="2:47" s="1" customFormat="1" ht="27">
      <c r="B291" s="40"/>
      <c r="D291" s="192" t="s">
        <v>167</v>
      </c>
      <c r="F291" s="193" t="s">
        <v>568</v>
      </c>
      <c r="I291" s="194"/>
      <c r="L291" s="40"/>
      <c r="M291" s="195"/>
      <c r="N291" s="41"/>
      <c r="O291" s="41"/>
      <c r="P291" s="41"/>
      <c r="Q291" s="41"/>
      <c r="R291" s="41"/>
      <c r="S291" s="41"/>
      <c r="T291" s="69"/>
      <c r="AT291" s="23" t="s">
        <v>167</v>
      </c>
      <c r="AU291" s="23" t="s">
        <v>83</v>
      </c>
    </row>
    <row r="292" spans="2:65" s="1" customFormat="1" ht="25.5" customHeight="1">
      <c r="B292" s="179"/>
      <c r="C292" s="180" t="s">
        <v>582</v>
      </c>
      <c r="D292" s="180" t="s">
        <v>160</v>
      </c>
      <c r="E292" s="181" t="s">
        <v>583</v>
      </c>
      <c r="F292" s="182" t="s">
        <v>584</v>
      </c>
      <c r="G292" s="183" t="s">
        <v>176</v>
      </c>
      <c r="H292" s="184">
        <v>2292</v>
      </c>
      <c r="I292" s="185"/>
      <c r="J292" s="186">
        <f>ROUND(I292*H292,2)</f>
        <v>0</v>
      </c>
      <c r="K292" s="182" t="s">
        <v>164</v>
      </c>
      <c r="L292" s="40"/>
      <c r="M292" s="187" t="s">
        <v>5</v>
      </c>
      <c r="N292" s="188" t="s">
        <v>45</v>
      </c>
      <c r="O292" s="41"/>
      <c r="P292" s="189">
        <f>O292*H292</f>
        <v>0</v>
      </c>
      <c r="Q292" s="189">
        <v>0.08978</v>
      </c>
      <c r="R292" s="189">
        <f>Q292*H292</f>
        <v>205.77576</v>
      </c>
      <c r="S292" s="189">
        <v>0</v>
      </c>
      <c r="T292" s="190">
        <f>S292*H292</f>
        <v>0</v>
      </c>
      <c r="AR292" s="23" t="s">
        <v>165</v>
      </c>
      <c r="AT292" s="23" t="s">
        <v>160</v>
      </c>
      <c r="AU292" s="23" t="s">
        <v>83</v>
      </c>
      <c r="AY292" s="23" t="s">
        <v>158</v>
      </c>
      <c r="BE292" s="191">
        <f>IF(N292="základní",J292,0)</f>
        <v>0</v>
      </c>
      <c r="BF292" s="191">
        <f>IF(N292="snížená",J292,0)</f>
        <v>0</v>
      </c>
      <c r="BG292" s="191">
        <f>IF(N292="zákl. přenesená",J292,0)</f>
        <v>0</v>
      </c>
      <c r="BH292" s="191">
        <f>IF(N292="sníž. přenesená",J292,0)</f>
        <v>0</v>
      </c>
      <c r="BI292" s="191">
        <f>IF(N292="nulová",J292,0)</f>
        <v>0</v>
      </c>
      <c r="BJ292" s="23" t="s">
        <v>25</v>
      </c>
      <c r="BK292" s="191">
        <f>ROUND(I292*H292,2)</f>
        <v>0</v>
      </c>
      <c r="BL292" s="23" t="s">
        <v>165</v>
      </c>
      <c r="BM292" s="23" t="s">
        <v>585</v>
      </c>
    </row>
    <row r="293" spans="2:47" s="1" customFormat="1" ht="27">
      <c r="B293" s="40"/>
      <c r="D293" s="192" t="s">
        <v>167</v>
      </c>
      <c r="F293" s="193" t="s">
        <v>586</v>
      </c>
      <c r="I293" s="194"/>
      <c r="L293" s="40"/>
      <c r="M293" s="195"/>
      <c r="N293" s="41"/>
      <c r="O293" s="41"/>
      <c r="P293" s="41"/>
      <c r="Q293" s="41"/>
      <c r="R293" s="41"/>
      <c r="S293" s="41"/>
      <c r="T293" s="69"/>
      <c r="AT293" s="23" t="s">
        <v>167</v>
      </c>
      <c r="AU293" s="23" t="s">
        <v>83</v>
      </c>
    </row>
    <row r="294" spans="2:65" s="1" customFormat="1" ht="16.5" customHeight="1">
      <c r="B294" s="179"/>
      <c r="C294" s="204" t="s">
        <v>587</v>
      </c>
      <c r="D294" s="204" t="s">
        <v>205</v>
      </c>
      <c r="E294" s="205" t="s">
        <v>588</v>
      </c>
      <c r="F294" s="206" t="s">
        <v>589</v>
      </c>
      <c r="G294" s="207" t="s">
        <v>208</v>
      </c>
      <c r="H294" s="208">
        <v>89.917</v>
      </c>
      <c r="I294" s="209"/>
      <c r="J294" s="210">
        <f>ROUND(I294*H294,2)</f>
        <v>0</v>
      </c>
      <c r="K294" s="206" t="s">
        <v>164</v>
      </c>
      <c r="L294" s="211"/>
      <c r="M294" s="212" t="s">
        <v>5</v>
      </c>
      <c r="N294" s="213" t="s">
        <v>45</v>
      </c>
      <c r="O294" s="41"/>
      <c r="P294" s="189">
        <f>O294*H294</f>
        <v>0</v>
      </c>
      <c r="Q294" s="189">
        <v>1</v>
      </c>
      <c r="R294" s="189">
        <f>Q294*H294</f>
        <v>89.917</v>
      </c>
      <c r="S294" s="189">
        <v>0</v>
      </c>
      <c r="T294" s="190">
        <f>S294*H294</f>
        <v>0</v>
      </c>
      <c r="AR294" s="23" t="s">
        <v>199</v>
      </c>
      <c r="AT294" s="23" t="s">
        <v>205</v>
      </c>
      <c r="AU294" s="23" t="s">
        <v>83</v>
      </c>
      <c r="AY294" s="23" t="s">
        <v>158</v>
      </c>
      <c r="BE294" s="191">
        <f>IF(N294="základní",J294,0)</f>
        <v>0</v>
      </c>
      <c r="BF294" s="191">
        <f>IF(N294="snížená",J294,0)</f>
        <v>0</v>
      </c>
      <c r="BG294" s="191">
        <f>IF(N294="zákl. přenesená",J294,0)</f>
        <v>0</v>
      </c>
      <c r="BH294" s="191">
        <f>IF(N294="sníž. přenesená",J294,0)</f>
        <v>0</v>
      </c>
      <c r="BI294" s="191">
        <f>IF(N294="nulová",J294,0)</f>
        <v>0</v>
      </c>
      <c r="BJ294" s="23" t="s">
        <v>25</v>
      </c>
      <c r="BK294" s="191">
        <f>ROUND(I294*H294,2)</f>
        <v>0</v>
      </c>
      <c r="BL294" s="23" t="s">
        <v>165</v>
      </c>
      <c r="BM294" s="23" t="s">
        <v>590</v>
      </c>
    </row>
    <row r="295" spans="2:47" s="1" customFormat="1" ht="27">
      <c r="B295" s="40"/>
      <c r="D295" s="192" t="s">
        <v>167</v>
      </c>
      <c r="F295" s="193" t="s">
        <v>591</v>
      </c>
      <c r="I295" s="194"/>
      <c r="L295" s="40"/>
      <c r="M295" s="195"/>
      <c r="N295" s="41"/>
      <c r="O295" s="41"/>
      <c r="P295" s="41"/>
      <c r="Q295" s="41"/>
      <c r="R295" s="41"/>
      <c r="S295" s="41"/>
      <c r="T295" s="69"/>
      <c r="AT295" s="23" t="s">
        <v>167</v>
      </c>
      <c r="AU295" s="23" t="s">
        <v>83</v>
      </c>
    </row>
    <row r="296" spans="2:51" s="12" customFormat="1" ht="13.5">
      <c r="B296" s="196"/>
      <c r="D296" s="192" t="s">
        <v>192</v>
      </c>
      <c r="E296" s="197" t="s">
        <v>5</v>
      </c>
      <c r="F296" s="198" t="s">
        <v>592</v>
      </c>
      <c r="H296" s="199">
        <v>89.917</v>
      </c>
      <c r="I296" s="200"/>
      <c r="L296" s="196"/>
      <c r="M296" s="201"/>
      <c r="N296" s="202"/>
      <c r="O296" s="202"/>
      <c r="P296" s="202"/>
      <c r="Q296" s="202"/>
      <c r="R296" s="202"/>
      <c r="S296" s="202"/>
      <c r="T296" s="203"/>
      <c r="AT296" s="197" t="s">
        <v>192</v>
      </c>
      <c r="AU296" s="197" t="s">
        <v>83</v>
      </c>
      <c r="AV296" s="12" t="s">
        <v>83</v>
      </c>
      <c r="AW296" s="12" t="s">
        <v>37</v>
      </c>
      <c r="AX296" s="12" t="s">
        <v>25</v>
      </c>
      <c r="AY296" s="197" t="s">
        <v>158</v>
      </c>
    </row>
    <row r="297" spans="2:65" s="1" customFormat="1" ht="25.5" customHeight="1">
      <c r="B297" s="179"/>
      <c r="C297" s="180" t="s">
        <v>593</v>
      </c>
      <c r="D297" s="180" t="s">
        <v>160</v>
      </c>
      <c r="E297" s="181" t="s">
        <v>594</v>
      </c>
      <c r="F297" s="182" t="s">
        <v>595</v>
      </c>
      <c r="G297" s="183" t="s">
        <v>176</v>
      </c>
      <c r="H297" s="184">
        <v>2272</v>
      </c>
      <c r="I297" s="185"/>
      <c r="J297" s="186">
        <f>ROUND(I297*H297,2)</f>
        <v>0</v>
      </c>
      <c r="K297" s="182" t="s">
        <v>164</v>
      </c>
      <c r="L297" s="40"/>
      <c r="M297" s="187" t="s">
        <v>5</v>
      </c>
      <c r="N297" s="188" t="s">
        <v>45</v>
      </c>
      <c r="O297" s="41"/>
      <c r="P297" s="189">
        <f>O297*H297</f>
        <v>0</v>
      </c>
      <c r="Q297" s="189">
        <v>0.1554</v>
      </c>
      <c r="R297" s="189">
        <f>Q297*H297</f>
        <v>353.0688</v>
      </c>
      <c r="S297" s="189">
        <v>0</v>
      </c>
      <c r="T297" s="190">
        <f>S297*H297</f>
        <v>0</v>
      </c>
      <c r="AR297" s="23" t="s">
        <v>165</v>
      </c>
      <c r="AT297" s="23" t="s">
        <v>160</v>
      </c>
      <c r="AU297" s="23" t="s">
        <v>83</v>
      </c>
      <c r="AY297" s="23" t="s">
        <v>158</v>
      </c>
      <c r="BE297" s="191">
        <f>IF(N297="základní",J297,0)</f>
        <v>0</v>
      </c>
      <c r="BF297" s="191">
        <f>IF(N297="snížená",J297,0)</f>
        <v>0</v>
      </c>
      <c r="BG297" s="191">
        <f>IF(N297="zákl. přenesená",J297,0)</f>
        <v>0</v>
      </c>
      <c r="BH297" s="191">
        <f>IF(N297="sníž. přenesená",J297,0)</f>
        <v>0</v>
      </c>
      <c r="BI297" s="191">
        <f>IF(N297="nulová",J297,0)</f>
        <v>0</v>
      </c>
      <c r="BJ297" s="23" t="s">
        <v>25</v>
      </c>
      <c r="BK297" s="191">
        <f>ROUND(I297*H297,2)</f>
        <v>0</v>
      </c>
      <c r="BL297" s="23" t="s">
        <v>165</v>
      </c>
      <c r="BM297" s="23" t="s">
        <v>596</v>
      </c>
    </row>
    <row r="298" spans="2:47" s="1" customFormat="1" ht="27">
      <c r="B298" s="40"/>
      <c r="D298" s="192" t="s">
        <v>167</v>
      </c>
      <c r="F298" s="193" t="s">
        <v>597</v>
      </c>
      <c r="I298" s="194"/>
      <c r="L298" s="40"/>
      <c r="M298" s="195"/>
      <c r="N298" s="41"/>
      <c r="O298" s="41"/>
      <c r="P298" s="41"/>
      <c r="Q298" s="41"/>
      <c r="R298" s="41"/>
      <c r="S298" s="41"/>
      <c r="T298" s="69"/>
      <c r="AT298" s="23" t="s">
        <v>167</v>
      </c>
      <c r="AU298" s="23" t="s">
        <v>83</v>
      </c>
    </row>
    <row r="299" spans="2:65" s="1" customFormat="1" ht="16.5" customHeight="1">
      <c r="B299" s="179"/>
      <c r="C299" s="204" t="s">
        <v>598</v>
      </c>
      <c r="D299" s="204" t="s">
        <v>205</v>
      </c>
      <c r="E299" s="205" t="s">
        <v>599</v>
      </c>
      <c r="F299" s="206" t="s">
        <v>600</v>
      </c>
      <c r="G299" s="207" t="s">
        <v>176</v>
      </c>
      <c r="H299" s="208">
        <v>2294.72</v>
      </c>
      <c r="I299" s="209"/>
      <c r="J299" s="210">
        <f>ROUND(I299*H299,2)</f>
        <v>0</v>
      </c>
      <c r="K299" s="206" t="s">
        <v>164</v>
      </c>
      <c r="L299" s="211"/>
      <c r="M299" s="212" t="s">
        <v>5</v>
      </c>
      <c r="N299" s="213" t="s">
        <v>45</v>
      </c>
      <c r="O299" s="41"/>
      <c r="P299" s="189">
        <f>O299*H299</f>
        <v>0</v>
      </c>
      <c r="Q299" s="189">
        <v>0.081</v>
      </c>
      <c r="R299" s="189">
        <f>Q299*H299</f>
        <v>185.87232</v>
      </c>
      <c r="S299" s="189">
        <v>0</v>
      </c>
      <c r="T299" s="190">
        <f>S299*H299</f>
        <v>0</v>
      </c>
      <c r="AR299" s="23" t="s">
        <v>199</v>
      </c>
      <c r="AT299" s="23" t="s">
        <v>205</v>
      </c>
      <c r="AU299" s="23" t="s">
        <v>83</v>
      </c>
      <c r="AY299" s="23" t="s">
        <v>158</v>
      </c>
      <c r="BE299" s="191">
        <f>IF(N299="základní",J299,0)</f>
        <v>0</v>
      </c>
      <c r="BF299" s="191">
        <f>IF(N299="snížená",J299,0)</f>
        <v>0</v>
      </c>
      <c r="BG299" s="191">
        <f>IF(N299="zákl. přenesená",J299,0)</f>
        <v>0</v>
      </c>
      <c r="BH299" s="191">
        <f>IF(N299="sníž. přenesená",J299,0)</f>
        <v>0</v>
      </c>
      <c r="BI299" s="191">
        <f>IF(N299="nulová",J299,0)</f>
        <v>0</v>
      </c>
      <c r="BJ299" s="23" t="s">
        <v>25</v>
      </c>
      <c r="BK299" s="191">
        <f>ROUND(I299*H299,2)</f>
        <v>0</v>
      </c>
      <c r="BL299" s="23" t="s">
        <v>165</v>
      </c>
      <c r="BM299" s="23" t="s">
        <v>601</v>
      </c>
    </row>
    <row r="300" spans="2:47" s="1" customFormat="1" ht="27">
      <c r="B300" s="40"/>
      <c r="D300" s="192" t="s">
        <v>167</v>
      </c>
      <c r="F300" s="193" t="s">
        <v>602</v>
      </c>
      <c r="I300" s="194"/>
      <c r="L300" s="40"/>
      <c r="M300" s="195"/>
      <c r="N300" s="41"/>
      <c r="O300" s="41"/>
      <c r="P300" s="41"/>
      <c r="Q300" s="41"/>
      <c r="R300" s="41"/>
      <c r="S300" s="41"/>
      <c r="T300" s="69"/>
      <c r="AT300" s="23" t="s">
        <v>167</v>
      </c>
      <c r="AU300" s="23" t="s">
        <v>83</v>
      </c>
    </row>
    <row r="301" spans="2:51" s="12" customFormat="1" ht="13.5">
      <c r="B301" s="196"/>
      <c r="D301" s="192" t="s">
        <v>192</v>
      </c>
      <c r="E301" s="197" t="s">
        <v>5</v>
      </c>
      <c r="F301" s="198" t="s">
        <v>603</v>
      </c>
      <c r="H301" s="199">
        <v>2294.72</v>
      </c>
      <c r="I301" s="200"/>
      <c r="L301" s="196"/>
      <c r="M301" s="201"/>
      <c r="N301" s="202"/>
      <c r="O301" s="202"/>
      <c r="P301" s="202"/>
      <c r="Q301" s="202"/>
      <c r="R301" s="202"/>
      <c r="S301" s="202"/>
      <c r="T301" s="203"/>
      <c r="AT301" s="197" t="s">
        <v>192</v>
      </c>
      <c r="AU301" s="197" t="s">
        <v>83</v>
      </c>
      <c r="AV301" s="12" t="s">
        <v>83</v>
      </c>
      <c r="AW301" s="12" t="s">
        <v>37</v>
      </c>
      <c r="AX301" s="12" t="s">
        <v>25</v>
      </c>
      <c r="AY301" s="197" t="s">
        <v>158</v>
      </c>
    </row>
    <row r="302" spans="2:65" s="1" customFormat="1" ht="25.5" customHeight="1">
      <c r="B302" s="179"/>
      <c r="C302" s="180" t="s">
        <v>604</v>
      </c>
      <c r="D302" s="180" t="s">
        <v>160</v>
      </c>
      <c r="E302" s="181" t="s">
        <v>605</v>
      </c>
      <c r="F302" s="182" t="s">
        <v>606</v>
      </c>
      <c r="G302" s="183" t="s">
        <v>176</v>
      </c>
      <c r="H302" s="184">
        <v>23</v>
      </c>
      <c r="I302" s="185"/>
      <c r="J302" s="186">
        <f>ROUND(I302*H302,2)</f>
        <v>0</v>
      </c>
      <c r="K302" s="182" t="s">
        <v>164</v>
      </c>
      <c r="L302" s="40"/>
      <c r="M302" s="187" t="s">
        <v>5</v>
      </c>
      <c r="N302" s="188" t="s">
        <v>45</v>
      </c>
      <c r="O302" s="41"/>
      <c r="P302" s="189">
        <f>O302*H302</f>
        <v>0</v>
      </c>
      <c r="Q302" s="189">
        <v>1E-05</v>
      </c>
      <c r="R302" s="189">
        <f>Q302*H302</f>
        <v>0.00023</v>
      </c>
      <c r="S302" s="189">
        <v>0</v>
      </c>
      <c r="T302" s="190">
        <f>S302*H302</f>
        <v>0</v>
      </c>
      <c r="AR302" s="23" t="s">
        <v>165</v>
      </c>
      <c r="AT302" s="23" t="s">
        <v>160</v>
      </c>
      <c r="AU302" s="23" t="s">
        <v>83</v>
      </c>
      <c r="AY302" s="23" t="s">
        <v>158</v>
      </c>
      <c r="BE302" s="191">
        <f>IF(N302="základní",J302,0)</f>
        <v>0</v>
      </c>
      <c r="BF302" s="191">
        <f>IF(N302="snížená",J302,0)</f>
        <v>0</v>
      </c>
      <c r="BG302" s="191">
        <f>IF(N302="zákl. přenesená",J302,0)</f>
        <v>0</v>
      </c>
      <c r="BH302" s="191">
        <f>IF(N302="sníž. přenesená",J302,0)</f>
        <v>0</v>
      </c>
      <c r="BI302" s="191">
        <f>IF(N302="nulová",J302,0)</f>
        <v>0</v>
      </c>
      <c r="BJ302" s="23" t="s">
        <v>25</v>
      </c>
      <c r="BK302" s="191">
        <f>ROUND(I302*H302,2)</f>
        <v>0</v>
      </c>
      <c r="BL302" s="23" t="s">
        <v>165</v>
      </c>
      <c r="BM302" s="23" t="s">
        <v>607</v>
      </c>
    </row>
    <row r="303" spans="2:47" s="1" customFormat="1" ht="27">
      <c r="B303" s="40"/>
      <c r="D303" s="192" t="s">
        <v>167</v>
      </c>
      <c r="F303" s="193" t="s">
        <v>608</v>
      </c>
      <c r="I303" s="194"/>
      <c r="L303" s="40"/>
      <c r="M303" s="195"/>
      <c r="N303" s="41"/>
      <c r="O303" s="41"/>
      <c r="P303" s="41"/>
      <c r="Q303" s="41"/>
      <c r="R303" s="41"/>
      <c r="S303" s="41"/>
      <c r="T303" s="69"/>
      <c r="AT303" s="23" t="s">
        <v>167</v>
      </c>
      <c r="AU303" s="23" t="s">
        <v>83</v>
      </c>
    </row>
    <row r="304" spans="2:51" s="12" customFormat="1" ht="13.5">
      <c r="B304" s="196"/>
      <c r="D304" s="192" t="s">
        <v>192</v>
      </c>
      <c r="E304" s="197" t="s">
        <v>5</v>
      </c>
      <c r="F304" s="198" t="s">
        <v>609</v>
      </c>
      <c r="H304" s="199">
        <v>23</v>
      </c>
      <c r="I304" s="200"/>
      <c r="L304" s="196"/>
      <c r="M304" s="201"/>
      <c r="N304" s="202"/>
      <c r="O304" s="202"/>
      <c r="P304" s="202"/>
      <c r="Q304" s="202"/>
      <c r="R304" s="202"/>
      <c r="S304" s="202"/>
      <c r="T304" s="203"/>
      <c r="AT304" s="197" t="s">
        <v>192</v>
      </c>
      <c r="AU304" s="197" t="s">
        <v>83</v>
      </c>
      <c r="AV304" s="12" t="s">
        <v>83</v>
      </c>
      <c r="AW304" s="12" t="s">
        <v>37</v>
      </c>
      <c r="AX304" s="12" t="s">
        <v>25</v>
      </c>
      <c r="AY304" s="197" t="s">
        <v>158</v>
      </c>
    </row>
    <row r="305" spans="2:65" s="1" customFormat="1" ht="25.5" customHeight="1">
      <c r="B305" s="179"/>
      <c r="C305" s="180" t="s">
        <v>610</v>
      </c>
      <c r="D305" s="180" t="s">
        <v>160</v>
      </c>
      <c r="E305" s="181" t="s">
        <v>611</v>
      </c>
      <c r="F305" s="182" t="s">
        <v>612</v>
      </c>
      <c r="G305" s="183" t="s">
        <v>176</v>
      </c>
      <c r="H305" s="184">
        <v>23</v>
      </c>
      <c r="I305" s="185"/>
      <c r="J305" s="186">
        <f>ROUND(I305*H305,2)</f>
        <v>0</v>
      </c>
      <c r="K305" s="182" t="s">
        <v>164</v>
      </c>
      <c r="L305" s="40"/>
      <c r="M305" s="187" t="s">
        <v>5</v>
      </c>
      <c r="N305" s="188" t="s">
        <v>45</v>
      </c>
      <c r="O305" s="41"/>
      <c r="P305" s="189">
        <f>O305*H305</f>
        <v>0</v>
      </c>
      <c r="Q305" s="189">
        <v>0</v>
      </c>
      <c r="R305" s="189">
        <f>Q305*H305</f>
        <v>0</v>
      </c>
      <c r="S305" s="189">
        <v>0</v>
      </c>
      <c r="T305" s="190">
        <f>S305*H305</f>
        <v>0</v>
      </c>
      <c r="AR305" s="23" t="s">
        <v>165</v>
      </c>
      <c r="AT305" s="23" t="s">
        <v>160</v>
      </c>
      <c r="AU305" s="23" t="s">
        <v>83</v>
      </c>
      <c r="AY305" s="23" t="s">
        <v>158</v>
      </c>
      <c r="BE305" s="191">
        <f>IF(N305="základní",J305,0)</f>
        <v>0</v>
      </c>
      <c r="BF305" s="191">
        <f>IF(N305="snížená",J305,0)</f>
        <v>0</v>
      </c>
      <c r="BG305" s="191">
        <f>IF(N305="zákl. přenesená",J305,0)</f>
        <v>0</v>
      </c>
      <c r="BH305" s="191">
        <f>IF(N305="sníž. přenesená",J305,0)</f>
        <v>0</v>
      </c>
      <c r="BI305" s="191">
        <f>IF(N305="nulová",J305,0)</f>
        <v>0</v>
      </c>
      <c r="BJ305" s="23" t="s">
        <v>25</v>
      </c>
      <c r="BK305" s="191">
        <f>ROUND(I305*H305,2)</f>
        <v>0</v>
      </c>
      <c r="BL305" s="23" t="s">
        <v>165</v>
      </c>
      <c r="BM305" s="23" t="s">
        <v>613</v>
      </c>
    </row>
    <row r="306" spans="2:47" s="1" customFormat="1" ht="27">
      <c r="B306" s="40"/>
      <c r="D306" s="192" t="s">
        <v>167</v>
      </c>
      <c r="F306" s="193" t="s">
        <v>614</v>
      </c>
      <c r="I306" s="194"/>
      <c r="L306" s="40"/>
      <c r="M306" s="195"/>
      <c r="N306" s="41"/>
      <c r="O306" s="41"/>
      <c r="P306" s="41"/>
      <c r="Q306" s="41"/>
      <c r="R306" s="41"/>
      <c r="S306" s="41"/>
      <c r="T306" s="69"/>
      <c r="AT306" s="23" t="s">
        <v>167</v>
      </c>
      <c r="AU306" s="23" t="s">
        <v>83</v>
      </c>
    </row>
    <row r="307" spans="2:65" s="1" customFormat="1" ht="25.5" customHeight="1">
      <c r="B307" s="179"/>
      <c r="C307" s="180" t="s">
        <v>615</v>
      </c>
      <c r="D307" s="180" t="s">
        <v>160</v>
      </c>
      <c r="E307" s="181" t="s">
        <v>616</v>
      </c>
      <c r="F307" s="182" t="s">
        <v>617</v>
      </c>
      <c r="G307" s="183" t="s">
        <v>176</v>
      </c>
      <c r="H307" s="184">
        <v>178</v>
      </c>
      <c r="I307" s="185"/>
      <c r="J307" s="186">
        <f>ROUND(I307*H307,2)</f>
        <v>0</v>
      </c>
      <c r="K307" s="182" t="s">
        <v>164</v>
      </c>
      <c r="L307" s="40"/>
      <c r="M307" s="187" t="s">
        <v>5</v>
      </c>
      <c r="N307" s="188" t="s">
        <v>45</v>
      </c>
      <c r="O307" s="41"/>
      <c r="P307" s="189">
        <f>O307*H307</f>
        <v>0</v>
      </c>
      <c r="Q307" s="189">
        <v>0.00011</v>
      </c>
      <c r="R307" s="189">
        <f>Q307*H307</f>
        <v>0.01958</v>
      </c>
      <c r="S307" s="189">
        <v>0</v>
      </c>
      <c r="T307" s="190">
        <f>S307*H307</f>
        <v>0</v>
      </c>
      <c r="AR307" s="23" t="s">
        <v>165</v>
      </c>
      <c r="AT307" s="23" t="s">
        <v>160</v>
      </c>
      <c r="AU307" s="23" t="s">
        <v>83</v>
      </c>
      <c r="AY307" s="23" t="s">
        <v>158</v>
      </c>
      <c r="BE307" s="191">
        <f>IF(N307="základní",J307,0)</f>
        <v>0</v>
      </c>
      <c r="BF307" s="191">
        <f>IF(N307="snížená",J307,0)</f>
        <v>0</v>
      </c>
      <c r="BG307" s="191">
        <f>IF(N307="zákl. přenesená",J307,0)</f>
        <v>0</v>
      </c>
      <c r="BH307" s="191">
        <f>IF(N307="sníž. přenesená",J307,0)</f>
        <v>0</v>
      </c>
      <c r="BI307" s="191">
        <f>IF(N307="nulová",J307,0)</f>
        <v>0</v>
      </c>
      <c r="BJ307" s="23" t="s">
        <v>25</v>
      </c>
      <c r="BK307" s="191">
        <f>ROUND(I307*H307,2)</f>
        <v>0</v>
      </c>
      <c r="BL307" s="23" t="s">
        <v>165</v>
      </c>
      <c r="BM307" s="23" t="s">
        <v>618</v>
      </c>
    </row>
    <row r="308" spans="2:47" s="1" customFormat="1" ht="27">
      <c r="B308" s="40"/>
      <c r="D308" s="192" t="s">
        <v>167</v>
      </c>
      <c r="F308" s="193" t="s">
        <v>619</v>
      </c>
      <c r="I308" s="194"/>
      <c r="L308" s="40"/>
      <c r="M308" s="195"/>
      <c r="N308" s="41"/>
      <c r="O308" s="41"/>
      <c r="P308" s="41"/>
      <c r="Q308" s="41"/>
      <c r="R308" s="41"/>
      <c r="S308" s="41"/>
      <c r="T308" s="69"/>
      <c r="AT308" s="23" t="s">
        <v>167</v>
      </c>
      <c r="AU308" s="23" t="s">
        <v>83</v>
      </c>
    </row>
    <row r="309" spans="2:51" s="12" customFormat="1" ht="13.5">
      <c r="B309" s="196"/>
      <c r="D309" s="192" t="s">
        <v>192</v>
      </c>
      <c r="E309" s="197" t="s">
        <v>5</v>
      </c>
      <c r="F309" s="198" t="s">
        <v>620</v>
      </c>
      <c r="H309" s="199">
        <v>178</v>
      </c>
      <c r="I309" s="200"/>
      <c r="L309" s="196"/>
      <c r="M309" s="201"/>
      <c r="N309" s="202"/>
      <c r="O309" s="202"/>
      <c r="P309" s="202"/>
      <c r="Q309" s="202"/>
      <c r="R309" s="202"/>
      <c r="S309" s="202"/>
      <c r="T309" s="203"/>
      <c r="AT309" s="197" t="s">
        <v>192</v>
      </c>
      <c r="AU309" s="197" t="s">
        <v>83</v>
      </c>
      <c r="AV309" s="12" t="s">
        <v>83</v>
      </c>
      <c r="AW309" s="12" t="s">
        <v>37</v>
      </c>
      <c r="AX309" s="12" t="s">
        <v>25</v>
      </c>
      <c r="AY309" s="197" t="s">
        <v>158</v>
      </c>
    </row>
    <row r="310" spans="2:65" s="1" customFormat="1" ht="25.5" customHeight="1">
      <c r="B310" s="179"/>
      <c r="C310" s="180" t="s">
        <v>621</v>
      </c>
      <c r="D310" s="180" t="s">
        <v>160</v>
      </c>
      <c r="E310" s="181" t="s">
        <v>622</v>
      </c>
      <c r="F310" s="182" t="s">
        <v>623</v>
      </c>
      <c r="G310" s="183" t="s">
        <v>208</v>
      </c>
      <c r="H310" s="184">
        <v>3.105</v>
      </c>
      <c r="I310" s="185"/>
      <c r="J310" s="186">
        <f>ROUND(I310*H310,2)</f>
        <v>0</v>
      </c>
      <c r="K310" s="182" t="s">
        <v>164</v>
      </c>
      <c r="L310" s="40"/>
      <c r="M310" s="187" t="s">
        <v>5</v>
      </c>
      <c r="N310" s="188" t="s">
        <v>45</v>
      </c>
      <c r="O310" s="41"/>
      <c r="P310" s="189">
        <f>O310*H310</f>
        <v>0</v>
      </c>
      <c r="Q310" s="189">
        <v>1.01508</v>
      </c>
      <c r="R310" s="189">
        <f>Q310*H310</f>
        <v>3.1518234</v>
      </c>
      <c r="S310" s="189">
        <v>0</v>
      </c>
      <c r="T310" s="190">
        <f>S310*H310</f>
        <v>0</v>
      </c>
      <c r="AR310" s="23" t="s">
        <v>165</v>
      </c>
      <c r="AT310" s="23" t="s">
        <v>160</v>
      </c>
      <c r="AU310" s="23" t="s">
        <v>83</v>
      </c>
      <c r="AY310" s="23" t="s">
        <v>158</v>
      </c>
      <c r="BE310" s="191">
        <f>IF(N310="základní",J310,0)</f>
        <v>0</v>
      </c>
      <c r="BF310" s="191">
        <f>IF(N310="snížená",J310,0)</f>
        <v>0</v>
      </c>
      <c r="BG310" s="191">
        <f>IF(N310="zákl. přenesená",J310,0)</f>
        <v>0</v>
      </c>
      <c r="BH310" s="191">
        <f>IF(N310="sníž. přenesená",J310,0)</f>
        <v>0</v>
      </c>
      <c r="BI310" s="191">
        <f>IF(N310="nulová",J310,0)</f>
        <v>0</v>
      </c>
      <c r="BJ310" s="23" t="s">
        <v>25</v>
      </c>
      <c r="BK310" s="191">
        <f>ROUND(I310*H310,2)</f>
        <v>0</v>
      </c>
      <c r="BL310" s="23" t="s">
        <v>165</v>
      </c>
      <c r="BM310" s="23" t="s">
        <v>624</v>
      </c>
    </row>
    <row r="311" spans="2:47" s="1" customFormat="1" ht="27">
      <c r="B311" s="40"/>
      <c r="D311" s="192" t="s">
        <v>167</v>
      </c>
      <c r="F311" s="193" t="s">
        <v>625</v>
      </c>
      <c r="I311" s="194"/>
      <c r="L311" s="40"/>
      <c r="M311" s="195"/>
      <c r="N311" s="41"/>
      <c r="O311" s="41"/>
      <c r="P311" s="41"/>
      <c r="Q311" s="41"/>
      <c r="R311" s="41"/>
      <c r="S311" s="41"/>
      <c r="T311" s="69"/>
      <c r="AT311" s="23" t="s">
        <v>167</v>
      </c>
      <c r="AU311" s="23" t="s">
        <v>83</v>
      </c>
    </row>
    <row r="312" spans="2:51" s="12" customFormat="1" ht="13.5">
      <c r="B312" s="196"/>
      <c r="D312" s="192" t="s">
        <v>192</v>
      </c>
      <c r="E312" s="197" t="s">
        <v>5</v>
      </c>
      <c r="F312" s="198" t="s">
        <v>626</v>
      </c>
      <c r="H312" s="199">
        <v>3.105</v>
      </c>
      <c r="I312" s="200"/>
      <c r="L312" s="196"/>
      <c r="M312" s="201"/>
      <c r="N312" s="202"/>
      <c r="O312" s="202"/>
      <c r="P312" s="202"/>
      <c r="Q312" s="202"/>
      <c r="R312" s="202"/>
      <c r="S312" s="202"/>
      <c r="T312" s="203"/>
      <c r="AT312" s="197" t="s">
        <v>192</v>
      </c>
      <c r="AU312" s="197" t="s">
        <v>83</v>
      </c>
      <c r="AV312" s="12" t="s">
        <v>83</v>
      </c>
      <c r="AW312" s="12" t="s">
        <v>37</v>
      </c>
      <c r="AX312" s="12" t="s">
        <v>25</v>
      </c>
      <c r="AY312" s="197" t="s">
        <v>158</v>
      </c>
    </row>
    <row r="313" spans="2:65" s="1" customFormat="1" ht="16.5" customHeight="1">
      <c r="B313" s="179"/>
      <c r="C313" s="180" t="s">
        <v>627</v>
      </c>
      <c r="D313" s="180" t="s">
        <v>160</v>
      </c>
      <c r="E313" s="181" t="s">
        <v>628</v>
      </c>
      <c r="F313" s="182" t="s">
        <v>629</v>
      </c>
      <c r="G313" s="183" t="s">
        <v>176</v>
      </c>
      <c r="H313" s="184">
        <v>135</v>
      </c>
      <c r="I313" s="185"/>
      <c r="J313" s="186">
        <f>ROUND(I313*H313,2)</f>
        <v>0</v>
      </c>
      <c r="K313" s="182" t="s">
        <v>164</v>
      </c>
      <c r="L313" s="40"/>
      <c r="M313" s="187" t="s">
        <v>5</v>
      </c>
      <c r="N313" s="188" t="s">
        <v>45</v>
      </c>
      <c r="O313" s="41"/>
      <c r="P313" s="189">
        <f>O313*H313</f>
        <v>0</v>
      </c>
      <c r="Q313" s="189">
        <v>0.17489</v>
      </c>
      <c r="R313" s="189">
        <f>Q313*H313</f>
        <v>23.610149999999997</v>
      </c>
      <c r="S313" s="189">
        <v>0</v>
      </c>
      <c r="T313" s="190">
        <f>S313*H313</f>
        <v>0</v>
      </c>
      <c r="AR313" s="23" t="s">
        <v>165</v>
      </c>
      <c r="AT313" s="23" t="s">
        <v>160</v>
      </c>
      <c r="AU313" s="23" t="s">
        <v>83</v>
      </c>
      <c r="AY313" s="23" t="s">
        <v>158</v>
      </c>
      <c r="BE313" s="191">
        <f>IF(N313="základní",J313,0)</f>
        <v>0</v>
      </c>
      <c r="BF313" s="191">
        <f>IF(N313="snížená",J313,0)</f>
        <v>0</v>
      </c>
      <c r="BG313" s="191">
        <f>IF(N313="zákl. přenesená",J313,0)</f>
        <v>0</v>
      </c>
      <c r="BH313" s="191">
        <f>IF(N313="sníž. přenesená",J313,0)</f>
        <v>0</v>
      </c>
      <c r="BI313" s="191">
        <f>IF(N313="nulová",J313,0)</f>
        <v>0</v>
      </c>
      <c r="BJ313" s="23" t="s">
        <v>25</v>
      </c>
      <c r="BK313" s="191">
        <f>ROUND(I313*H313,2)</f>
        <v>0</v>
      </c>
      <c r="BL313" s="23" t="s">
        <v>165</v>
      </c>
      <c r="BM313" s="23" t="s">
        <v>630</v>
      </c>
    </row>
    <row r="314" spans="2:47" s="1" customFormat="1" ht="27">
      <c r="B314" s="40"/>
      <c r="D314" s="192" t="s">
        <v>167</v>
      </c>
      <c r="F314" s="193" t="s">
        <v>631</v>
      </c>
      <c r="I314" s="194"/>
      <c r="L314" s="40"/>
      <c r="M314" s="195"/>
      <c r="N314" s="41"/>
      <c r="O314" s="41"/>
      <c r="P314" s="41"/>
      <c r="Q314" s="41"/>
      <c r="R314" s="41"/>
      <c r="S314" s="41"/>
      <c r="T314" s="69"/>
      <c r="AT314" s="23" t="s">
        <v>167</v>
      </c>
      <c r="AU314" s="23" t="s">
        <v>83</v>
      </c>
    </row>
    <row r="315" spans="2:65" s="1" customFormat="1" ht="16.5" customHeight="1">
      <c r="B315" s="179"/>
      <c r="C315" s="204" t="s">
        <v>632</v>
      </c>
      <c r="D315" s="204" t="s">
        <v>205</v>
      </c>
      <c r="E315" s="205" t="s">
        <v>633</v>
      </c>
      <c r="F315" s="206" t="s">
        <v>634</v>
      </c>
      <c r="G315" s="207" t="s">
        <v>397</v>
      </c>
      <c r="H315" s="208">
        <v>116.15</v>
      </c>
      <c r="I315" s="209"/>
      <c r="J315" s="210">
        <f>ROUND(I315*H315,2)</f>
        <v>0</v>
      </c>
      <c r="K315" s="206" t="s">
        <v>423</v>
      </c>
      <c r="L315" s="211"/>
      <c r="M315" s="212" t="s">
        <v>5</v>
      </c>
      <c r="N315" s="213" t="s">
        <v>45</v>
      </c>
      <c r="O315" s="41"/>
      <c r="P315" s="189">
        <f>O315*H315</f>
        <v>0</v>
      </c>
      <c r="Q315" s="189">
        <v>0.225</v>
      </c>
      <c r="R315" s="189">
        <f>Q315*H315</f>
        <v>26.133750000000003</v>
      </c>
      <c r="S315" s="189">
        <v>0</v>
      </c>
      <c r="T315" s="190">
        <f>S315*H315</f>
        <v>0</v>
      </c>
      <c r="AR315" s="23" t="s">
        <v>199</v>
      </c>
      <c r="AT315" s="23" t="s">
        <v>205</v>
      </c>
      <c r="AU315" s="23" t="s">
        <v>83</v>
      </c>
      <c r="AY315" s="23" t="s">
        <v>158</v>
      </c>
      <c r="BE315" s="191">
        <f>IF(N315="základní",J315,0)</f>
        <v>0</v>
      </c>
      <c r="BF315" s="191">
        <f>IF(N315="snížená",J315,0)</f>
        <v>0</v>
      </c>
      <c r="BG315" s="191">
        <f>IF(N315="zákl. přenesená",J315,0)</f>
        <v>0</v>
      </c>
      <c r="BH315" s="191">
        <f>IF(N315="sníž. přenesená",J315,0)</f>
        <v>0</v>
      </c>
      <c r="BI315" s="191">
        <f>IF(N315="nulová",J315,0)</f>
        <v>0</v>
      </c>
      <c r="BJ315" s="23" t="s">
        <v>25</v>
      </c>
      <c r="BK315" s="191">
        <f>ROUND(I315*H315,2)</f>
        <v>0</v>
      </c>
      <c r="BL315" s="23" t="s">
        <v>165</v>
      </c>
      <c r="BM315" s="23" t="s">
        <v>635</v>
      </c>
    </row>
    <row r="316" spans="2:47" s="1" customFormat="1" ht="27">
      <c r="B316" s="40"/>
      <c r="D316" s="192" t="s">
        <v>167</v>
      </c>
      <c r="F316" s="193" t="s">
        <v>636</v>
      </c>
      <c r="I316" s="194"/>
      <c r="L316" s="40"/>
      <c r="M316" s="195"/>
      <c r="N316" s="41"/>
      <c r="O316" s="41"/>
      <c r="P316" s="41"/>
      <c r="Q316" s="41"/>
      <c r="R316" s="41"/>
      <c r="S316" s="41"/>
      <c r="T316" s="69"/>
      <c r="AT316" s="23" t="s">
        <v>167</v>
      </c>
      <c r="AU316" s="23" t="s">
        <v>83</v>
      </c>
    </row>
    <row r="317" spans="2:51" s="12" customFormat="1" ht="13.5">
      <c r="B317" s="196"/>
      <c r="D317" s="192" t="s">
        <v>192</v>
      </c>
      <c r="F317" s="198" t="s">
        <v>637</v>
      </c>
      <c r="H317" s="199">
        <v>116.15</v>
      </c>
      <c r="I317" s="200"/>
      <c r="L317" s="196"/>
      <c r="M317" s="201"/>
      <c r="N317" s="202"/>
      <c r="O317" s="202"/>
      <c r="P317" s="202"/>
      <c r="Q317" s="202"/>
      <c r="R317" s="202"/>
      <c r="S317" s="202"/>
      <c r="T317" s="203"/>
      <c r="AT317" s="197" t="s">
        <v>192</v>
      </c>
      <c r="AU317" s="197" t="s">
        <v>83</v>
      </c>
      <c r="AV317" s="12" t="s">
        <v>83</v>
      </c>
      <c r="AW317" s="12" t="s">
        <v>6</v>
      </c>
      <c r="AX317" s="12" t="s">
        <v>25</v>
      </c>
      <c r="AY317" s="197" t="s">
        <v>158</v>
      </c>
    </row>
    <row r="318" spans="2:65" s="1" customFormat="1" ht="16.5" customHeight="1">
      <c r="B318" s="179"/>
      <c r="C318" s="204" t="s">
        <v>638</v>
      </c>
      <c r="D318" s="204" t="s">
        <v>205</v>
      </c>
      <c r="E318" s="205" t="s">
        <v>639</v>
      </c>
      <c r="F318" s="206" t="s">
        <v>640</v>
      </c>
      <c r="G318" s="207" t="s">
        <v>397</v>
      </c>
      <c r="H318" s="208">
        <v>5.05</v>
      </c>
      <c r="I318" s="209"/>
      <c r="J318" s="210">
        <f>ROUND(I318*H318,2)</f>
        <v>0</v>
      </c>
      <c r="K318" s="206" t="s">
        <v>423</v>
      </c>
      <c r="L318" s="211"/>
      <c r="M318" s="212" t="s">
        <v>5</v>
      </c>
      <c r="N318" s="213" t="s">
        <v>45</v>
      </c>
      <c r="O318" s="41"/>
      <c r="P318" s="189">
        <f>O318*H318</f>
        <v>0</v>
      </c>
      <c r="Q318" s="189">
        <v>0.207</v>
      </c>
      <c r="R318" s="189">
        <f>Q318*H318</f>
        <v>1.04535</v>
      </c>
      <c r="S318" s="189">
        <v>0</v>
      </c>
      <c r="T318" s="190">
        <f>S318*H318</f>
        <v>0</v>
      </c>
      <c r="AR318" s="23" t="s">
        <v>199</v>
      </c>
      <c r="AT318" s="23" t="s">
        <v>205</v>
      </c>
      <c r="AU318" s="23" t="s">
        <v>83</v>
      </c>
      <c r="AY318" s="23" t="s">
        <v>158</v>
      </c>
      <c r="BE318" s="191">
        <f>IF(N318="základní",J318,0)</f>
        <v>0</v>
      </c>
      <c r="BF318" s="191">
        <f>IF(N318="snížená",J318,0)</f>
        <v>0</v>
      </c>
      <c r="BG318" s="191">
        <f>IF(N318="zákl. přenesená",J318,0)</f>
        <v>0</v>
      </c>
      <c r="BH318" s="191">
        <f>IF(N318="sníž. přenesená",J318,0)</f>
        <v>0</v>
      </c>
      <c r="BI318" s="191">
        <f>IF(N318="nulová",J318,0)</f>
        <v>0</v>
      </c>
      <c r="BJ318" s="23" t="s">
        <v>25</v>
      </c>
      <c r="BK318" s="191">
        <f>ROUND(I318*H318,2)</f>
        <v>0</v>
      </c>
      <c r="BL318" s="23" t="s">
        <v>165</v>
      </c>
      <c r="BM318" s="23" t="s">
        <v>641</v>
      </c>
    </row>
    <row r="319" spans="2:47" s="1" customFormat="1" ht="27">
      <c r="B319" s="40"/>
      <c r="D319" s="192" t="s">
        <v>167</v>
      </c>
      <c r="F319" s="193" t="s">
        <v>636</v>
      </c>
      <c r="I319" s="194"/>
      <c r="L319" s="40"/>
      <c r="M319" s="195"/>
      <c r="N319" s="41"/>
      <c r="O319" s="41"/>
      <c r="P319" s="41"/>
      <c r="Q319" s="41"/>
      <c r="R319" s="41"/>
      <c r="S319" s="41"/>
      <c r="T319" s="69"/>
      <c r="AT319" s="23" t="s">
        <v>167</v>
      </c>
      <c r="AU319" s="23" t="s">
        <v>83</v>
      </c>
    </row>
    <row r="320" spans="2:51" s="12" customFormat="1" ht="13.5">
      <c r="B320" s="196"/>
      <c r="D320" s="192" t="s">
        <v>192</v>
      </c>
      <c r="F320" s="198" t="s">
        <v>642</v>
      </c>
      <c r="H320" s="199">
        <v>5.05</v>
      </c>
      <c r="I320" s="200"/>
      <c r="L320" s="196"/>
      <c r="M320" s="201"/>
      <c r="N320" s="202"/>
      <c r="O320" s="202"/>
      <c r="P320" s="202"/>
      <c r="Q320" s="202"/>
      <c r="R320" s="202"/>
      <c r="S320" s="202"/>
      <c r="T320" s="203"/>
      <c r="AT320" s="197" t="s">
        <v>192</v>
      </c>
      <c r="AU320" s="197" t="s">
        <v>83</v>
      </c>
      <c r="AV320" s="12" t="s">
        <v>83</v>
      </c>
      <c r="AW320" s="12" t="s">
        <v>6</v>
      </c>
      <c r="AX320" s="12" t="s">
        <v>25</v>
      </c>
      <c r="AY320" s="197" t="s">
        <v>158</v>
      </c>
    </row>
    <row r="321" spans="2:65" s="1" customFormat="1" ht="16.5" customHeight="1">
      <c r="B321" s="179"/>
      <c r="C321" s="204" t="s">
        <v>643</v>
      </c>
      <c r="D321" s="204" t="s">
        <v>205</v>
      </c>
      <c r="E321" s="205" t="s">
        <v>644</v>
      </c>
      <c r="F321" s="206" t="s">
        <v>645</v>
      </c>
      <c r="G321" s="207" t="s">
        <v>397</v>
      </c>
      <c r="H321" s="208">
        <v>5.05</v>
      </c>
      <c r="I321" s="209"/>
      <c r="J321" s="210">
        <f>ROUND(I321*H321,2)</f>
        <v>0</v>
      </c>
      <c r="K321" s="206" t="s">
        <v>423</v>
      </c>
      <c r="L321" s="211"/>
      <c r="M321" s="212" t="s">
        <v>5</v>
      </c>
      <c r="N321" s="213" t="s">
        <v>45</v>
      </c>
      <c r="O321" s="41"/>
      <c r="P321" s="189">
        <f>O321*H321</f>
        <v>0</v>
      </c>
      <c r="Q321" s="189">
        <v>0.207</v>
      </c>
      <c r="R321" s="189">
        <f>Q321*H321</f>
        <v>1.04535</v>
      </c>
      <c r="S321" s="189">
        <v>0</v>
      </c>
      <c r="T321" s="190">
        <f>S321*H321</f>
        <v>0</v>
      </c>
      <c r="AR321" s="23" t="s">
        <v>199</v>
      </c>
      <c r="AT321" s="23" t="s">
        <v>205</v>
      </c>
      <c r="AU321" s="23" t="s">
        <v>83</v>
      </c>
      <c r="AY321" s="23" t="s">
        <v>158</v>
      </c>
      <c r="BE321" s="191">
        <f>IF(N321="základní",J321,0)</f>
        <v>0</v>
      </c>
      <c r="BF321" s="191">
        <f>IF(N321="snížená",J321,0)</f>
        <v>0</v>
      </c>
      <c r="BG321" s="191">
        <f>IF(N321="zákl. přenesená",J321,0)</f>
        <v>0</v>
      </c>
      <c r="BH321" s="191">
        <f>IF(N321="sníž. přenesená",J321,0)</f>
        <v>0</v>
      </c>
      <c r="BI321" s="191">
        <f>IF(N321="nulová",J321,0)</f>
        <v>0</v>
      </c>
      <c r="BJ321" s="23" t="s">
        <v>25</v>
      </c>
      <c r="BK321" s="191">
        <f>ROUND(I321*H321,2)</f>
        <v>0</v>
      </c>
      <c r="BL321" s="23" t="s">
        <v>165</v>
      </c>
      <c r="BM321" s="23" t="s">
        <v>646</v>
      </c>
    </row>
    <row r="322" spans="2:47" s="1" customFormat="1" ht="27">
      <c r="B322" s="40"/>
      <c r="D322" s="192" t="s">
        <v>167</v>
      </c>
      <c r="F322" s="193" t="s">
        <v>636</v>
      </c>
      <c r="I322" s="194"/>
      <c r="L322" s="40"/>
      <c r="M322" s="195"/>
      <c r="N322" s="41"/>
      <c r="O322" s="41"/>
      <c r="P322" s="41"/>
      <c r="Q322" s="41"/>
      <c r="R322" s="41"/>
      <c r="S322" s="41"/>
      <c r="T322" s="69"/>
      <c r="AT322" s="23" t="s">
        <v>167</v>
      </c>
      <c r="AU322" s="23" t="s">
        <v>83</v>
      </c>
    </row>
    <row r="323" spans="2:51" s="12" customFormat="1" ht="13.5">
      <c r="B323" s="196"/>
      <c r="D323" s="192" t="s">
        <v>192</v>
      </c>
      <c r="F323" s="198" t="s">
        <v>642</v>
      </c>
      <c r="H323" s="199">
        <v>5.05</v>
      </c>
      <c r="I323" s="200"/>
      <c r="L323" s="196"/>
      <c r="M323" s="201"/>
      <c r="N323" s="202"/>
      <c r="O323" s="202"/>
      <c r="P323" s="202"/>
      <c r="Q323" s="202"/>
      <c r="R323" s="202"/>
      <c r="S323" s="202"/>
      <c r="T323" s="203"/>
      <c r="AT323" s="197" t="s">
        <v>192</v>
      </c>
      <c r="AU323" s="197" t="s">
        <v>83</v>
      </c>
      <c r="AV323" s="12" t="s">
        <v>83</v>
      </c>
      <c r="AW323" s="12" t="s">
        <v>6</v>
      </c>
      <c r="AX323" s="12" t="s">
        <v>25</v>
      </c>
      <c r="AY323" s="197" t="s">
        <v>158</v>
      </c>
    </row>
    <row r="324" spans="2:65" s="1" customFormat="1" ht="16.5" customHeight="1">
      <c r="B324" s="179"/>
      <c r="C324" s="204" t="s">
        <v>647</v>
      </c>
      <c r="D324" s="204" t="s">
        <v>205</v>
      </c>
      <c r="E324" s="205" t="s">
        <v>648</v>
      </c>
      <c r="F324" s="206" t="s">
        <v>649</v>
      </c>
      <c r="G324" s="207" t="s">
        <v>397</v>
      </c>
      <c r="H324" s="208">
        <v>5.05</v>
      </c>
      <c r="I324" s="209"/>
      <c r="J324" s="210">
        <f>ROUND(I324*H324,2)</f>
        <v>0</v>
      </c>
      <c r="K324" s="206" t="s">
        <v>423</v>
      </c>
      <c r="L324" s="211"/>
      <c r="M324" s="212" t="s">
        <v>5</v>
      </c>
      <c r="N324" s="213" t="s">
        <v>45</v>
      </c>
      <c r="O324" s="41"/>
      <c r="P324" s="189">
        <f>O324*H324</f>
        <v>0</v>
      </c>
      <c r="Q324" s="189">
        <v>0.151</v>
      </c>
      <c r="R324" s="189">
        <f>Q324*H324</f>
        <v>0.76255</v>
      </c>
      <c r="S324" s="189">
        <v>0</v>
      </c>
      <c r="T324" s="190">
        <f>S324*H324</f>
        <v>0</v>
      </c>
      <c r="AR324" s="23" t="s">
        <v>199</v>
      </c>
      <c r="AT324" s="23" t="s">
        <v>205</v>
      </c>
      <c r="AU324" s="23" t="s">
        <v>83</v>
      </c>
      <c r="AY324" s="23" t="s">
        <v>158</v>
      </c>
      <c r="BE324" s="191">
        <f>IF(N324="základní",J324,0)</f>
        <v>0</v>
      </c>
      <c r="BF324" s="191">
        <f>IF(N324="snížená",J324,0)</f>
        <v>0</v>
      </c>
      <c r="BG324" s="191">
        <f>IF(N324="zákl. přenesená",J324,0)</f>
        <v>0</v>
      </c>
      <c r="BH324" s="191">
        <f>IF(N324="sníž. přenesená",J324,0)</f>
        <v>0</v>
      </c>
      <c r="BI324" s="191">
        <f>IF(N324="nulová",J324,0)</f>
        <v>0</v>
      </c>
      <c r="BJ324" s="23" t="s">
        <v>25</v>
      </c>
      <c r="BK324" s="191">
        <f>ROUND(I324*H324,2)</f>
        <v>0</v>
      </c>
      <c r="BL324" s="23" t="s">
        <v>165</v>
      </c>
      <c r="BM324" s="23" t="s">
        <v>650</v>
      </c>
    </row>
    <row r="325" spans="2:47" s="1" customFormat="1" ht="27">
      <c r="B325" s="40"/>
      <c r="D325" s="192" t="s">
        <v>167</v>
      </c>
      <c r="F325" s="193" t="s">
        <v>636</v>
      </c>
      <c r="I325" s="194"/>
      <c r="L325" s="40"/>
      <c r="M325" s="195"/>
      <c r="N325" s="41"/>
      <c r="O325" s="41"/>
      <c r="P325" s="41"/>
      <c r="Q325" s="41"/>
      <c r="R325" s="41"/>
      <c r="S325" s="41"/>
      <c r="T325" s="69"/>
      <c r="AT325" s="23" t="s">
        <v>167</v>
      </c>
      <c r="AU325" s="23" t="s">
        <v>83</v>
      </c>
    </row>
    <row r="326" spans="2:51" s="12" customFormat="1" ht="13.5">
      <c r="B326" s="196"/>
      <c r="D326" s="192" t="s">
        <v>192</v>
      </c>
      <c r="F326" s="198" t="s">
        <v>642</v>
      </c>
      <c r="H326" s="199">
        <v>5.05</v>
      </c>
      <c r="I326" s="200"/>
      <c r="L326" s="196"/>
      <c r="M326" s="201"/>
      <c r="N326" s="202"/>
      <c r="O326" s="202"/>
      <c r="P326" s="202"/>
      <c r="Q326" s="202"/>
      <c r="R326" s="202"/>
      <c r="S326" s="202"/>
      <c r="T326" s="203"/>
      <c r="AT326" s="197" t="s">
        <v>192</v>
      </c>
      <c r="AU326" s="197" t="s">
        <v>83</v>
      </c>
      <c r="AV326" s="12" t="s">
        <v>83</v>
      </c>
      <c r="AW326" s="12" t="s">
        <v>6</v>
      </c>
      <c r="AX326" s="12" t="s">
        <v>25</v>
      </c>
      <c r="AY326" s="197" t="s">
        <v>158</v>
      </c>
    </row>
    <row r="327" spans="2:65" s="1" customFormat="1" ht="16.5" customHeight="1">
      <c r="B327" s="179"/>
      <c r="C327" s="204" t="s">
        <v>30</v>
      </c>
      <c r="D327" s="204" t="s">
        <v>205</v>
      </c>
      <c r="E327" s="205" t="s">
        <v>651</v>
      </c>
      <c r="F327" s="206" t="s">
        <v>652</v>
      </c>
      <c r="G327" s="207" t="s">
        <v>397</v>
      </c>
      <c r="H327" s="208">
        <v>5.05</v>
      </c>
      <c r="I327" s="209"/>
      <c r="J327" s="210">
        <f>ROUND(I327*H327,2)</f>
        <v>0</v>
      </c>
      <c r="K327" s="206" t="s">
        <v>423</v>
      </c>
      <c r="L327" s="211"/>
      <c r="M327" s="212" t="s">
        <v>5</v>
      </c>
      <c r="N327" s="213" t="s">
        <v>45</v>
      </c>
      <c r="O327" s="41"/>
      <c r="P327" s="189">
        <f>O327*H327</f>
        <v>0</v>
      </c>
      <c r="Q327" s="189">
        <v>0.151</v>
      </c>
      <c r="R327" s="189">
        <f>Q327*H327</f>
        <v>0.76255</v>
      </c>
      <c r="S327" s="189">
        <v>0</v>
      </c>
      <c r="T327" s="190">
        <f>S327*H327</f>
        <v>0</v>
      </c>
      <c r="AR327" s="23" t="s">
        <v>199</v>
      </c>
      <c r="AT327" s="23" t="s">
        <v>205</v>
      </c>
      <c r="AU327" s="23" t="s">
        <v>83</v>
      </c>
      <c r="AY327" s="23" t="s">
        <v>158</v>
      </c>
      <c r="BE327" s="191">
        <f>IF(N327="základní",J327,0)</f>
        <v>0</v>
      </c>
      <c r="BF327" s="191">
        <f>IF(N327="snížená",J327,0)</f>
        <v>0</v>
      </c>
      <c r="BG327" s="191">
        <f>IF(N327="zákl. přenesená",J327,0)</f>
        <v>0</v>
      </c>
      <c r="BH327" s="191">
        <f>IF(N327="sníž. přenesená",J327,0)</f>
        <v>0</v>
      </c>
      <c r="BI327" s="191">
        <f>IF(N327="nulová",J327,0)</f>
        <v>0</v>
      </c>
      <c r="BJ327" s="23" t="s">
        <v>25</v>
      </c>
      <c r="BK327" s="191">
        <f>ROUND(I327*H327,2)</f>
        <v>0</v>
      </c>
      <c r="BL327" s="23" t="s">
        <v>165</v>
      </c>
      <c r="BM327" s="23" t="s">
        <v>653</v>
      </c>
    </row>
    <row r="328" spans="2:47" s="1" customFormat="1" ht="27">
      <c r="B328" s="40"/>
      <c r="D328" s="192" t="s">
        <v>167</v>
      </c>
      <c r="F328" s="193" t="s">
        <v>636</v>
      </c>
      <c r="I328" s="194"/>
      <c r="L328" s="40"/>
      <c r="M328" s="195"/>
      <c r="N328" s="41"/>
      <c r="O328" s="41"/>
      <c r="P328" s="41"/>
      <c r="Q328" s="41"/>
      <c r="R328" s="41"/>
      <c r="S328" s="41"/>
      <c r="T328" s="69"/>
      <c r="AT328" s="23" t="s">
        <v>167</v>
      </c>
      <c r="AU328" s="23" t="s">
        <v>83</v>
      </c>
    </row>
    <row r="329" spans="2:51" s="12" customFormat="1" ht="13.5">
      <c r="B329" s="196"/>
      <c r="D329" s="192" t="s">
        <v>192</v>
      </c>
      <c r="F329" s="198" t="s">
        <v>642</v>
      </c>
      <c r="H329" s="199">
        <v>5.05</v>
      </c>
      <c r="I329" s="200"/>
      <c r="L329" s="196"/>
      <c r="M329" s="201"/>
      <c r="N329" s="202"/>
      <c r="O329" s="202"/>
      <c r="P329" s="202"/>
      <c r="Q329" s="202"/>
      <c r="R329" s="202"/>
      <c r="S329" s="202"/>
      <c r="T329" s="203"/>
      <c r="AT329" s="197" t="s">
        <v>192</v>
      </c>
      <c r="AU329" s="197" t="s">
        <v>83</v>
      </c>
      <c r="AV329" s="12" t="s">
        <v>83</v>
      </c>
      <c r="AW329" s="12" t="s">
        <v>6</v>
      </c>
      <c r="AX329" s="12" t="s">
        <v>25</v>
      </c>
      <c r="AY329" s="197" t="s">
        <v>158</v>
      </c>
    </row>
    <row r="330" spans="2:65" s="1" customFormat="1" ht="16.5" customHeight="1">
      <c r="B330" s="179"/>
      <c r="C330" s="180" t="s">
        <v>654</v>
      </c>
      <c r="D330" s="180" t="s">
        <v>160</v>
      </c>
      <c r="E330" s="181" t="s">
        <v>655</v>
      </c>
      <c r="F330" s="182" t="s">
        <v>656</v>
      </c>
      <c r="G330" s="183" t="s">
        <v>176</v>
      </c>
      <c r="H330" s="184">
        <v>155</v>
      </c>
      <c r="I330" s="185"/>
      <c r="J330" s="186">
        <f>ROUND(I330*H330,2)</f>
        <v>0</v>
      </c>
      <c r="K330" s="182" t="s">
        <v>164</v>
      </c>
      <c r="L330" s="40"/>
      <c r="M330" s="187" t="s">
        <v>5</v>
      </c>
      <c r="N330" s="188" t="s">
        <v>45</v>
      </c>
      <c r="O330" s="41"/>
      <c r="P330" s="189">
        <f>O330*H330</f>
        <v>0</v>
      </c>
      <c r="Q330" s="189">
        <v>0</v>
      </c>
      <c r="R330" s="189">
        <f>Q330*H330</f>
        <v>0</v>
      </c>
      <c r="S330" s="189">
        <v>0</v>
      </c>
      <c r="T330" s="190">
        <f>S330*H330</f>
        <v>0</v>
      </c>
      <c r="AR330" s="23" t="s">
        <v>165</v>
      </c>
      <c r="AT330" s="23" t="s">
        <v>160</v>
      </c>
      <c r="AU330" s="23" t="s">
        <v>83</v>
      </c>
      <c r="AY330" s="23" t="s">
        <v>158</v>
      </c>
      <c r="BE330" s="191">
        <f>IF(N330="základní",J330,0)</f>
        <v>0</v>
      </c>
      <c r="BF330" s="191">
        <f>IF(N330="snížená",J330,0)</f>
        <v>0</v>
      </c>
      <c r="BG330" s="191">
        <f>IF(N330="zákl. přenesená",J330,0)</f>
        <v>0</v>
      </c>
      <c r="BH330" s="191">
        <f>IF(N330="sníž. přenesená",J330,0)</f>
        <v>0</v>
      </c>
      <c r="BI330" s="191">
        <f>IF(N330="nulová",J330,0)</f>
        <v>0</v>
      </c>
      <c r="BJ330" s="23" t="s">
        <v>25</v>
      </c>
      <c r="BK330" s="191">
        <f>ROUND(I330*H330,2)</f>
        <v>0</v>
      </c>
      <c r="BL330" s="23" t="s">
        <v>165</v>
      </c>
      <c r="BM330" s="23" t="s">
        <v>657</v>
      </c>
    </row>
    <row r="331" spans="2:47" s="1" customFormat="1" ht="27">
      <c r="B331" s="40"/>
      <c r="D331" s="192" t="s">
        <v>167</v>
      </c>
      <c r="F331" s="193" t="s">
        <v>597</v>
      </c>
      <c r="I331" s="194"/>
      <c r="L331" s="40"/>
      <c r="M331" s="195"/>
      <c r="N331" s="41"/>
      <c r="O331" s="41"/>
      <c r="P331" s="41"/>
      <c r="Q331" s="41"/>
      <c r="R331" s="41"/>
      <c r="S331" s="41"/>
      <c r="T331" s="69"/>
      <c r="AT331" s="23" t="s">
        <v>167</v>
      </c>
      <c r="AU331" s="23" t="s">
        <v>83</v>
      </c>
    </row>
    <row r="332" spans="2:65" s="1" customFormat="1" ht="25.5" customHeight="1">
      <c r="B332" s="179"/>
      <c r="C332" s="180" t="s">
        <v>658</v>
      </c>
      <c r="D332" s="180" t="s">
        <v>160</v>
      </c>
      <c r="E332" s="181" t="s">
        <v>659</v>
      </c>
      <c r="F332" s="182" t="s">
        <v>660</v>
      </c>
      <c r="G332" s="183" t="s">
        <v>397</v>
      </c>
      <c r="H332" s="184">
        <v>2</v>
      </c>
      <c r="I332" s="185"/>
      <c r="J332" s="186">
        <f>ROUND(I332*H332,2)</f>
        <v>0</v>
      </c>
      <c r="K332" s="182" t="s">
        <v>164</v>
      </c>
      <c r="L332" s="40"/>
      <c r="M332" s="187" t="s">
        <v>5</v>
      </c>
      <c r="N332" s="188" t="s">
        <v>45</v>
      </c>
      <c r="O332" s="41"/>
      <c r="P332" s="189">
        <f>O332*H332</f>
        <v>0</v>
      </c>
      <c r="Q332" s="189">
        <v>0</v>
      </c>
      <c r="R332" s="189">
        <f>Q332*H332</f>
        <v>0</v>
      </c>
      <c r="S332" s="189">
        <v>0.082</v>
      </c>
      <c r="T332" s="190">
        <f>S332*H332</f>
        <v>0.164</v>
      </c>
      <c r="AR332" s="23" t="s">
        <v>165</v>
      </c>
      <c r="AT332" s="23" t="s">
        <v>160</v>
      </c>
      <c r="AU332" s="23" t="s">
        <v>83</v>
      </c>
      <c r="AY332" s="23" t="s">
        <v>158</v>
      </c>
      <c r="BE332" s="191">
        <f>IF(N332="základní",J332,0)</f>
        <v>0</v>
      </c>
      <c r="BF332" s="191">
        <f>IF(N332="snížená",J332,0)</f>
        <v>0</v>
      </c>
      <c r="BG332" s="191">
        <f>IF(N332="zákl. přenesená",J332,0)</f>
        <v>0</v>
      </c>
      <c r="BH332" s="191">
        <f>IF(N332="sníž. přenesená",J332,0)</f>
        <v>0</v>
      </c>
      <c r="BI332" s="191">
        <f>IF(N332="nulová",J332,0)</f>
        <v>0</v>
      </c>
      <c r="BJ332" s="23" t="s">
        <v>25</v>
      </c>
      <c r="BK332" s="191">
        <f>ROUND(I332*H332,2)</f>
        <v>0</v>
      </c>
      <c r="BL332" s="23" t="s">
        <v>165</v>
      </c>
      <c r="BM332" s="23" t="s">
        <v>661</v>
      </c>
    </row>
    <row r="333" spans="2:47" s="1" customFormat="1" ht="27">
      <c r="B333" s="40"/>
      <c r="D333" s="192" t="s">
        <v>167</v>
      </c>
      <c r="F333" s="193" t="s">
        <v>460</v>
      </c>
      <c r="I333" s="194"/>
      <c r="L333" s="40"/>
      <c r="M333" s="195"/>
      <c r="N333" s="41"/>
      <c r="O333" s="41"/>
      <c r="P333" s="41"/>
      <c r="Q333" s="41"/>
      <c r="R333" s="41"/>
      <c r="S333" s="41"/>
      <c r="T333" s="69"/>
      <c r="AT333" s="23" t="s">
        <v>167</v>
      </c>
      <c r="AU333" s="23" t="s">
        <v>83</v>
      </c>
    </row>
    <row r="334" spans="2:65" s="1" customFormat="1" ht="16.5" customHeight="1">
      <c r="B334" s="179"/>
      <c r="C334" s="180" t="s">
        <v>662</v>
      </c>
      <c r="D334" s="180" t="s">
        <v>160</v>
      </c>
      <c r="E334" s="181" t="s">
        <v>663</v>
      </c>
      <c r="F334" s="182" t="s">
        <v>664</v>
      </c>
      <c r="G334" s="183" t="s">
        <v>397</v>
      </c>
      <c r="H334" s="184">
        <v>4</v>
      </c>
      <c r="I334" s="185"/>
      <c r="J334" s="186">
        <f>ROUND(I334*H334,2)</f>
        <v>0</v>
      </c>
      <c r="K334" s="182" t="s">
        <v>164</v>
      </c>
      <c r="L334" s="40"/>
      <c r="M334" s="187" t="s">
        <v>5</v>
      </c>
      <c r="N334" s="188" t="s">
        <v>45</v>
      </c>
      <c r="O334" s="41"/>
      <c r="P334" s="189">
        <f>O334*H334</f>
        <v>0</v>
      </c>
      <c r="Q334" s="189">
        <v>0</v>
      </c>
      <c r="R334" s="189">
        <f>Q334*H334</f>
        <v>0</v>
      </c>
      <c r="S334" s="189">
        <v>0.004</v>
      </c>
      <c r="T334" s="190">
        <f>S334*H334</f>
        <v>0.016</v>
      </c>
      <c r="AR334" s="23" t="s">
        <v>165</v>
      </c>
      <c r="AT334" s="23" t="s">
        <v>160</v>
      </c>
      <c r="AU334" s="23" t="s">
        <v>83</v>
      </c>
      <c r="AY334" s="23" t="s">
        <v>158</v>
      </c>
      <c r="BE334" s="191">
        <f>IF(N334="základní",J334,0)</f>
        <v>0</v>
      </c>
      <c r="BF334" s="191">
        <f>IF(N334="snížená",J334,0)</f>
        <v>0</v>
      </c>
      <c r="BG334" s="191">
        <f>IF(N334="zákl. přenesená",J334,0)</f>
        <v>0</v>
      </c>
      <c r="BH334" s="191">
        <f>IF(N334="sníž. přenesená",J334,0)</f>
        <v>0</v>
      </c>
      <c r="BI334" s="191">
        <f>IF(N334="nulová",J334,0)</f>
        <v>0</v>
      </c>
      <c r="BJ334" s="23" t="s">
        <v>25</v>
      </c>
      <c r="BK334" s="191">
        <f>ROUND(I334*H334,2)</f>
        <v>0</v>
      </c>
      <c r="BL334" s="23" t="s">
        <v>165</v>
      </c>
      <c r="BM334" s="23" t="s">
        <v>665</v>
      </c>
    </row>
    <row r="335" spans="2:47" s="1" customFormat="1" ht="27">
      <c r="B335" s="40"/>
      <c r="D335" s="192" t="s">
        <v>167</v>
      </c>
      <c r="F335" s="193" t="s">
        <v>460</v>
      </c>
      <c r="I335" s="194"/>
      <c r="L335" s="40"/>
      <c r="M335" s="195"/>
      <c r="N335" s="41"/>
      <c r="O335" s="41"/>
      <c r="P335" s="41"/>
      <c r="Q335" s="41"/>
      <c r="R335" s="41"/>
      <c r="S335" s="41"/>
      <c r="T335" s="69"/>
      <c r="AT335" s="23" t="s">
        <v>167</v>
      </c>
      <c r="AU335" s="23" t="s">
        <v>83</v>
      </c>
    </row>
    <row r="336" spans="2:63" s="11" customFormat="1" ht="29.85" customHeight="1">
      <c r="B336" s="166"/>
      <c r="D336" s="167" t="s">
        <v>73</v>
      </c>
      <c r="E336" s="177" t="s">
        <v>666</v>
      </c>
      <c r="F336" s="177" t="s">
        <v>667</v>
      </c>
      <c r="I336" s="169"/>
      <c r="J336" s="178">
        <f>BK336</f>
        <v>0</v>
      </c>
      <c r="L336" s="166"/>
      <c r="M336" s="171"/>
      <c r="N336" s="172"/>
      <c r="O336" s="172"/>
      <c r="P336" s="173">
        <f>SUM(P337:P349)</f>
        <v>0</v>
      </c>
      <c r="Q336" s="172"/>
      <c r="R336" s="173">
        <f>SUM(R337:R349)</f>
        <v>0</v>
      </c>
      <c r="S336" s="172"/>
      <c r="T336" s="174">
        <f>SUM(T337:T349)</f>
        <v>0</v>
      </c>
      <c r="AR336" s="167" t="s">
        <v>25</v>
      </c>
      <c r="AT336" s="175" t="s">
        <v>73</v>
      </c>
      <c r="AU336" s="175" t="s">
        <v>25</v>
      </c>
      <c r="AY336" s="167" t="s">
        <v>158</v>
      </c>
      <c r="BK336" s="176">
        <f>SUM(BK337:BK349)</f>
        <v>0</v>
      </c>
    </row>
    <row r="337" spans="2:65" s="1" customFormat="1" ht="25.5" customHeight="1">
      <c r="B337" s="179"/>
      <c r="C337" s="180" t="s">
        <v>668</v>
      </c>
      <c r="D337" s="180" t="s">
        <v>160</v>
      </c>
      <c r="E337" s="181" t="s">
        <v>669</v>
      </c>
      <c r="F337" s="182" t="s">
        <v>670</v>
      </c>
      <c r="G337" s="183" t="s">
        <v>208</v>
      </c>
      <c r="H337" s="184">
        <v>9822.766</v>
      </c>
      <c r="I337" s="185"/>
      <c r="J337" s="186">
        <f>ROUND(I337*H337,2)</f>
        <v>0</v>
      </c>
      <c r="K337" s="182" t="s">
        <v>164</v>
      </c>
      <c r="L337" s="40"/>
      <c r="M337" s="187" t="s">
        <v>5</v>
      </c>
      <c r="N337" s="188" t="s">
        <v>45</v>
      </c>
      <c r="O337" s="41"/>
      <c r="P337" s="189">
        <f>O337*H337</f>
        <v>0</v>
      </c>
      <c r="Q337" s="189">
        <v>0</v>
      </c>
      <c r="R337" s="189">
        <f>Q337*H337</f>
        <v>0</v>
      </c>
      <c r="S337" s="189">
        <v>0</v>
      </c>
      <c r="T337" s="190">
        <f>S337*H337</f>
        <v>0</v>
      </c>
      <c r="AR337" s="23" t="s">
        <v>165</v>
      </c>
      <c r="AT337" s="23" t="s">
        <v>160</v>
      </c>
      <c r="AU337" s="23" t="s">
        <v>83</v>
      </c>
      <c r="AY337" s="23" t="s">
        <v>158</v>
      </c>
      <c r="BE337" s="191">
        <f>IF(N337="základní",J337,0)</f>
        <v>0</v>
      </c>
      <c r="BF337" s="191">
        <f>IF(N337="snížená",J337,0)</f>
        <v>0</v>
      </c>
      <c r="BG337" s="191">
        <f>IF(N337="zákl. přenesená",J337,0)</f>
        <v>0</v>
      </c>
      <c r="BH337" s="191">
        <f>IF(N337="sníž. přenesená",J337,0)</f>
        <v>0</v>
      </c>
      <c r="BI337" s="191">
        <f>IF(N337="nulová",J337,0)</f>
        <v>0</v>
      </c>
      <c r="BJ337" s="23" t="s">
        <v>25</v>
      </c>
      <c r="BK337" s="191">
        <f>ROUND(I337*H337,2)</f>
        <v>0</v>
      </c>
      <c r="BL337" s="23" t="s">
        <v>165</v>
      </c>
      <c r="BM337" s="23" t="s">
        <v>671</v>
      </c>
    </row>
    <row r="338" spans="2:47" s="1" customFormat="1" ht="27">
      <c r="B338" s="40"/>
      <c r="D338" s="192" t="s">
        <v>167</v>
      </c>
      <c r="F338" s="193" t="s">
        <v>672</v>
      </c>
      <c r="I338" s="194"/>
      <c r="L338" s="40"/>
      <c r="M338" s="195"/>
      <c r="N338" s="41"/>
      <c r="O338" s="41"/>
      <c r="P338" s="41"/>
      <c r="Q338" s="41"/>
      <c r="R338" s="41"/>
      <c r="S338" s="41"/>
      <c r="T338" s="69"/>
      <c r="AT338" s="23" t="s">
        <v>167</v>
      </c>
      <c r="AU338" s="23" t="s">
        <v>83</v>
      </c>
    </row>
    <row r="339" spans="2:65" s="1" customFormat="1" ht="25.5" customHeight="1">
      <c r="B339" s="179"/>
      <c r="C339" s="180" t="s">
        <v>673</v>
      </c>
      <c r="D339" s="180" t="s">
        <v>160</v>
      </c>
      <c r="E339" s="181" t="s">
        <v>674</v>
      </c>
      <c r="F339" s="182" t="s">
        <v>675</v>
      </c>
      <c r="G339" s="183" t="s">
        <v>208</v>
      </c>
      <c r="H339" s="184">
        <v>39291.064</v>
      </c>
      <c r="I339" s="185"/>
      <c r="J339" s="186">
        <f>ROUND(I339*H339,2)</f>
        <v>0</v>
      </c>
      <c r="K339" s="182" t="s">
        <v>164</v>
      </c>
      <c r="L339" s="40"/>
      <c r="M339" s="187" t="s">
        <v>5</v>
      </c>
      <c r="N339" s="188" t="s">
        <v>45</v>
      </c>
      <c r="O339" s="41"/>
      <c r="P339" s="189">
        <f>O339*H339</f>
        <v>0</v>
      </c>
      <c r="Q339" s="189">
        <v>0</v>
      </c>
      <c r="R339" s="189">
        <f>Q339*H339</f>
        <v>0</v>
      </c>
      <c r="S339" s="189">
        <v>0</v>
      </c>
      <c r="T339" s="190">
        <f>S339*H339</f>
        <v>0</v>
      </c>
      <c r="AR339" s="23" t="s">
        <v>165</v>
      </c>
      <c r="AT339" s="23" t="s">
        <v>160</v>
      </c>
      <c r="AU339" s="23" t="s">
        <v>83</v>
      </c>
      <c r="AY339" s="23" t="s">
        <v>158</v>
      </c>
      <c r="BE339" s="191">
        <f>IF(N339="základní",J339,0)</f>
        <v>0</v>
      </c>
      <c r="BF339" s="191">
        <f>IF(N339="snížená",J339,0)</f>
        <v>0</v>
      </c>
      <c r="BG339" s="191">
        <f>IF(N339="zákl. přenesená",J339,0)</f>
        <v>0</v>
      </c>
      <c r="BH339" s="191">
        <f>IF(N339="sníž. přenesená",J339,0)</f>
        <v>0</v>
      </c>
      <c r="BI339" s="191">
        <f>IF(N339="nulová",J339,0)</f>
        <v>0</v>
      </c>
      <c r="BJ339" s="23" t="s">
        <v>25</v>
      </c>
      <c r="BK339" s="191">
        <f>ROUND(I339*H339,2)</f>
        <v>0</v>
      </c>
      <c r="BL339" s="23" t="s">
        <v>165</v>
      </c>
      <c r="BM339" s="23" t="s">
        <v>676</v>
      </c>
    </row>
    <row r="340" spans="2:47" s="1" customFormat="1" ht="27">
      <c r="B340" s="40"/>
      <c r="D340" s="192" t="s">
        <v>167</v>
      </c>
      <c r="F340" s="193" t="s">
        <v>677</v>
      </c>
      <c r="I340" s="194"/>
      <c r="L340" s="40"/>
      <c r="M340" s="195"/>
      <c r="N340" s="41"/>
      <c r="O340" s="41"/>
      <c r="P340" s="41"/>
      <c r="Q340" s="41"/>
      <c r="R340" s="41"/>
      <c r="S340" s="41"/>
      <c r="T340" s="69"/>
      <c r="AT340" s="23" t="s">
        <v>167</v>
      </c>
      <c r="AU340" s="23" t="s">
        <v>83</v>
      </c>
    </row>
    <row r="341" spans="2:51" s="12" customFormat="1" ht="13.5">
      <c r="B341" s="196"/>
      <c r="D341" s="192" t="s">
        <v>192</v>
      </c>
      <c r="F341" s="198" t="s">
        <v>678</v>
      </c>
      <c r="H341" s="199">
        <v>39291.064</v>
      </c>
      <c r="I341" s="200"/>
      <c r="L341" s="196"/>
      <c r="M341" s="201"/>
      <c r="N341" s="202"/>
      <c r="O341" s="202"/>
      <c r="P341" s="202"/>
      <c r="Q341" s="202"/>
      <c r="R341" s="202"/>
      <c r="S341" s="202"/>
      <c r="T341" s="203"/>
      <c r="AT341" s="197" t="s">
        <v>192</v>
      </c>
      <c r="AU341" s="197" t="s">
        <v>83</v>
      </c>
      <c r="AV341" s="12" t="s">
        <v>83</v>
      </c>
      <c r="AW341" s="12" t="s">
        <v>6</v>
      </c>
      <c r="AX341" s="12" t="s">
        <v>25</v>
      </c>
      <c r="AY341" s="197" t="s">
        <v>158</v>
      </c>
    </row>
    <row r="342" spans="2:65" s="1" customFormat="1" ht="16.5" customHeight="1">
      <c r="B342" s="179"/>
      <c r="C342" s="180" t="s">
        <v>679</v>
      </c>
      <c r="D342" s="180" t="s">
        <v>160</v>
      </c>
      <c r="E342" s="181" t="s">
        <v>680</v>
      </c>
      <c r="F342" s="182" t="s">
        <v>681</v>
      </c>
      <c r="G342" s="183" t="s">
        <v>208</v>
      </c>
      <c r="H342" s="184">
        <v>115.266</v>
      </c>
      <c r="I342" s="185"/>
      <c r="J342" s="186">
        <f>ROUND(I342*H342,2)</f>
        <v>0</v>
      </c>
      <c r="K342" s="182" t="s">
        <v>164</v>
      </c>
      <c r="L342" s="40"/>
      <c r="M342" s="187" t="s">
        <v>5</v>
      </c>
      <c r="N342" s="188" t="s">
        <v>45</v>
      </c>
      <c r="O342" s="41"/>
      <c r="P342" s="189">
        <f>O342*H342</f>
        <v>0</v>
      </c>
      <c r="Q342" s="189">
        <v>0</v>
      </c>
      <c r="R342" s="189">
        <f>Q342*H342</f>
        <v>0</v>
      </c>
      <c r="S342" s="189">
        <v>0</v>
      </c>
      <c r="T342" s="190">
        <f>S342*H342</f>
        <v>0</v>
      </c>
      <c r="AR342" s="23" t="s">
        <v>165</v>
      </c>
      <c r="AT342" s="23" t="s">
        <v>160</v>
      </c>
      <c r="AU342" s="23" t="s">
        <v>83</v>
      </c>
      <c r="AY342" s="23" t="s">
        <v>158</v>
      </c>
      <c r="BE342" s="191">
        <f>IF(N342="základní",J342,0)</f>
        <v>0</v>
      </c>
      <c r="BF342" s="191">
        <f>IF(N342="snížená",J342,0)</f>
        <v>0</v>
      </c>
      <c r="BG342" s="191">
        <f>IF(N342="zákl. přenesená",J342,0)</f>
        <v>0</v>
      </c>
      <c r="BH342" s="191">
        <f>IF(N342="sníž. přenesená",J342,0)</f>
        <v>0</v>
      </c>
      <c r="BI342" s="191">
        <f>IF(N342="nulová",J342,0)</f>
        <v>0</v>
      </c>
      <c r="BJ342" s="23" t="s">
        <v>25</v>
      </c>
      <c r="BK342" s="191">
        <f>ROUND(I342*H342,2)</f>
        <v>0</v>
      </c>
      <c r="BL342" s="23" t="s">
        <v>165</v>
      </c>
      <c r="BM342" s="23" t="s">
        <v>682</v>
      </c>
    </row>
    <row r="343" spans="2:47" s="1" customFormat="1" ht="27">
      <c r="B343" s="40"/>
      <c r="D343" s="192" t="s">
        <v>167</v>
      </c>
      <c r="F343" s="193" t="s">
        <v>672</v>
      </c>
      <c r="I343" s="194"/>
      <c r="L343" s="40"/>
      <c r="M343" s="195"/>
      <c r="N343" s="41"/>
      <c r="O343" s="41"/>
      <c r="P343" s="41"/>
      <c r="Q343" s="41"/>
      <c r="R343" s="41"/>
      <c r="S343" s="41"/>
      <c r="T343" s="69"/>
      <c r="AT343" s="23" t="s">
        <v>167</v>
      </c>
      <c r="AU343" s="23" t="s">
        <v>83</v>
      </c>
    </row>
    <row r="344" spans="2:65" s="1" customFormat="1" ht="16.5" customHeight="1">
      <c r="B344" s="179"/>
      <c r="C344" s="180" t="s">
        <v>683</v>
      </c>
      <c r="D344" s="180" t="s">
        <v>160</v>
      </c>
      <c r="E344" s="181" t="s">
        <v>684</v>
      </c>
      <c r="F344" s="182" t="s">
        <v>685</v>
      </c>
      <c r="G344" s="183" t="s">
        <v>208</v>
      </c>
      <c r="H344" s="184">
        <v>741.064</v>
      </c>
      <c r="I344" s="185"/>
      <c r="J344" s="186">
        <f>ROUND(I344*H344,2)</f>
        <v>0</v>
      </c>
      <c r="K344" s="182" t="s">
        <v>164</v>
      </c>
      <c r="L344" s="40"/>
      <c r="M344" s="187" t="s">
        <v>5</v>
      </c>
      <c r="N344" s="188" t="s">
        <v>45</v>
      </c>
      <c r="O344" s="41"/>
      <c r="P344" s="189">
        <f>O344*H344</f>
        <v>0</v>
      </c>
      <c r="Q344" s="189">
        <v>0</v>
      </c>
      <c r="R344" s="189">
        <f>Q344*H344</f>
        <v>0</v>
      </c>
      <c r="S344" s="189">
        <v>0</v>
      </c>
      <c r="T344" s="190">
        <f>S344*H344</f>
        <v>0</v>
      </c>
      <c r="AR344" s="23" t="s">
        <v>165</v>
      </c>
      <c r="AT344" s="23" t="s">
        <v>160</v>
      </c>
      <c r="AU344" s="23" t="s">
        <v>83</v>
      </c>
      <c r="AY344" s="23" t="s">
        <v>158</v>
      </c>
      <c r="BE344" s="191">
        <f>IF(N344="základní",J344,0)</f>
        <v>0</v>
      </c>
      <c r="BF344" s="191">
        <f>IF(N344="snížená",J344,0)</f>
        <v>0</v>
      </c>
      <c r="BG344" s="191">
        <f>IF(N344="zákl. přenesená",J344,0)</f>
        <v>0</v>
      </c>
      <c r="BH344" s="191">
        <f>IF(N344="sníž. přenesená",J344,0)</f>
        <v>0</v>
      </c>
      <c r="BI344" s="191">
        <f>IF(N344="nulová",J344,0)</f>
        <v>0</v>
      </c>
      <c r="BJ344" s="23" t="s">
        <v>25</v>
      </c>
      <c r="BK344" s="191">
        <f>ROUND(I344*H344,2)</f>
        <v>0</v>
      </c>
      <c r="BL344" s="23" t="s">
        <v>165</v>
      </c>
      <c r="BM344" s="23" t="s">
        <v>686</v>
      </c>
    </row>
    <row r="345" spans="2:47" s="1" customFormat="1" ht="27">
      <c r="B345" s="40"/>
      <c r="D345" s="192" t="s">
        <v>167</v>
      </c>
      <c r="F345" s="193" t="s">
        <v>672</v>
      </c>
      <c r="I345" s="194"/>
      <c r="L345" s="40"/>
      <c r="M345" s="195"/>
      <c r="N345" s="41"/>
      <c r="O345" s="41"/>
      <c r="P345" s="41"/>
      <c r="Q345" s="41"/>
      <c r="R345" s="41"/>
      <c r="S345" s="41"/>
      <c r="T345" s="69"/>
      <c r="AT345" s="23" t="s">
        <v>167</v>
      </c>
      <c r="AU345" s="23" t="s">
        <v>83</v>
      </c>
    </row>
    <row r="346" spans="2:65" s="1" customFormat="1" ht="16.5" customHeight="1">
      <c r="B346" s="179"/>
      <c r="C346" s="180" t="s">
        <v>687</v>
      </c>
      <c r="D346" s="180" t="s">
        <v>160</v>
      </c>
      <c r="E346" s="181" t="s">
        <v>688</v>
      </c>
      <c r="F346" s="182" t="s">
        <v>689</v>
      </c>
      <c r="G346" s="183" t="s">
        <v>208</v>
      </c>
      <c r="H346" s="184">
        <v>2817.536</v>
      </c>
      <c r="I346" s="185"/>
      <c r="J346" s="186">
        <f>ROUND(I346*H346,2)</f>
        <v>0</v>
      </c>
      <c r="K346" s="182" t="s">
        <v>164</v>
      </c>
      <c r="L346" s="40"/>
      <c r="M346" s="187" t="s">
        <v>5</v>
      </c>
      <c r="N346" s="188" t="s">
        <v>45</v>
      </c>
      <c r="O346" s="41"/>
      <c r="P346" s="189">
        <f>O346*H346</f>
        <v>0</v>
      </c>
      <c r="Q346" s="189">
        <v>0</v>
      </c>
      <c r="R346" s="189">
        <f>Q346*H346</f>
        <v>0</v>
      </c>
      <c r="S346" s="189">
        <v>0</v>
      </c>
      <c r="T346" s="190">
        <f>S346*H346</f>
        <v>0</v>
      </c>
      <c r="AR346" s="23" t="s">
        <v>165</v>
      </c>
      <c r="AT346" s="23" t="s">
        <v>160</v>
      </c>
      <c r="AU346" s="23" t="s">
        <v>83</v>
      </c>
      <c r="AY346" s="23" t="s">
        <v>158</v>
      </c>
      <c r="BE346" s="191">
        <f>IF(N346="základní",J346,0)</f>
        <v>0</v>
      </c>
      <c r="BF346" s="191">
        <f>IF(N346="snížená",J346,0)</f>
        <v>0</v>
      </c>
      <c r="BG346" s="191">
        <f>IF(N346="zákl. přenesená",J346,0)</f>
        <v>0</v>
      </c>
      <c r="BH346" s="191">
        <f>IF(N346="sníž. přenesená",J346,0)</f>
        <v>0</v>
      </c>
      <c r="BI346" s="191">
        <f>IF(N346="nulová",J346,0)</f>
        <v>0</v>
      </c>
      <c r="BJ346" s="23" t="s">
        <v>25</v>
      </c>
      <c r="BK346" s="191">
        <f>ROUND(I346*H346,2)</f>
        <v>0</v>
      </c>
      <c r="BL346" s="23" t="s">
        <v>165</v>
      </c>
      <c r="BM346" s="23" t="s">
        <v>690</v>
      </c>
    </row>
    <row r="347" spans="2:47" s="1" customFormat="1" ht="27">
      <c r="B347" s="40"/>
      <c r="D347" s="192" t="s">
        <v>167</v>
      </c>
      <c r="F347" s="193" t="s">
        <v>672</v>
      </c>
      <c r="I347" s="194"/>
      <c r="L347" s="40"/>
      <c r="M347" s="195"/>
      <c r="N347" s="41"/>
      <c r="O347" s="41"/>
      <c r="P347" s="41"/>
      <c r="Q347" s="41"/>
      <c r="R347" s="41"/>
      <c r="S347" s="41"/>
      <c r="T347" s="69"/>
      <c r="AT347" s="23" t="s">
        <v>167</v>
      </c>
      <c r="AU347" s="23" t="s">
        <v>83</v>
      </c>
    </row>
    <row r="348" spans="2:65" s="1" customFormat="1" ht="16.5" customHeight="1">
      <c r="B348" s="179"/>
      <c r="C348" s="180" t="s">
        <v>691</v>
      </c>
      <c r="D348" s="180" t="s">
        <v>160</v>
      </c>
      <c r="E348" s="181" t="s">
        <v>692</v>
      </c>
      <c r="F348" s="182" t="s">
        <v>693</v>
      </c>
      <c r="G348" s="183" t="s">
        <v>208</v>
      </c>
      <c r="H348" s="184">
        <v>5936</v>
      </c>
      <c r="I348" s="185"/>
      <c r="J348" s="186">
        <f>ROUND(I348*H348,2)</f>
        <v>0</v>
      </c>
      <c r="K348" s="182" t="s">
        <v>164</v>
      </c>
      <c r="L348" s="40"/>
      <c r="M348" s="187" t="s">
        <v>5</v>
      </c>
      <c r="N348" s="188" t="s">
        <v>45</v>
      </c>
      <c r="O348" s="41"/>
      <c r="P348" s="189">
        <f>O348*H348</f>
        <v>0</v>
      </c>
      <c r="Q348" s="189">
        <v>0</v>
      </c>
      <c r="R348" s="189">
        <f>Q348*H348</f>
        <v>0</v>
      </c>
      <c r="S348" s="189">
        <v>0</v>
      </c>
      <c r="T348" s="190">
        <f>S348*H348</f>
        <v>0</v>
      </c>
      <c r="AR348" s="23" t="s">
        <v>165</v>
      </c>
      <c r="AT348" s="23" t="s">
        <v>160</v>
      </c>
      <c r="AU348" s="23" t="s">
        <v>83</v>
      </c>
      <c r="AY348" s="23" t="s">
        <v>158</v>
      </c>
      <c r="BE348" s="191">
        <f>IF(N348="základní",J348,0)</f>
        <v>0</v>
      </c>
      <c r="BF348" s="191">
        <f>IF(N348="snížená",J348,0)</f>
        <v>0</v>
      </c>
      <c r="BG348" s="191">
        <f>IF(N348="zákl. přenesená",J348,0)</f>
        <v>0</v>
      </c>
      <c r="BH348" s="191">
        <f>IF(N348="sníž. přenesená",J348,0)</f>
        <v>0</v>
      </c>
      <c r="BI348" s="191">
        <f>IF(N348="nulová",J348,0)</f>
        <v>0</v>
      </c>
      <c r="BJ348" s="23" t="s">
        <v>25</v>
      </c>
      <c r="BK348" s="191">
        <f>ROUND(I348*H348,2)</f>
        <v>0</v>
      </c>
      <c r="BL348" s="23" t="s">
        <v>165</v>
      </c>
      <c r="BM348" s="23" t="s">
        <v>694</v>
      </c>
    </row>
    <row r="349" spans="2:47" s="1" customFormat="1" ht="27">
      <c r="B349" s="40"/>
      <c r="D349" s="192" t="s">
        <v>167</v>
      </c>
      <c r="F349" s="193" t="s">
        <v>672</v>
      </c>
      <c r="I349" s="194"/>
      <c r="L349" s="40"/>
      <c r="M349" s="195"/>
      <c r="N349" s="41"/>
      <c r="O349" s="41"/>
      <c r="P349" s="41"/>
      <c r="Q349" s="41"/>
      <c r="R349" s="41"/>
      <c r="S349" s="41"/>
      <c r="T349" s="69"/>
      <c r="AT349" s="23" t="s">
        <v>167</v>
      </c>
      <c r="AU349" s="23" t="s">
        <v>83</v>
      </c>
    </row>
    <row r="350" spans="2:63" s="11" customFormat="1" ht="29.85" customHeight="1">
      <c r="B350" s="166"/>
      <c r="D350" s="167" t="s">
        <v>73</v>
      </c>
      <c r="E350" s="177" t="s">
        <v>695</v>
      </c>
      <c r="F350" s="177" t="s">
        <v>696</v>
      </c>
      <c r="I350" s="169"/>
      <c r="J350" s="178">
        <f>BK350</f>
        <v>0</v>
      </c>
      <c r="L350" s="166"/>
      <c r="M350" s="171"/>
      <c r="N350" s="172"/>
      <c r="O350" s="172"/>
      <c r="P350" s="173">
        <f>SUM(P351:P352)</f>
        <v>0</v>
      </c>
      <c r="Q350" s="172"/>
      <c r="R350" s="173">
        <f>SUM(R351:R352)</f>
        <v>0</v>
      </c>
      <c r="S350" s="172"/>
      <c r="T350" s="174">
        <f>SUM(T351:T352)</f>
        <v>0</v>
      </c>
      <c r="AR350" s="167" t="s">
        <v>25</v>
      </c>
      <c r="AT350" s="175" t="s">
        <v>73</v>
      </c>
      <c r="AU350" s="175" t="s">
        <v>25</v>
      </c>
      <c r="AY350" s="167" t="s">
        <v>158</v>
      </c>
      <c r="BK350" s="176">
        <f>SUM(BK351:BK352)</f>
        <v>0</v>
      </c>
    </row>
    <row r="351" spans="2:65" s="1" customFormat="1" ht="25.5" customHeight="1">
      <c r="B351" s="179"/>
      <c r="C351" s="180" t="s">
        <v>697</v>
      </c>
      <c r="D351" s="180" t="s">
        <v>160</v>
      </c>
      <c r="E351" s="181" t="s">
        <v>698</v>
      </c>
      <c r="F351" s="182" t="s">
        <v>699</v>
      </c>
      <c r="G351" s="183" t="s">
        <v>208</v>
      </c>
      <c r="H351" s="184">
        <v>11787.273</v>
      </c>
      <c r="I351" s="185"/>
      <c r="J351" s="186">
        <f>ROUND(I351*H351,2)</f>
        <v>0</v>
      </c>
      <c r="K351" s="182" t="s">
        <v>164</v>
      </c>
      <c r="L351" s="40"/>
      <c r="M351" s="187" t="s">
        <v>5</v>
      </c>
      <c r="N351" s="188" t="s">
        <v>45</v>
      </c>
      <c r="O351" s="41"/>
      <c r="P351" s="189">
        <f>O351*H351</f>
        <v>0</v>
      </c>
      <c r="Q351" s="189">
        <v>0</v>
      </c>
      <c r="R351" s="189">
        <f>Q351*H351</f>
        <v>0</v>
      </c>
      <c r="S351" s="189">
        <v>0</v>
      </c>
      <c r="T351" s="190">
        <f>S351*H351</f>
        <v>0</v>
      </c>
      <c r="AR351" s="23" t="s">
        <v>165</v>
      </c>
      <c r="AT351" s="23" t="s">
        <v>160</v>
      </c>
      <c r="AU351" s="23" t="s">
        <v>83</v>
      </c>
      <c r="AY351" s="23" t="s">
        <v>158</v>
      </c>
      <c r="BE351" s="191">
        <f>IF(N351="základní",J351,0)</f>
        <v>0</v>
      </c>
      <c r="BF351" s="191">
        <f>IF(N351="snížená",J351,0)</f>
        <v>0</v>
      </c>
      <c r="BG351" s="191">
        <f>IF(N351="zákl. přenesená",J351,0)</f>
        <v>0</v>
      </c>
      <c r="BH351" s="191">
        <f>IF(N351="sníž. přenesená",J351,0)</f>
        <v>0</v>
      </c>
      <c r="BI351" s="191">
        <f>IF(N351="nulová",J351,0)</f>
        <v>0</v>
      </c>
      <c r="BJ351" s="23" t="s">
        <v>25</v>
      </c>
      <c r="BK351" s="191">
        <f>ROUND(I351*H351,2)</f>
        <v>0</v>
      </c>
      <c r="BL351" s="23" t="s">
        <v>165</v>
      </c>
      <c r="BM351" s="23" t="s">
        <v>700</v>
      </c>
    </row>
    <row r="352" spans="2:47" s="1" customFormat="1" ht="27">
      <c r="B352" s="40"/>
      <c r="D352" s="192" t="s">
        <v>167</v>
      </c>
      <c r="F352" s="193" t="s">
        <v>672</v>
      </c>
      <c r="I352" s="194"/>
      <c r="L352" s="40"/>
      <c r="M352" s="195"/>
      <c r="N352" s="41"/>
      <c r="O352" s="41"/>
      <c r="P352" s="41"/>
      <c r="Q352" s="41"/>
      <c r="R352" s="41"/>
      <c r="S352" s="41"/>
      <c r="T352" s="69"/>
      <c r="AT352" s="23" t="s">
        <v>167</v>
      </c>
      <c r="AU352" s="23" t="s">
        <v>83</v>
      </c>
    </row>
    <row r="353" spans="2:63" s="11" customFormat="1" ht="37.35" customHeight="1">
      <c r="B353" s="166"/>
      <c r="D353" s="167" t="s">
        <v>73</v>
      </c>
      <c r="E353" s="168" t="s">
        <v>205</v>
      </c>
      <c r="F353" s="168" t="s">
        <v>701</v>
      </c>
      <c r="I353" s="169"/>
      <c r="J353" s="170">
        <f>BK353</f>
        <v>0</v>
      </c>
      <c r="L353" s="166"/>
      <c r="M353" s="171"/>
      <c r="N353" s="172"/>
      <c r="O353" s="172"/>
      <c r="P353" s="173">
        <f>P354+P359</f>
        <v>0</v>
      </c>
      <c r="Q353" s="172"/>
      <c r="R353" s="173">
        <f>R354+R359</f>
        <v>9.28984</v>
      </c>
      <c r="S353" s="172"/>
      <c r="T353" s="174">
        <f>T354+T359</f>
        <v>0</v>
      </c>
      <c r="AR353" s="167" t="s">
        <v>173</v>
      </c>
      <c r="AT353" s="175" t="s">
        <v>73</v>
      </c>
      <c r="AU353" s="175" t="s">
        <v>74</v>
      </c>
      <c r="AY353" s="167" t="s">
        <v>158</v>
      </c>
      <c r="BK353" s="176">
        <f>BK354+BK359</f>
        <v>0</v>
      </c>
    </row>
    <row r="354" spans="2:63" s="11" customFormat="1" ht="19.9" customHeight="1">
      <c r="B354" s="166"/>
      <c r="D354" s="167" t="s">
        <v>73</v>
      </c>
      <c r="E354" s="177" t="s">
        <v>702</v>
      </c>
      <c r="F354" s="177" t="s">
        <v>703</v>
      </c>
      <c r="I354" s="169"/>
      <c r="J354" s="178">
        <f>BK354</f>
        <v>0</v>
      </c>
      <c r="L354" s="166"/>
      <c r="M354" s="171"/>
      <c r="N354" s="172"/>
      <c r="O354" s="172"/>
      <c r="P354" s="173">
        <f>SUM(P355:P358)</f>
        <v>0</v>
      </c>
      <c r="Q354" s="172"/>
      <c r="R354" s="173">
        <f>SUM(R355:R358)</f>
        <v>0.9159999999999999</v>
      </c>
      <c r="S354" s="172"/>
      <c r="T354" s="174">
        <f>SUM(T355:T358)</f>
        <v>0</v>
      </c>
      <c r="AR354" s="167" t="s">
        <v>173</v>
      </c>
      <c r="AT354" s="175" t="s">
        <v>73</v>
      </c>
      <c r="AU354" s="175" t="s">
        <v>25</v>
      </c>
      <c r="AY354" s="167" t="s">
        <v>158</v>
      </c>
      <c r="BK354" s="176">
        <f>SUM(BK355:BK358)</f>
        <v>0</v>
      </c>
    </row>
    <row r="355" spans="2:65" s="1" customFormat="1" ht="16.5" customHeight="1">
      <c r="B355" s="179"/>
      <c r="C355" s="180" t="s">
        <v>704</v>
      </c>
      <c r="D355" s="180" t="s">
        <v>160</v>
      </c>
      <c r="E355" s="181" t="s">
        <v>705</v>
      </c>
      <c r="F355" s="182" t="s">
        <v>706</v>
      </c>
      <c r="G355" s="183" t="s">
        <v>176</v>
      </c>
      <c r="H355" s="184">
        <v>80</v>
      </c>
      <c r="I355" s="185"/>
      <c r="J355" s="186">
        <f>ROUND(I355*H355,2)</f>
        <v>0</v>
      </c>
      <c r="K355" s="182" t="s">
        <v>5</v>
      </c>
      <c r="L355" s="40"/>
      <c r="M355" s="187" t="s">
        <v>5</v>
      </c>
      <c r="N355" s="188" t="s">
        <v>45</v>
      </c>
      <c r="O355" s="41"/>
      <c r="P355" s="189">
        <f>O355*H355</f>
        <v>0</v>
      </c>
      <c r="Q355" s="189">
        <v>0.00827</v>
      </c>
      <c r="R355" s="189">
        <f>Q355*H355</f>
        <v>0.6616</v>
      </c>
      <c r="S355" s="189">
        <v>0</v>
      </c>
      <c r="T355" s="190">
        <f>S355*H355</f>
        <v>0</v>
      </c>
      <c r="AR355" s="23" t="s">
        <v>475</v>
      </c>
      <c r="AT355" s="23" t="s">
        <v>160</v>
      </c>
      <c r="AU355" s="23" t="s">
        <v>83</v>
      </c>
      <c r="AY355" s="23" t="s">
        <v>158</v>
      </c>
      <c r="BE355" s="191">
        <f>IF(N355="základní",J355,0)</f>
        <v>0</v>
      </c>
      <c r="BF355" s="191">
        <f>IF(N355="snížená",J355,0)</f>
        <v>0</v>
      </c>
      <c r="BG355" s="191">
        <f>IF(N355="zákl. přenesená",J355,0)</f>
        <v>0</v>
      </c>
      <c r="BH355" s="191">
        <f>IF(N355="sníž. přenesená",J355,0)</f>
        <v>0</v>
      </c>
      <c r="BI355" s="191">
        <f>IF(N355="nulová",J355,0)</f>
        <v>0</v>
      </c>
      <c r="BJ355" s="23" t="s">
        <v>25</v>
      </c>
      <c r="BK355" s="191">
        <f>ROUND(I355*H355,2)</f>
        <v>0</v>
      </c>
      <c r="BL355" s="23" t="s">
        <v>475</v>
      </c>
      <c r="BM355" s="23" t="s">
        <v>707</v>
      </c>
    </row>
    <row r="356" spans="2:47" s="1" customFormat="1" ht="40.5">
      <c r="B356" s="40"/>
      <c r="D356" s="192" t="s">
        <v>167</v>
      </c>
      <c r="F356" s="193" t="s">
        <v>708</v>
      </c>
      <c r="I356" s="194"/>
      <c r="L356" s="40"/>
      <c r="M356" s="195"/>
      <c r="N356" s="41"/>
      <c r="O356" s="41"/>
      <c r="P356" s="41"/>
      <c r="Q356" s="41"/>
      <c r="R356" s="41"/>
      <c r="S356" s="41"/>
      <c r="T356" s="69"/>
      <c r="AT356" s="23" t="s">
        <v>167</v>
      </c>
      <c r="AU356" s="23" t="s">
        <v>83</v>
      </c>
    </row>
    <row r="357" spans="2:65" s="1" customFormat="1" ht="16.5" customHeight="1">
      <c r="B357" s="179"/>
      <c r="C357" s="204" t="s">
        <v>709</v>
      </c>
      <c r="D357" s="204" t="s">
        <v>205</v>
      </c>
      <c r="E357" s="205" t="s">
        <v>710</v>
      </c>
      <c r="F357" s="206" t="s">
        <v>1435</v>
      </c>
      <c r="G357" s="207" t="s">
        <v>176</v>
      </c>
      <c r="H357" s="208">
        <v>80</v>
      </c>
      <c r="I357" s="209"/>
      <c r="J357" s="210">
        <f>ROUND(I357*H357,2)</f>
        <v>0</v>
      </c>
      <c r="K357" s="206" t="s">
        <v>5</v>
      </c>
      <c r="L357" s="211"/>
      <c r="M357" s="212" t="s">
        <v>5</v>
      </c>
      <c r="N357" s="213" t="s">
        <v>45</v>
      </c>
      <c r="O357" s="41"/>
      <c r="P357" s="189">
        <f>O357*H357</f>
        <v>0</v>
      </c>
      <c r="Q357" s="189">
        <v>0.00318</v>
      </c>
      <c r="R357" s="189">
        <f>Q357*H357</f>
        <v>0.2544</v>
      </c>
      <c r="S357" s="189">
        <v>0</v>
      </c>
      <c r="T357" s="190">
        <f>S357*H357</f>
        <v>0</v>
      </c>
      <c r="AR357" s="23" t="s">
        <v>711</v>
      </c>
      <c r="AT357" s="23" t="s">
        <v>205</v>
      </c>
      <c r="AU357" s="23" t="s">
        <v>83</v>
      </c>
      <c r="AY357" s="23" t="s">
        <v>158</v>
      </c>
      <c r="BE357" s="191">
        <f>IF(N357="základní",J357,0)</f>
        <v>0</v>
      </c>
      <c r="BF357" s="191">
        <f>IF(N357="snížená",J357,0)</f>
        <v>0</v>
      </c>
      <c r="BG357" s="191">
        <f>IF(N357="zákl. přenesená",J357,0)</f>
        <v>0</v>
      </c>
      <c r="BH357" s="191">
        <f>IF(N357="sníž. přenesená",J357,0)</f>
        <v>0</v>
      </c>
      <c r="BI357" s="191">
        <f>IF(N357="nulová",J357,0)</f>
        <v>0</v>
      </c>
      <c r="BJ357" s="23" t="s">
        <v>25</v>
      </c>
      <c r="BK357" s="191">
        <f>ROUND(I357*H357,2)</f>
        <v>0</v>
      </c>
      <c r="BL357" s="23" t="s">
        <v>475</v>
      </c>
      <c r="BM357" s="23" t="s">
        <v>712</v>
      </c>
    </row>
    <row r="358" spans="2:47" s="1" customFormat="1" ht="27">
      <c r="B358" s="40"/>
      <c r="D358" s="192" t="s">
        <v>167</v>
      </c>
      <c r="F358" s="193" t="s">
        <v>713</v>
      </c>
      <c r="I358" s="194"/>
      <c r="L358" s="40"/>
      <c r="M358" s="195"/>
      <c r="N358" s="41"/>
      <c r="O358" s="41"/>
      <c r="P358" s="41"/>
      <c r="Q358" s="41"/>
      <c r="R358" s="41"/>
      <c r="S358" s="41"/>
      <c r="T358" s="69"/>
      <c r="AT358" s="23" t="s">
        <v>167</v>
      </c>
      <c r="AU358" s="23" t="s">
        <v>83</v>
      </c>
    </row>
    <row r="359" spans="2:63" s="11" customFormat="1" ht="29.85" customHeight="1">
      <c r="B359" s="166"/>
      <c r="D359" s="167" t="s">
        <v>73</v>
      </c>
      <c r="E359" s="177" t="s">
        <v>714</v>
      </c>
      <c r="F359" s="177" t="s">
        <v>715</v>
      </c>
      <c r="I359" s="169"/>
      <c r="J359" s="178">
        <f>BK359</f>
        <v>0</v>
      </c>
      <c r="L359" s="166"/>
      <c r="M359" s="171"/>
      <c r="N359" s="172"/>
      <c r="O359" s="172"/>
      <c r="P359" s="173">
        <f>SUM(P360:P363)</f>
        <v>0</v>
      </c>
      <c r="Q359" s="172"/>
      <c r="R359" s="173">
        <f>SUM(R360:R363)</f>
        <v>8.37384</v>
      </c>
      <c r="S359" s="172"/>
      <c r="T359" s="174">
        <f>SUM(T360:T363)</f>
        <v>0</v>
      </c>
      <c r="AR359" s="167" t="s">
        <v>173</v>
      </c>
      <c r="AT359" s="175" t="s">
        <v>73</v>
      </c>
      <c r="AU359" s="175" t="s">
        <v>25</v>
      </c>
      <c r="AY359" s="167" t="s">
        <v>158</v>
      </c>
      <c r="BK359" s="176">
        <f>SUM(BK360:BK363)</f>
        <v>0</v>
      </c>
    </row>
    <row r="360" spans="2:65" s="1" customFormat="1" ht="25.5" customHeight="1">
      <c r="B360" s="179"/>
      <c r="C360" s="180" t="s">
        <v>716</v>
      </c>
      <c r="D360" s="180" t="s">
        <v>160</v>
      </c>
      <c r="E360" s="181" t="s">
        <v>717</v>
      </c>
      <c r="F360" s="182" t="s">
        <v>718</v>
      </c>
      <c r="G360" s="183" t="s">
        <v>176</v>
      </c>
      <c r="H360" s="184">
        <v>37</v>
      </c>
      <c r="I360" s="185"/>
      <c r="J360" s="186">
        <f>ROUND(I360*H360,2)</f>
        <v>0</v>
      </c>
      <c r="K360" s="182" t="s">
        <v>164</v>
      </c>
      <c r="L360" s="40"/>
      <c r="M360" s="187" t="s">
        <v>5</v>
      </c>
      <c r="N360" s="188" t="s">
        <v>45</v>
      </c>
      <c r="O360" s="41"/>
      <c r="P360" s="189">
        <f>O360*H360</f>
        <v>0</v>
      </c>
      <c r="Q360" s="189">
        <v>0.22563</v>
      </c>
      <c r="R360" s="189">
        <f>Q360*H360</f>
        <v>8.34831</v>
      </c>
      <c r="S360" s="189">
        <v>0</v>
      </c>
      <c r="T360" s="190">
        <f>S360*H360</f>
        <v>0</v>
      </c>
      <c r="AR360" s="23" t="s">
        <v>475</v>
      </c>
      <c r="AT360" s="23" t="s">
        <v>160</v>
      </c>
      <c r="AU360" s="23" t="s">
        <v>83</v>
      </c>
      <c r="AY360" s="23" t="s">
        <v>158</v>
      </c>
      <c r="BE360" s="191">
        <f>IF(N360="základní",J360,0)</f>
        <v>0</v>
      </c>
      <c r="BF360" s="191">
        <f>IF(N360="snížená",J360,0)</f>
        <v>0</v>
      </c>
      <c r="BG360" s="191">
        <f>IF(N360="zákl. přenesená",J360,0)</f>
        <v>0</v>
      </c>
      <c r="BH360" s="191">
        <f>IF(N360="sníž. přenesená",J360,0)</f>
        <v>0</v>
      </c>
      <c r="BI360" s="191">
        <f>IF(N360="nulová",J360,0)</f>
        <v>0</v>
      </c>
      <c r="BJ360" s="23" t="s">
        <v>25</v>
      </c>
      <c r="BK360" s="191">
        <f>ROUND(I360*H360,2)</f>
        <v>0</v>
      </c>
      <c r="BL360" s="23" t="s">
        <v>475</v>
      </c>
      <c r="BM360" s="23" t="s">
        <v>719</v>
      </c>
    </row>
    <row r="361" spans="2:47" s="1" customFormat="1" ht="40.5">
      <c r="B361" s="40"/>
      <c r="D361" s="192" t="s">
        <v>167</v>
      </c>
      <c r="F361" s="193" t="s">
        <v>720</v>
      </c>
      <c r="I361" s="194"/>
      <c r="L361" s="40"/>
      <c r="M361" s="195"/>
      <c r="N361" s="41"/>
      <c r="O361" s="41"/>
      <c r="P361" s="41"/>
      <c r="Q361" s="41"/>
      <c r="R361" s="41"/>
      <c r="S361" s="41"/>
      <c r="T361" s="69"/>
      <c r="AT361" s="23" t="s">
        <v>167</v>
      </c>
      <c r="AU361" s="23" t="s">
        <v>83</v>
      </c>
    </row>
    <row r="362" spans="2:65" s="1" customFormat="1" ht="16.5" customHeight="1">
      <c r="B362" s="179"/>
      <c r="C362" s="204" t="s">
        <v>721</v>
      </c>
      <c r="D362" s="204" t="s">
        <v>205</v>
      </c>
      <c r="E362" s="205" t="s">
        <v>722</v>
      </c>
      <c r="F362" s="206" t="s">
        <v>1434</v>
      </c>
      <c r="G362" s="207" t="s">
        <v>176</v>
      </c>
      <c r="H362" s="208">
        <v>37</v>
      </c>
      <c r="I362" s="209"/>
      <c r="J362" s="210">
        <f>ROUND(I362*H362,2)</f>
        <v>0</v>
      </c>
      <c r="K362" s="206" t="s">
        <v>164</v>
      </c>
      <c r="L362" s="211"/>
      <c r="M362" s="212" t="s">
        <v>5</v>
      </c>
      <c r="N362" s="213" t="s">
        <v>45</v>
      </c>
      <c r="O362" s="41"/>
      <c r="P362" s="189">
        <f>O362*H362</f>
        <v>0</v>
      </c>
      <c r="Q362" s="189">
        <v>0.00069</v>
      </c>
      <c r="R362" s="189">
        <f>Q362*H362</f>
        <v>0.025529999999999997</v>
      </c>
      <c r="S362" s="189">
        <v>0</v>
      </c>
      <c r="T362" s="190">
        <f>S362*H362</f>
        <v>0</v>
      </c>
      <c r="AR362" s="23" t="s">
        <v>723</v>
      </c>
      <c r="AT362" s="23" t="s">
        <v>205</v>
      </c>
      <c r="AU362" s="23" t="s">
        <v>83</v>
      </c>
      <c r="AY362" s="23" t="s">
        <v>158</v>
      </c>
      <c r="BE362" s="191">
        <f>IF(N362="základní",J362,0)</f>
        <v>0</v>
      </c>
      <c r="BF362" s="191">
        <f>IF(N362="snížená",J362,0)</f>
        <v>0</v>
      </c>
      <c r="BG362" s="191">
        <f>IF(N362="zákl. přenesená",J362,0)</f>
        <v>0</v>
      </c>
      <c r="BH362" s="191">
        <f>IF(N362="sníž. přenesená",J362,0)</f>
        <v>0</v>
      </c>
      <c r="BI362" s="191">
        <f>IF(N362="nulová",J362,0)</f>
        <v>0</v>
      </c>
      <c r="BJ362" s="23" t="s">
        <v>25</v>
      </c>
      <c r="BK362" s="191">
        <f>ROUND(I362*H362,2)</f>
        <v>0</v>
      </c>
      <c r="BL362" s="23" t="s">
        <v>723</v>
      </c>
      <c r="BM362" s="23" t="s">
        <v>724</v>
      </c>
    </row>
    <row r="363" spans="2:47" s="1" customFormat="1" ht="27">
      <c r="B363" s="40"/>
      <c r="D363" s="192" t="s">
        <v>167</v>
      </c>
      <c r="F363" s="193" t="s">
        <v>725</v>
      </c>
      <c r="I363" s="194"/>
      <c r="L363" s="40"/>
      <c r="M363" s="214"/>
      <c r="N363" s="215"/>
      <c r="O363" s="215"/>
      <c r="P363" s="215"/>
      <c r="Q363" s="215"/>
      <c r="R363" s="215"/>
      <c r="S363" s="215"/>
      <c r="T363" s="216"/>
      <c r="AT363" s="23" t="s">
        <v>167</v>
      </c>
      <c r="AU363" s="23" t="s">
        <v>83</v>
      </c>
    </row>
    <row r="364" spans="2:12" s="1" customFormat="1" ht="6.95" customHeight="1">
      <c r="B364" s="55"/>
      <c r="C364" s="56"/>
      <c r="D364" s="56"/>
      <c r="E364" s="56"/>
      <c r="F364" s="56"/>
      <c r="G364" s="56"/>
      <c r="H364" s="56"/>
      <c r="I364" s="133"/>
      <c r="J364" s="56"/>
      <c r="K364" s="56"/>
      <c r="L364" s="40"/>
    </row>
  </sheetData>
  <autoFilter ref="C87:K363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7"/>
  <sheetViews>
    <sheetView showGridLines="0" workbookViewId="0" topLeftCell="A1">
      <pane ySplit="1" topLeftCell="A2" activePane="bottomLeft" state="frozen"/>
      <selection pane="bottomLeft" activeCell="J12" sqref="J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1" t="s">
        <v>8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s="1" customFormat="1" ht="15">
      <c r="B8" s="40"/>
      <c r="C8" s="41"/>
      <c r="D8" s="36" t="s">
        <v>123</v>
      </c>
      <c r="E8" s="41"/>
      <c r="F8" s="41"/>
      <c r="G8" s="41"/>
      <c r="H8" s="41"/>
      <c r="I8" s="112"/>
      <c r="J8" s="41"/>
      <c r="K8" s="44"/>
    </row>
    <row r="9" spans="2:11" s="1" customFormat="1" ht="36.95" customHeight="1">
      <c r="B9" s="40"/>
      <c r="C9" s="41"/>
      <c r="D9" s="41"/>
      <c r="E9" s="357" t="s">
        <v>726</v>
      </c>
      <c r="F9" s="358"/>
      <c r="G9" s="358"/>
      <c r="H9" s="358"/>
      <c r="I9" s="112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2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23</v>
      </c>
      <c r="G11" s="41"/>
      <c r="H11" s="41"/>
      <c r="I11" s="113" t="s">
        <v>24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3" t="s">
        <v>28</v>
      </c>
      <c r="J12" s="114"/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2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3" t="s">
        <v>32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3" t="s">
        <v>33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2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13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3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2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3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3" t="s">
        <v>33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2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2"/>
      <c r="J23" s="41"/>
      <c r="K23" s="44"/>
    </row>
    <row r="24" spans="2:11" s="7" customFormat="1" ht="16.5" customHeight="1">
      <c r="B24" s="115"/>
      <c r="C24" s="116"/>
      <c r="D24" s="116"/>
      <c r="E24" s="346" t="s">
        <v>39</v>
      </c>
      <c r="F24" s="346"/>
      <c r="G24" s="346"/>
      <c r="H24" s="346"/>
      <c r="I24" s="117"/>
      <c r="J24" s="116"/>
      <c r="K24" s="118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2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9"/>
      <c r="J26" s="67"/>
      <c r="K26" s="120"/>
    </row>
    <row r="27" spans="2:11" s="1" customFormat="1" ht="25.35" customHeight="1">
      <c r="B27" s="40"/>
      <c r="C27" s="41"/>
      <c r="D27" s="121" t="s">
        <v>40</v>
      </c>
      <c r="E27" s="41"/>
      <c r="F27" s="41"/>
      <c r="G27" s="41"/>
      <c r="H27" s="41"/>
      <c r="I27" s="112"/>
      <c r="J27" s="122">
        <f>ROUND(J83,2)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3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4">
        <f>ROUND(SUM(BE83:BE146),2)</f>
        <v>0</v>
      </c>
      <c r="G30" s="41"/>
      <c r="H30" s="41"/>
      <c r="I30" s="125">
        <v>0.21</v>
      </c>
      <c r="J30" s="124">
        <f>ROUND(ROUND((SUM(BE83:BE146)),2)*I30,2)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4">
        <f>ROUND(SUM(BF83:BF146),2)</f>
        <v>0</v>
      </c>
      <c r="G31" s="41"/>
      <c r="H31" s="41"/>
      <c r="I31" s="125">
        <v>0.15</v>
      </c>
      <c r="J31" s="124">
        <f>ROUND(ROUND((SUM(BF83:BF146)),2)*I31,2)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4">
        <f>ROUND(SUM(BG83:BG146),2)</f>
        <v>0</v>
      </c>
      <c r="G32" s="41"/>
      <c r="H32" s="41"/>
      <c r="I32" s="125">
        <v>0.21</v>
      </c>
      <c r="J32" s="124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4">
        <f>ROUND(SUM(BH83:BH146),2)</f>
        <v>0</v>
      </c>
      <c r="G33" s="41"/>
      <c r="H33" s="41"/>
      <c r="I33" s="125">
        <v>0.15</v>
      </c>
      <c r="J33" s="124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4">
        <f>ROUND(SUM(BI83:BI146),2)</f>
        <v>0</v>
      </c>
      <c r="G34" s="41"/>
      <c r="H34" s="41"/>
      <c r="I34" s="125">
        <v>0</v>
      </c>
      <c r="J34" s="124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2"/>
      <c r="J35" s="41"/>
      <c r="K35" s="44"/>
    </row>
    <row r="36" spans="2:11" s="1" customFormat="1" ht="25.35" customHeight="1">
      <c r="B36" s="40"/>
      <c r="C36" s="126"/>
      <c r="D36" s="127" t="s">
        <v>50</v>
      </c>
      <c r="E36" s="70"/>
      <c r="F36" s="70"/>
      <c r="G36" s="128" t="s">
        <v>51</v>
      </c>
      <c r="H36" s="129" t="s">
        <v>52</v>
      </c>
      <c r="I36" s="130"/>
      <c r="J36" s="131">
        <f>SUM(J27:J34)</f>
        <v>0</v>
      </c>
      <c r="K36" s="13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34"/>
      <c r="J41" s="59"/>
      <c r="K41" s="135"/>
    </row>
    <row r="42" spans="2:11" s="1" customFormat="1" ht="36.95" customHeight="1">
      <c r="B42" s="40"/>
      <c r="C42" s="29" t="s">
        <v>125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2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16.5" customHeight="1">
      <c r="B45" s="40"/>
      <c r="C45" s="41"/>
      <c r="D45" s="41"/>
      <c r="E45" s="355" t="str">
        <f>E7</f>
        <v>MODERNIZACE UL. ŽIŽKOVA V KARVINÉ</v>
      </c>
      <c r="F45" s="356"/>
      <c r="G45" s="356"/>
      <c r="H45" s="356"/>
      <c r="I45" s="112"/>
      <c r="J45" s="41"/>
      <c r="K45" s="44"/>
    </row>
    <row r="46" spans="2:11" s="1" customFormat="1" ht="14.45" customHeight="1">
      <c r="B46" s="40"/>
      <c r="C46" s="36" t="s">
        <v>123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7.25" customHeight="1">
      <c r="B47" s="40"/>
      <c r="C47" s="41"/>
      <c r="D47" s="41"/>
      <c r="E47" s="357" t="str">
        <f>E9</f>
        <v>A -SO102 - Ulice Bratranců Veverkových</v>
      </c>
      <c r="F47" s="358"/>
      <c r="G47" s="358"/>
      <c r="H47" s="358"/>
      <c r="I47" s="112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2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 xml:space="preserve"> </v>
      </c>
      <c r="G49" s="41"/>
      <c r="H49" s="41"/>
      <c r="I49" s="113" t="s">
        <v>28</v>
      </c>
      <c r="J49" s="114" t="str">
        <f>IF(J12="","",J12)</f>
        <v/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2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 xml:space="preserve"> </v>
      </c>
      <c r="G51" s="41"/>
      <c r="H51" s="41"/>
      <c r="I51" s="113" t="s">
        <v>36</v>
      </c>
      <c r="J51" s="346" t="str">
        <f>E21</f>
        <v xml:space="preserve"> 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12"/>
      <c r="J52" s="35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2"/>
      <c r="J53" s="41"/>
      <c r="K53" s="44"/>
    </row>
    <row r="54" spans="2:11" s="1" customFormat="1" ht="29.25" customHeight="1">
      <c r="B54" s="40"/>
      <c r="C54" s="136" t="s">
        <v>126</v>
      </c>
      <c r="D54" s="126"/>
      <c r="E54" s="126"/>
      <c r="F54" s="126"/>
      <c r="G54" s="126"/>
      <c r="H54" s="126"/>
      <c r="I54" s="137"/>
      <c r="J54" s="138" t="s">
        <v>127</v>
      </c>
      <c r="K54" s="139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2"/>
      <c r="J55" s="41"/>
      <c r="K55" s="44"/>
    </row>
    <row r="56" spans="2:47" s="1" customFormat="1" ht="29.25" customHeight="1">
      <c r="B56" s="40"/>
      <c r="C56" s="140" t="s">
        <v>128</v>
      </c>
      <c r="D56" s="41"/>
      <c r="E56" s="41"/>
      <c r="F56" s="41"/>
      <c r="G56" s="41"/>
      <c r="H56" s="41"/>
      <c r="I56" s="112"/>
      <c r="J56" s="122">
        <f>J83</f>
        <v>0</v>
      </c>
      <c r="K56" s="44"/>
      <c r="AU56" s="23" t="s">
        <v>129</v>
      </c>
    </row>
    <row r="57" spans="2:11" s="8" customFormat="1" ht="24.95" customHeight="1">
      <c r="B57" s="141"/>
      <c r="C57" s="142"/>
      <c r="D57" s="143" t="s">
        <v>130</v>
      </c>
      <c r="E57" s="144"/>
      <c r="F57" s="144"/>
      <c r="G57" s="144"/>
      <c r="H57" s="144"/>
      <c r="I57" s="145"/>
      <c r="J57" s="146">
        <f>J84</f>
        <v>0</v>
      </c>
      <c r="K57" s="147"/>
    </row>
    <row r="58" spans="2:11" s="9" customFormat="1" ht="19.9" customHeight="1">
      <c r="B58" s="148"/>
      <c r="C58" s="149"/>
      <c r="D58" s="150" t="s">
        <v>131</v>
      </c>
      <c r="E58" s="151"/>
      <c r="F58" s="151"/>
      <c r="G58" s="151"/>
      <c r="H58" s="151"/>
      <c r="I58" s="152"/>
      <c r="J58" s="153">
        <f>J85</f>
        <v>0</v>
      </c>
      <c r="K58" s="154"/>
    </row>
    <row r="59" spans="2:11" s="9" customFormat="1" ht="19.9" customHeight="1">
      <c r="B59" s="148"/>
      <c r="C59" s="149"/>
      <c r="D59" s="150" t="s">
        <v>134</v>
      </c>
      <c r="E59" s="151"/>
      <c r="F59" s="151"/>
      <c r="G59" s="151"/>
      <c r="H59" s="151"/>
      <c r="I59" s="152"/>
      <c r="J59" s="153">
        <f>J92</f>
        <v>0</v>
      </c>
      <c r="K59" s="154"/>
    </row>
    <row r="60" spans="2:11" s="9" customFormat="1" ht="19.9" customHeight="1">
      <c r="B60" s="148"/>
      <c r="C60" s="149"/>
      <c r="D60" s="150" t="s">
        <v>135</v>
      </c>
      <c r="E60" s="151"/>
      <c r="F60" s="151"/>
      <c r="G60" s="151"/>
      <c r="H60" s="151"/>
      <c r="I60" s="152"/>
      <c r="J60" s="153">
        <f>J101</f>
        <v>0</v>
      </c>
      <c r="K60" s="154"/>
    </row>
    <row r="61" spans="2:11" s="9" customFormat="1" ht="19.9" customHeight="1">
      <c r="B61" s="148"/>
      <c r="C61" s="149"/>
      <c r="D61" s="150" t="s">
        <v>136</v>
      </c>
      <c r="E61" s="151"/>
      <c r="F61" s="151"/>
      <c r="G61" s="151"/>
      <c r="H61" s="151"/>
      <c r="I61" s="152"/>
      <c r="J61" s="153">
        <f>J112</f>
        <v>0</v>
      </c>
      <c r="K61" s="154"/>
    </row>
    <row r="62" spans="2:11" s="9" customFormat="1" ht="19.9" customHeight="1">
      <c r="B62" s="148"/>
      <c r="C62" s="149"/>
      <c r="D62" s="150" t="s">
        <v>137</v>
      </c>
      <c r="E62" s="151"/>
      <c r="F62" s="151"/>
      <c r="G62" s="151"/>
      <c r="H62" s="151"/>
      <c r="I62" s="152"/>
      <c r="J62" s="153">
        <f>J132</f>
        <v>0</v>
      </c>
      <c r="K62" s="154"/>
    </row>
    <row r="63" spans="2:11" s="9" customFormat="1" ht="19.9" customHeight="1">
      <c r="B63" s="148"/>
      <c r="C63" s="149"/>
      <c r="D63" s="150" t="s">
        <v>138</v>
      </c>
      <c r="E63" s="151"/>
      <c r="F63" s="151"/>
      <c r="G63" s="151"/>
      <c r="H63" s="151"/>
      <c r="I63" s="152"/>
      <c r="J63" s="153">
        <f>J144</f>
        <v>0</v>
      </c>
      <c r="K63" s="154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12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33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34"/>
      <c r="J69" s="59"/>
      <c r="K69" s="59"/>
      <c r="L69" s="40"/>
    </row>
    <row r="70" spans="2:12" s="1" customFormat="1" ht="36.95" customHeight="1">
      <c r="B70" s="40"/>
      <c r="C70" s="60" t="s">
        <v>142</v>
      </c>
      <c r="L70" s="40"/>
    </row>
    <row r="71" spans="2:12" s="1" customFormat="1" ht="6.95" customHeight="1">
      <c r="B71" s="40"/>
      <c r="L71" s="40"/>
    </row>
    <row r="72" spans="2:12" s="1" customFormat="1" ht="14.45" customHeight="1">
      <c r="B72" s="40"/>
      <c r="C72" s="62" t="s">
        <v>19</v>
      </c>
      <c r="L72" s="40"/>
    </row>
    <row r="73" spans="2:12" s="1" customFormat="1" ht="16.5" customHeight="1">
      <c r="B73" s="40"/>
      <c r="E73" s="351" t="str">
        <f>E7</f>
        <v>MODERNIZACE UL. ŽIŽKOVA V KARVINÉ</v>
      </c>
      <c r="F73" s="352"/>
      <c r="G73" s="352"/>
      <c r="H73" s="352"/>
      <c r="L73" s="40"/>
    </row>
    <row r="74" spans="2:12" s="1" customFormat="1" ht="14.45" customHeight="1">
      <c r="B74" s="40"/>
      <c r="C74" s="62" t="s">
        <v>123</v>
      </c>
      <c r="L74" s="40"/>
    </row>
    <row r="75" spans="2:12" s="1" customFormat="1" ht="17.25" customHeight="1">
      <c r="B75" s="40"/>
      <c r="E75" s="318" t="str">
        <f>E9</f>
        <v>A -SO102 - Ulice Bratranců Veverkových</v>
      </c>
      <c r="F75" s="353"/>
      <c r="G75" s="353"/>
      <c r="H75" s="353"/>
      <c r="L75" s="40"/>
    </row>
    <row r="76" spans="2:12" s="1" customFormat="1" ht="6.95" customHeight="1">
      <c r="B76" s="40"/>
      <c r="L76" s="40"/>
    </row>
    <row r="77" spans="2:12" s="1" customFormat="1" ht="18" customHeight="1">
      <c r="B77" s="40"/>
      <c r="C77" s="62" t="s">
        <v>26</v>
      </c>
      <c r="F77" s="155" t="str">
        <f>F12</f>
        <v xml:space="preserve"> </v>
      </c>
      <c r="I77" s="156" t="s">
        <v>28</v>
      </c>
      <c r="J77" s="66" t="str">
        <f>IF(J12="","",J12)</f>
        <v/>
      </c>
      <c r="L77" s="40"/>
    </row>
    <row r="78" spans="2:12" s="1" customFormat="1" ht="6.95" customHeight="1">
      <c r="B78" s="40"/>
      <c r="L78" s="40"/>
    </row>
    <row r="79" spans="2:12" s="1" customFormat="1" ht="15">
      <c r="B79" s="40"/>
      <c r="C79" s="62" t="s">
        <v>31</v>
      </c>
      <c r="F79" s="155" t="str">
        <f>E15</f>
        <v xml:space="preserve"> </v>
      </c>
      <c r="I79" s="156" t="s">
        <v>36</v>
      </c>
      <c r="J79" s="155" t="str">
        <f>E21</f>
        <v xml:space="preserve"> </v>
      </c>
      <c r="L79" s="40"/>
    </row>
    <row r="80" spans="2:12" s="1" customFormat="1" ht="14.45" customHeight="1">
      <c r="B80" s="40"/>
      <c r="C80" s="62" t="s">
        <v>34</v>
      </c>
      <c r="F80" s="155" t="str">
        <f>IF(E18="","",E18)</f>
        <v/>
      </c>
      <c r="L80" s="40"/>
    </row>
    <row r="81" spans="2:12" s="1" customFormat="1" ht="10.35" customHeight="1">
      <c r="B81" s="40"/>
      <c r="L81" s="40"/>
    </row>
    <row r="82" spans="2:20" s="10" customFormat="1" ht="29.25" customHeight="1">
      <c r="B82" s="157"/>
      <c r="C82" s="158" t="s">
        <v>143</v>
      </c>
      <c r="D82" s="159" t="s">
        <v>59</v>
      </c>
      <c r="E82" s="159" t="s">
        <v>55</v>
      </c>
      <c r="F82" s="159" t="s">
        <v>144</v>
      </c>
      <c r="G82" s="159" t="s">
        <v>145</v>
      </c>
      <c r="H82" s="159" t="s">
        <v>146</v>
      </c>
      <c r="I82" s="160" t="s">
        <v>147</v>
      </c>
      <c r="J82" s="159" t="s">
        <v>127</v>
      </c>
      <c r="K82" s="161" t="s">
        <v>148</v>
      </c>
      <c r="L82" s="157"/>
      <c r="M82" s="72" t="s">
        <v>149</v>
      </c>
      <c r="N82" s="73" t="s">
        <v>44</v>
      </c>
      <c r="O82" s="73" t="s">
        <v>150</v>
      </c>
      <c r="P82" s="73" t="s">
        <v>151</v>
      </c>
      <c r="Q82" s="73" t="s">
        <v>152</v>
      </c>
      <c r="R82" s="73" t="s">
        <v>153</v>
      </c>
      <c r="S82" s="73" t="s">
        <v>154</v>
      </c>
      <c r="T82" s="74" t="s">
        <v>155</v>
      </c>
    </row>
    <row r="83" spans="2:63" s="1" customFormat="1" ht="29.25" customHeight="1">
      <c r="B83" s="40"/>
      <c r="C83" s="76" t="s">
        <v>128</v>
      </c>
      <c r="J83" s="162">
        <f>BK83</f>
        <v>0</v>
      </c>
      <c r="L83" s="40"/>
      <c r="M83" s="75"/>
      <c r="N83" s="67"/>
      <c r="O83" s="67"/>
      <c r="P83" s="163">
        <f>P84</f>
        <v>0</v>
      </c>
      <c r="Q83" s="67"/>
      <c r="R83" s="163">
        <f>R84</f>
        <v>241.93885000000003</v>
      </c>
      <c r="S83" s="67"/>
      <c r="T83" s="164">
        <f>T84</f>
        <v>936.47</v>
      </c>
      <c r="AT83" s="23" t="s">
        <v>73</v>
      </c>
      <c r="AU83" s="23" t="s">
        <v>129</v>
      </c>
      <c r="BK83" s="165">
        <f>BK84</f>
        <v>0</v>
      </c>
    </row>
    <row r="84" spans="2:63" s="11" customFormat="1" ht="37.35" customHeight="1">
      <c r="B84" s="166"/>
      <c r="D84" s="167" t="s">
        <v>73</v>
      </c>
      <c r="E84" s="168" t="s">
        <v>156</v>
      </c>
      <c r="F84" s="168" t="s">
        <v>157</v>
      </c>
      <c r="I84" s="169"/>
      <c r="J84" s="170">
        <f>BK84</f>
        <v>0</v>
      </c>
      <c r="L84" s="166"/>
      <c r="M84" s="171"/>
      <c r="N84" s="172"/>
      <c r="O84" s="172"/>
      <c r="P84" s="173">
        <f>P85+P92+P101+P112+P132+P144</f>
        <v>0</v>
      </c>
      <c r="Q84" s="172"/>
      <c r="R84" s="173">
        <f>R85+R92+R101+R112+R132+R144</f>
        <v>241.93885000000003</v>
      </c>
      <c r="S84" s="172"/>
      <c r="T84" s="174">
        <f>T85+T92+T101+T112+T132+T144</f>
        <v>936.47</v>
      </c>
      <c r="AR84" s="167" t="s">
        <v>25</v>
      </c>
      <c r="AT84" s="175" t="s">
        <v>73</v>
      </c>
      <c r="AU84" s="175" t="s">
        <v>74</v>
      </c>
      <c r="AY84" s="167" t="s">
        <v>158</v>
      </c>
      <c r="BK84" s="176">
        <f>BK85+BK92+BK101+BK112+BK132+BK144</f>
        <v>0</v>
      </c>
    </row>
    <row r="85" spans="2:63" s="11" customFormat="1" ht="19.9" customHeight="1">
      <c r="B85" s="166"/>
      <c r="D85" s="167" t="s">
        <v>73</v>
      </c>
      <c r="E85" s="177" t="s">
        <v>25</v>
      </c>
      <c r="F85" s="177" t="s">
        <v>159</v>
      </c>
      <c r="I85" s="169"/>
      <c r="J85" s="178">
        <f>BK85</f>
        <v>0</v>
      </c>
      <c r="L85" s="166"/>
      <c r="M85" s="171"/>
      <c r="N85" s="172"/>
      <c r="O85" s="172"/>
      <c r="P85" s="173">
        <f>SUM(P86:P91)</f>
        <v>0</v>
      </c>
      <c r="Q85" s="172"/>
      <c r="R85" s="173">
        <f>SUM(R86:R91)</f>
        <v>0.6183000000000001</v>
      </c>
      <c r="S85" s="172"/>
      <c r="T85" s="174">
        <f>SUM(T86:T91)</f>
        <v>935.12</v>
      </c>
      <c r="AR85" s="167" t="s">
        <v>25</v>
      </c>
      <c r="AT85" s="175" t="s">
        <v>73</v>
      </c>
      <c r="AU85" s="175" t="s">
        <v>25</v>
      </c>
      <c r="AY85" s="167" t="s">
        <v>158</v>
      </c>
      <c r="BK85" s="176">
        <f>SUM(BK86:BK91)</f>
        <v>0</v>
      </c>
    </row>
    <row r="86" spans="2:65" s="1" customFormat="1" ht="25.5" customHeight="1">
      <c r="B86" s="179"/>
      <c r="C86" s="180" t="s">
        <v>25</v>
      </c>
      <c r="D86" s="180" t="s">
        <v>160</v>
      </c>
      <c r="E86" s="181" t="s">
        <v>727</v>
      </c>
      <c r="F86" s="182" t="s">
        <v>728</v>
      </c>
      <c r="G86" s="183" t="s">
        <v>163</v>
      </c>
      <c r="H86" s="184">
        <v>6870</v>
      </c>
      <c r="I86" s="185"/>
      <c r="J86" s="186">
        <f>ROUND(I86*H86,2)</f>
        <v>0</v>
      </c>
      <c r="K86" s="182" t="s">
        <v>164</v>
      </c>
      <c r="L86" s="40"/>
      <c r="M86" s="187" t="s">
        <v>5</v>
      </c>
      <c r="N86" s="188" t="s">
        <v>45</v>
      </c>
      <c r="O86" s="41"/>
      <c r="P86" s="189">
        <f>O86*H86</f>
        <v>0</v>
      </c>
      <c r="Q86" s="189">
        <v>9E-05</v>
      </c>
      <c r="R86" s="189">
        <f>Q86*H86</f>
        <v>0.6183000000000001</v>
      </c>
      <c r="S86" s="189">
        <v>0.128</v>
      </c>
      <c r="T86" s="190">
        <f>S86*H86</f>
        <v>879.36</v>
      </c>
      <c r="AR86" s="23" t="s">
        <v>165</v>
      </c>
      <c r="AT86" s="23" t="s">
        <v>160</v>
      </c>
      <c r="AU86" s="23" t="s">
        <v>83</v>
      </c>
      <c r="AY86" s="23" t="s">
        <v>158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23" t="s">
        <v>25</v>
      </c>
      <c r="BK86" s="191">
        <f>ROUND(I86*H86,2)</f>
        <v>0</v>
      </c>
      <c r="BL86" s="23" t="s">
        <v>165</v>
      </c>
      <c r="BM86" s="23" t="s">
        <v>729</v>
      </c>
    </row>
    <row r="87" spans="2:47" s="1" customFormat="1" ht="27">
      <c r="B87" s="40"/>
      <c r="D87" s="192" t="s">
        <v>167</v>
      </c>
      <c r="F87" s="193" t="s">
        <v>730</v>
      </c>
      <c r="I87" s="194"/>
      <c r="L87" s="40"/>
      <c r="M87" s="195"/>
      <c r="N87" s="41"/>
      <c r="O87" s="41"/>
      <c r="P87" s="41"/>
      <c r="Q87" s="41"/>
      <c r="R87" s="41"/>
      <c r="S87" s="41"/>
      <c r="T87" s="69"/>
      <c r="AT87" s="23" t="s">
        <v>167</v>
      </c>
      <c r="AU87" s="23" t="s">
        <v>83</v>
      </c>
    </row>
    <row r="88" spans="2:51" s="12" customFormat="1" ht="13.5">
      <c r="B88" s="196"/>
      <c r="D88" s="192" t="s">
        <v>192</v>
      </c>
      <c r="E88" s="197" t="s">
        <v>5</v>
      </c>
      <c r="F88" s="198" t="s">
        <v>731</v>
      </c>
      <c r="H88" s="199">
        <v>6870</v>
      </c>
      <c r="I88" s="200"/>
      <c r="L88" s="196"/>
      <c r="M88" s="201"/>
      <c r="N88" s="202"/>
      <c r="O88" s="202"/>
      <c r="P88" s="202"/>
      <c r="Q88" s="202"/>
      <c r="R88" s="202"/>
      <c r="S88" s="202"/>
      <c r="T88" s="203"/>
      <c r="AT88" s="197" t="s">
        <v>192</v>
      </c>
      <c r="AU88" s="197" t="s">
        <v>83</v>
      </c>
      <c r="AV88" s="12" t="s">
        <v>83</v>
      </c>
      <c r="AW88" s="12" t="s">
        <v>37</v>
      </c>
      <c r="AX88" s="12" t="s">
        <v>25</v>
      </c>
      <c r="AY88" s="197" t="s">
        <v>158</v>
      </c>
    </row>
    <row r="89" spans="2:65" s="1" customFormat="1" ht="16.5" customHeight="1">
      <c r="B89" s="179"/>
      <c r="C89" s="180" t="s">
        <v>83</v>
      </c>
      <c r="D89" s="180" t="s">
        <v>160</v>
      </c>
      <c r="E89" s="181" t="s">
        <v>179</v>
      </c>
      <c r="F89" s="182" t="s">
        <v>180</v>
      </c>
      <c r="G89" s="183" t="s">
        <v>176</v>
      </c>
      <c r="H89" s="184">
        <v>272</v>
      </c>
      <c r="I89" s="185"/>
      <c r="J89" s="186">
        <f>ROUND(I89*H89,2)</f>
        <v>0</v>
      </c>
      <c r="K89" s="182" t="s">
        <v>164</v>
      </c>
      <c r="L89" s="40"/>
      <c r="M89" s="187" t="s">
        <v>5</v>
      </c>
      <c r="N89" s="188" t="s">
        <v>45</v>
      </c>
      <c r="O89" s="41"/>
      <c r="P89" s="189">
        <f>O89*H89</f>
        <v>0</v>
      </c>
      <c r="Q89" s="189">
        <v>0</v>
      </c>
      <c r="R89" s="189">
        <f>Q89*H89</f>
        <v>0</v>
      </c>
      <c r="S89" s="189">
        <v>0.205</v>
      </c>
      <c r="T89" s="190">
        <f>S89*H89</f>
        <v>55.76</v>
      </c>
      <c r="AR89" s="23" t="s">
        <v>165</v>
      </c>
      <c r="AT89" s="23" t="s">
        <v>160</v>
      </c>
      <c r="AU89" s="23" t="s">
        <v>83</v>
      </c>
      <c r="AY89" s="23" t="s">
        <v>158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23" t="s">
        <v>25</v>
      </c>
      <c r="BK89" s="191">
        <f>ROUND(I89*H89,2)</f>
        <v>0</v>
      </c>
      <c r="BL89" s="23" t="s">
        <v>165</v>
      </c>
      <c r="BM89" s="23" t="s">
        <v>732</v>
      </c>
    </row>
    <row r="90" spans="2:47" s="1" customFormat="1" ht="27">
      <c r="B90" s="40"/>
      <c r="D90" s="192" t="s">
        <v>167</v>
      </c>
      <c r="F90" s="193" t="s">
        <v>733</v>
      </c>
      <c r="I90" s="194"/>
      <c r="L90" s="40"/>
      <c r="M90" s="195"/>
      <c r="N90" s="41"/>
      <c r="O90" s="41"/>
      <c r="P90" s="41"/>
      <c r="Q90" s="41"/>
      <c r="R90" s="41"/>
      <c r="S90" s="41"/>
      <c r="T90" s="69"/>
      <c r="AT90" s="23" t="s">
        <v>167</v>
      </c>
      <c r="AU90" s="23" t="s">
        <v>83</v>
      </c>
    </row>
    <row r="91" spans="2:51" s="12" customFormat="1" ht="13.5">
      <c r="B91" s="196"/>
      <c r="D91" s="192" t="s">
        <v>192</v>
      </c>
      <c r="E91" s="197" t="s">
        <v>5</v>
      </c>
      <c r="F91" s="198" t="s">
        <v>734</v>
      </c>
      <c r="H91" s="199">
        <v>272</v>
      </c>
      <c r="I91" s="200"/>
      <c r="L91" s="196"/>
      <c r="M91" s="201"/>
      <c r="N91" s="202"/>
      <c r="O91" s="202"/>
      <c r="P91" s="202"/>
      <c r="Q91" s="202"/>
      <c r="R91" s="202"/>
      <c r="S91" s="202"/>
      <c r="T91" s="203"/>
      <c r="AT91" s="197" t="s">
        <v>192</v>
      </c>
      <c r="AU91" s="197" t="s">
        <v>83</v>
      </c>
      <c r="AV91" s="12" t="s">
        <v>83</v>
      </c>
      <c r="AW91" s="12" t="s">
        <v>37</v>
      </c>
      <c r="AX91" s="12" t="s">
        <v>25</v>
      </c>
      <c r="AY91" s="197" t="s">
        <v>158</v>
      </c>
    </row>
    <row r="92" spans="2:63" s="11" customFormat="1" ht="29.85" customHeight="1">
      <c r="B92" s="166"/>
      <c r="D92" s="167" t="s">
        <v>73</v>
      </c>
      <c r="E92" s="177" t="s">
        <v>182</v>
      </c>
      <c r="F92" s="177" t="s">
        <v>325</v>
      </c>
      <c r="I92" s="169"/>
      <c r="J92" s="178">
        <f>BK92</f>
        <v>0</v>
      </c>
      <c r="L92" s="166"/>
      <c r="M92" s="171"/>
      <c r="N92" s="172"/>
      <c r="O92" s="172"/>
      <c r="P92" s="173">
        <f>SUM(P93:P100)</f>
        <v>0</v>
      </c>
      <c r="Q92" s="172"/>
      <c r="R92" s="173">
        <f>SUM(R93:R100)</f>
        <v>4.8777</v>
      </c>
      <c r="S92" s="172"/>
      <c r="T92" s="174">
        <f>SUM(T93:T100)</f>
        <v>0</v>
      </c>
      <c r="AR92" s="167" t="s">
        <v>25</v>
      </c>
      <c r="AT92" s="175" t="s">
        <v>73</v>
      </c>
      <c r="AU92" s="175" t="s">
        <v>25</v>
      </c>
      <c r="AY92" s="167" t="s">
        <v>158</v>
      </c>
      <c r="BK92" s="176">
        <f>SUM(BK93:BK100)</f>
        <v>0</v>
      </c>
    </row>
    <row r="93" spans="2:65" s="1" customFormat="1" ht="16.5" customHeight="1">
      <c r="B93" s="179"/>
      <c r="C93" s="180" t="s">
        <v>173</v>
      </c>
      <c r="D93" s="180" t="s">
        <v>160</v>
      </c>
      <c r="E93" s="181" t="s">
        <v>362</v>
      </c>
      <c r="F93" s="182" t="s">
        <v>363</v>
      </c>
      <c r="G93" s="183" t="s">
        <v>163</v>
      </c>
      <c r="H93" s="184">
        <v>6870</v>
      </c>
      <c r="I93" s="185"/>
      <c r="J93" s="186">
        <f>ROUND(I93*H93,2)</f>
        <v>0</v>
      </c>
      <c r="K93" s="182" t="s">
        <v>164</v>
      </c>
      <c r="L93" s="40"/>
      <c r="M93" s="187" t="s">
        <v>5</v>
      </c>
      <c r="N93" s="188" t="s">
        <v>45</v>
      </c>
      <c r="O93" s="41"/>
      <c r="P93" s="189">
        <f>O93*H93</f>
        <v>0</v>
      </c>
      <c r="Q93" s="189">
        <v>0.00071</v>
      </c>
      <c r="R93" s="189">
        <f>Q93*H93</f>
        <v>4.8777</v>
      </c>
      <c r="S93" s="189">
        <v>0</v>
      </c>
      <c r="T93" s="190">
        <f>S93*H93</f>
        <v>0</v>
      </c>
      <c r="AR93" s="23" t="s">
        <v>165</v>
      </c>
      <c r="AT93" s="23" t="s">
        <v>160</v>
      </c>
      <c r="AU93" s="23" t="s">
        <v>83</v>
      </c>
      <c r="AY93" s="23" t="s">
        <v>158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3" t="s">
        <v>25</v>
      </c>
      <c r="BK93" s="191">
        <f>ROUND(I93*H93,2)</f>
        <v>0</v>
      </c>
      <c r="BL93" s="23" t="s">
        <v>165</v>
      </c>
      <c r="BM93" s="23" t="s">
        <v>735</v>
      </c>
    </row>
    <row r="94" spans="2:47" s="1" customFormat="1" ht="27">
      <c r="B94" s="40"/>
      <c r="D94" s="192" t="s">
        <v>167</v>
      </c>
      <c r="F94" s="193" t="s">
        <v>736</v>
      </c>
      <c r="I94" s="194"/>
      <c r="L94" s="40"/>
      <c r="M94" s="195"/>
      <c r="N94" s="41"/>
      <c r="O94" s="41"/>
      <c r="P94" s="41"/>
      <c r="Q94" s="41"/>
      <c r="R94" s="41"/>
      <c r="S94" s="41"/>
      <c r="T94" s="69"/>
      <c r="AT94" s="23" t="s">
        <v>167</v>
      </c>
      <c r="AU94" s="23" t="s">
        <v>83</v>
      </c>
    </row>
    <row r="95" spans="2:51" s="12" customFormat="1" ht="13.5">
      <c r="B95" s="196"/>
      <c r="D95" s="192" t="s">
        <v>192</v>
      </c>
      <c r="E95" s="197" t="s">
        <v>5</v>
      </c>
      <c r="F95" s="198" t="s">
        <v>737</v>
      </c>
      <c r="H95" s="199">
        <v>6870</v>
      </c>
      <c r="I95" s="200"/>
      <c r="L95" s="196"/>
      <c r="M95" s="201"/>
      <c r="N95" s="202"/>
      <c r="O95" s="202"/>
      <c r="P95" s="202"/>
      <c r="Q95" s="202"/>
      <c r="R95" s="202"/>
      <c r="S95" s="202"/>
      <c r="T95" s="203"/>
      <c r="AT95" s="197" t="s">
        <v>192</v>
      </c>
      <c r="AU95" s="197" t="s">
        <v>83</v>
      </c>
      <c r="AV95" s="12" t="s">
        <v>83</v>
      </c>
      <c r="AW95" s="12" t="s">
        <v>37</v>
      </c>
      <c r="AX95" s="12" t="s">
        <v>25</v>
      </c>
      <c r="AY95" s="197" t="s">
        <v>158</v>
      </c>
    </row>
    <row r="96" spans="2:65" s="1" customFormat="1" ht="25.5" customHeight="1">
      <c r="B96" s="179"/>
      <c r="C96" s="180" t="s">
        <v>165</v>
      </c>
      <c r="D96" s="180" t="s">
        <v>160</v>
      </c>
      <c r="E96" s="181" t="s">
        <v>738</v>
      </c>
      <c r="F96" s="182" t="s">
        <v>739</v>
      </c>
      <c r="G96" s="183" t="s">
        <v>163</v>
      </c>
      <c r="H96" s="184">
        <v>4580</v>
      </c>
      <c r="I96" s="185"/>
      <c r="J96" s="186">
        <f>ROUND(I96*H96,2)</f>
        <v>0</v>
      </c>
      <c r="K96" s="182" t="s">
        <v>164</v>
      </c>
      <c r="L96" s="40"/>
      <c r="M96" s="187" t="s">
        <v>5</v>
      </c>
      <c r="N96" s="188" t="s">
        <v>45</v>
      </c>
      <c r="O96" s="41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AR96" s="23" t="s">
        <v>165</v>
      </c>
      <c r="AT96" s="23" t="s">
        <v>160</v>
      </c>
      <c r="AU96" s="23" t="s">
        <v>83</v>
      </c>
      <c r="AY96" s="23" t="s">
        <v>158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3" t="s">
        <v>25</v>
      </c>
      <c r="BK96" s="191">
        <f>ROUND(I96*H96,2)</f>
        <v>0</v>
      </c>
      <c r="BL96" s="23" t="s">
        <v>165</v>
      </c>
      <c r="BM96" s="23" t="s">
        <v>740</v>
      </c>
    </row>
    <row r="97" spans="2:47" s="1" customFormat="1" ht="27">
      <c r="B97" s="40"/>
      <c r="D97" s="192" t="s">
        <v>167</v>
      </c>
      <c r="F97" s="193" t="s">
        <v>730</v>
      </c>
      <c r="I97" s="194"/>
      <c r="L97" s="40"/>
      <c r="M97" s="195"/>
      <c r="N97" s="41"/>
      <c r="O97" s="41"/>
      <c r="P97" s="41"/>
      <c r="Q97" s="41"/>
      <c r="R97" s="41"/>
      <c r="S97" s="41"/>
      <c r="T97" s="69"/>
      <c r="AT97" s="23" t="s">
        <v>167</v>
      </c>
      <c r="AU97" s="23" t="s">
        <v>83</v>
      </c>
    </row>
    <row r="98" spans="2:65" s="1" customFormat="1" ht="25.5" customHeight="1">
      <c r="B98" s="179"/>
      <c r="C98" s="180" t="s">
        <v>182</v>
      </c>
      <c r="D98" s="180" t="s">
        <v>160</v>
      </c>
      <c r="E98" s="181" t="s">
        <v>741</v>
      </c>
      <c r="F98" s="182" t="s">
        <v>742</v>
      </c>
      <c r="G98" s="183" t="s">
        <v>163</v>
      </c>
      <c r="H98" s="184">
        <v>2290</v>
      </c>
      <c r="I98" s="185"/>
      <c r="J98" s="186">
        <f>ROUND(I98*H98,2)</f>
        <v>0</v>
      </c>
      <c r="K98" s="182" t="s">
        <v>164</v>
      </c>
      <c r="L98" s="40"/>
      <c r="M98" s="187" t="s">
        <v>5</v>
      </c>
      <c r="N98" s="188" t="s">
        <v>45</v>
      </c>
      <c r="O98" s="41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AR98" s="23" t="s">
        <v>165</v>
      </c>
      <c r="AT98" s="23" t="s">
        <v>160</v>
      </c>
      <c r="AU98" s="23" t="s">
        <v>83</v>
      </c>
      <c r="AY98" s="23" t="s">
        <v>158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23" t="s">
        <v>25</v>
      </c>
      <c r="BK98" s="191">
        <f>ROUND(I98*H98,2)</f>
        <v>0</v>
      </c>
      <c r="BL98" s="23" t="s">
        <v>165</v>
      </c>
      <c r="BM98" s="23" t="s">
        <v>743</v>
      </c>
    </row>
    <row r="99" spans="2:47" s="1" customFormat="1" ht="27">
      <c r="B99" s="40"/>
      <c r="D99" s="192" t="s">
        <v>167</v>
      </c>
      <c r="F99" s="193" t="s">
        <v>744</v>
      </c>
      <c r="I99" s="194"/>
      <c r="L99" s="40"/>
      <c r="M99" s="195"/>
      <c r="N99" s="41"/>
      <c r="O99" s="41"/>
      <c r="P99" s="41"/>
      <c r="Q99" s="41"/>
      <c r="R99" s="41"/>
      <c r="S99" s="41"/>
      <c r="T99" s="69"/>
      <c r="AT99" s="23" t="s">
        <v>167</v>
      </c>
      <c r="AU99" s="23" t="s">
        <v>83</v>
      </c>
    </row>
    <row r="100" spans="2:51" s="12" customFormat="1" ht="13.5">
      <c r="B100" s="196"/>
      <c r="D100" s="192" t="s">
        <v>192</v>
      </c>
      <c r="E100" s="197" t="s">
        <v>5</v>
      </c>
      <c r="F100" s="198" t="s">
        <v>745</v>
      </c>
      <c r="H100" s="199">
        <v>2290</v>
      </c>
      <c r="I100" s="200"/>
      <c r="L100" s="196"/>
      <c r="M100" s="201"/>
      <c r="N100" s="202"/>
      <c r="O100" s="202"/>
      <c r="P100" s="202"/>
      <c r="Q100" s="202"/>
      <c r="R100" s="202"/>
      <c r="S100" s="202"/>
      <c r="T100" s="203"/>
      <c r="AT100" s="197" t="s">
        <v>192</v>
      </c>
      <c r="AU100" s="197" t="s">
        <v>83</v>
      </c>
      <c r="AV100" s="12" t="s">
        <v>83</v>
      </c>
      <c r="AW100" s="12" t="s">
        <v>37</v>
      </c>
      <c r="AX100" s="12" t="s">
        <v>25</v>
      </c>
      <c r="AY100" s="197" t="s">
        <v>158</v>
      </c>
    </row>
    <row r="101" spans="2:63" s="11" customFormat="1" ht="29.85" customHeight="1">
      <c r="B101" s="166"/>
      <c r="D101" s="167" t="s">
        <v>73</v>
      </c>
      <c r="E101" s="177" t="s">
        <v>199</v>
      </c>
      <c r="F101" s="177" t="s">
        <v>378</v>
      </c>
      <c r="I101" s="169"/>
      <c r="J101" s="178">
        <f>BK101</f>
        <v>0</v>
      </c>
      <c r="L101" s="166"/>
      <c r="M101" s="171"/>
      <c r="N101" s="172"/>
      <c r="O101" s="172"/>
      <c r="P101" s="173">
        <f>SUM(P102:P111)</f>
        <v>0</v>
      </c>
      <c r="Q101" s="172"/>
      <c r="R101" s="173">
        <f>SUM(R102:R111)</f>
        <v>3.09868</v>
      </c>
      <c r="S101" s="172"/>
      <c r="T101" s="174">
        <f>SUM(T102:T111)</f>
        <v>1.35</v>
      </c>
      <c r="AR101" s="167" t="s">
        <v>25</v>
      </c>
      <c r="AT101" s="175" t="s">
        <v>73</v>
      </c>
      <c r="AU101" s="175" t="s">
        <v>25</v>
      </c>
      <c r="AY101" s="167" t="s">
        <v>158</v>
      </c>
      <c r="BK101" s="176">
        <f>SUM(BK102:BK111)</f>
        <v>0</v>
      </c>
    </row>
    <row r="102" spans="2:65" s="1" customFormat="1" ht="16.5" customHeight="1">
      <c r="B102" s="179"/>
      <c r="C102" s="180" t="s">
        <v>186</v>
      </c>
      <c r="D102" s="180" t="s">
        <v>160</v>
      </c>
      <c r="E102" s="181" t="s">
        <v>746</v>
      </c>
      <c r="F102" s="182" t="s">
        <v>747</v>
      </c>
      <c r="G102" s="183" t="s">
        <v>397</v>
      </c>
      <c r="H102" s="184">
        <v>27</v>
      </c>
      <c r="I102" s="185"/>
      <c r="J102" s="186">
        <f>ROUND(I102*H102,2)</f>
        <v>0</v>
      </c>
      <c r="K102" s="182" t="s">
        <v>164</v>
      </c>
      <c r="L102" s="40"/>
      <c r="M102" s="187" t="s">
        <v>5</v>
      </c>
      <c r="N102" s="188" t="s">
        <v>45</v>
      </c>
      <c r="O102" s="41"/>
      <c r="P102" s="189">
        <f>O102*H102</f>
        <v>0</v>
      </c>
      <c r="Q102" s="189">
        <v>0</v>
      </c>
      <c r="R102" s="189">
        <f>Q102*H102</f>
        <v>0</v>
      </c>
      <c r="S102" s="189">
        <v>0.05</v>
      </c>
      <c r="T102" s="190">
        <f>S102*H102</f>
        <v>1.35</v>
      </c>
      <c r="AR102" s="23" t="s">
        <v>165</v>
      </c>
      <c r="AT102" s="23" t="s">
        <v>160</v>
      </c>
      <c r="AU102" s="23" t="s">
        <v>83</v>
      </c>
      <c r="AY102" s="23" t="s">
        <v>158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3" t="s">
        <v>25</v>
      </c>
      <c r="BK102" s="191">
        <f>ROUND(I102*H102,2)</f>
        <v>0</v>
      </c>
      <c r="BL102" s="23" t="s">
        <v>165</v>
      </c>
      <c r="BM102" s="23" t="s">
        <v>748</v>
      </c>
    </row>
    <row r="103" spans="2:47" s="1" customFormat="1" ht="27">
      <c r="B103" s="40"/>
      <c r="D103" s="192" t="s">
        <v>167</v>
      </c>
      <c r="F103" s="193" t="s">
        <v>749</v>
      </c>
      <c r="I103" s="194"/>
      <c r="L103" s="40"/>
      <c r="M103" s="195"/>
      <c r="N103" s="41"/>
      <c r="O103" s="41"/>
      <c r="P103" s="41"/>
      <c r="Q103" s="41"/>
      <c r="R103" s="41"/>
      <c r="S103" s="41"/>
      <c r="T103" s="69"/>
      <c r="AT103" s="23" t="s">
        <v>167</v>
      </c>
      <c r="AU103" s="23" t="s">
        <v>83</v>
      </c>
    </row>
    <row r="104" spans="2:65" s="1" customFormat="1" ht="16.5" customHeight="1">
      <c r="B104" s="179"/>
      <c r="C104" s="180" t="s">
        <v>194</v>
      </c>
      <c r="D104" s="180" t="s">
        <v>160</v>
      </c>
      <c r="E104" s="181" t="s">
        <v>750</v>
      </c>
      <c r="F104" s="182" t="s">
        <v>751</v>
      </c>
      <c r="G104" s="183" t="s">
        <v>397</v>
      </c>
      <c r="H104" s="184">
        <v>27</v>
      </c>
      <c r="I104" s="185"/>
      <c r="J104" s="186">
        <f>ROUND(I104*H104,2)</f>
        <v>0</v>
      </c>
      <c r="K104" s="182" t="s">
        <v>423</v>
      </c>
      <c r="L104" s="40"/>
      <c r="M104" s="187" t="s">
        <v>5</v>
      </c>
      <c r="N104" s="188" t="s">
        <v>45</v>
      </c>
      <c r="O104" s="41"/>
      <c r="P104" s="189">
        <f>O104*H104</f>
        <v>0</v>
      </c>
      <c r="Q104" s="189">
        <v>0.00468</v>
      </c>
      <c r="R104" s="189">
        <f>Q104*H104</f>
        <v>0.12636</v>
      </c>
      <c r="S104" s="189">
        <v>0</v>
      </c>
      <c r="T104" s="190">
        <f>S104*H104</f>
        <v>0</v>
      </c>
      <c r="AR104" s="23" t="s">
        <v>165</v>
      </c>
      <c r="AT104" s="23" t="s">
        <v>160</v>
      </c>
      <c r="AU104" s="23" t="s">
        <v>83</v>
      </c>
      <c r="AY104" s="23" t="s">
        <v>158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3" t="s">
        <v>25</v>
      </c>
      <c r="BK104" s="191">
        <f>ROUND(I104*H104,2)</f>
        <v>0</v>
      </c>
      <c r="BL104" s="23" t="s">
        <v>165</v>
      </c>
      <c r="BM104" s="23" t="s">
        <v>752</v>
      </c>
    </row>
    <row r="105" spans="2:47" s="1" customFormat="1" ht="27">
      <c r="B105" s="40"/>
      <c r="D105" s="192" t="s">
        <v>167</v>
      </c>
      <c r="F105" s="193" t="s">
        <v>753</v>
      </c>
      <c r="I105" s="194"/>
      <c r="L105" s="40"/>
      <c r="M105" s="195"/>
      <c r="N105" s="41"/>
      <c r="O105" s="41"/>
      <c r="P105" s="41"/>
      <c r="Q105" s="41"/>
      <c r="R105" s="41"/>
      <c r="S105" s="41"/>
      <c r="T105" s="69"/>
      <c r="AT105" s="23" t="s">
        <v>167</v>
      </c>
      <c r="AU105" s="23" t="s">
        <v>83</v>
      </c>
    </row>
    <row r="106" spans="2:65" s="1" customFormat="1" ht="16.5" customHeight="1">
      <c r="B106" s="179"/>
      <c r="C106" s="204" t="s">
        <v>199</v>
      </c>
      <c r="D106" s="204" t="s">
        <v>205</v>
      </c>
      <c r="E106" s="205" t="s">
        <v>443</v>
      </c>
      <c r="F106" s="206" t="s">
        <v>444</v>
      </c>
      <c r="G106" s="207" t="s">
        <v>397</v>
      </c>
      <c r="H106" s="208">
        <v>27</v>
      </c>
      <c r="I106" s="209"/>
      <c r="J106" s="210">
        <f>ROUND(I106*H106,2)</f>
        <v>0</v>
      </c>
      <c r="K106" s="206" t="s">
        <v>5</v>
      </c>
      <c r="L106" s="211"/>
      <c r="M106" s="212" t="s">
        <v>5</v>
      </c>
      <c r="N106" s="213" t="s">
        <v>45</v>
      </c>
      <c r="O106" s="41"/>
      <c r="P106" s="189">
        <f>O106*H106</f>
        <v>0</v>
      </c>
      <c r="Q106" s="189">
        <v>0.058</v>
      </c>
      <c r="R106" s="189">
        <f>Q106*H106</f>
        <v>1.566</v>
      </c>
      <c r="S106" s="189">
        <v>0</v>
      </c>
      <c r="T106" s="190">
        <f>S106*H106</f>
        <v>0</v>
      </c>
      <c r="AR106" s="23" t="s">
        <v>199</v>
      </c>
      <c r="AT106" s="23" t="s">
        <v>205</v>
      </c>
      <c r="AU106" s="23" t="s">
        <v>83</v>
      </c>
      <c r="AY106" s="23" t="s">
        <v>158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23" t="s">
        <v>25</v>
      </c>
      <c r="BK106" s="191">
        <f>ROUND(I106*H106,2)</f>
        <v>0</v>
      </c>
      <c r="BL106" s="23" t="s">
        <v>165</v>
      </c>
      <c r="BM106" s="23" t="s">
        <v>754</v>
      </c>
    </row>
    <row r="107" spans="2:47" s="1" customFormat="1" ht="27">
      <c r="B107" s="40"/>
      <c r="D107" s="192" t="s">
        <v>167</v>
      </c>
      <c r="F107" s="193" t="s">
        <v>755</v>
      </c>
      <c r="I107" s="194"/>
      <c r="L107" s="40"/>
      <c r="M107" s="195"/>
      <c r="N107" s="41"/>
      <c r="O107" s="41"/>
      <c r="P107" s="41"/>
      <c r="Q107" s="41"/>
      <c r="R107" s="41"/>
      <c r="S107" s="41"/>
      <c r="T107" s="69"/>
      <c r="AT107" s="23" t="s">
        <v>167</v>
      </c>
      <c r="AU107" s="23" t="s">
        <v>83</v>
      </c>
    </row>
    <row r="108" spans="2:65" s="1" customFormat="1" ht="16.5" customHeight="1">
      <c r="B108" s="179"/>
      <c r="C108" s="204" t="s">
        <v>204</v>
      </c>
      <c r="D108" s="204" t="s">
        <v>205</v>
      </c>
      <c r="E108" s="205" t="s">
        <v>448</v>
      </c>
      <c r="F108" s="206" t="s">
        <v>756</v>
      </c>
      <c r="G108" s="207" t="s">
        <v>397</v>
      </c>
      <c r="H108" s="208">
        <v>27</v>
      </c>
      <c r="I108" s="209"/>
      <c r="J108" s="210">
        <f>ROUND(I108*H108,2)</f>
        <v>0</v>
      </c>
      <c r="K108" s="206" t="s">
        <v>164</v>
      </c>
      <c r="L108" s="211"/>
      <c r="M108" s="212" t="s">
        <v>5</v>
      </c>
      <c r="N108" s="213" t="s">
        <v>45</v>
      </c>
      <c r="O108" s="41"/>
      <c r="P108" s="189">
        <f>O108*H108</f>
        <v>0</v>
      </c>
      <c r="Q108" s="189">
        <v>0.006</v>
      </c>
      <c r="R108" s="189">
        <f>Q108*H108</f>
        <v>0.162</v>
      </c>
      <c r="S108" s="189">
        <v>0</v>
      </c>
      <c r="T108" s="190">
        <f>S108*H108</f>
        <v>0</v>
      </c>
      <c r="AR108" s="23" t="s">
        <v>199</v>
      </c>
      <c r="AT108" s="23" t="s">
        <v>205</v>
      </c>
      <c r="AU108" s="23" t="s">
        <v>83</v>
      </c>
      <c r="AY108" s="23" t="s">
        <v>158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25</v>
      </c>
      <c r="BK108" s="191">
        <f>ROUND(I108*H108,2)</f>
        <v>0</v>
      </c>
      <c r="BL108" s="23" t="s">
        <v>165</v>
      </c>
      <c r="BM108" s="23" t="s">
        <v>757</v>
      </c>
    </row>
    <row r="109" spans="2:47" s="1" customFormat="1" ht="27">
      <c r="B109" s="40"/>
      <c r="D109" s="192" t="s">
        <v>167</v>
      </c>
      <c r="F109" s="193" t="s">
        <v>755</v>
      </c>
      <c r="I109" s="194"/>
      <c r="L109" s="40"/>
      <c r="M109" s="195"/>
      <c r="N109" s="41"/>
      <c r="O109" s="41"/>
      <c r="P109" s="41"/>
      <c r="Q109" s="41"/>
      <c r="R109" s="41"/>
      <c r="S109" s="41"/>
      <c r="T109" s="69"/>
      <c r="AT109" s="23" t="s">
        <v>167</v>
      </c>
      <c r="AU109" s="23" t="s">
        <v>83</v>
      </c>
    </row>
    <row r="110" spans="2:65" s="1" customFormat="1" ht="25.5" customHeight="1">
      <c r="B110" s="179"/>
      <c r="C110" s="180" t="s">
        <v>29</v>
      </c>
      <c r="D110" s="180" t="s">
        <v>160</v>
      </c>
      <c r="E110" s="181" t="s">
        <v>452</v>
      </c>
      <c r="F110" s="182" t="s">
        <v>453</v>
      </c>
      <c r="G110" s="183" t="s">
        <v>397</v>
      </c>
      <c r="H110" s="184">
        <v>4</v>
      </c>
      <c r="I110" s="185"/>
      <c r="J110" s="186">
        <f>ROUND(I110*H110,2)</f>
        <v>0</v>
      </c>
      <c r="K110" s="182" t="s">
        <v>164</v>
      </c>
      <c r="L110" s="40"/>
      <c r="M110" s="187" t="s">
        <v>5</v>
      </c>
      <c r="N110" s="188" t="s">
        <v>45</v>
      </c>
      <c r="O110" s="41"/>
      <c r="P110" s="189">
        <f>O110*H110</f>
        <v>0</v>
      </c>
      <c r="Q110" s="189">
        <v>0.31108</v>
      </c>
      <c r="R110" s="189">
        <f>Q110*H110</f>
        <v>1.24432</v>
      </c>
      <c r="S110" s="189">
        <v>0</v>
      </c>
      <c r="T110" s="190">
        <f>S110*H110</f>
        <v>0</v>
      </c>
      <c r="AR110" s="23" t="s">
        <v>165</v>
      </c>
      <c r="AT110" s="23" t="s">
        <v>160</v>
      </c>
      <c r="AU110" s="23" t="s">
        <v>83</v>
      </c>
      <c r="AY110" s="23" t="s">
        <v>158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23" t="s">
        <v>25</v>
      </c>
      <c r="BK110" s="191">
        <f>ROUND(I110*H110,2)</f>
        <v>0</v>
      </c>
      <c r="BL110" s="23" t="s">
        <v>165</v>
      </c>
      <c r="BM110" s="23" t="s">
        <v>758</v>
      </c>
    </row>
    <row r="111" spans="2:47" s="1" customFormat="1" ht="27">
      <c r="B111" s="40"/>
      <c r="D111" s="192" t="s">
        <v>167</v>
      </c>
      <c r="F111" s="193" t="s">
        <v>320</v>
      </c>
      <c r="I111" s="194"/>
      <c r="L111" s="40"/>
      <c r="M111" s="195"/>
      <c r="N111" s="41"/>
      <c r="O111" s="41"/>
      <c r="P111" s="41"/>
      <c r="Q111" s="41"/>
      <c r="R111" s="41"/>
      <c r="S111" s="41"/>
      <c r="T111" s="69"/>
      <c r="AT111" s="23" t="s">
        <v>167</v>
      </c>
      <c r="AU111" s="23" t="s">
        <v>83</v>
      </c>
    </row>
    <row r="112" spans="2:63" s="11" customFormat="1" ht="29.85" customHeight="1">
      <c r="B112" s="166"/>
      <c r="D112" s="167" t="s">
        <v>73</v>
      </c>
      <c r="E112" s="177" t="s">
        <v>204</v>
      </c>
      <c r="F112" s="177" t="s">
        <v>455</v>
      </c>
      <c r="I112" s="169"/>
      <c r="J112" s="178">
        <f>BK112</f>
        <v>0</v>
      </c>
      <c r="L112" s="166"/>
      <c r="M112" s="171"/>
      <c r="N112" s="172"/>
      <c r="O112" s="172"/>
      <c r="P112" s="173">
        <f>SUM(P113:P131)</f>
        <v>0</v>
      </c>
      <c r="Q112" s="172"/>
      <c r="R112" s="173">
        <f>SUM(R113:R131)</f>
        <v>233.34417000000002</v>
      </c>
      <c r="S112" s="172"/>
      <c r="T112" s="174">
        <f>SUM(T113:T131)</f>
        <v>0</v>
      </c>
      <c r="AR112" s="167" t="s">
        <v>25</v>
      </c>
      <c r="AT112" s="175" t="s">
        <v>73</v>
      </c>
      <c r="AU112" s="175" t="s">
        <v>25</v>
      </c>
      <c r="AY112" s="167" t="s">
        <v>158</v>
      </c>
      <c r="BK112" s="176">
        <f>SUM(BK113:BK131)</f>
        <v>0</v>
      </c>
    </row>
    <row r="113" spans="2:65" s="1" customFormat="1" ht="25.5" customHeight="1">
      <c r="B113" s="179"/>
      <c r="C113" s="180" t="s">
        <v>214</v>
      </c>
      <c r="D113" s="180" t="s">
        <v>160</v>
      </c>
      <c r="E113" s="181" t="s">
        <v>565</v>
      </c>
      <c r="F113" s="182" t="s">
        <v>566</v>
      </c>
      <c r="G113" s="183" t="s">
        <v>176</v>
      </c>
      <c r="H113" s="184">
        <v>37</v>
      </c>
      <c r="I113" s="185"/>
      <c r="J113" s="186">
        <f>ROUND(I113*H113,2)</f>
        <v>0</v>
      </c>
      <c r="K113" s="182" t="s">
        <v>164</v>
      </c>
      <c r="L113" s="40"/>
      <c r="M113" s="187" t="s">
        <v>5</v>
      </c>
      <c r="N113" s="188" t="s">
        <v>45</v>
      </c>
      <c r="O113" s="41"/>
      <c r="P113" s="189">
        <f>O113*H113</f>
        <v>0</v>
      </c>
      <c r="Q113" s="189">
        <v>0.00011</v>
      </c>
      <c r="R113" s="189">
        <f>Q113*H113</f>
        <v>0.00407</v>
      </c>
      <c r="S113" s="189">
        <v>0</v>
      </c>
      <c r="T113" s="190">
        <f>S113*H113</f>
        <v>0</v>
      </c>
      <c r="AR113" s="23" t="s">
        <v>165</v>
      </c>
      <c r="AT113" s="23" t="s">
        <v>160</v>
      </c>
      <c r="AU113" s="23" t="s">
        <v>83</v>
      </c>
      <c r="AY113" s="23" t="s">
        <v>158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23" t="s">
        <v>25</v>
      </c>
      <c r="BK113" s="191">
        <f>ROUND(I113*H113,2)</f>
        <v>0</v>
      </c>
      <c r="BL113" s="23" t="s">
        <v>165</v>
      </c>
      <c r="BM113" s="23" t="s">
        <v>759</v>
      </c>
    </row>
    <row r="114" spans="2:47" s="1" customFormat="1" ht="27">
      <c r="B114" s="40"/>
      <c r="D114" s="192" t="s">
        <v>167</v>
      </c>
      <c r="F114" s="193" t="s">
        <v>568</v>
      </c>
      <c r="I114" s="194"/>
      <c r="L114" s="40"/>
      <c r="M114" s="195"/>
      <c r="N114" s="41"/>
      <c r="O114" s="41"/>
      <c r="P114" s="41"/>
      <c r="Q114" s="41"/>
      <c r="R114" s="41"/>
      <c r="S114" s="41"/>
      <c r="T114" s="69"/>
      <c r="AT114" s="23" t="s">
        <v>167</v>
      </c>
      <c r="AU114" s="23" t="s">
        <v>83</v>
      </c>
    </row>
    <row r="115" spans="2:65" s="1" customFormat="1" ht="25.5" customHeight="1">
      <c r="B115" s="179"/>
      <c r="C115" s="180" t="s">
        <v>220</v>
      </c>
      <c r="D115" s="180" t="s">
        <v>160</v>
      </c>
      <c r="E115" s="181" t="s">
        <v>760</v>
      </c>
      <c r="F115" s="182" t="s">
        <v>761</v>
      </c>
      <c r="G115" s="183" t="s">
        <v>176</v>
      </c>
      <c r="H115" s="184">
        <v>42</v>
      </c>
      <c r="I115" s="185"/>
      <c r="J115" s="186">
        <f>ROUND(I115*H115,2)</f>
        <v>0</v>
      </c>
      <c r="K115" s="182" t="s">
        <v>164</v>
      </c>
      <c r="L115" s="40"/>
      <c r="M115" s="187" t="s">
        <v>5</v>
      </c>
      <c r="N115" s="188" t="s">
        <v>45</v>
      </c>
      <c r="O115" s="41"/>
      <c r="P115" s="189">
        <f>O115*H115</f>
        <v>0</v>
      </c>
      <c r="Q115" s="189">
        <v>0.00011</v>
      </c>
      <c r="R115" s="189">
        <f>Q115*H115</f>
        <v>0.00462</v>
      </c>
      <c r="S115" s="189">
        <v>0</v>
      </c>
      <c r="T115" s="190">
        <f>S115*H115</f>
        <v>0</v>
      </c>
      <c r="AR115" s="23" t="s">
        <v>165</v>
      </c>
      <c r="AT115" s="23" t="s">
        <v>160</v>
      </c>
      <c r="AU115" s="23" t="s">
        <v>83</v>
      </c>
      <c r="AY115" s="23" t="s">
        <v>158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23" t="s">
        <v>25</v>
      </c>
      <c r="BK115" s="191">
        <f>ROUND(I115*H115,2)</f>
        <v>0</v>
      </c>
      <c r="BL115" s="23" t="s">
        <v>165</v>
      </c>
      <c r="BM115" s="23" t="s">
        <v>762</v>
      </c>
    </row>
    <row r="116" spans="2:47" s="1" customFormat="1" ht="27">
      <c r="B116" s="40"/>
      <c r="D116" s="192" t="s">
        <v>167</v>
      </c>
      <c r="F116" s="193" t="s">
        <v>568</v>
      </c>
      <c r="I116" s="194"/>
      <c r="L116" s="40"/>
      <c r="M116" s="195"/>
      <c r="N116" s="41"/>
      <c r="O116" s="41"/>
      <c r="P116" s="41"/>
      <c r="Q116" s="41"/>
      <c r="R116" s="41"/>
      <c r="S116" s="41"/>
      <c r="T116" s="69"/>
      <c r="AT116" s="23" t="s">
        <v>167</v>
      </c>
      <c r="AU116" s="23" t="s">
        <v>83</v>
      </c>
    </row>
    <row r="117" spans="2:65" s="1" customFormat="1" ht="25.5" customHeight="1">
      <c r="B117" s="179"/>
      <c r="C117" s="180" t="s">
        <v>225</v>
      </c>
      <c r="D117" s="180" t="s">
        <v>160</v>
      </c>
      <c r="E117" s="181" t="s">
        <v>579</v>
      </c>
      <c r="F117" s="182" t="s">
        <v>580</v>
      </c>
      <c r="G117" s="183" t="s">
        <v>163</v>
      </c>
      <c r="H117" s="184">
        <v>12</v>
      </c>
      <c r="I117" s="185"/>
      <c r="J117" s="186">
        <f>ROUND(I117*H117,2)</f>
        <v>0</v>
      </c>
      <c r="K117" s="182" t="s">
        <v>164</v>
      </c>
      <c r="L117" s="40"/>
      <c r="M117" s="187" t="s">
        <v>5</v>
      </c>
      <c r="N117" s="188" t="s">
        <v>45</v>
      </c>
      <c r="O117" s="41"/>
      <c r="P117" s="189">
        <f>O117*H117</f>
        <v>0</v>
      </c>
      <c r="Q117" s="189">
        <v>0.00085</v>
      </c>
      <c r="R117" s="189">
        <f>Q117*H117</f>
        <v>0.010199999999999999</v>
      </c>
      <c r="S117" s="189">
        <v>0</v>
      </c>
      <c r="T117" s="190">
        <f>S117*H117</f>
        <v>0</v>
      </c>
      <c r="AR117" s="23" t="s">
        <v>165</v>
      </c>
      <c r="AT117" s="23" t="s">
        <v>160</v>
      </c>
      <c r="AU117" s="23" t="s">
        <v>83</v>
      </c>
      <c r="AY117" s="23" t="s">
        <v>158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23" t="s">
        <v>25</v>
      </c>
      <c r="BK117" s="191">
        <f>ROUND(I117*H117,2)</f>
        <v>0</v>
      </c>
      <c r="BL117" s="23" t="s">
        <v>165</v>
      </c>
      <c r="BM117" s="23" t="s">
        <v>763</v>
      </c>
    </row>
    <row r="118" spans="2:47" s="1" customFormat="1" ht="27">
      <c r="B118" s="40"/>
      <c r="D118" s="192" t="s">
        <v>167</v>
      </c>
      <c r="F118" s="193" t="s">
        <v>568</v>
      </c>
      <c r="I118" s="194"/>
      <c r="L118" s="40"/>
      <c r="M118" s="195"/>
      <c r="N118" s="41"/>
      <c r="O118" s="41"/>
      <c r="P118" s="41"/>
      <c r="Q118" s="41"/>
      <c r="R118" s="41"/>
      <c r="S118" s="41"/>
      <c r="T118" s="69"/>
      <c r="AT118" s="23" t="s">
        <v>167</v>
      </c>
      <c r="AU118" s="23" t="s">
        <v>83</v>
      </c>
    </row>
    <row r="119" spans="2:65" s="1" customFormat="1" ht="25.5" customHeight="1">
      <c r="B119" s="179"/>
      <c r="C119" s="180" t="s">
        <v>231</v>
      </c>
      <c r="D119" s="180" t="s">
        <v>160</v>
      </c>
      <c r="E119" s="181" t="s">
        <v>583</v>
      </c>
      <c r="F119" s="182" t="s">
        <v>584</v>
      </c>
      <c r="G119" s="183" t="s">
        <v>176</v>
      </c>
      <c r="H119" s="184">
        <v>1310</v>
      </c>
      <c r="I119" s="185"/>
      <c r="J119" s="186">
        <f>ROUND(I119*H119,2)</f>
        <v>0</v>
      </c>
      <c r="K119" s="182" t="s">
        <v>164</v>
      </c>
      <c r="L119" s="40"/>
      <c r="M119" s="187" t="s">
        <v>5</v>
      </c>
      <c r="N119" s="188" t="s">
        <v>45</v>
      </c>
      <c r="O119" s="41"/>
      <c r="P119" s="189">
        <f>O119*H119</f>
        <v>0</v>
      </c>
      <c r="Q119" s="189">
        <v>0.08978</v>
      </c>
      <c r="R119" s="189">
        <f>Q119*H119</f>
        <v>117.6118</v>
      </c>
      <c r="S119" s="189">
        <v>0</v>
      </c>
      <c r="T119" s="190">
        <f>S119*H119</f>
        <v>0</v>
      </c>
      <c r="AR119" s="23" t="s">
        <v>165</v>
      </c>
      <c r="AT119" s="23" t="s">
        <v>160</v>
      </c>
      <c r="AU119" s="23" t="s">
        <v>83</v>
      </c>
      <c r="AY119" s="23" t="s">
        <v>158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23" t="s">
        <v>25</v>
      </c>
      <c r="BK119" s="191">
        <f>ROUND(I119*H119,2)</f>
        <v>0</v>
      </c>
      <c r="BL119" s="23" t="s">
        <v>165</v>
      </c>
      <c r="BM119" s="23" t="s">
        <v>764</v>
      </c>
    </row>
    <row r="120" spans="2:47" s="1" customFormat="1" ht="27">
      <c r="B120" s="40"/>
      <c r="D120" s="192" t="s">
        <v>167</v>
      </c>
      <c r="F120" s="193" t="s">
        <v>586</v>
      </c>
      <c r="I120" s="194"/>
      <c r="L120" s="40"/>
      <c r="M120" s="195"/>
      <c r="N120" s="41"/>
      <c r="O120" s="41"/>
      <c r="P120" s="41"/>
      <c r="Q120" s="41"/>
      <c r="R120" s="41"/>
      <c r="S120" s="41"/>
      <c r="T120" s="69"/>
      <c r="AT120" s="23" t="s">
        <v>167</v>
      </c>
      <c r="AU120" s="23" t="s">
        <v>83</v>
      </c>
    </row>
    <row r="121" spans="2:65" s="1" customFormat="1" ht="16.5" customHeight="1">
      <c r="B121" s="179"/>
      <c r="C121" s="204" t="s">
        <v>11</v>
      </c>
      <c r="D121" s="204" t="s">
        <v>205</v>
      </c>
      <c r="E121" s="205" t="s">
        <v>588</v>
      </c>
      <c r="F121" s="206" t="s">
        <v>589</v>
      </c>
      <c r="G121" s="207" t="s">
        <v>208</v>
      </c>
      <c r="H121" s="208">
        <v>51.392</v>
      </c>
      <c r="I121" s="209"/>
      <c r="J121" s="210">
        <f>ROUND(I121*H121,2)</f>
        <v>0</v>
      </c>
      <c r="K121" s="206" t="s">
        <v>164</v>
      </c>
      <c r="L121" s="211"/>
      <c r="M121" s="212" t="s">
        <v>5</v>
      </c>
      <c r="N121" s="213" t="s">
        <v>45</v>
      </c>
      <c r="O121" s="41"/>
      <c r="P121" s="189">
        <f>O121*H121</f>
        <v>0</v>
      </c>
      <c r="Q121" s="189">
        <v>1</v>
      </c>
      <c r="R121" s="189">
        <f>Q121*H121</f>
        <v>51.392</v>
      </c>
      <c r="S121" s="189">
        <v>0</v>
      </c>
      <c r="T121" s="190">
        <f>S121*H121</f>
        <v>0</v>
      </c>
      <c r="AR121" s="23" t="s">
        <v>199</v>
      </c>
      <c r="AT121" s="23" t="s">
        <v>205</v>
      </c>
      <c r="AU121" s="23" t="s">
        <v>83</v>
      </c>
      <c r="AY121" s="23" t="s">
        <v>158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3" t="s">
        <v>25</v>
      </c>
      <c r="BK121" s="191">
        <f>ROUND(I121*H121,2)</f>
        <v>0</v>
      </c>
      <c r="BL121" s="23" t="s">
        <v>165</v>
      </c>
      <c r="BM121" s="23" t="s">
        <v>765</v>
      </c>
    </row>
    <row r="122" spans="2:47" s="1" customFormat="1" ht="27">
      <c r="B122" s="40"/>
      <c r="D122" s="192" t="s">
        <v>167</v>
      </c>
      <c r="F122" s="193" t="s">
        <v>591</v>
      </c>
      <c r="I122" s="194"/>
      <c r="L122" s="40"/>
      <c r="M122" s="195"/>
      <c r="N122" s="41"/>
      <c r="O122" s="41"/>
      <c r="P122" s="41"/>
      <c r="Q122" s="41"/>
      <c r="R122" s="41"/>
      <c r="S122" s="41"/>
      <c r="T122" s="69"/>
      <c r="AT122" s="23" t="s">
        <v>167</v>
      </c>
      <c r="AU122" s="23" t="s">
        <v>83</v>
      </c>
    </row>
    <row r="123" spans="2:51" s="12" customFormat="1" ht="13.5">
      <c r="B123" s="196"/>
      <c r="D123" s="192" t="s">
        <v>192</v>
      </c>
      <c r="E123" s="197" t="s">
        <v>5</v>
      </c>
      <c r="F123" s="198" t="s">
        <v>766</v>
      </c>
      <c r="H123" s="199">
        <v>51.392</v>
      </c>
      <c r="I123" s="200"/>
      <c r="L123" s="196"/>
      <c r="M123" s="201"/>
      <c r="N123" s="202"/>
      <c r="O123" s="202"/>
      <c r="P123" s="202"/>
      <c r="Q123" s="202"/>
      <c r="R123" s="202"/>
      <c r="S123" s="202"/>
      <c r="T123" s="203"/>
      <c r="AT123" s="197" t="s">
        <v>192</v>
      </c>
      <c r="AU123" s="197" t="s">
        <v>83</v>
      </c>
      <c r="AV123" s="12" t="s">
        <v>83</v>
      </c>
      <c r="AW123" s="12" t="s">
        <v>37</v>
      </c>
      <c r="AX123" s="12" t="s">
        <v>25</v>
      </c>
      <c r="AY123" s="197" t="s">
        <v>158</v>
      </c>
    </row>
    <row r="124" spans="2:65" s="1" customFormat="1" ht="25.5" customHeight="1">
      <c r="B124" s="179"/>
      <c r="C124" s="180" t="s">
        <v>241</v>
      </c>
      <c r="D124" s="180" t="s">
        <v>160</v>
      </c>
      <c r="E124" s="181" t="s">
        <v>594</v>
      </c>
      <c r="F124" s="182" t="s">
        <v>595</v>
      </c>
      <c r="G124" s="183" t="s">
        <v>176</v>
      </c>
      <c r="H124" s="184">
        <v>272</v>
      </c>
      <c r="I124" s="185"/>
      <c r="J124" s="186">
        <f>ROUND(I124*H124,2)</f>
        <v>0</v>
      </c>
      <c r="K124" s="182" t="s">
        <v>164</v>
      </c>
      <c r="L124" s="40"/>
      <c r="M124" s="187" t="s">
        <v>5</v>
      </c>
      <c r="N124" s="188" t="s">
        <v>45</v>
      </c>
      <c r="O124" s="41"/>
      <c r="P124" s="189">
        <f>O124*H124</f>
        <v>0</v>
      </c>
      <c r="Q124" s="189">
        <v>0.1554</v>
      </c>
      <c r="R124" s="189">
        <f>Q124*H124</f>
        <v>42.268800000000006</v>
      </c>
      <c r="S124" s="189">
        <v>0</v>
      </c>
      <c r="T124" s="190">
        <f>S124*H124</f>
        <v>0</v>
      </c>
      <c r="AR124" s="23" t="s">
        <v>165</v>
      </c>
      <c r="AT124" s="23" t="s">
        <v>160</v>
      </c>
      <c r="AU124" s="23" t="s">
        <v>83</v>
      </c>
      <c r="AY124" s="23" t="s">
        <v>158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23" t="s">
        <v>25</v>
      </c>
      <c r="BK124" s="191">
        <f>ROUND(I124*H124,2)</f>
        <v>0</v>
      </c>
      <c r="BL124" s="23" t="s">
        <v>165</v>
      </c>
      <c r="BM124" s="23" t="s">
        <v>767</v>
      </c>
    </row>
    <row r="125" spans="2:47" s="1" customFormat="1" ht="27">
      <c r="B125" s="40"/>
      <c r="D125" s="192" t="s">
        <v>167</v>
      </c>
      <c r="F125" s="193" t="s">
        <v>768</v>
      </c>
      <c r="I125" s="194"/>
      <c r="L125" s="40"/>
      <c r="M125" s="195"/>
      <c r="N125" s="41"/>
      <c r="O125" s="41"/>
      <c r="P125" s="41"/>
      <c r="Q125" s="41"/>
      <c r="R125" s="41"/>
      <c r="S125" s="41"/>
      <c r="T125" s="69"/>
      <c r="AT125" s="23" t="s">
        <v>167</v>
      </c>
      <c r="AU125" s="23" t="s">
        <v>83</v>
      </c>
    </row>
    <row r="126" spans="2:65" s="1" customFormat="1" ht="16.5" customHeight="1">
      <c r="B126" s="179"/>
      <c r="C126" s="204" t="s">
        <v>246</v>
      </c>
      <c r="D126" s="204" t="s">
        <v>205</v>
      </c>
      <c r="E126" s="205" t="s">
        <v>599</v>
      </c>
      <c r="F126" s="206" t="s">
        <v>600</v>
      </c>
      <c r="G126" s="207" t="s">
        <v>176</v>
      </c>
      <c r="H126" s="208">
        <v>272</v>
      </c>
      <c r="I126" s="209"/>
      <c r="J126" s="210">
        <f>ROUND(I126*H126,2)</f>
        <v>0</v>
      </c>
      <c r="K126" s="206" t="s">
        <v>164</v>
      </c>
      <c r="L126" s="211"/>
      <c r="M126" s="212" t="s">
        <v>5</v>
      </c>
      <c r="N126" s="213" t="s">
        <v>45</v>
      </c>
      <c r="O126" s="41"/>
      <c r="P126" s="189">
        <f>O126*H126</f>
        <v>0</v>
      </c>
      <c r="Q126" s="189">
        <v>0.081</v>
      </c>
      <c r="R126" s="189">
        <f>Q126*H126</f>
        <v>22.032</v>
      </c>
      <c r="S126" s="189">
        <v>0</v>
      </c>
      <c r="T126" s="190">
        <f>S126*H126</f>
        <v>0</v>
      </c>
      <c r="AR126" s="23" t="s">
        <v>199</v>
      </c>
      <c r="AT126" s="23" t="s">
        <v>205</v>
      </c>
      <c r="AU126" s="23" t="s">
        <v>83</v>
      </c>
      <c r="AY126" s="23" t="s">
        <v>158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3" t="s">
        <v>25</v>
      </c>
      <c r="BK126" s="191">
        <f>ROUND(I126*H126,2)</f>
        <v>0</v>
      </c>
      <c r="BL126" s="23" t="s">
        <v>165</v>
      </c>
      <c r="BM126" s="23" t="s">
        <v>769</v>
      </c>
    </row>
    <row r="127" spans="2:47" s="1" customFormat="1" ht="27">
      <c r="B127" s="40"/>
      <c r="D127" s="192" t="s">
        <v>167</v>
      </c>
      <c r="F127" s="193" t="s">
        <v>770</v>
      </c>
      <c r="I127" s="194"/>
      <c r="L127" s="40"/>
      <c r="M127" s="195"/>
      <c r="N127" s="41"/>
      <c r="O127" s="41"/>
      <c r="P127" s="41"/>
      <c r="Q127" s="41"/>
      <c r="R127" s="41"/>
      <c r="S127" s="41"/>
      <c r="T127" s="69"/>
      <c r="AT127" s="23" t="s">
        <v>167</v>
      </c>
      <c r="AU127" s="23" t="s">
        <v>83</v>
      </c>
    </row>
    <row r="128" spans="2:65" s="1" customFormat="1" ht="25.5" customHeight="1">
      <c r="B128" s="179"/>
      <c r="C128" s="180" t="s">
        <v>250</v>
      </c>
      <c r="D128" s="180" t="s">
        <v>160</v>
      </c>
      <c r="E128" s="181" t="s">
        <v>616</v>
      </c>
      <c r="F128" s="182" t="s">
        <v>617</v>
      </c>
      <c r="G128" s="183" t="s">
        <v>176</v>
      </c>
      <c r="H128" s="184">
        <v>188</v>
      </c>
      <c r="I128" s="185"/>
      <c r="J128" s="186">
        <f>ROUND(I128*H128,2)</f>
        <v>0</v>
      </c>
      <c r="K128" s="182" t="s">
        <v>164</v>
      </c>
      <c r="L128" s="40"/>
      <c r="M128" s="187" t="s">
        <v>5</v>
      </c>
      <c r="N128" s="188" t="s">
        <v>45</v>
      </c>
      <c r="O128" s="41"/>
      <c r="P128" s="189">
        <f>O128*H128</f>
        <v>0</v>
      </c>
      <c r="Q128" s="189">
        <v>0.00011</v>
      </c>
      <c r="R128" s="189">
        <f>Q128*H128</f>
        <v>0.02068</v>
      </c>
      <c r="S128" s="189">
        <v>0</v>
      </c>
      <c r="T128" s="190">
        <f>S128*H128</f>
        <v>0</v>
      </c>
      <c r="AR128" s="23" t="s">
        <v>165</v>
      </c>
      <c r="AT128" s="23" t="s">
        <v>160</v>
      </c>
      <c r="AU128" s="23" t="s">
        <v>83</v>
      </c>
      <c r="AY128" s="23" t="s">
        <v>158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23" t="s">
        <v>25</v>
      </c>
      <c r="BK128" s="191">
        <f>ROUND(I128*H128,2)</f>
        <v>0</v>
      </c>
      <c r="BL128" s="23" t="s">
        <v>165</v>
      </c>
      <c r="BM128" s="23" t="s">
        <v>771</v>
      </c>
    </row>
    <row r="129" spans="2:47" s="1" customFormat="1" ht="27">
      <c r="B129" s="40"/>
      <c r="D129" s="192" t="s">
        <v>167</v>
      </c>
      <c r="F129" s="193" t="s">
        <v>772</v>
      </c>
      <c r="I129" s="194"/>
      <c r="L129" s="40"/>
      <c r="M129" s="195"/>
      <c r="N129" s="41"/>
      <c r="O129" s="41"/>
      <c r="P129" s="41"/>
      <c r="Q129" s="41"/>
      <c r="R129" s="41"/>
      <c r="S129" s="41"/>
      <c r="T129" s="69"/>
      <c r="AT129" s="23" t="s">
        <v>167</v>
      </c>
      <c r="AU129" s="23" t="s">
        <v>83</v>
      </c>
    </row>
    <row r="130" spans="2:65" s="1" customFormat="1" ht="16.5" customHeight="1">
      <c r="B130" s="179"/>
      <c r="C130" s="180" t="s">
        <v>256</v>
      </c>
      <c r="D130" s="180" t="s">
        <v>160</v>
      </c>
      <c r="E130" s="181" t="s">
        <v>655</v>
      </c>
      <c r="F130" s="182" t="s">
        <v>656</v>
      </c>
      <c r="G130" s="183" t="s">
        <v>176</v>
      </c>
      <c r="H130" s="184">
        <v>188</v>
      </c>
      <c r="I130" s="185"/>
      <c r="J130" s="186">
        <f>ROUND(I130*H130,2)</f>
        <v>0</v>
      </c>
      <c r="K130" s="182" t="s">
        <v>164</v>
      </c>
      <c r="L130" s="40"/>
      <c r="M130" s="187" t="s">
        <v>5</v>
      </c>
      <c r="N130" s="188" t="s">
        <v>45</v>
      </c>
      <c r="O130" s="41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AR130" s="23" t="s">
        <v>165</v>
      </c>
      <c r="AT130" s="23" t="s">
        <v>160</v>
      </c>
      <c r="AU130" s="23" t="s">
        <v>83</v>
      </c>
      <c r="AY130" s="23" t="s">
        <v>158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23" t="s">
        <v>25</v>
      </c>
      <c r="BK130" s="191">
        <f>ROUND(I130*H130,2)</f>
        <v>0</v>
      </c>
      <c r="BL130" s="23" t="s">
        <v>165</v>
      </c>
      <c r="BM130" s="23" t="s">
        <v>773</v>
      </c>
    </row>
    <row r="131" spans="2:47" s="1" customFormat="1" ht="27">
      <c r="B131" s="40"/>
      <c r="D131" s="192" t="s">
        <v>167</v>
      </c>
      <c r="F131" s="193" t="s">
        <v>597</v>
      </c>
      <c r="I131" s="194"/>
      <c r="L131" s="40"/>
      <c r="M131" s="195"/>
      <c r="N131" s="41"/>
      <c r="O131" s="41"/>
      <c r="P131" s="41"/>
      <c r="Q131" s="41"/>
      <c r="R131" s="41"/>
      <c r="S131" s="41"/>
      <c r="T131" s="69"/>
      <c r="AT131" s="23" t="s">
        <v>167</v>
      </c>
      <c r="AU131" s="23" t="s">
        <v>83</v>
      </c>
    </row>
    <row r="132" spans="2:63" s="11" customFormat="1" ht="29.85" customHeight="1">
      <c r="B132" s="166"/>
      <c r="D132" s="167" t="s">
        <v>73</v>
      </c>
      <c r="E132" s="177" t="s">
        <v>666</v>
      </c>
      <c r="F132" s="177" t="s">
        <v>667</v>
      </c>
      <c r="I132" s="169"/>
      <c r="J132" s="178">
        <f>BK132</f>
        <v>0</v>
      </c>
      <c r="L132" s="166"/>
      <c r="M132" s="171"/>
      <c r="N132" s="172"/>
      <c r="O132" s="172"/>
      <c r="P132" s="173">
        <f>SUM(P133:P143)</f>
        <v>0</v>
      </c>
      <c r="Q132" s="172"/>
      <c r="R132" s="173">
        <f>SUM(R133:R143)</f>
        <v>0</v>
      </c>
      <c r="S132" s="172"/>
      <c r="T132" s="174">
        <f>SUM(T133:T143)</f>
        <v>0</v>
      </c>
      <c r="AR132" s="167" t="s">
        <v>25</v>
      </c>
      <c r="AT132" s="175" t="s">
        <v>73</v>
      </c>
      <c r="AU132" s="175" t="s">
        <v>25</v>
      </c>
      <c r="AY132" s="167" t="s">
        <v>158</v>
      </c>
      <c r="BK132" s="176">
        <f>SUM(BK133:BK143)</f>
        <v>0</v>
      </c>
    </row>
    <row r="133" spans="2:65" s="1" customFormat="1" ht="25.5" customHeight="1">
      <c r="B133" s="179"/>
      <c r="C133" s="180" t="s">
        <v>260</v>
      </c>
      <c r="D133" s="180" t="s">
        <v>160</v>
      </c>
      <c r="E133" s="181" t="s">
        <v>669</v>
      </c>
      <c r="F133" s="182" t="s">
        <v>670</v>
      </c>
      <c r="G133" s="183" t="s">
        <v>208</v>
      </c>
      <c r="H133" s="184">
        <v>936.47</v>
      </c>
      <c r="I133" s="185"/>
      <c r="J133" s="186">
        <f>ROUND(I133*H133,2)</f>
        <v>0</v>
      </c>
      <c r="K133" s="182" t="s">
        <v>164</v>
      </c>
      <c r="L133" s="40"/>
      <c r="M133" s="187" t="s">
        <v>5</v>
      </c>
      <c r="N133" s="188" t="s">
        <v>45</v>
      </c>
      <c r="O133" s="41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AR133" s="23" t="s">
        <v>165</v>
      </c>
      <c r="AT133" s="23" t="s">
        <v>160</v>
      </c>
      <c r="AU133" s="23" t="s">
        <v>83</v>
      </c>
      <c r="AY133" s="23" t="s">
        <v>158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23" t="s">
        <v>25</v>
      </c>
      <c r="BK133" s="191">
        <f>ROUND(I133*H133,2)</f>
        <v>0</v>
      </c>
      <c r="BL133" s="23" t="s">
        <v>165</v>
      </c>
      <c r="BM133" s="23" t="s">
        <v>774</v>
      </c>
    </row>
    <row r="134" spans="2:47" s="1" customFormat="1" ht="27">
      <c r="B134" s="40"/>
      <c r="D134" s="192" t="s">
        <v>167</v>
      </c>
      <c r="F134" s="193" t="s">
        <v>672</v>
      </c>
      <c r="I134" s="194"/>
      <c r="L134" s="40"/>
      <c r="M134" s="195"/>
      <c r="N134" s="41"/>
      <c r="O134" s="41"/>
      <c r="P134" s="41"/>
      <c r="Q134" s="41"/>
      <c r="R134" s="41"/>
      <c r="S134" s="41"/>
      <c r="T134" s="69"/>
      <c r="AT134" s="23" t="s">
        <v>167</v>
      </c>
      <c r="AU134" s="23" t="s">
        <v>83</v>
      </c>
    </row>
    <row r="135" spans="2:65" s="1" customFormat="1" ht="25.5" customHeight="1">
      <c r="B135" s="179"/>
      <c r="C135" s="180" t="s">
        <v>10</v>
      </c>
      <c r="D135" s="180" t="s">
        <v>160</v>
      </c>
      <c r="E135" s="181" t="s">
        <v>674</v>
      </c>
      <c r="F135" s="182" t="s">
        <v>675</v>
      </c>
      <c r="G135" s="183" t="s">
        <v>208</v>
      </c>
      <c r="H135" s="184">
        <v>3745.88</v>
      </c>
      <c r="I135" s="185"/>
      <c r="J135" s="186">
        <f>ROUND(I135*H135,2)</f>
        <v>0</v>
      </c>
      <c r="K135" s="182" t="s">
        <v>164</v>
      </c>
      <c r="L135" s="40"/>
      <c r="M135" s="187" t="s">
        <v>5</v>
      </c>
      <c r="N135" s="188" t="s">
        <v>45</v>
      </c>
      <c r="O135" s="41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AR135" s="23" t="s">
        <v>165</v>
      </c>
      <c r="AT135" s="23" t="s">
        <v>160</v>
      </c>
      <c r="AU135" s="23" t="s">
        <v>83</v>
      </c>
      <c r="AY135" s="23" t="s">
        <v>158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23" t="s">
        <v>25</v>
      </c>
      <c r="BK135" s="191">
        <f>ROUND(I135*H135,2)</f>
        <v>0</v>
      </c>
      <c r="BL135" s="23" t="s">
        <v>165</v>
      </c>
      <c r="BM135" s="23" t="s">
        <v>775</v>
      </c>
    </row>
    <row r="136" spans="2:47" s="1" customFormat="1" ht="27">
      <c r="B136" s="40"/>
      <c r="D136" s="192" t="s">
        <v>167</v>
      </c>
      <c r="F136" s="193" t="s">
        <v>677</v>
      </c>
      <c r="I136" s="194"/>
      <c r="L136" s="40"/>
      <c r="M136" s="195"/>
      <c r="N136" s="41"/>
      <c r="O136" s="41"/>
      <c r="P136" s="41"/>
      <c r="Q136" s="41"/>
      <c r="R136" s="41"/>
      <c r="S136" s="41"/>
      <c r="T136" s="69"/>
      <c r="AT136" s="23" t="s">
        <v>167</v>
      </c>
      <c r="AU136" s="23" t="s">
        <v>83</v>
      </c>
    </row>
    <row r="137" spans="2:51" s="12" customFormat="1" ht="13.5">
      <c r="B137" s="196"/>
      <c r="D137" s="192" t="s">
        <v>192</v>
      </c>
      <c r="F137" s="198" t="s">
        <v>776</v>
      </c>
      <c r="H137" s="199">
        <v>3745.88</v>
      </c>
      <c r="I137" s="200"/>
      <c r="L137" s="196"/>
      <c r="M137" s="201"/>
      <c r="N137" s="202"/>
      <c r="O137" s="202"/>
      <c r="P137" s="202"/>
      <c r="Q137" s="202"/>
      <c r="R137" s="202"/>
      <c r="S137" s="202"/>
      <c r="T137" s="203"/>
      <c r="AT137" s="197" t="s">
        <v>192</v>
      </c>
      <c r="AU137" s="197" t="s">
        <v>83</v>
      </c>
      <c r="AV137" s="12" t="s">
        <v>83</v>
      </c>
      <c r="AW137" s="12" t="s">
        <v>6</v>
      </c>
      <c r="AX137" s="12" t="s">
        <v>25</v>
      </c>
      <c r="AY137" s="197" t="s">
        <v>158</v>
      </c>
    </row>
    <row r="138" spans="2:65" s="1" customFormat="1" ht="16.5" customHeight="1">
      <c r="B138" s="179"/>
      <c r="C138" s="180" t="s">
        <v>271</v>
      </c>
      <c r="D138" s="180" t="s">
        <v>160</v>
      </c>
      <c r="E138" s="181" t="s">
        <v>680</v>
      </c>
      <c r="F138" s="182" t="s">
        <v>681</v>
      </c>
      <c r="G138" s="183" t="s">
        <v>208</v>
      </c>
      <c r="H138" s="184">
        <v>1.35</v>
      </c>
      <c r="I138" s="185"/>
      <c r="J138" s="186">
        <f>ROUND(I138*H138,2)</f>
        <v>0</v>
      </c>
      <c r="K138" s="182" t="s">
        <v>164</v>
      </c>
      <c r="L138" s="40"/>
      <c r="M138" s="187" t="s">
        <v>5</v>
      </c>
      <c r="N138" s="188" t="s">
        <v>45</v>
      </c>
      <c r="O138" s="41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AR138" s="23" t="s">
        <v>165</v>
      </c>
      <c r="AT138" s="23" t="s">
        <v>160</v>
      </c>
      <c r="AU138" s="23" t="s">
        <v>83</v>
      </c>
      <c r="AY138" s="23" t="s">
        <v>158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23" t="s">
        <v>25</v>
      </c>
      <c r="BK138" s="191">
        <f>ROUND(I138*H138,2)</f>
        <v>0</v>
      </c>
      <c r="BL138" s="23" t="s">
        <v>165</v>
      </c>
      <c r="BM138" s="23" t="s">
        <v>777</v>
      </c>
    </row>
    <row r="139" spans="2:47" s="1" customFormat="1" ht="27">
      <c r="B139" s="40"/>
      <c r="D139" s="192" t="s">
        <v>167</v>
      </c>
      <c r="F139" s="193" t="s">
        <v>672</v>
      </c>
      <c r="I139" s="194"/>
      <c r="L139" s="40"/>
      <c r="M139" s="195"/>
      <c r="N139" s="41"/>
      <c r="O139" s="41"/>
      <c r="P139" s="41"/>
      <c r="Q139" s="41"/>
      <c r="R139" s="41"/>
      <c r="S139" s="41"/>
      <c r="T139" s="69"/>
      <c r="AT139" s="23" t="s">
        <v>167</v>
      </c>
      <c r="AU139" s="23" t="s">
        <v>83</v>
      </c>
    </row>
    <row r="140" spans="2:65" s="1" customFormat="1" ht="16.5" customHeight="1">
      <c r="B140" s="179"/>
      <c r="C140" s="180" t="s">
        <v>277</v>
      </c>
      <c r="D140" s="180" t="s">
        <v>160</v>
      </c>
      <c r="E140" s="181" t="s">
        <v>684</v>
      </c>
      <c r="F140" s="182" t="s">
        <v>685</v>
      </c>
      <c r="G140" s="183" t="s">
        <v>208</v>
      </c>
      <c r="H140" s="184">
        <v>55.76</v>
      </c>
      <c r="I140" s="185"/>
      <c r="J140" s="186">
        <f>ROUND(I140*H140,2)</f>
        <v>0</v>
      </c>
      <c r="K140" s="182" t="s">
        <v>164</v>
      </c>
      <c r="L140" s="40"/>
      <c r="M140" s="187" t="s">
        <v>5</v>
      </c>
      <c r="N140" s="188" t="s">
        <v>45</v>
      </c>
      <c r="O140" s="41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23" t="s">
        <v>165</v>
      </c>
      <c r="AT140" s="23" t="s">
        <v>160</v>
      </c>
      <c r="AU140" s="23" t="s">
        <v>83</v>
      </c>
      <c r="AY140" s="23" t="s">
        <v>158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3" t="s">
        <v>25</v>
      </c>
      <c r="BK140" s="191">
        <f>ROUND(I140*H140,2)</f>
        <v>0</v>
      </c>
      <c r="BL140" s="23" t="s">
        <v>165</v>
      </c>
      <c r="BM140" s="23" t="s">
        <v>778</v>
      </c>
    </row>
    <row r="141" spans="2:47" s="1" customFormat="1" ht="27">
      <c r="B141" s="40"/>
      <c r="D141" s="192" t="s">
        <v>167</v>
      </c>
      <c r="F141" s="193" t="s">
        <v>672</v>
      </c>
      <c r="I141" s="194"/>
      <c r="L141" s="40"/>
      <c r="M141" s="195"/>
      <c r="N141" s="41"/>
      <c r="O141" s="41"/>
      <c r="P141" s="41"/>
      <c r="Q141" s="41"/>
      <c r="R141" s="41"/>
      <c r="S141" s="41"/>
      <c r="T141" s="69"/>
      <c r="AT141" s="23" t="s">
        <v>167</v>
      </c>
      <c r="AU141" s="23" t="s">
        <v>83</v>
      </c>
    </row>
    <row r="142" spans="2:65" s="1" customFormat="1" ht="16.5" customHeight="1">
      <c r="B142" s="179"/>
      <c r="C142" s="180" t="s">
        <v>283</v>
      </c>
      <c r="D142" s="180" t="s">
        <v>160</v>
      </c>
      <c r="E142" s="181" t="s">
        <v>688</v>
      </c>
      <c r="F142" s="182" t="s">
        <v>689</v>
      </c>
      <c r="G142" s="183" t="s">
        <v>208</v>
      </c>
      <c r="H142" s="184">
        <v>879.36</v>
      </c>
      <c r="I142" s="185"/>
      <c r="J142" s="186">
        <f>ROUND(I142*H142,2)</f>
        <v>0</v>
      </c>
      <c r="K142" s="182" t="s">
        <v>164</v>
      </c>
      <c r="L142" s="40"/>
      <c r="M142" s="187" t="s">
        <v>5</v>
      </c>
      <c r="N142" s="188" t="s">
        <v>45</v>
      </c>
      <c r="O142" s="41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AR142" s="23" t="s">
        <v>165</v>
      </c>
      <c r="AT142" s="23" t="s">
        <v>160</v>
      </c>
      <c r="AU142" s="23" t="s">
        <v>83</v>
      </c>
      <c r="AY142" s="23" t="s">
        <v>158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23" t="s">
        <v>25</v>
      </c>
      <c r="BK142" s="191">
        <f>ROUND(I142*H142,2)</f>
        <v>0</v>
      </c>
      <c r="BL142" s="23" t="s">
        <v>165</v>
      </c>
      <c r="BM142" s="23" t="s">
        <v>779</v>
      </c>
    </row>
    <row r="143" spans="2:47" s="1" customFormat="1" ht="27">
      <c r="B143" s="40"/>
      <c r="D143" s="192" t="s">
        <v>167</v>
      </c>
      <c r="F143" s="193" t="s">
        <v>672</v>
      </c>
      <c r="I143" s="194"/>
      <c r="L143" s="40"/>
      <c r="M143" s="195"/>
      <c r="N143" s="41"/>
      <c r="O143" s="41"/>
      <c r="P143" s="41"/>
      <c r="Q143" s="41"/>
      <c r="R143" s="41"/>
      <c r="S143" s="41"/>
      <c r="T143" s="69"/>
      <c r="AT143" s="23" t="s">
        <v>167</v>
      </c>
      <c r="AU143" s="23" t="s">
        <v>83</v>
      </c>
    </row>
    <row r="144" spans="2:63" s="11" customFormat="1" ht="29.85" customHeight="1">
      <c r="B144" s="166"/>
      <c r="D144" s="167" t="s">
        <v>73</v>
      </c>
      <c r="E144" s="177" t="s">
        <v>695</v>
      </c>
      <c r="F144" s="177" t="s">
        <v>696</v>
      </c>
      <c r="I144" s="169"/>
      <c r="J144" s="178">
        <f>BK144</f>
        <v>0</v>
      </c>
      <c r="L144" s="166"/>
      <c r="M144" s="171"/>
      <c r="N144" s="172"/>
      <c r="O144" s="172"/>
      <c r="P144" s="173">
        <f>SUM(P145:P146)</f>
        <v>0</v>
      </c>
      <c r="Q144" s="172"/>
      <c r="R144" s="173">
        <f>SUM(R145:R146)</f>
        <v>0</v>
      </c>
      <c r="S144" s="172"/>
      <c r="T144" s="174">
        <f>SUM(T145:T146)</f>
        <v>0</v>
      </c>
      <c r="AR144" s="167" t="s">
        <v>25</v>
      </c>
      <c r="AT144" s="175" t="s">
        <v>73</v>
      </c>
      <c r="AU144" s="175" t="s">
        <v>25</v>
      </c>
      <c r="AY144" s="167" t="s">
        <v>158</v>
      </c>
      <c r="BK144" s="176">
        <f>SUM(BK145:BK146)</f>
        <v>0</v>
      </c>
    </row>
    <row r="145" spans="2:65" s="1" customFormat="1" ht="25.5" customHeight="1">
      <c r="B145" s="179"/>
      <c r="C145" s="180" t="s">
        <v>290</v>
      </c>
      <c r="D145" s="180" t="s">
        <v>160</v>
      </c>
      <c r="E145" s="181" t="s">
        <v>698</v>
      </c>
      <c r="F145" s="182" t="s">
        <v>699</v>
      </c>
      <c r="G145" s="183" t="s">
        <v>208</v>
      </c>
      <c r="H145" s="184">
        <v>241.939</v>
      </c>
      <c r="I145" s="185"/>
      <c r="J145" s="186">
        <f>ROUND(I145*H145,2)</f>
        <v>0</v>
      </c>
      <c r="K145" s="182" t="s">
        <v>164</v>
      </c>
      <c r="L145" s="40"/>
      <c r="M145" s="187" t="s">
        <v>5</v>
      </c>
      <c r="N145" s="188" t="s">
        <v>45</v>
      </c>
      <c r="O145" s="41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AR145" s="23" t="s">
        <v>165</v>
      </c>
      <c r="AT145" s="23" t="s">
        <v>160</v>
      </c>
      <c r="AU145" s="23" t="s">
        <v>83</v>
      </c>
      <c r="AY145" s="23" t="s">
        <v>158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23" t="s">
        <v>25</v>
      </c>
      <c r="BK145" s="191">
        <f>ROUND(I145*H145,2)</f>
        <v>0</v>
      </c>
      <c r="BL145" s="23" t="s">
        <v>165</v>
      </c>
      <c r="BM145" s="23" t="s">
        <v>780</v>
      </c>
    </row>
    <row r="146" spans="2:47" s="1" customFormat="1" ht="27">
      <c r="B146" s="40"/>
      <c r="D146" s="192" t="s">
        <v>167</v>
      </c>
      <c r="F146" s="193" t="s">
        <v>672</v>
      </c>
      <c r="I146" s="194"/>
      <c r="L146" s="40"/>
      <c r="M146" s="214"/>
      <c r="N146" s="215"/>
      <c r="O146" s="215"/>
      <c r="P146" s="215"/>
      <c r="Q146" s="215"/>
      <c r="R146" s="215"/>
      <c r="S146" s="215"/>
      <c r="T146" s="216"/>
      <c r="AT146" s="23" t="s">
        <v>167</v>
      </c>
      <c r="AU146" s="23" t="s">
        <v>83</v>
      </c>
    </row>
    <row r="147" spans="2:12" s="1" customFormat="1" ht="6.95" customHeight="1">
      <c r="B147" s="55"/>
      <c r="C147" s="56"/>
      <c r="D147" s="56"/>
      <c r="E147" s="56"/>
      <c r="F147" s="56"/>
      <c r="G147" s="56"/>
      <c r="H147" s="56"/>
      <c r="I147" s="133"/>
      <c r="J147" s="56"/>
      <c r="K147" s="56"/>
      <c r="L147" s="40"/>
    </row>
  </sheetData>
  <autoFilter ref="C82:K146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9"/>
  <sheetViews>
    <sheetView showGridLines="0" workbookViewId="0" topLeftCell="A1">
      <pane ySplit="1" topLeftCell="A2" activePane="bottomLeft" state="frozen"/>
      <selection pane="bottomLeft" activeCell="J14" sqref="J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1" t="s">
        <v>8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23" t="s">
        <v>94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ht="15">
      <c r="B8" s="27"/>
      <c r="C8" s="28"/>
      <c r="D8" s="36" t="s">
        <v>123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5" t="s">
        <v>781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782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7" t="s">
        <v>783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22</v>
      </c>
      <c r="E13" s="41"/>
      <c r="F13" s="34" t="s">
        <v>90</v>
      </c>
      <c r="G13" s="41"/>
      <c r="H13" s="41"/>
      <c r="I13" s="113" t="s">
        <v>24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26</v>
      </c>
      <c r="E14" s="41"/>
      <c r="F14" s="34" t="s">
        <v>27</v>
      </c>
      <c r="G14" s="41"/>
      <c r="H14" s="41"/>
      <c r="I14" s="113" t="s">
        <v>28</v>
      </c>
      <c r="J14" s="114"/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31</v>
      </c>
      <c r="E16" s="41"/>
      <c r="F16" s="41"/>
      <c r="G16" s="41"/>
      <c r="H16" s="41"/>
      <c r="I16" s="113" t="s">
        <v>32</v>
      </c>
      <c r="J16" s="34" t="str">
        <f>IF('Rekapitulace stavby'!AN10="","",'Rekapitulace stavby'!AN10)</f>
        <v/>
      </c>
      <c r="K16" s="44"/>
    </row>
    <row r="17" spans="2:11" s="1" customFormat="1" ht="18" customHeight="1">
      <c r="B17" s="40"/>
      <c r="C17" s="41"/>
      <c r="D17" s="41"/>
      <c r="E17" s="34" t="str">
        <f>IF('Rekapitulace stavby'!E11="","",'Rekapitulace stavby'!E11)</f>
        <v xml:space="preserve"> </v>
      </c>
      <c r="F17" s="41"/>
      <c r="G17" s="41"/>
      <c r="H17" s="41"/>
      <c r="I17" s="113" t="s">
        <v>33</v>
      </c>
      <c r="J17" s="34" t="str">
        <f>IF('Rekapitulace stavby'!AN11="","",'Rekapitulace stavby'!AN11)</f>
        <v/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34</v>
      </c>
      <c r="E19" s="41"/>
      <c r="F19" s="41"/>
      <c r="G19" s="41"/>
      <c r="H19" s="41"/>
      <c r="I19" s="113" t="s">
        <v>32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33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36</v>
      </c>
      <c r="E22" s="41"/>
      <c r="F22" s="41"/>
      <c r="G22" s="41"/>
      <c r="H22" s="41"/>
      <c r="I22" s="113" t="s">
        <v>32</v>
      </c>
      <c r="J22" s="34" t="str">
        <f>IF('Rekapitulace stavby'!AN16="","",'Rekapitulace stavby'!AN16)</f>
        <v/>
      </c>
      <c r="K22" s="44"/>
    </row>
    <row r="23" spans="2:11" s="1" customFormat="1" ht="18" customHeight="1">
      <c r="B23" s="40"/>
      <c r="C23" s="41"/>
      <c r="D23" s="41"/>
      <c r="E23" s="34" t="str">
        <f>IF('Rekapitulace stavby'!E17="","",'Rekapitulace stavby'!E17)</f>
        <v xml:space="preserve"> </v>
      </c>
      <c r="F23" s="41"/>
      <c r="G23" s="41"/>
      <c r="H23" s="41"/>
      <c r="I23" s="113" t="s">
        <v>33</v>
      </c>
      <c r="J23" s="34" t="str">
        <f>IF('Rekapitulace stavby'!AN17="","",'Rekapitulace stavby'!AN17)</f>
        <v/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38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46" t="s">
        <v>39</v>
      </c>
      <c r="F26" s="346"/>
      <c r="G26" s="346"/>
      <c r="H26" s="346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40</v>
      </c>
      <c r="E29" s="41"/>
      <c r="F29" s="41"/>
      <c r="G29" s="41"/>
      <c r="H29" s="41"/>
      <c r="I29" s="112"/>
      <c r="J29" s="122">
        <f>ROUND(J89,2)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42</v>
      </c>
      <c r="G31" s="41"/>
      <c r="H31" s="41"/>
      <c r="I31" s="123" t="s">
        <v>41</v>
      </c>
      <c r="J31" s="45" t="s">
        <v>43</v>
      </c>
      <c r="K31" s="44"/>
    </row>
    <row r="32" spans="2:11" s="1" customFormat="1" ht="14.45" customHeight="1">
      <c r="B32" s="40"/>
      <c r="C32" s="41"/>
      <c r="D32" s="48" t="s">
        <v>44</v>
      </c>
      <c r="E32" s="48" t="s">
        <v>45</v>
      </c>
      <c r="F32" s="124">
        <f>ROUND(SUM(BE89:BE148),2)</f>
        <v>0</v>
      </c>
      <c r="G32" s="41"/>
      <c r="H32" s="41"/>
      <c r="I32" s="125">
        <v>0.21</v>
      </c>
      <c r="J32" s="124">
        <f>ROUND(ROUND((SUM(BE89:BE148)),2)*I32,2)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46</v>
      </c>
      <c r="F33" s="124">
        <f>ROUND(SUM(BF89:BF148),2)</f>
        <v>0</v>
      </c>
      <c r="G33" s="41"/>
      <c r="H33" s="41"/>
      <c r="I33" s="125">
        <v>0.15</v>
      </c>
      <c r="J33" s="124">
        <f>ROUND(ROUND((SUM(BF89:BF148)),2)*I33,2)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4">
        <f>ROUND(SUM(BG89:BG148),2)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48</v>
      </c>
      <c r="F35" s="124">
        <f>ROUND(SUM(BH89:BH148),2)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49</v>
      </c>
      <c r="F36" s="124">
        <f>ROUND(SUM(BI89:BI148),2)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50</v>
      </c>
      <c r="E38" s="70"/>
      <c r="F38" s="70"/>
      <c r="G38" s="128" t="s">
        <v>51</v>
      </c>
      <c r="H38" s="129" t="s">
        <v>52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125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5" t="str">
        <f>E7</f>
        <v>MODERNIZACE UL. ŽIŽKOVA V KARVINÉ</v>
      </c>
      <c r="F47" s="356"/>
      <c r="G47" s="356"/>
      <c r="H47" s="356"/>
      <c r="I47" s="112"/>
      <c r="J47" s="41"/>
      <c r="K47" s="44"/>
    </row>
    <row r="48" spans="2:11" ht="15">
      <c r="B48" s="27"/>
      <c r="C48" s="36" t="s">
        <v>123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5" t="s">
        <v>781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782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7" t="str">
        <f>E11</f>
        <v>B -SO120 - Chodníky a terénní úpravy - chodníky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26</v>
      </c>
      <c r="D53" s="41"/>
      <c r="E53" s="41"/>
      <c r="F53" s="34" t="str">
        <f>F14</f>
        <v xml:space="preserve"> </v>
      </c>
      <c r="G53" s="41"/>
      <c r="H53" s="41"/>
      <c r="I53" s="113" t="s">
        <v>28</v>
      </c>
      <c r="J53" s="114" t="str">
        <f>IF(J14="","",J14)</f>
        <v/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31</v>
      </c>
      <c r="D55" s="41"/>
      <c r="E55" s="41"/>
      <c r="F55" s="34" t="str">
        <f>E17</f>
        <v xml:space="preserve"> </v>
      </c>
      <c r="G55" s="41"/>
      <c r="H55" s="41"/>
      <c r="I55" s="113" t="s">
        <v>36</v>
      </c>
      <c r="J55" s="346" t="str">
        <f>E23</f>
        <v xml:space="preserve"> </v>
      </c>
      <c r="K55" s="44"/>
    </row>
    <row r="56" spans="2:11" s="1" customFormat="1" ht="14.45" customHeight="1">
      <c r="B56" s="40"/>
      <c r="C56" s="36" t="s">
        <v>34</v>
      </c>
      <c r="D56" s="41"/>
      <c r="E56" s="41"/>
      <c r="F56" s="34" t="str">
        <f>IF(E20="","",E20)</f>
        <v/>
      </c>
      <c r="G56" s="41"/>
      <c r="H56" s="41"/>
      <c r="I56" s="112"/>
      <c r="J56" s="35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126</v>
      </c>
      <c r="D58" s="126"/>
      <c r="E58" s="126"/>
      <c r="F58" s="126"/>
      <c r="G58" s="126"/>
      <c r="H58" s="126"/>
      <c r="I58" s="137"/>
      <c r="J58" s="138" t="s">
        <v>127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128</v>
      </c>
      <c r="D60" s="41"/>
      <c r="E60" s="41"/>
      <c r="F60" s="41"/>
      <c r="G60" s="41"/>
      <c r="H60" s="41"/>
      <c r="I60" s="112"/>
      <c r="J60" s="122">
        <f>J89</f>
        <v>0</v>
      </c>
      <c r="K60" s="44"/>
      <c r="AU60" s="23" t="s">
        <v>129</v>
      </c>
    </row>
    <row r="61" spans="2:11" s="8" customFormat="1" ht="24.95" customHeight="1">
      <c r="B61" s="141"/>
      <c r="C61" s="142"/>
      <c r="D61" s="143" t="s">
        <v>130</v>
      </c>
      <c r="E61" s="144"/>
      <c r="F61" s="144"/>
      <c r="G61" s="144"/>
      <c r="H61" s="144"/>
      <c r="I61" s="145"/>
      <c r="J61" s="146">
        <f>J90</f>
        <v>0</v>
      </c>
      <c r="K61" s="147"/>
    </row>
    <row r="62" spans="2:11" s="9" customFormat="1" ht="19.9" customHeight="1">
      <c r="B62" s="148"/>
      <c r="C62" s="149"/>
      <c r="D62" s="150" t="s">
        <v>131</v>
      </c>
      <c r="E62" s="151"/>
      <c r="F62" s="151"/>
      <c r="G62" s="151"/>
      <c r="H62" s="151"/>
      <c r="I62" s="152"/>
      <c r="J62" s="153">
        <f>J91</f>
        <v>0</v>
      </c>
      <c r="K62" s="154"/>
    </row>
    <row r="63" spans="2:11" s="9" customFormat="1" ht="19.9" customHeight="1">
      <c r="B63" s="148"/>
      <c r="C63" s="149"/>
      <c r="D63" s="150" t="s">
        <v>132</v>
      </c>
      <c r="E63" s="151"/>
      <c r="F63" s="151"/>
      <c r="G63" s="151"/>
      <c r="H63" s="151"/>
      <c r="I63" s="152"/>
      <c r="J63" s="153">
        <f>J104</f>
        <v>0</v>
      </c>
      <c r="K63" s="154"/>
    </row>
    <row r="64" spans="2:11" s="9" customFormat="1" ht="19.9" customHeight="1">
      <c r="B64" s="148"/>
      <c r="C64" s="149"/>
      <c r="D64" s="150" t="s">
        <v>134</v>
      </c>
      <c r="E64" s="151"/>
      <c r="F64" s="151"/>
      <c r="G64" s="151"/>
      <c r="H64" s="151"/>
      <c r="I64" s="152"/>
      <c r="J64" s="153">
        <f>J110</f>
        <v>0</v>
      </c>
      <c r="K64" s="154"/>
    </row>
    <row r="65" spans="2:11" s="9" customFormat="1" ht="19.9" customHeight="1">
      <c r="B65" s="148"/>
      <c r="C65" s="149"/>
      <c r="D65" s="150" t="s">
        <v>136</v>
      </c>
      <c r="E65" s="151"/>
      <c r="F65" s="151"/>
      <c r="G65" s="151"/>
      <c r="H65" s="151"/>
      <c r="I65" s="152"/>
      <c r="J65" s="153">
        <f>J126</f>
        <v>0</v>
      </c>
      <c r="K65" s="154"/>
    </row>
    <row r="66" spans="2:11" s="9" customFormat="1" ht="19.9" customHeight="1">
      <c r="B66" s="148"/>
      <c r="C66" s="149"/>
      <c r="D66" s="150" t="s">
        <v>137</v>
      </c>
      <c r="E66" s="151"/>
      <c r="F66" s="151"/>
      <c r="G66" s="151"/>
      <c r="H66" s="151"/>
      <c r="I66" s="152"/>
      <c r="J66" s="153">
        <f>J134</f>
        <v>0</v>
      </c>
      <c r="K66" s="154"/>
    </row>
    <row r="67" spans="2:11" s="9" customFormat="1" ht="19.9" customHeight="1">
      <c r="B67" s="148"/>
      <c r="C67" s="149"/>
      <c r="D67" s="150" t="s">
        <v>138</v>
      </c>
      <c r="E67" s="151"/>
      <c r="F67" s="151"/>
      <c r="G67" s="151"/>
      <c r="H67" s="151"/>
      <c r="I67" s="152"/>
      <c r="J67" s="153">
        <f>J146</f>
        <v>0</v>
      </c>
      <c r="K67" s="154"/>
    </row>
    <row r="68" spans="2:11" s="1" customFormat="1" ht="21.75" customHeight="1">
      <c r="B68" s="40"/>
      <c r="C68" s="41"/>
      <c r="D68" s="41"/>
      <c r="E68" s="41"/>
      <c r="F68" s="41"/>
      <c r="G68" s="41"/>
      <c r="H68" s="41"/>
      <c r="I68" s="112"/>
      <c r="J68" s="41"/>
      <c r="K68" s="44"/>
    </row>
    <row r="69" spans="2:11" s="1" customFormat="1" ht="6.95" customHeight="1">
      <c r="B69" s="55"/>
      <c r="C69" s="56"/>
      <c r="D69" s="56"/>
      <c r="E69" s="56"/>
      <c r="F69" s="56"/>
      <c r="G69" s="56"/>
      <c r="H69" s="56"/>
      <c r="I69" s="133"/>
      <c r="J69" s="56"/>
      <c r="K69" s="57"/>
    </row>
    <row r="73" spans="2:12" s="1" customFormat="1" ht="6.95" customHeight="1">
      <c r="B73" s="58"/>
      <c r="C73" s="59"/>
      <c r="D73" s="59"/>
      <c r="E73" s="59"/>
      <c r="F73" s="59"/>
      <c r="G73" s="59"/>
      <c r="H73" s="59"/>
      <c r="I73" s="134"/>
      <c r="J73" s="59"/>
      <c r="K73" s="59"/>
      <c r="L73" s="40"/>
    </row>
    <row r="74" spans="2:12" s="1" customFormat="1" ht="36.95" customHeight="1">
      <c r="B74" s="40"/>
      <c r="C74" s="60" t="s">
        <v>142</v>
      </c>
      <c r="L74" s="40"/>
    </row>
    <row r="75" spans="2:12" s="1" customFormat="1" ht="6.95" customHeight="1">
      <c r="B75" s="40"/>
      <c r="L75" s="40"/>
    </row>
    <row r="76" spans="2:12" s="1" customFormat="1" ht="14.45" customHeight="1">
      <c r="B76" s="40"/>
      <c r="C76" s="62" t="s">
        <v>19</v>
      </c>
      <c r="L76" s="40"/>
    </row>
    <row r="77" spans="2:12" s="1" customFormat="1" ht="16.5" customHeight="1">
      <c r="B77" s="40"/>
      <c r="E77" s="351" t="str">
        <f>E7</f>
        <v>MODERNIZACE UL. ŽIŽKOVA V KARVINÉ</v>
      </c>
      <c r="F77" s="352"/>
      <c r="G77" s="352"/>
      <c r="H77" s="352"/>
      <c r="L77" s="40"/>
    </row>
    <row r="78" spans="2:12" ht="15">
      <c r="B78" s="27"/>
      <c r="C78" s="62" t="s">
        <v>123</v>
      </c>
      <c r="L78" s="27"/>
    </row>
    <row r="79" spans="2:12" s="1" customFormat="1" ht="16.5" customHeight="1">
      <c r="B79" s="40"/>
      <c r="E79" s="351" t="s">
        <v>781</v>
      </c>
      <c r="F79" s="353"/>
      <c r="G79" s="353"/>
      <c r="H79" s="353"/>
      <c r="L79" s="40"/>
    </row>
    <row r="80" spans="2:12" s="1" customFormat="1" ht="14.45" customHeight="1">
      <c r="B80" s="40"/>
      <c r="C80" s="62" t="s">
        <v>782</v>
      </c>
      <c r="L80" s="40"/>
    </row>
    <row r="81" spans="2:12" s="1" customFormat="1" ht="17.25" customHeight="1">
      <c r="B81" s="40"/>
      <c r="E81" s="318" t="str">
        <f>E11</f>
        <v>B -SO120 - Chodníky a terénní úpravy - chodníky</v>
      </c>
      <c r="F81" s="353"/>
      <c r="G81" s="353"/>
      <c r="H81" s="353"/>
      <c r="L81" s="40"/>
    </row>
    <row r="82" spans="2:12" s="1" customFormat="1" ht="6.95" customHeight="1">
      <c r="B82" s="40"/>
      <c r="L82" s="40"/>
    </row>
    <row r="83" spans="2:12" s="1" customFormat="1" ht="18" customHeight="1">
      <c r="B83" s="40"/>
      <c r="C83" s="62" t="s">
        <v>26</v>
      </c>
      <c r="F83" s="155" t="str">
        <f>F14</f>
        <v xml:space="preserve"> </v>
      </c>
      <c r="I83" s="156" t="s">
        <v>28</v>
      </c>
      <c r="J83" s="66" t="str">
        <f>IF(J14="","",J14)</f>
        <v/>
      </c>
      <c r="L83" s="40"/>
    </row>
    <row r="84" spans="2:12" s="1" customFormat="1" ht="6.95" customHeight="1">
      <c r="B84" s="40"/>
      <c r="L84" s="40"/>
    </row>
    <row r="85" spans="2:12" s="1" customFormat="1" ht="15">
      <c r="B85" s="40"/>
      <c r="C85" s="62" t="s">
        <v>31</v>
      </c>
      <c r="F85" s="155" t="str">
        <f>E17</f>
        <v xml:space="preserve"> </v>
      </c>
      <c r="I85" s="156" t="s">
        <v>36</v>
      </c>
      <c r="J85" s="155" t="str">
        <f>E23</f>
        <v xml:space="preserve"> </v>
      </c>
      <c r="L85" s="40"/>
    </row>
    <row r="86" spans="2:12" s="1" customFormat="1" ht="14.45" customHeight="1">
      <c r="B86" s="40"/>
      <c r="C86" s="62" t="s">
        <v>34</v>
      </c>
      <c r="F86" s="155" t="str">
        <f>IF(E20="","",E20)</f>
        <v/>
      </c>
      <c r="L86" s="40"/>
    </row>
    <row r="87" spans="2:12" s="1" customFormat="1" ht="10.35" customHeight="1">
      <c r="B87" s="40"/>
      <c r="L87" s="40"/>
    </row>
    <row r="88" spans="2:20" s="10" customFormat="1" ht="29.25" customHeight="1">
      <c r="B88" s="157"/>
      <c r="C88" s="158" t="s">
        <v>143</v>
      </c>
      <c r="D88" s="159" t="s">
        <v>59</v>
      </c>
      <c r="E88" s="159" t="s">
        <v>55</v>
      </c>
      <c r="F88" s="159" t="s">
        <v>144</v>
      </c>
      <c r="G88" s="159" t="s">
        <v>145</v>
      </c>
      <c r="H88" s="159" t="s">
        <v>146</v>
      </c>
      <c r="I88" s="160" t="s">
        <v>147</v>
      </c>
      <c r="J88" s="159" t="s">
        <v>127</v>
      </c>
      <c r="K88" s="161" t="s">
        <v>148</v>
      </c>
      <c r="L88" s="157"/>
      <c r="M88" s="72" t="s">
        <v>149</v>
      </c>
      <c r="N88" s="73" t="s">
        <v>44</v>
      </c>
      <c r="O88" s="73" t="s">
        <v>150</v>
      </c>
      <c r="P88" s="73" t="s">
        <v>151</v>
      </c>
      <c r="Q88" s="73" t="s">
        <v>152</v>
      </c>
      <c r="R88" s="73" t="s">
        <v>153</v>
      </c>
      <c r="S88" s="73" t="s">
        <v>154</v>
      </c>
      <c r="T88" s="74" t="s">
        <v>155</v>
      </c>
    </row>
    <row r="89" spans="2:63" s="1" customFormat="1" ht="29.25" customHeight="1">
      <c r="B89" s="40"/>
      <c r="C89" s="76" t="s">
        <v>128</v>
      </c>
      <c r="J89" s="162">
        <f>BK89</f>
        <v>0</v>
      </c>
      <c r="L89" s="40"/>
      <c r="M89" s="75"/>
      <c r="N89" s="67"/>
      <c r="O89" s="67"/>
      <c r="P89" s="163">
        <f>P90</f>
        <v>0</v>
      </c>
      <c r="Q89" s="67"/>
      <c r="R89" s="163">
        <f>R90</f>
        <v>273.21569</v>
      </c>
      <c r="S89" s="67"/>
      <c r="T89" s="164">
        <f>T90</f>
        <v>387.67999999999995</v>
      </c>
      <c r="AT89" s="23" t="s">
        <v>73</v>
      </c>
      <c r="AU89" s="23" t="s">
        <v>129</v>
      </c>
      <c r="BK89" s="165">
        <f>BK90</f>
        <v>0</v>
      </c>
    </row>
    <row r="90" spans="2:63" s="11" customFormat="1" ht="37.35" customHeight="1">
      <c r="B90" s="166"/>
      <c r="D90" s="167" t="s">
        <v>73</v>
      </c>
      <c r="E90" s="168" t="s">
        <v>156</v>
      </c>
      <c r="F90" s="168" t="s">
        <v>157</v>
      </c>
      <c r="I90" s="169"/>
      <c r="J90" s="170">
        <f>BK90</f>
        <v>0</v>
      </c>
      <c r="L90" s="166"/>
      <c r="M90" s="171"/>
      <c r="N90" s="172"/>
      <c r="O90" s="172"/>
      <c r="P90" s="173">
        <f>P91+P104+P110+P126+P134+P146</f>
        <v>0</v>
      </c>
      <c r="Q90" s="172"/>
      <c r="R90" s="173">
        <f>R91+R104+R110+R126+R134+R146</f>
        <v>273.21569</v>
      </c>
      <c r="S90" s="172"/>
      <c r="T90" s="174">
        <f>T91+T104+T110+T126+T134+T146</f>
        <v>387.67999999999995</v>
      </c>
      <c r="AR90" s="167" t="s">
        <v>25</v>
      </c>
      <c r="AT90" s="175" t="s">
        <v>73</v>
      </c>
      <c r="AU90" s="175" t="s">
        <v>74</v>
      </c>
      <c r="AY90" s="167" t="s">
        <v>158</v>
      </c>
      <c r="BK90" s="176">
        <f>BK91+BK104+BK110+BK126+BK134+BK146</f>
        <v>0</v>
      </c>
    </row>
    <row r="91" spans="2:63" s="11" customFormat="1" ht="19.9" customHeight="1">
      <c r="B91" s="166"/>
      <c r="D91" s="167" t="s">
        <v>73</v>
      </c>
      <c r="E91" s="177" t="s">
        <v>25</v>
      </c>
      <c r="F91" s="177" t="s">
        <v>159</v>
      </c>
      <c r="I91" s="169"/>
      <c r="J91" s="178">
        <f>BK91</f>
        <v>0</v>
      </c>
      <c r="L91" s="166"/>
      <c r="M91" s="171"/>
      <c r="N91" s="172"/>
      <c r="O91" s="172"/>
      <c r="P91" s="173">
        <f>SUM(P92:P103)</f>
        <v>0</v>
      </c>
      <c r="Q91" s="172"/>
      <c r="R91" s="173">
        <f>SUM(R92:R103)</f>
        <v>0</v>
      </c>
      <c r="S91" s="172"/>
      <c r="T91" s="174">
        <f>SUM(T92:T103)</f>
        <v>387.67999999999995</v>
      </c>
      <c r="AR91" s="167" t="s">
        <v>25</v>
      </c>
      <c r="AT91" s="175" t="s">
        <v>73</v>
      </c>
      <c r="AU91" s="175" t="s">
        <v>25</v>
      </c>
      <c r="AY91" s="167" t="s">
        <v>158</v>
      </c>
      <c r="BK91" s="176">
        <f>SUM(BK92:BK103)</f>
        <v>0</v>
      </c>
    </row>
    <row r="92" spans="2:65" s="1" customFormat="1" ht="16.5" customHeight="1">
      <c r="B92" s="179"/>
      <c r="C92" s="180" t="s">
        <v>25</v>
      </c>
      <c r="D92" s="180" t="s">
        <v>160</v>
      </c>
      <c r="E92" s="181" t="s">
        <v>784</v>
      </c>
      <c r="F92" s="182" t="s">
        <v>785</v>
      </c>
      <c r="G92" s="183" t="s">
        <v>163</v>
      </c>
      <c r="H92" s="184">
        <v>400</v>
      </c>
      <c r="I92" s="185"/>
      <c r="J92" s="186">
        <f>ROUND(I92*H92,2)</f>
        <v>0</v>
      </c>
      <c r="K92" s="182" t="s">
        <v>164</v>
      </c>
      <c r="L92" s="40"/>
      <c r="M92" s="187" t="s">
        <v>5</v>
      </c>
      <c r="N92" s="188" t="s">
        <v>45</v>
      </c>
      <c r="O92" s="41"/>
      <c r="P92" s="189">
        <f>O92*H92</f>
        <v>0</v>
      </c>
      <c r="Q92" s="189">
        <v>0</v>
      </c>
      <c r="R92" s="189">
        <f>Q92*H92</f>
        <v>0</v>
      </c>
      <c r="S92" s="189">
        <v>0.26</v>
      </c>
      <c r="T92" s="190">
        <f>S92*H92</f>
        <v>104</v>
      </c>
      <c r="AR92" s="23" t="s">
        <v>165</v>
      </c>
      <c r="AT92" s="23" t="s">
        <v>160</v>
      </c>
      <c r="AU92" s="23" t="s">
        <v>83</v>
      </c>
      <c r="AY92" s="23" t="s">
        <v>158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23" t="s">
        <v>25</v>
      </c>
      <c r="BK92" s="191">
        <f>ROUND(I92*H92,2)</f>
        <v>0</v>
      </c>
      <c r="BL92" s="23" t="s">
        <v>165</v>
      </c>
      <c r="BM92" s="23" t="s">
        <v>786</v>
      </c>
    </row>
    <row r="93" spans="2:47" s="1" customFormat="1" ht="27">
      <c r="B93" s="40"/>
      <c r="D93" s="192" t="s">
        <v>167</v>
      </c>
      <c r="F93" s="193" t="s">
        <v>787</v>
      </c>
      <c r="I93" s="194"/>
      <c r="L93" s="40"/>
      <c r="M93" s="195"/>
      <c r="N93" s="41"/>
      <c r="O93" s="41"/>
      <c r="P93" s="41"/>
      <c r="Q93" s="41"/>
      <c r="R93" s="41"/>
      <c r="S93" s="41"/>
      <c r="T93" s="69"/>
      <c r="AT93" s="23" t="s">
        <v>167</v>
      </c>
      <c r="AU93" s="23" t="s">
        <v>83</v>
      </c>
    </row>
    <row r="94" spans="2:51" s="12" customFormat="1" ht="13.5">
      <c r="B94" s="196"/>
      <c r="D94" s="192" t="s">
        <v>192</v>
      </c>
      <c r="E94" s="197" t="s">
        <v>5</v>
      </c>
      <c r="F94" s="198" t="s">
        <v>788</v>
      </c>
      <c r="H94" s="199">
        <v>400</v>
      </c>
      <c r="I94" s="200"/>
      <c r="L94" s="196"/>
      <c r="M94" s="201"/>
      <c r="N94" s="202"/>
      <c r="O94" s="202"/>
      <c r="P94" s="202"/>
      <c r="Q94" s="202"/>
      <c r="R94" s="202"/>
      <c r="S94" s="202"/>
      <c r="T94" s="203"/>
      <c r="AT94" s="197" t="s">
        <v>192</v>
      </c>
      <c r="AU94" s="197" t="s">
        <v>83</v>
      </c>
      <c r="AV94" s="12" t="s">
        <v>83</v>
      </c>
      <c r="AW94" s="12" t="s">
        <v>37</v>
      </c>
      <c r="AX94" s="12" t="s">
        <v>74</v>
      </c>
      <c r="AY94" s="197" t="s">
        <v>158</v>
      </c>
    </row>
    <row r="95" spans="2:51" s="13" customFormat="1" ht="13.5">
      <c r="B95" s="217"/>
      <c r="D95" s="192" t="s">
        <v>192</v>
      </c>
      <c r="E95" s="218" t="s">
        <v>5</v>
      </c>
      <c r="F95" s="219" t="s">
        <v>789</v>
      </c>
      <c r="H95" s="220">
        <v>400</v>
      </c>
      <c r="I95" s="221"/>
      <c r="L95" s="217"/>
      <c r="M95" s="222"/>
      <c r="N95" s="223"/>
      <c r="O95" s="223"/>
      <c r="P95" s="223"/>
      <c r="Q95" s="223"/>
      <c r="R95" s="223"/>
      <c r="S95" s="223"/>
      <c r="T95" s="224"/>
      <c r="AT95" s="218" t="s">
        <v>192</v>
      </c>
      <c r="AU95" s="218" t="s">
        <v>83</v>
      </c>
      <c r="AV95" s="13" t="s">
        <v>165</v>
      </c>
      <c r="AW95" s="13" t="s">
        <v>37</v>
      </c>
      <c r="AX95" s="13" t="s">
        <v>25</v>
      </c>
      <c r="AY95" s="218" t="s">
        <v>158</v>
      </c>
    </row>
    <row r="96" spans="2:65" s="1" customFormat="1" ht="16.5" customHeight="1">
      <c r="B96" s="179"/>
      <c r="C96" s="180" t="s">
        <v>83</v>
      </c>
      <c r="D96" s="180" t="s">
        <v>160</v>
      </c>
      <c r="E96" s="181" t="s">
        <v>790</v>
      </c>
      <c r="F96" s="182" t="s">
        <v>791</v>
      </c>
      <c r="G96" s="183" t="s">
        <v>163</v>
      </c>
      <c r="H96" s="184">
        <v>710</v>
      </c>
      <c r="I96" s="185"/>
      <c r="J96" s="186">
        <f>ROUND(I96*H96,2)</f>
        <v>0</v>
      </c>
      <c r="K96" s="182" t="s">
        <v>164</v>
      </c>
      <c r="L96" s="40"/>
      <c r="M96" s="187" t="s">
        <v>5</v>
      </c>
      <c r="N96" s="188" t="s">
        <v>45</v>
      </c>
      <c r="O96" s="41"/>
      <c r="P96" s="189">
        <f>O96*H96</f>
        <v>0</v>
      </c>
      <c r="Q96" s="189">
        <v>0</v>
      </c>
      <c r="R96" s="189">
        <f>Q96*H96</f>
        <v>0</v>
      </c>
      <c r="S96" s="189">
        <v>0.29</v>
      </c>
      <c r="T96" s="190">
        <f>S96*H96</f>
        <v>205.89999999999998</v>
      </c>
      <c r="AR96" s="23" t="s">
        <v>165</v>
      </c>
      <c r="AT96" s="23" t="s">
        <v>160</v>
      </c>
      <c r="AU96" s="23" t="s">
        <v>83</v>
      </c>
      <c r="AY96" s="23" t="s">
        <v>158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3" t="s">
        <v>25</v>
      </c>
      <c r="BK96" s="191">
        <f>ROUND(I96*H96,2)</f>
        <v>0</v>
      </c>
      <c r="BL96" s="23" t="s">
        <v>165</v>
      </c>
      <c r="BM96" s="23" t="s">
        <v>792</v>
      </c>
    </row>
    <row r="97" spans="2:47" s="1" customFormat="1" ht="27">
      <c r="B97" s="40"/>
      <c r="D97" s="192" t="s">
        <v>167</v>
      </c>
      <c r="F97" s="193" t="s">
        <v>793</v>
      </c>
      <c r="I97" s="194"/>
      <c r="L97" s="40"/>
      <c r="M97" s="195"/>
      <c r="N97" s="41"/>
      <c r="O97" s="41"/>
      <c r="P97" s="41"/>
      <c r="Q97" s="41"/>
      <c r="R97" s="41"/>
      <c r="S97" s="41"/>
      <c r="T97" s="69"/>
      <c r="AT97" s="23" t="s">
        <v>167</v>
      </c>
      <c r="AU97" s="23" t="s">
        <v>83</v>
      </c>
    </row>
    <row r="98" spans="2:51" s="12" customFormat="1" ht="13.5">
      <c r="B98" s="196"/>
      <c r="D98" s="192" t="s">
        <v>192</v>
      </c>
      <c r="E98" s="197" t="s">
        <v>5</v>
      </c>
      <c r="F98" s="198" t="s">
        <v>794</v>
      </c>
      <c r="H98" s="199">
        <v>710</v>
      </c>
      <c r="I98" s="200"/>
      <c r="L98" s="196"/>
      <c r="M98" s="201"/>
      <c r="N98" s="202"/>
      <c r="O98" s="202"/>
      <c r="P98" s="202"/>
      <c r="Q98" s="202"/>
      <c r="R98" s="202"/>
      <c r="S98" s="202"/>
      <c r="T98" s="203"/>
      <c r="AT98" s="197" t="s">
        <v>192</v>
      </c>
      <c r="AU98" s="197" t="s">
        <v>83</v>
      </c>
      <c r="AV98" s="12" t="s">
        <v>83</v>
      </c>
      <c r="AW98" s="12" t="s">
        <v>37</v>
      </c>
      <c r="AX98" s="12" t="s">
        <v>74</v>
      </c>
      <c r="AY98" s="197" t="s">
        <v>158</v>
      </c>
    </row>
    <row r="99" spans="2:51" s="13" customFormat="1" ht="13.5">
      <c r="B99" s="217"/>
      <c r="D99" s="192" t="s">
        <v>192</v>
      </c>
      <c r="E99" s="218" t="s">
        <v>5</v>
      </c>
      <c r="F99" s="219" t="s">
        <v>789</v>
      </c>
      <c r="H99" s="220">
        <v>710</v>
      </c>
      <c r="I99" s="221"/>
      <c r="L99" s="217"/>
      <c r="M99" s="222"/>
      <c r="N99" s="223"/>
      <c r="O99" s="223"/>
      <c r="P99" s="223"/>
      <c r="Q99" s="223"/>
      <c r="R99" s="223"/>
      <c r="S99" s="223"/>
      <c r="T99" s="224"/>
      <c r="AT99" s="218" t="s">
        <v>192</v>
      </c>
      <c r="AU99" s="218" t="s">
        <v>83</v>
      </c>
      <c r="AV99" s="13" t="s">
        <v>165</v>
      </c>
      <c r="AW99" s="13" t="s">
        <v>37</v>
      </c>
      <c r="AX99" s="13" t="s">
        <v>25</v>
      </c>
      <c r="AY99" s="218" t="s">
        <v>158</v>
      </c>
    </row>
    <row r="100" spans="2:65" s="1" customFormat="1" ht="16.5" customHeight="1">
      <c r="B100" s="179"/>
      <c r="C100" s="180" t="s">
        <v>173</v>
      </c>
      <c r="D100" s="180" t="s">
        <v>160</v>
      </c>
      <c r="E100" s="181" t="s">
        <v>795</v>
      </c>
      <c r="F100" s="182" t="s">
        <v>796</v>
      </c>
      <c r="G100" s="183" t="s">
        <v>163</v>
      </c>
      <c r="H100" s="184">
        <v>710</v>
      </c>
      <c r="I100" s="185"/>
      <c r="J100" s="186">
        <f>ROUND(I100*H100,2)</f>
        <v>0</v>
      </c>
      <c r="K100" s="182" t="s">
        <v>164</v>
      </c>
      <c r="L100" s="40"/>
      <c r="M100" s="187" t="s">
        <v>5</v>
      </c>
      <c r="N100" s="188" t="s">
        <v>45</v>
      </c>
      <c r="O100" s="41"/>
      <c r="P100" s="189">
        <f>O100*H100</f>
        <v>0</v>
      </c>
      <c r="Q100" s="189">
        <v>0</v>
      </c>
      <c r="R100" s="189">
        <f>Q100*H100</f>
        <v>0</v>
      </c>
      <c r="S100" s="189">
        <v>0.098</v>
      </c>
      <c r="T100" s="190">
        <f>S100*H100</f>
        <v>69.58</v>
      </c>
      <c r="AR100" s="23" t="s">
        <v>165</v>
      </c>
      <c r="AT100" s="23" t="s">
        <v>160</v>
      </c>
      <c r="AU100" s="23" t="s">
        <v>83</v>
      </c>
      <c r="AY100" s="23" t="s">
        <v>158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23" t="s">
        <v>25</v>
      </c>
      <c r="BK100" s="191">
        <f>ROUND(I100*H100,2)</f>
        <v>0</v>
      </c>
      <c r="BL100" s="23" t="s">
        <v>165</v>
      </c>
      <c r="BM100" s="23" t="s">
        <v>797</v>
      </c>
    </row>
    <row r="101" spans="2:47" s="1" customFormat="1" ht="27">
      <c r="B101" s="40"/>
      <c r="D101" s="192" t="s">
        <v>167</v>
      </c>
      <c r="F101" s="193" t="s">
        <v>798</v>
      </c>
      <c r="I101" s="194"/>
      <c r="L101" s="40"/>
      <c r="M101" s="195"/>
      <c r="N101" s="41"/>
      <c r="O101" s="41"/>
      <c r="P101" s="41"/>
      <c r="Q101" s="41"/>
      <c r="R101" s="41"/>
      <c r="S101" s="41"/>
      <c r="T101" s="69"/>
      <c r="AT101" s="23" t="s">
        <v>167</v>
      </c>
      <c r="AU101" s="23" t="s">
        <v>83</v>
      </c>
    </row>
    <row r="102" spans="2:65" s="1" customFormat="1" ht="16.5" customHeight="1">
      <c r="B102" s="179"/>
      <c r="C102" s="180" t="s">
        <v>165</v>
      </c>
      <c r="D102" s="180" t="s">
        <v>160</v>
      </c>
      <c r="E102" s="181" t="s">
        <v>799</v>
      </c>
      <c r="F102" s="182" t="s">
        <v>800</v>
      </c>
      <c r="G102" s="183" t="s">
        <v>176</v>
      </c>
      <c r="H102" s="184">
        <v>205</v>
      </c>
      <c r="I102" s="185"/>
      <c r="J102" s="186">
        <f>ROUND(I102*H102,2)</f>
        <v>0</v>
      </c>
      <c r="K102" s="182" t="s">
        <v>164</v>
      </c>
      <c r="L102" s="40"/>
      <c r="M102" s="187" t="s">
        <v>5</v>
      </c>
      <c r="N102" s="188" t="s">
        <v>45</v>
      </c>
      <c r="O102" s="41"/>
      <c r="P102" s="189">
        <f>O102*H102</f>
        <v>0</v>
      </c>
      <c r="Q102" s="189">
        <v>0</v>
      </c>
      <c r="R102" s="189">
        <f>Q102*H102</f>
        <v>0</v>
      </c>
      <c r="S102" s="189">
        <v>0.04</v>
      </c>
      <c r="T102" s="190">
        <f>S102*H102</f>
        <v>8.2</v>
      </c>
      <c r="AR102" s="23" t="s">
        <v>165</v>
      </c>
      <c r="AT102" s="23" t="s">
        <v>160</v>
      </c>
      <c r="AU102" s="23" t="s">
        <v>83</v>
      </c>
      <c r="AY102" s="23" t="s">
        <v>158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3" t="s">
        <v>25</v>
      </c>
      <c r="BK102" s="191">
        <f>ROUND(I102*H102,2)</f>
        <v>0</v>
      </c>
      <c r="BL102" s="23" t="s">
        <v>165</v>
      </c>
      <c r="BM102" s="23" t="s">
        <v>801</v>
      </c>
    </row>
    <row r="103" spans="2:47" s="1" customFormat="1" ht="27">
      <c r="B103" s="40"/>
      <c r="D103" s="192" t="s">
        <v>167</v>
      </c>
      <c r="F103" s="193" t="s">
        <v>802</v>
      </c>
      <c r="I103" s="194"/>
      <c r="L103" s="40"/>
      <c r="M103" s="195"/>
      <c r="N103" s="41"/>
      <c r="O103" s="41"/>
      <c r="P103" s="41"/>
      <c r="Q103" s="41"/>
      <c r="R103" s="41"/>
      <c r="S103" s="41"/>
      <c r="T103" s="69"/>
      <c r="AT103" s="23" t="s">
        <v>167</v>
      </c>
      <c r="AU103" s="23" t="s">
        <v>83</v>
      </c>
    </row>
    <row r="104" spans="2:63" s="11" customFormat="1" ht="29.85" customHeight="1">
      <c r="B104" s="166"/>
      <c r="D104" s="167" t="s">
        <v>73</v>
      </c>
      <c r="E104" s="177" t="s">
        <v>83</v>
      </c>
      <c r="F104" s="177" t="s">
        <v>294</v>
      </c>
      <c r="I104" s="169"/>
      <c r="J104" s="178">
        <f>BK104</f>
        <v>0</v>
      </c>
      <c r="L104" s="166"/>
      <c r="M104" s="171"/>
      <c r="N104" s="172"/>
      <c r="O104" s="172"/>
      <c r="P104" s="173">
        <f>SUM(P105:P109)</f>
        <v>0</v>
      </c>
      <c r="Q104" s="172"/>
      <c r="R104" s="173">
        <f>SUM(R105:R109)</f>
        <v>44.168800000000005</v>
      </c>
      <c r="S104" s="172"/>
      <c r="T104" s="174">
        <f>SUM(T105:T109)</f>
        <v>0</v>
      </c>
      <c r="AR104" s="167" t="s">
        <v>25</v>
      </c>
      <c r="AT104" s="175" t="s">
        <v>73</v>
      </c>
      <c r="AU104" s="175" t="s">
        <v>25</v>
      </c>
      <c r="AY104" s="167" t="s">
        <v>158</v>
      </c>
      <c r="BK104" s="176">
        <f>SUM(BK105:BK109)</f>
        <v>0</v>
      </c>
    </row>
    <row r="105" spans="2:65" s="1" customFormat="1" ht="16.5" customHeight="1">
      <c r="B105" s="179"/>
      <c r="C105" s="180" t="s">
        <v>182</v>
      </c>
      <c r="D105" s="180" t="s">
        <v>160</v>
      </c>
      <c r="E105" s="181" t="s">
        <v>803</v>
      </c>
      <c r="F105" s="182" t="s">
        <v>804</v>
      </c>
      <c r="G105" s="183" t="s">
        <v>163</v>
      </c>
      <c r="H105" s="184">
        <v>93.6</v>
      </c>
      <c r="I105" s="185"/>
      <c r="J105" s="186">
        <f>ROUND(I105*H105,2)</f>
        <v>0</v>
      </c>
      <c r="K105" s="182" t="s">
        <v>5</v>
      </c>
      <c r="L105" s="40"/>
      <c r="M105" s="187" t="s">
        <v>5</v>
      </c>
      <c r="N105" s="188" t="s">
        <v>45</v>
      </c>
      <c r="O105" s="41"/>
      <c r="P105" s="189">
        <f>O105*H105</f>
        <v>0</v>
      </c>
      <c r="Q105" s="189">
        <v>0.108</v>
      </c>
      <c r="R105" s="189">
        <f>Q105*H105</f>
        <v>10.108799999999999</v>
      </c>
      <c r="S105" s="189">
        <v>0</v>
      </c>
      <c r="T105" s="190">
        <f>S105*H105</f>
        <v>0</v>
      </c>
      <c r="AR105" s="23" t="s">
        <v>165</v>
      </c>
      <c r="AT105" s="23" t="s">
        <v>160</v>
      </c>
      <c r="AU105" s="23" t="s">
        <v>83</v>
      </c>
      <c r="AY105" s="23" t="s">
        <v>158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23" t="s">
        <v>25</v>
      </c>
      <c r="BK105" s="191">
        <f>ROUND(I105*H105,2)</f>
        <v>0</v>
      </c>
      <c r="BL105" s="23" t="s">
        <v>165</v>
      </c>
      <c r="BM105" s="23" t="s">
        <v>805</v>
      </c>
    </row>
    <row r="106" spans="2:47" s="1" customFormat="1" ht="40.5">
      <c r="B106" s="40"/>
      <c r="D106" s="192" t="s">
        <v>167</v>
      </c>
      <c r="F106" s="193" t="s">
        <v>806</v>
      </c>
      <c r="I106" s="194"/>
      <c r="L106" s="40"/>
      <c r="M106" s="195"/>
      <c r="N106" s="41"/>
      <c r="O106" s="41"/>
      <c r="P106" s="41"/>
      <c r="Q106" s="41"/>
      <c r="R106" s="41"/>
      <c r="S106" s="41"/>
      <c r="T106" s="69"/>
      <c r="AT106" s="23" t="s">
        <v>167</v>
      </c>
      <c r="AU106" s="23" t="s">
        <v>83</v>
      </c>
    </row>
    <row r="107" spans="2:65" s="1" customFormat="1" ht="16.5" customHeight="1">
      <c r="B107" s="179"/>
      <c r="C107" s="204" t="s">
        <v>186</v>
      </c>
      <c r="D107" s="204" t="s">
        <v>205</v>
      </c>
      <c r="E107" s="205" t="s">
        <v>807</v>
      </c>
      <c r="F107" s="206" t="s">
        <v>808</v>
      </c>
      <c r="G107" s="207" t="s">
        <v>397</v>
      </c>
      <c r="H107" s="208">
        <v>26</v>
      </c>
      <c r="I107" s="209"/>
      <c r="J107" s="210">
        <f>ROUND(I107*H107,2)</f>
        <v>0</v>
      </c>
      <c r="K107" s="206" t="s">
        <v>164</v>
      </c>
      <c r="L107" s="211"/>
      <c r="M107" s="212" t="s">
        <v>5</v>
      </c>
      <c r="N107" s="213" t="s">
        <v>45</v>
      </c>
      <c r="O107" s="41"/>
      <c r="P107" s="189">
        <f>O107*H107</f>
        <v>0</v>
      </c>
      <c r="Q107" s="189">
        <v>1.31</v>
      </c>
      <c r="R107" s="189">
        <f>Q107*H107</f>
        <v>34.06</v>
      </c>
      <c r="S107" s="189">
        <v>0</v>
      </c>
      <c r="T107" s="190">
        <f>S107*H107</f>
        <v>0</v>
      </c>
      <c r="AR107" s="23" t="s">
        <v>199</v>
      </c>
      <c r="AT107" s="23" t="s">
        <v>205</v>
      </c>
      <c r="AU107" s="23" t="s">
        <v>83</v>
      </c>
      <c r="AY107" s="23" t="s">
        <v>158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23" t="s">
        <v>25</v>
      </c>
      <c r="BK107" s="191">
        <f>ROUND(I107*H107,2)</f>
        <v>0</v>
      </c>
      <c r="BL107" s="23" t="s">
        <v>165</v>
      </c>
      <c r="BM107" s="23" t="s">
        <v>809</v>
      </c>
    </row>
    <row r="108" spans="2:47" s="1" customFormat="1" ht="27">
      <c r="B108" s="40"/>
      <c r="D108" s="192" t="s">
        <v>167</v>
      </c>
      <c r="F108" s="193" t="s">
        <v>810</v>
      </c>
      <c r="I108" s="194"/>
      <c r="L108" s="40"/>
      <c r="M108" s="195"/>
      <c r="N108" s="41"/>
      <c r="O108" s="41"/>
      <c r="P108" s="41"/>
      <c r="Q108" s="41"/>
      <c r="R108" s="41"/>
      <c r="S108" s="41"/>
      <c r="T108" s="69"/>
      <c r="AT108" s="23" t="s">
        <v>167</v>
      </c>
      <c r="AU108" s="23" t="s">
        <v>83</v>
      </c>
    </row>
    <row r="109" spans="2:51" s="12" customFormat="1" ht="13.5">
      <c r="B109" s="196"/>
      <c r="D109" s="192" t="s">
        <v>192</v>
      </c>
      <c r="E109" s="197" t="s">
        <v>5</v>
      </c>
      <c r="F109" s="198" t="s">
        <v>811</v>
      </c>
      <c r="H109" s="199">
        <v>26</v>
      </c>
      <c r="I109" s="200"/>
      <c r="L109" s="196"/>
      <c r="M109" s="201"/>
      <c r="N109" s="202"/>
      <c r="O109" s="202"/>
      <c r="P109" s="202"/>
      <c r="Q109" s="202"/>
      <c r="R109" s="202"/>
      <c r="S109" s="202"/>
      <c r="T109" s="203"/>
      <c r="AT109" s="197" t="s">
        <v>192</v>
      </c>
      <c r="AU109" s="197" t="s">
        <v>83</v>
      </c>
      <c r="AV109" s="12" t="s">
        <v>83</v>
      </c>
      <c r="AW109" s="12" t="s">
        <v>37</v>
      </c>
      <c r="AX109" s="12" t="s">
        <v>25</v>
      </c>
      <c r="AY109" s="197" t="s">
        <v>158</v>
      </c>
    </row>
    <row r="110" spans="2:63" s="11" customFormat="1" ht="29.85" customHeight="1">
      <c r="B110" s="166"/>
      <c r="D110" s="167" t="s">
        <v>73</v>
      </c>
      <c r="E110" s="177" t="s">
        <v>182</v>
      </c>
      <c r="F110" s="177" t="s">
        <v>325</v>
      </c>
      <c r="I110" s="169"/>
      <c r="J110" s="178">
        <f>BK110</f>
        <v>0</v>
      </c>
      <c r="L110" s="166"/>
      <c r="M110" s="171"/>
      <c r="N110" s="172"/>
      <c r="O110" s="172"/>
      <c r="P110" s="173">
        <f>SUM(P111:P125)</f>
        <v>0</v>
      </c>
      <c r="Q110" s="172"/>
      <c r="R110" s="173">
        <f>SUM(R111:R125)</f>
        <v>188.56650000000002</v>
      </c>
      <c r="S110" s="172"/>
      <c r="T110" s="174">
        <f>SUM(T111:T125)</f>
        <v>0</v>
      </c>
      <c r="AR110" s="167" t="s">
        <v>25</v>
      </c>
      <c r="AT110" s="175" t="s">
        <v>73</v>
      </c>
      <c r="AU110" s="175" t="s">
        <v>25</v>
      </c>
      <c r="AY110" s="167" t="s">
        <v>158</v>
      </c>
      <c r="BK110" s="176">
        <f>SUM(BK111:BK125)</f>
        <v>0</v>
      </c>
    </row>
    <row r="111" spans="2:65" s="1" customFormat="1" ht="16.5" customHeight="1">
      <c r="B111" s="179"/>
      <c r="C111" s="180" t="s">
        <v>194</v>
      </c>
      <c r="D111" s="180" t="s">
        <v>160</v>
      </c>
      <c r="E111" s="181" t="s">
        <v>327</v>
      </c>
      <c r="F111" s="182" t="s">
        <v>328</v>
      </c>
      <c r="G111" s="183" t="s">
        <v>163</v>
      </c>
      <c r="H111" s="184">
        <v>720</v>
      </c>
      <c r="I111" s="185"/>
      <c r="J111" s="186">
        <f>ROUND(I111*H111,2)</f>
        <v>0</v>
      </c>
      <c r="K111" s="182" t="s">
        <v>164</v>
      </c>
      <c r="L111" s="40"/>
      <c r="M111" s="187" t="s">
        <v>5</v>
      </c>
      <c r="N111" s="188" t="s">
        <v>45</v>
      </c>
      <c r="O111" s="41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AR111" s="23" t="s">
        <v>165</v>
      </c>
      <c r="AT111" s="23" t="s">
        <v>160</v>
      </c>
      <c r="AU111" s="23" t="s">
        <v>83</v>
      </c>
      <c r="AY111" s="23" t="s">
        <v>158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3" t="s">
        <v>25</v>
      </c>
      <c r="BK111" s="191">
        <f>ROUND(I111*H111,2)</f>
        <v>0</v>
      </c>
      <c r="BL111" s="23" t="s">
        <v>165</v>
      </c>
      <c r="BM111" s="23" t="s">
        <v>812</v>
      </c>
    </row>
    <row r="112" spans="2:47" s="1" customFormat="1" ht="27">
      <c r="B112" s="40"/>
      <c r="D112" s="192" t="s">
        <v>167</v>
      </c>
      <c r="F112" s="193" t="s">
        <v>793</v>
      </c>
      <c r="I112" s="194"/>
      <c r="L112" s="40"/>
      <c r="M112" s="195"/>
      <c r="N112" s="41"/>
      <c r="O112" s="41"/>
      <c r="P112" s="41"/>
      <c r="Q112" s="41"/>
      <c r="R112" s="41"/>
      <c r="S112" s="41"/>
      <c r="T112" s="69"/>
      <c r="AT112" s="23" t="s">
        <v>167</v>
      </c>
      <c r="AU112" s="23" t="s">
        <v>83</v>
      </c>
    </row>
    <row r="113" spans="2:51" s="12" customFormat="1" ht="13.5">
      <c r="B113" s="196"/>
      <c r="D113" s="192" t="s">
        <v>192</v>
      </c>
      <c r="E113" s="197" t="s">
        <v>5</v>
      </c>
      <c r="F113" s="198" t="s">
        <v>813</v>
      </c>
      <c r="H113" s="199">
        <v>720</v>
      </c>
      <c r="I113" s="200"/>
      <c r="L113" s="196"/>
      <c r="M113" s="201"/>
      <c r="N113" s="202"/>
      <c r="O113" s="202"/>
      <c r="P113" s="202"/>
      <c r="Q113" s="202"/>
      <c r="R113" s="202"/>
      <c r="S113" s="202"/>
      <c r="T113" s="203"/>
      <c r="AT113" s="197" t="s">
        <v>192</v>
      </c>
      <c r="AU113" s="197" t="s">
        <v>83</v>
      </c>
      <c r="AV113" s="12" t="s">
        <v>83</v>
      </c>
      <c r="AW113" s="12" t="s">
        <v>37</v>
      </c>
      <c r="AX113" s="12" t="s">
        <v>74</v>
      </c>
      <c r="AY113" s="197" t="s">
        <v>158</v>
      </c>
    </row>
    <row r="114" spans="2:51" s="13" customFormat="1" ht="13.5">
      <c r="B114" s="217"/>
      <c r="D114" s="192" t="s">
        <v>192</v>
      </c>
      <c r="E114" s="218" t="s">
        <v>5</v>
      </c>
      <c r="F114" s="219" t="s">
        <v>789</v>
      </c>
      <c r="H114" s="220">
        <v>720</v>
      </c>
      <c r="I114" s="221"/>
      <c r="L114" s="217"/>
      <c r="M114" s="222"/>
      <c r="N114" s="223"/>
      <c r="O114" s="223"/>
      <c r="P114" s="223"/>
      <c r="Q114" s="223"/>
      <c r="R114" s="223"/>
      <c r="S114" s="223"/>
      <c r="T114" s="224"/>
      <c r="AT114" s="218" t="s">
        <v>192</v>
      </c>
      <c r="AU114" s="218" t="s">
        <v>83</v>
      </c>
      <c r="AV114" s="13" t="s">
        <v>165</v>
      </c>
      <c r="AW114" s="13" t="s">
        <v>37</v>
      </c>
      <c r="AX114" s="13" t="s">
        <v>25</v>
      </c>
      <c r="AY114" s="218" t="s">
        <v>158</v>
      </c>
    </row>
    <row r="115" spans="2:65" s="1" customFormat="1" ht="25.5" customHeight="1">
      <c r="B115" s="179"/>
      <c r="C115" s="180" t="s">
        <v>199</v>
      </c>
      <c r="D115" s="180" t="s">
        <v>160</v>
      </c>
      <c r="E115" s="181" t="s">
        <v>814</v>
      </c>
      <c r="F115" s="182" t="s">
        <v>815</v>
      </c>
      <c r="G115" s="183" t="s">
        <v>163</v>
      </c>
      <c r="H115" s="184">
        <v>1086</v>
      </c>
      <c r="I115" s="185"/>
      <c r="J115" s="186">
        <f>ROUND(I115*H115,2)</f>
        <v>0</v>
      </c>
      <c r="K115" s="182" t="s">
        <v>164</v>
      </c>
      <c r="L115" s="40"/>
      <c r="M115" s="187" t="s">
        <v>5</v>
      </c>
      <c r="N115" s="188" t="s">
        <v>45</v>
      </c>
      <c r="O115" s="41"/>
      <c r="P115" s="189">
        <f>O115*H115</f>
        <v>0</v>
      </c>
      <c r="Q115" s="189">
        <v>0.08425</v>
      </c>
      <c r="R115" s="189">
        <f>Q115*H115</f>
        <v>91.4955</v>
      </c>
      <c r="S115" s="189">
        <v>0</v>
      </c>
      <c r="T115" s="190">
        <f>S115*H115</f>
        <v>0</v>
      </c>
      <c r="AR115" s="23" t="s">
        <v>165</v>
      </c>
      <c r="AT115" s="23" t="s">
        <v>160</v>
      </c>
      <c r="AU115" s="23" t="s">
        <v>83</v>
      </c>
      <c r="AY115" s="23" t="s">
        <v>158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23" t="s">
        <v>25</v>
      </c>
      <c r="BK115" s="191">
        <f>ROUND(I115*H115,2)</f>
        <v>0</v>
      </c>
      <c r="BL115" s="23" t="s">
        <v>165</v>
      </c>
      <c r="BM115" s="23" t="s">
        <v>816</v>
      </c>
    </row>
    <row r="116" spans="2:47" s="1" customFormat="1" ht="27">
      <c r="B116" s="40"/>
      <c r="D116" s="192" t="s">
        <v>167</v>
      </c>
      <c r="F116" s="193" t="s">
        <v>793</v>
      </c>
      <c r="I116" s="194"/>
      <c r="L116" s="40"/>
      <c r="M116" s="195"/>
      <c r="N116" s="41"/>
      <c r="O116" s="41"/>
      <c r="P116" s="41"/>
      <c r="Q116" s="41"/>
      <c r="R116" s="41"/>
      <c r="S116" s="41"/>
      <c r="T116" s="69"/>
      <c r="AT116" s="23" t="s">
        <v>167</v>
      </c>
      <c r="AU116" s="23" t="s">
        <v>83</v>
      </c>
    </row>
    <row r="117" spans="2:51" s="12" customFormat="1" ht="13.5">
      <c r="B117" s="196"/>
      <c r="D117" s="192" t="s">
        <v>192</v>
      </c>
      <c r="E117" s="197" t="s">
        <v>5</v>
      </c>
      <c r="F117" s="198" t="s">
        <v>817</v>
      </c>
      <c r="H117" s="199">
        <v>720</v>
      </c>
      <c r="I117" s="200"/>
      <c r="L117" s="196"/>
      <c r="M117" s="201"/>
      <c r="N117" s="202"/>
      <c r="O117" s="202"/>
      <c r="P117" s="202"/>
      <c r="Q117" s="202"/>
      <c r="R117" s="202"/>
      <c r="S117" s="202"/>
      <c r="T117" s="203"/>
      <c r="AT117" s="197" t="s">
        <v>192</v>
      </c>
      <c r="AU117" s="197" t="s">
        <v>83</v>
      </c>
      <c r="AV117" s="12" t="s">
        <v>83</v>
      </c>
      <c r="AW117" s="12" t="s">
        <v>37</v>
      </c>
      <c r="AX117" s="12" t="s">
        <v>74</v>
      </c>
      <c r="AY117" s="197" t="s">
        <v>158</v>
      </c>
    </row>
    <row r="118" spans="2:51" s="12" customFormat="1" ht="13.5">
      <c r="B118" s="196"/>
      <c r="D118" s="192" t="s">
        <v>192</v>
      </c>
      <c r="E118" s="197" t="s">
        <v>5</v>
      </c>
      <c r="F118" s="198" t="s">
        <v>818</v>
      </c>
      <c r="H118" s="199">
        <v>366</v>
      </c>
      <c r="I118" s="200"/>
      <c r="L118" s="196"/>
      <c r="M118" s="201"/>
      <c r="N118" s="202"/>
      <c r="O118" s="202"/>
      <c r="P118" s="202"/>
      <c r="Q118" s="202"/>
      <c r="R118" s="202"/>
      <c r="S118" s="202"/>
      <c r="T118" s="203"/>
      <c r="AT118" s="197" t="s">
        <v>192</v>
      </c>
      <c r="AU118" s="197" t="s">
        <v>83</v>
      </c>
      <c r="AV118" s="12" t="s">
        <v>83</v>
      </c>
      <c r="AW118" s="12" t="s">
        <v>37</v>
      </c>
      <c r="AX118" s="12" t="s">
        <v>74</v>
      </c>
      <c r="AY118" s="197" t="s">
        <v>158</v>
      </c>
    </row>
    <row r="119" spans="2:51" s="13" customFormat="1" ht="13.5">
      <c r="B119" s="217"/>
      <c r="D119" s="192" t="s">
        <v>192</v>
      </c>
      <c r="E119" s="218" t="s">
        <v>5</v>
      </c>
      <c r="F119" s="219" t="s">
        <v>789</v>
      </c>
      <c r="H119" s="220">
        <v>1086</v>
      </c>
      <c r="I119" s="221"/>
      <c r="L119" s="217"/>
      <c r="M119" s="222"/>
      <c r="N119" s="223"/>
      <c r="O119" s="223"/>
      <c r="P119" s="223"/>
      <c r="Q119" s="223"/>
      <c r="R119" s="223"/>
      <c r="S119" s="223"/>
      <c r="T119" s="224"/>
      <c r="AT119" s="218" t="s">
        <v>192</v>
      </c>
      <c r="AU119" s="218" t="s">
        <v>83</v>
      </c>
      <c r="AV119" s="13" t="s">
        <v>165</v>
      </c>
      <c r="AW119" s="13" t="s">
        <v>37</v>
      </c>
      <c r="AX119" s="13" t="s">
        <v>25</v>
      </c>
      <c r="AY119" s="218" t="s">
        <v>158</v>
      </c>
    </row>
    <row r="120" spans="2:65" s="1" customFormat="1" ht="16.5" customHeight="1">
      <c r="B120" s="179"/>
      <c r="C120" s="204" t="s">
        <v>204</v>
      </c>
      <c r="D120" s="204" t="s">
        <v>205</v>
      </c>
      <c r="E120" s="205" t="s">
        <v>819</v>
      </c>
      <c r="F120" s="206" t="s">
        <v>820</v>
      </c>
      <c r="G120" s="207" t="s">
        <v>163</v>
      </c>
      <c r="H120" s="208">
        <v>620</v>
      </c>
      <c r="I120" s="209"/>
      <c r="J120" s="210">
        <f>ROUND(I120*H120,2)</f>
        <v>0</v>
      </c>
      <c r="K120" s="206" t="s">
        <v>164</v>
      </c>
      <c r="L120" s="211"/>
      <c r="M120" s="212" t="s">
        <v>5</v>
      </c>
      <c r="N120" s="213" t="s">
        <v>45</v>
      </c>
      <c r="O120" s="41"/>
      <c r="P120" s="189">
        <f>O120*H120</f>
        <v>0</v>
      </c>
      <c r="Q120" s="189">
        <v>0.131</v>
      </c>
      <c r="R120" s="189">
        <f>Q120*H120</f>
        <v>81.22</v>
      </c>
      <c r="S120" s="189">
        <v>0</v>
      </c>
      <c r="T120" s="190">
        <f>S120*H120</f>
        <v>0</v>
      </c>
      <c r="AR120" s="23" t="s">
        <v>199</v>
      </c>
      <c r="AT120" s="23" t="s">
        <v>205</v>
      </c>
      <c r="AU120" s="23" t="s">
        <v>83</v>
      </c>
      <c r="AY120" s="23" t="s">
        <v>158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23" t="s">
        <v>25</v>
      </c>
      <c r="BK120" s="191">
        <f>ROUND(I120*H120,2)</f>
        <v>0</v>
      </c>
      <c r="BL120" s="23" t="s">
        <v>165</v>
      </c>
      <c r="BM120" s="23" t="s">
        <v>821</v>
      </c>
    </row>
    <row r="121" spans="2:47" s="1" customFormat="1" ht="27">
      <c r="B121" s="40"/>
      <c r="D121" s="192" t="s">
        <v>167</v>
      </c>
      <c r="F121" s="193" t="s">
        <v>793</v>
      </c>
      <c r="I121" s="194"/>
      <c r="L121" s="40"/>
      <c r="M121" s="195"/>
      <c r="N121" s="41"/>
      <c r="O121" s="41"/>
      <c r="P121" s="41"/>
      <c r="Q121" s="41"/>
      <c r="R121" s="41"/>
      <c r="S121" s="41"/>
      <c r="T121" s="69"/>
      <c r="AT121" s="23" t="s">
        <v>167</v>
      </c>
      <c r="AU121" s="23" t="s">
        <v>83</v>
      </c>
    </row>
    <row r="122" spans="2:65" s="1" customFormat="1" ht="16.5" customHeight="1">
      <c r="B122" s="179"/>
      <c r="C122" s="204" t="s">
        <v>29</v>
      </c>
      <c r="D122" s="204" t="s">
        <v>205</v>
      </c>
      <c r="E122" s="205" t="s">
        <v>822</v>
      </c>
      <c r="F122" s="206" t="s">
        <v>823</v>
      </c>
      <c r="G122" s="207" t="s">
        <v>163</v>
      </c>
      <c r="H122" s="208">
        <v>58</v>
      </c>
      <c r="I122" s="209"/>
      <c r="J122" s="210">
        <f>ROUND(I122*H122,2)</f>
        <v>0</v>
      </c>
      <c r="K122" s="206" t="s">
        <v>164</v>
      </c>
      <c r="L122" s="211"/>
      <c r="M122" s="212" t="s">
        <v>5</v>
      </c>
      <c r="N122" s="213" t="s">
        <v>45</v>
      </c>
      <c r="O122" s="41"/>
      <c r="P122" s="189">
        <f>O122*H122</f>
        <v>0</v>
      </c>
      <c r="Q122" s="189">
        <v>0.131</v>
      </c>
      <c r="R122" s="189">
        <f>Q122*H122</f>
        <v>7.598000000000001</v>
      </c>
      <c r="S122" s="189">
        <v>0</v>
      </c>
      <c r="T122" s="190">
        <f>S122*H122</f>
        <v>0</v>
      </c>
      <c r="AR122" s="23" t="s">
        <v>199</v>
      </c>
      <c r="AT122" s="23" t="s">
        <v>205</v>
      </c>
      <c r="AU122" s="23" t="s">
        <v>83</v>
      </c>
      <c r="AY122" s="23" t="s">
        <v>158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23" t="s">
        <v>25</v>
      </c>
      <c r="BK122" s="191">
        <f>ROUND(I122*H122,2)</f>
        <v>0</v>
      </c>
      <c r="BL122" s="23" t="s">
        <v>165</v>
      </c>
      <c r="BM122" s="23" t="s">
        <v>824</v>
      </c>
    </row>
    <row r="123" spans="2:47" s="1" customFormat="1" ht="40.5">
      <c r="B123" s="40"/>
      <c r="D123" s="192" t="s">
        <v>167</v>
      </c>
      <c r="F123" s="193" t="s">
        <v>825</v>
      </c>
      <c r="I123" s="194"/>
      <c r="L123" s="40"/>
      <c r="M123" s="195"/>
      <c r="N123" s="41"/>
      <c r="O123" s="41"/>
      <c r="P123" s="41"/>
      <c r="Q123" s="41"/>
      <c r="R123" s="41"/>
      <c r="S123" s="41"/>
      <c r="T123" s="69"/>
      <c r="AT123" s="23" t="s">
        <v>167</v>
      </c>
      <c r="AU123" s="23" t="s">
        <v>83</v>
      </c>
    </row>
    <row r="124" spans="2:65" s="1" customFormat="1" ht="16.5" customHeight="1">
      <c r="B124" s="179"/>
      <c r="C124" s="204" t="s">
        <v>214</v>
      </c>
      <c r="D124" s="204" t="s">
        <v>205</v>
      </c>
      <c r="E124" s="205" t="s">
        <v>826</v>
      </c>
      <c r="F124" s="206" t="s">
        <v>827</v>
      </c>
      <c r="G124" s="207" t="s">
        <v>163</v>
      </c>
      <c r="H124" s="208">
        <v>63</v>
      </c>
      <c r="I124" s="209"/>
      <c r="J124" s="210">
        <f>ROUND(I124*H124,2)</f>
        <v>0</v>
      </c>
      <c r="K124" s="206" t="s">
        <v>164</v>
      </c>
      <c r="L124" s="211"/>
      <c r="M124" s="212" t="s">
        <v>5</v>
      </c>
      <c r="N124" s="213" t="s">
        <v>45</v>
      </c>
      <c r="O124" s="41"/>
      <c r="P124" s="189">
        <f>O124*H124</f>
        <v>0</v>
      </c>
      <c r="Q124" s="189">
        <v>0.131</v>
      </c>
      <c r="R124" s="189">
        <f>Q124*H124</f>
        <v>8.253</v>
      </c>
      <c r="S124" s="189">
        <v>0</v>
      </c>
      <c r="T124" s="190">
        <f>S124*H124</f>
        <v>0</v>
      </c>
      <c r="AR124" s="23" t="s">
        <v>199</v>
      </c>
      <c r="AT124" s="23" t="s">
        <v>205</v>
      </c>
      <c r="AU124" s="23" t="s">
        <v>83</v>
      </c>
      <c r="AY124" s="23" t="s">
        <v>158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23" t="s">
        <v>25</v>
      </c>
      <c r="BK124" s="191">
        <f>ROUND(I124*H124,2)</f>
        <v>0</v>
      </c>
      <c r="BL124" s="23" t="s">
        <v>165</v>
      </c>
      <c r="BM124" s="23" t="s">
        <v>828</v>
      </c>
    </row>
    <row r="125" spans="2:47" s="1" customFormat="1" ht="40.5">
      <c r="B125" s="40"/>
      <c r="D125" s="192" t="s">
        <v>167</v>
      </c>
      <c r="F125" s="193" t="s">
        <v>829</v>
      </c>
      <c r="I125" s="194"/>
      <c r="L125" s="40"/>
      <c r="M125" s="195"/>
      <c r="N125" s="41"/>
      <c r="O125" s="41"/>
      <c r="P125" s="41"/>
      <c r="Q125" s="41"/>
      <c r="R125" s="41"/>
      <c r="S125" s="41"/>
      <c r="T125" s="69"/>
      <c r="AT125" s="23" t="s">
        <v>167</v>
      </c>
      <c r="AU125" s="23" t="s">
        <v>83</v>
      </c>
    </row>
    <row r="126" spans="2:63" s="11" customFormat="1" ht="29.85" customHeight="1">
      <c r="B126" s="166"/>
      <c r="D126" s="167" t="s">
        <v>73</v>
      </c>
      <c r="E126" s="177" t="s">
        <v>204</v>
      </c>
      <c r="F126" s="177" t="s">
        <v>455</v>
      </c>
      <c r="I126" s="169"/>
      <c r="J126" s="178">
        <f>BK126</f>
        <v>0</v>
      </c>
      <c r="L126" s="166"/>
      <c r="M126" s="171"/>
      <c r="N126" s="172"/>
      <c r="O126" s="172"/>
      <c r="P126" s="173">
        <f>SUM(P127:P133)</f>
        <v>0</v>
      </c>
      <c r="Q126" s="172"/>
      <c r="R126" s="173">
        <f>SUM(R127:R133)</f>
        <v>40.48039</v>
      </c>
      <c r="S126" s="172"/>
      <c r="T126" s="174">
        <f>SUM(T127:T133)</f>
        <v>0</v>
      </c>
      <c r="AR126" s="167" t="s">
        <v>25</v>
      </c>
      <c r="AT126" s="175" t="s">
        <v>73</v>
      </c>
      <c r="AU126" s="175" t="s">
        <v>25</v>
      </c>
      <c r="AY126" s="167" t="s">
        <v>158</v>
      </c>
      <c r="BK126" s="176">
        <f>SUM(BK127:BK133)</f>
        <v>0</v>
      </c>
    </row>
    <row r="127" spans="2:65" s="1" customFormat="1" ht="25.5" customHeight="1">
      <c r="B127" s="179"/>
      <c r="C127" s="180" t="s">
        <v>220</v>
      </c>
      <c r="D127" s="180" t="s">
        <v>160</v>
      </c>
      <c r="E127" s="181" t="s">
        <v>830</v>
      </c>
      <c r="F127" s="182" t="s">
        <v>831</v>
      </c>
      <c r="G127" s="183" t="s">
        <v>397</v>
      </c>
      <c r="H127" s="184">
        <v>5</v>
      </c>
      <c r="I127" s="185"/>
      <c r="J127" s="186">
        <f>ROUND(I127*H127,2)</f>
        <v>0</v>
      </c>
      <c r="K127" s="182" t="s">
        <v>5</v>
      </c>
      <c r="L127" s="40"/>
      <c r="M127" s="187" t="s">
        <v>5</v>
      </c>
      <c r="N127" s="188" t="s">
        <v>45</v>
      </c>
      <c r="O127" s="41"/>
      <c r="P127" s="189">
        <f>O127*H127</f>
        <v>0</v>
      </c>
      <c r="Q127" s="189">
        <v>0.11241</v>
      </c>
      <c r="R127" s="189">
        <f>Q127*H127</f>
        <v>0.5620499999999999</v>
      </c>
      <c r="S127" s="189">
        <v>0</v>
      </c>
      <c r="T127" s="190">
        <f>S127*H127</f>
        <v>0</v>
      </c>
      <c r="AR127" s="23" t="s">
        <v>165</v>
      </c>
      <c r="AT127" s="23" t="s">
        <v>160</v>
      </c>
      <c r="AU127" s="23" t="s">
        <v>83</v>
      </c>
      <c r="AY127" s="23" t="s">
        <v>158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23" t="s">
        <v>25</v>
      </c>
      <c r="BK127" s="191">
        <f>ROUND(I127*H127,2)</f>
        <v>0</v>
      </c>
      <c r="BL127" s="23" t="s">
        <v>165</v>
      </c>
      <c r="BM127" s="23" t="s">
        <v>832</v>
      </c>
    </row>
    <row r="128" spans="2:47" s="1" customFormat="1" ht="40.5">
      <c r="B128" s="40"/>
      <c r="D128" s="192" t="s">
        <v>167</v>
      </c>
      <c r="F128" s="193" t="s">
        <v>833</v>
      </c>
      <c r="I128" s="194"/>
      <c r="L128" s="40"/>
      <c r="M128" s="195"/>
      <c r="N128" s="41"/>
      <c r="O128" s="41"/>
      <c r="P128" s="41"/>
      <c r="Q128" s="41"/>
      <c r="R128" s="41"/>
      <c r="S128" s="41"/>
      <c r="T128" s="69"/>
      <c r="AT128" s="23" t="s">
        <v>167</v>
      </c>
      <c r="AU128" s="23" t="s">
        <v>83</v>
      </c>
    </row>
    <row r="129" spans="2:65" s="1" customFormat="1" ht="25.5" customHeight="1">
      <c r="B129" s="179"/>
      <c r="C129" s="180" t="s">
        <v>225</v>
      </c>
      <c r="D129" s="180" t="s">
        <v>160</v>
      </c>
      <c r="E129" s="181" t="s">
        <v>834</v>
      </c>
      <c r="F129" s="182" t="s">
        <v>835</v>
      </c>
      <c r="G129" s="183" t="s">
        <v>176</v>
      </c>
      <c r="H129" s="184">
        <v>253</v>
      </c>
      <c r="I129" s="185"/>
      <c r="J129" s="186">
        <f>ROUND(I129*H129,2)</f>
        <v>0</v>
      </c>
      <c r="K129" s="182" t="s">
        <v>164</v>
      </c>
      <c r="L129" s="40"/>
      <c r="M129" s="187" t="s">
        <v>5</v>
      </c>
      <c r="N129" s="188" t="s">
        <v>45</v>
      </c>
      <c r="O129" s="41"/>
      <c r="P129" s="189">
        <f>O129*H129</f>
        <v>0</v>
      </c>
      <c r="Q129" s="189">
        <v>0.1295</v>
      </c>
      <c r="R129" s="189">
        <f>Q129*H129</f>
        <v>32.7635</v>
      </c>
      <c r="S129" s="189">
        <v>0</v>
      </c>
      <c r="T129" s="190">
        <f>S129*H129</f>
        <v>0</v>
      </c>
      <c r="AR129" s="23" t="s">
        <v>165</v>
      </c>
      <c r="AT129" s="23" t="s">
        <v>160</v>
      </c>
      <c r="AU129" s="23" t="s">
        <v>83</v>
      </c>
      <c r="AY129" s="23" t="s">
        <v>158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23" t="s">
        <v>25</v>
      </c>
      <c r="BK129" s="191">
        <f>ROUND(I129*H129,2)</f>
        <v>0</v>
      </c>
      <c r="BL129" s="23" t="s">
        <v>165</v>
      </c>
      <c r="BM129" s="23" t="s">
        <v>836</v>
      </c>
    </row>
    <row r="130" spans="2:47" s="1" customFormat="1" ht="27">
      <c r="B130" s="40"/>
      <c r="D130" s="192" t="s">
        <v>167</v>
      </c>
      <c r="F130" s="193" t="s">
        <v>793</v>
      </c>
      <c r="I130" s="194"/>
      <c r="L130" s="40"/>
      <c r="M130" s="195"/>
      <c r="N130" s="41"/>
      <c r="O130" s="41"/>
      <c r="P130" s="41"/>
      <c r="Q130" s="41"/>
      <c r="R130" s="41"/>
      <c r="S130" s="41"/>
      <c r="T130" s="69"/>
      <c r="AT130" s="23" t="s">
        <v>167</v>
      </c>
      <c r="AU130" s="23" t="s">
        <v>83</v>
      </c>
    </row>
    <row r="131" spans="2:65" s="1" customFormat="1" ht="16.5" customHeight="1">
      <c r="B131" s="179"/>
      <c r="C131" s="204" t="s">
        <v>231</v>
      </c>
      <c r="D131" s="204" t="s">
        <v>205</v>
      </c>
      <c r="E131" s="205" t="s">
        <v>837</v>
      </c>
      <c r="F131" s="206" t="s">
        <v>838</v>
      </c>
      <c r="G131" s="207" t="s">
        <v>176</v>
      </c>
      <c r="H131" s="208">
        <v>255.53</v>
      </c>
      <c r="I131" s="209"/>
      <c r="J131" s="210">
        <f>ROUND(I131*H131,2)</f>
        <v>0</v>
      </c>
      <c r="K131" s="206" t="s">
        <v>164</v>
      </c>
      <c r="L131" s="211"/>
      <c r="M131" s="212" t="s">
        <v>5</v>
      </c>
      <c r="N131" s="213" t="s">
        <v>45</v>
      </c>
      <c r="O131" s="41"/>
      <c r="P131" s="189">
        <f>O131*H131</f>
        <v>0</v>
      </c>
      <c r="Q131" s="189">
        <v>0.028</v>
      </c>
      <c r="R131" s="189">
        <f>Q131*H131</f>
        <v>7.15484</v>
      </c>
      <c r="S131" s="189">
        <v>0</v>
      </c>
      <c r="T131" s="190">
        <f>S131*H131</f>
        <v>0</v>
      </c>
      <c r="AR131" s="23" t="s">
        <v>199</v>
      </c>
      <c r="AT131" s="23" t="s">
        <v>205</v>
      </c>
      <c r="AU131" s="23" t="s">
        <v>83</v>
      </c>
      <c r="AY131" s="23" t="s">
        <v>158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23" t="s">
        <v>25</v>
      </c>
      <c r="BK131" s="191">
        <f>ROUND(I131*H131,2)</f>
        <v>0</v>
      </c>
      <c r="BL131" s="23" t="s">
        <v>165</v>
      </c>
      <c r="BM131" s="23" t="s">
        <v>839</v>
      </c>
    </row>
    <row r="132" spans="2:47" s="1" customFormat="1" ht="27">
      <c r="B132" s="40"/>
      <c r="D132" s="192" t="s">
        <v>167</v>
      </c>
      <c r="F132" s="193" t="s">
        <v>840</v>
      </c>
      <c r="I132" s="194"/>
      <c r="L132" s="40"/>
      <c r="M132" s="195"/>
      <c r="N132" s="41"/>
      <c r="O132" s="41"/>
      <c r="P132" s="41"/>
      <c r="Q132" s="41"/>
      <c r="R132" s="41"/>
      <c r="S132" s="41"/>
      <c r="T132" s="69"/>
      <c r="AT132" s="23" t="s">
        <v>167</v>
      </c>
      <c r="AU132" s="23" t="s">
        <v>83</v>
      </c>
    </row>
    <row r="133" spans="2:51" s="12" customFormat="1" ht="13.5">
      <c r="B133" s="196"/>
      <c r="D133" s="192" t="s">
        <v>192</v>
      </c>
      <c r="E133" s="197" t="s">
        <v>5</v>
      </c>
      <c r="F133" s="198" t="s">
        <v>841</v>
      </c>
      <c r="H133" s="199">
        <v>255.53</v>
      </c>
      <c r="I133" s="200"/>
      <c r="L133" s="196"/>
      <c r="M133" s="201"/>
      <c r="N133" s="202"/>
      <c r="O133" s="202"/>
      <c r="P133" s="202"/>
      <c r="Q133" s="202"/>
      <c r="R133" s="202"/>
      <c r="S133" s="202"/>
      <c r="T133" s="203"/>
      <c r="AT133" s="197" t="s">
        <v>192</v>
      </c>
      <c r="AU133" s="197" t="s">
        <v>83</v>
      </c>
      <c r="AV133" s="12" t="s">
        <v>83</v>
      </c>
      <c r="AW133" s="12" t="s">
        <v>37</v>
      </c>
      <c r="AX133" s="12" t="s">
        <v>25</v>
      </c>
      <c r="AY133" s="197" t="s">
        <v>158</v>
      </c>
    </row>
    <row r="134" spans="2:63" s="11" customFormat="1" ht="29.85" customHeight="1">
      <c r="B134" s="166"/>
      <c r="D134" s="167" t="s">
        <v>73</v>
      </c>
      <c r="E134" s="177" t="s">
        <v>666</v>
      </c>
      <c r="F134" s="177" t="s">
        <v>667</v>
      </c>
      <c r="I134" s="169"/>
      <c r="J134" s="178">
        <f>BK134</f>
        <v>0</v>
      </c>
      <c r="L134" s="166"/>
      <c r="M134" s="171"/>
      <c r="N134" s="172"/>
      <c r="O134" s="172"/>
      <c r="P134" s="173">
        <f>SUM(P135:P145)</f>
        <v>0</v>
      </c>
      <c r="Q134" s="172"/>
      <c r="R134" s="173">
        <f>SUM(R135:R145)</f>
        <v>0</v>
      </c>
      <c r="S134" s="172"/>
      <c r="T134" s="174">
        <f>SUM(T135:T145)</f>
        <v>0</v>
      </c>
      <c r="AR134" s="167" t="s">
        <v>25</v>
      </c>
      <c r="AT134" s="175" t="s">
        <v>73</v>
      </c>
      <c r="AU134" s="175" t="s">
        <v>25</v>
      </c>
      <c r="AY134" s="167" t="s">
        <v>158</v>
      </c>
      <c r="BK134" s="176">
        <f>SUM(BK135:BK145)</f>
        <v>0</v>
      </c>
    </row>
    <row r="135" spans="2:65" s="1" customFormat="1" ht="25.5" customHeight="1">
      <c r="B135" s="179"/>
      <c r="C135" s="180" t="s">
        <v>11</v>
      </c>
      <c r="D135" s="180" t="s">
        <v>160</v>
      </c>
      <c r="E135" s="181" t="s">
        <v>669</v>
      </c>
      <c r="F135" s="182" t="s">
        <v>670</v>
      </c>
      <c r="G135" s="183" t="s">
        <v>208</v>
      </c>
      <c r="H135" s="184">
        <v>244.263</v>
      </c>
      <c r="I135" s="185"/>
      <c r="J135" s="186">
        <f>ROUND(I135*H135,2)</f>
        <v>0</v>
      </c>
      <c r="K135" s="182" t="s">
        <v>164</v>
      </c>
      <c r="L135" s="40"/>
      <c r="M135" s="187" t="s">
        <v>5</v>
      </c>
      <c r="N135" s="188" t="s">
        <v>45</v>
      </c>
      <c r="O135" s="41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AR135" s="23" t="s">
        <v>165</v>
      </c>
      <c r="AT135" s="23" t="s">
        <v>160</v>
      </c>
      <c r="AU135" s="23" t="s">
        <v>83</v>
      </c>
      <c r="AY135" s="23" t="s">
        <v>158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23" t="s">
        <v>25</v>
      </c>
      <c r="BK135" s="191">
        <f>ROUND(I135*H135,2)</f>
        <v>0</v>
      </c>
      <c r="BL135" s="23" t="s">
        <v>165</v>
      </c>
      <c r="BM135" s="23" t="s">
        <v>842</v>
      </c>
    </row>
    <row r="136" spans="2:47" s="1" customFormat="1" ht="27">
      <c r="B136" s="40"/>
      <c r="D136" s="192" t="s">
        <v>167</v>
      </c>
      <c r="F136" s="193" t="s">
        <v>672</v>
      </c>
      <c r="I136" s="194"/>
      <c r="L136" s="40"/>
      <c r="M136" s="195"/>
      <c r="N136" s="41"/>
      <c r="O136" s="41"/>
      <c r="P136" s="41"/>
      <c r="Q136" s="41"/>
      <c r="R136" s="41"/>
      <c r="S136" s="41"/>
      <c r="T136" s="69"/>
      <c r="AT136" s="23" t="s">
        <v>167</v>
      </c>
      <c r="AU136" s="23" t="s">
        <v>83</v>
      </c>
    </row>
    <row r="137" spans="2:65" s="1" customFormat="1" ht="25.5" customHeight="1">
      <c r="B137" s="179"/>
      <c r="C137" s="180" t="s">
        <v>241</v>
      </c>
      <c r="D137" s="180" t="s">
        <v>160</v>
      </c>
      <c r="E137" s="181" t="s">
        <v>674</v>
      </c>
      <c r="F137" s="182" t="s">
        <v>675</v>
      </c>
      <c r="G137" s="183" t="s">
        <v>208</v>
      </c>
      <c r="H137" s="184">
        <v>1550.72</v>
      </c>
      <c r="I137" s="185"/>
      <c r="J137" s="186">
        <f>ROUND(I137*H137,2)</f>
        <v>0</v>
      </c>
      <c r="K137" s="182" t="s">
        <v>164</v>
      </c>
      <c r="L137" s="40"/>
      <c r="M137" s="187" t="s">
        <v>5</v>
      </c>
      <c r="N137" s="188" t="s">
        <v>45</v>
      </c>
      <c r="O137" s="41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AR137" s="23" t="s">
        <v>165</v>
      </c>
      <c r="AT137" s="23" t="s">
        <v>160</v>
      </c>
      <c r="AU137" s="23" t="s">
        <v>83</v>
      </c>
      <c r="AY137" s="23" t="s">
        <v>158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23" t="s">
        <v>25</v>
      </c>
      <c r="BK137" s="191">
        <f>ROUND(I137*H137,2)</f>
        <v>0</v>
      </c>
      <c r="BL137" s="23" t="s">
        <v>165</v>
      </c>
      <c r="BM137" s="23" t="s">
        <v>843</v>
      </c>
    </row>
    <row r="138" spans="2:47" s="1" customFormat="1" ht="27">
      <c r="B138" s="40"/>
      <c r="D138" s="192" t="s">
        <v>167</v>
      </c>
      <c r="F138" s="193" t="s">
        <v>677</v>
      </c>
      <c r="I138" s="194"/>
      <c r="L138" s="40"/>
      <c r="M138" s="195"/>
      <c r="N138" s="41"/>
      <c r="O138" s="41"/>
      <c r="P138" s="41"/>
      <c r="Q138" s="41"/>
      <c r="R138" s="41"/>
      <c r="S138" s="41"/>
      <c r="T138" s="69"/>
      <c r="AT138" s="23" t="s">
        <v>167</v>
      </c>
      <c r="AU138" s="23" t="s">
        <v>83</v>
      </c>
    </row>
    <row r="139" spans="2:51" s="12" customFormat="1" ht="13.5">
      <c r="B139" s="196"/>
      <c r="D139" s="192" t="s">
        <v>192</v>
      </c>
      <c r="F139" s="198" t="s">
        <v>844</v>
      </c>
      <c r="H139" s="199">
        <v>1550.72</v>
      </c>
      <c r="I139" s="200"/>
      <c r="L139" s="196"/>
      <c r="M139" s="201"/>
      <c r="N139" s="202"/>
      <c r="O139" s="202"/>
      <c r="P139" s="202"/>
      <c r="Q139" s="202"/>
      <c r="R139" s="202"/>
      <c r="S139" s="202"/>
      <c r="T139" s="203"/>
      <c r="AT139" s="197" t="s">
        <v>192</v>
      </c>
      <c r="AU139" s="197" t="s">
        <v>83</v>
      </c>
      <c r="AV139" s="12" t="s">
        <v>83</v>
      </c>
      <c r="AW139" s="12" t="s">
        <v>6</v>
      </c>
      <c r="AX139" s="12" t="s">
        <v>25</v>
      </c>
      <c r="AY139" s="197" t="s">
        <v>158</v>
      </c>
    </row>
    <row r="140" spans="2:65" s="1" customFormat="1" ht="16.5" customHeight="1">
      <c r="B140" s="179"/>
      <c r="C140" s="180" t="s">
        <v>246</v>
      </c>
      <c r="D140" s="180" t="s">
        <v>160</v>
      </c>
      <c r="E140" s="181" t="s">
        <v>684</v>
      </c>
      <c r="F140" s="182" t="s">
        <v>685</v>
      </c>
      <c r="G140" s="183" t="s">
        <v>208</v>
      </c>
      <c r="H140" s="184">
        <v>8.2</v>
      </c>
      <c r="I140" s="185"/>
      <c r="J140" s="186">
        <f>ROUND(I140*H140,2)</f>
        <v>0</v>
      </c>
      <c r="K140" s="182" t="s">
        <v>164</v>
      </c>
      <c r="L140" s="40"/>
      <c r="M140" s="187" t="s">
        <v>5</v>
      </c>
      <c r="N140" s="188" t="s">
        <v>45</v>
      </c>
      <c r="O140" s="41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23" t="s">
        <v>165</v>
      </c>
      <c r="AT140" s="23" t="s">
        <v>160</v>
      </c>
      <c r="AU140" s="23" t="s">
        <v>83</v>
      </c>
      <c r="AY140" s="23" t="s">
        <v>158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3" t="s">
        <v>25</v>
      </c>
      <c r="BK140" s="191">
        <f>ROUND(I140*H140,2)</f>
        <v>0</v>
      </c>
      <c r="BL140" s="23" t="s">
        <v>165</v>
      </c>
      <c r="BM140" s="23" t="s">
        <v>845</v>
      </c>
    </row>
    <row r="141" spans="2:47" s="1" customFormat="1" ht="27">
      <c r="B141" s="40"/>
      <c r="D141" s="192" t="s">
        <v>167</v>
      </c>
      <c r="F141" s="193" t="s">
        <v>672</v>
      </c>
      <c r="I141" s="194"/>
      <c r="L141" s="40"/>
      <c r="M141" s="195"/>
      <c r="N141" s="41"/>
      <c r="O141" s="41"/>
      <c r="P141" s="41"/>
      <c r="Q141" s="41"/>
      <c r="R141" s="41"/>
      <c r="S141" s="41"/>
      <c r="T141" s="69"/>
      <c r="AT141" s="23" t="s">
        <v>167</v>
      </c>
      <c r="AU141" s="23" t="s">
        <v>83</v>
      </c>
    </row>
    <row r="142" spans="2:65" s="1" customFormat="1" ht="16.5" customHeight="1">
      <c r="B142" s="179"/>
      <c r="C142" s="180" t="s">
        <v>250</v>
      </c>
      <c r="D142" s="180" t="s">
        <v>160</v>
      </c>
      <c r="E142" s="181" t="s">
        <v>688</v>
      </c>
      <c r="F142" s="182" t="s">
        <v>689</v>
      </c>
      <c r="G142" s="183" t="s">
        <v>208</v>
      </c>
      <c r="H142" s="184">
        <v>69.58</v>
      </c>
      <c r="I142" s="185"/>
      <c r="J142" s="186">
        <f>ROUND(I142*H142,2)</f>
        <v>0</v>
      </c>
      <c r="K142" s="182" t="s">
        <v>164</v>
      </c>
      <c r="L142" s="40"/>
      <c r="M142" s="187" t="s">
        <v>5</v>
      </c>
      <c r="N142" s="188" t="s">
        <v>45</v>
      </c>
      <c r="O142" s="41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AR142" s="23" t="s">
        <v>165</v>
      </c>
      <c r="AT142" s="23" t="s">
        <v>160</v>
      </c>
      <c r="AU142" s="23" t="s">
        <v>83</v>
      </c>
      <c r="AY142" s="23" t="s">
        <v>158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23" t="s">
        <v>25</v>
      </c>
      <c r="BK142" s="191">
        <f>ROUND(I142*H142,2)</f>
        <v>0</v>
      </c>
      <c r="BL142" s="23" t="s">
        <v>165</v>
      </c>
      <c r="BM142" s="23" t="s">
        <v>846</v>
      </c>
    </row>
    <row r="143" spans="2:47" s="1" customFormat="1" ht="27">
      <c r="B143" s="40"/>
      <c r="D143" s="192" t="s">
        <v>167</v>
      </c>
      <c r="F143" s="193" t="s">
        <v>672</v>
      </c>
      <c r="I143" s="194"/>
      <c r="L143" s="40"/>
      <c r="M143" s="195"/>
      <c r="N143" s="41"/>
      <c r="O143" s="41"/>
      <c r="P143" s="41"/>
      <c r="Q143" s="41"/>
      <c r="R143" s="41"/>
      <c r="S143" s="41"/>
      <c r="T143" s="69"/>
      <c r="AT143" s="23" t="s">
        <v>167</v>
      </c>
      <c r="AU143" s="23" t="s">
        <v>83</v>
      </c>
    </row>
    <row r="144" spans="2:65" s="1" customFormat="1" ht="16.5" customHeight="1">
      <c r="B144" s="179"/>
      <c r="C144" s="180" t="s">
        <v>256</v>
      </c>
      <c r="D144" s="180" t="s">
        <v>160</v>
      </c>
      <c r="E144" s="181" t="s">
        <v>692</v>
      </c>
      <c r="F144" s="182" t="s">
        <v>693</v>
      </c>
      <c r="G144" s="183" t="s">
        <v>208</v>
      </c>
      <c r="H144" s="184">
        <v>166.85</v>
      </c>
      <c r="I144" s="185"/>
      <c r="J144" s="186">
        <f>ROUND(I144*H144,2)</f>
        <v>0</v>
      </c>
      <c r="K144" s="182" t="s">
        <v>164</v>
      </c>
      <c r="L144" s="40"/>
      <c r="M144" s="187" t="s">
        <v>5</v>
      </c>
      <c r="N144" s="188" t="s">
        <v>45</v>
      </c>
      <c r="O144" s="41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AR144" s="23" t="s">
        <v>165</v>
      </c>
      <c r="AT144" s="23" t="s">
        <v>160</v>
      </c>
      <c r="AU144" s="23" t="s">
        <v>83</v>
      </c>
      <c r="AY144" s="23" t="s">
        <v>158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3" t="s">
        <v>25</v>
      </c>
      <c r="BK144" s="191">
        <f>ROUND(I144*H144,2)</f>
        <v>0</v>
      </c>
      <c r="BL144" s="23" t="s">
        <v>165</v>
      </c>
      <c r="BM144" s="23" t="s">
        <v>847</v>
      </c>
    </row>
    <row r="145" spans="2:47" s="1" customFormat="1" ht="27">
      <c r="B145" s="40"/>
      <c r="D145" s="192" t="s">
        <v>167</v>
      </c>
      <c r="F145" s="193" t="s">
        <v>672</v>
      </c>
      <c r="I145" s="194"/>
      <c r="L145" s="40"/>
      <c r="M145" s="195"/>
      <c r="N145" s="41"/>
      <c r="O145" s="41"/>
      <c r="P145" s="41"/>
      <c r="Q145" s="41"/>
      <c r="R145" s="41"/>
      <c r="S145" s="41"/>
      <c r="T145" s="69"/>
      <c r="AT145" s="23" t="s">
        <v>167</v>
      </c>
      <c r="AU145" s="23" t="s">
        <v>83</v>
      </c>
    </row>
    <row r="146" spans="2:63" s="11" customFormat="1" ht="29.85" customHeight="1">
      <c r="B146" s="166"/>
      <c r="D146" s="167" t="s">
        <v>73</v>
      </c>
      <c r="E146" s="177" t="s">
        <v>695</v>
      </c>
      <c r="F146" s="177" t="s">
        <v>696</v>
      </c>
      <c r="I146" s="169"/>
      <c r="J146" s="178">
        <f>BK146</f>
        <v>0</v>
      </c>
      <c r="L146" s="166"/>
      <c r="M146" s="171"/>
      <c r="N146" s="172"/>
      <c r="O146" s="172"/>
      <c r="P146" s="173">
        <f>SUM(P147:P148)</f>
        <v>0</v>
      </c>
      <c r="Q146" s="172"/>
      <c r="R146" s="173">
        <f>SUM(R147:R148)</f>
        <v>0</v>
      </c>
      <c r="S146" s="172"/>
      <c r="T146" s="174">
        <f>SUM(T147:T148)</f>
        <v>0</v>
      </c>
      <c r="AR146" s="167" t="s">
        <v>25</v>
      </c>
      <c r="AT146" s="175" t="s">
        <v>73</v>
      </c>
      <c r="AU146" s="175" t="s">
        <v>25</v>
      </c>
      <c r="AY146" s="167" t="s">
        <v>158</v>
      </c>
      <c r="BK146" s="176">
        <f>SUM(BK147:BK148)</f>
        <v>0</v>
      </c>
    </row>
    <row r="147" spans="2:65" s="1" customFormat="1" ht="25.5" customHeight="1">
      <c r="B147" s="179"/>
      <c r="C147" s="180" t="s">
        <v>260</v>
      </c>
      <c r="D147" s="180" t="s">
        <v>160</v>
      </c>
      <c r="E147" s="181" t="s">
        <v>698</v>
      </c>
      <c r="F147" s="182" t="s">
        <v>699</v>
      </c>
      <c r="G147" s="183" t="s">
        <v>208</v>
      </c>
      <c r="H147" s="184">
        <v>273.216</v>
      </c>
      <c r="I147" s="185"/>
      <c r="J147" s="186">
        <f>ROUND(I147*H147,2)</f>
        <v>0</v>
      </c>
      <c r="K147" s="182" t="s">
        <v>164</v>
      </c>
      <c r="L147" s="40"/>
      <c r="M147" s="187" t="s">
        <v>5</v>
      </c>
      <c r="N147" s="188" t="s">
        <v>45</v>
      </c>
      <c r="O147" s="41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AR147" s="23" t="s">
        <v>165</v>
      </c>
      <c r="AT147" s="23" t="s">
        <v>160</v>
      </c>
      <c r="AU147" s="23" t="s">
        <v>83</v>
      </c>
      <c r="AY147" s="23" t="s">
        <v>158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23" t="s">
        <v>25</v>
      </c>
      <c r="BK147" s="191">
        <f>ROUND(I147*H147,2)</f>
        <v>0</v>
      </c>
      <c r="BL147" s="23" t="s">
        <v>165</v>
      </c>
      <c r="BM147" s="23" t="s">
        <v>848</v>
      </c>
    </row>
    <row r="148" spans="2:47" s="1" customFormat="1" ht="27">
      <c r="B148" s="40"/>
      <c r="D148" s="192" t="s">
        <v>167</v>
      </c>
      <c r="F148" s="193" t="s">
        <v>672</v>
      </c>
      <c r="I148" s="194"/>
      <c r="L148" s="40"/>
      <c r="M148" s="214"/>
      <c r="N148" s="215"/>
      <c r="O148" s="215"/>
      <c r="P148" s="215"/>
      <c r="Q148" s="215"/>
      <c r="R148" s="215"/>
      <c r="S148" s="215"/>
      <c r="T148" s="216"/>
      <c r="AT148" s="23" t="s">
        <v>167</v>
      </c>
      <c r="AU148" s="23" t="s">
        <v>83</v>
      </c>
    </row>
    <row r="149" spans="2:12" s="1" customFormat="1" ht="6.95" customHeight="1">
      <c r="B149" s="55"/>
      <c r="C149" s="56"/>
      <c r="D149" s="56"/>
      <c r="E149" s="56"/>
      <c r="F149" s="56"/>
      <c r="G149" s="56"/>
      <c r="H149" s="56"/>
      <c r="I149" s="133"/>
      <c r="J149" s="56"/>
      <c r="K149" s="56"/>
      <c r="L149" s="40"/>
    </row>
  </sheetData>
  <autoFilter ref="C88:K148"/>
  <mergeCells count="13">
    <mergeCell ref="E81:H81"/>
    <mergeCell ref="G1:H1"/>
    <mergeCell ref="L2:V2"/>
    <mergeCell ref="E49:H49"/>
    <mergeCell ref="E51:H51"/>
    <mergeCell ref="J55:J56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"/>
  <sheetViews>
    <sheetView showGridLines="0" workbookViewId="0" topLeftCell="A1">
      <pane ySplit="1" topLeftCell="A2" activePane="bottomLeft" state="frozen"/>
      <selection pane="bottomLeft" activeCell="J14" sqref="J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1" t="s">
        <v>8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23" t="s">
        <v>97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ht="15">
      <c r="B8" s="27"/>
      <c r="C8" s="28"/>
      <c r="D8" s="36" t="s">
        <v>123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5" t="s">
        <v>781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782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7" t="s">
        <v>849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22</v>
      </c>
      <c r="E13" s="41"/>
      <c r="F13" s="34" t="s">
        <v>90</v>
      </c>
      <c r="G13" s="41"/>
      <c r="H13" s="41"/>
      <c r="I13" s="113" t="s">
        <v>24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26</v>
      </c>
      <c r="E14" s="41"/>
      <c r="F14" s="34" t="s">
        <v>27</v>
      </c>
      <c r="G14" s="41"/>
      <c r="H14" s="41"/>
      <c r="I14" s="113" t="s">
        <v>28</v>
      </c>
      <c r="J14" s="114"/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31</v>
      </c>
      <c r="E16" s="41"/>
      <c r="F16" s="41"/>
      <c r="G16" s="41"/>
      <c r="H16" s="41"/>
      <c r="I16" s="113" t="s">
        <v>32</v>
      </c>
      <c r="J16" s="34" t="str">
        <f>IF('Rekapitulace stavby'!AN10="","",'Rekapitulace stavby'!AN10)</f>
        <v/>
      </c>
      <c r="K16" s="44"/>
    </row>
    <row r="17" spans="2:11" s="1" customFormat="1" ht="18" customHeight="1">
      <c r="B17" s="40"/>
      <c r="C17" s="41"/>
      <c r="D17" s="41"/>
      <c r="E17" s="34" t="str">
        <f>IF('Rekapitulace stavby'!E11="","",'Rekapitulace stavby'!E11)</f>
        <v xml:space="preserve"> </v>
      </c>
      <c r="F17" s="41"/>
      <c r="G17" s="41"/>
      <c r="H17" s="41"/>
      <c r="I17" s="113" t="s">
        <v>33</v>
      </c>
      <c r="J17" s="34" t="str">
        <f>IF('Rekapitulace stavby'!AN11="","",'Rekapitulace stavby'!AN11)</f>
        <v/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34</v>
      </c>
      <c r="E19" s="41"/>
      <c r="F19" s="41"/>
      <c r="G19" s="41"/>
      <c r="H19" s="41"/>
      <c r="I19" s="113" t="s">
        <v>32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33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36</v>
      </c>
      <c r="E22" s="41"/>
      <c r="F22" s="41"/>
      <c r="G22" s="41"/>
      <c r="H22" s="41"/>
      <c r="I22" s="113" t="s">
        <v>32</v>
      </c>
      <c r="J22" s="34" t="str">
        <f>IF('Rekapitulace stavby'!AN16="","",'Rekapitulace stavby'!AN16)</f>
        <v/>
      </c>
      <c r="K22" s="44"/>
    </row>
    <row r="23" spans="2:11" s="1" customFormat="1" ht="18" customHeight="1">
      <c r="B23" s="40"/>
      <c r="C23" s="41"/>
      <c r="D23" s="41"/>
      <c r="E23" s="34" t="str">
        <f>IF('Rekapitulace stavby'!E17="","",'Rekapitulace stavby'!E17)</f>
        <v xml:space="preserve"> </v>
      </c>
      <c r="F23" s="41"/>
      <c r="G23" s="41"/>
      <c r="H23" s="41"/>
      <c r="I23" s="113" t="s">
        <v>33</v>
      </c>
      <c r="J23" s="34" t="str">
        <f>IF('Rekapitulace stavby'!AN17="","",'Rekapitulace stavby'!AN17)</f>
        <v/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38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46" t="s">
        <v>39</v>
      </c>
      <c r="F26" s="346"/>
      <c r="G26" s="346"/>
      <c r="H26" s="346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40</v>
      </c>
      <c r="E29" s="41"/>
      <c r="F29" s="41"/>
      <c r="G29" s="41"/>
      <c r="H29" s="41"/>
      <c r="I29" s="112"/>
      <c r="J29" s="122">
        <f>ROUND(J85,2)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42</v>
      </c>
      <c r="G31" s="41"/>
      <c r="H31" s="41"/>
      <c r="I31" s="123" t="s">
        <v>41</v>
      </c>
      <c r="J31" s="45" t="s">
        <v>43</v>
      </c>
      <c r="K31" s="44"/>
    </row>
    <row r="32" spans="2:11" s="1" customFormat="1" ht="14.45" customHeight="1">
      <c r="B32" s="40"/>
      <c r="C32" s="41"/>
      <c r="D32" s="48" t="s">
        <v>44</v>
      </c>
      <c r="E32" s="48" t="s">
        <v>45</v>
      </c>
      <c r="F32" s="124">
        <f>ROUND(SUM(BE85:BE98),2)</f>
        <v>0</v>
      </c>
      <c r="G32" s="41"/>
      <c r="H32" s="41"/>
      <c r="I32" s="125">
        <v>0.21</v>
      </c>
      <c r="J32" s="124">
        <f>ROUND(ROUND((SUM(BE85:BE98)),2)*I32,2)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46</v>
      </c>
      <c r="F33" s="124">
        <f>ROUND(SUM(BF85:BF98),2)</f>
        <v>0</v>
      </c>
      <c r="G33" s="41"/>
      <c r="H33" s="41"/>
      <c r="I33" s="125">
        <v>0.15</v>
      </c>
      <c r="J33" s="124">
        <f>ROUND(ROUND((SUM(BF85:BF98)),2)*I33,2)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4">
        <f>ROUND(SUM(BG85:BG98),2)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48</v>
      </c>
      <c r="F35" s="124">
        <f>ROUND(SUM(BH85:BH98),2)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49</v>
      </c>
      <c r="F36" s="124">
        <f>ROUND(SUM(BI85:BI98),2)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50</v>
      </c>
      <c r="E38" s="70"/>
      <c r="F38" s="70"/>
      <c r="G38" s="128" t="s">
        <v>51</v>
      </c>
      <c r="H38" s="129" t="s">
        <v>52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125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5" t="str">
        <f>E7</f>
        <v>MODERNIZACE UL. ŽIŽKOVA V KARVINÉ</v>
      </c>
      <c r="F47" s="356"/>
      <c r="G47" s="356"/>
      <c r="H47" s="356"/>
      <c r="I47" s="112"/>
      <c r="J47" s="41"/>
      <c r="K47" s="44"/>
    </row>
    <row r="48" spans="2:11" ht="15">
      <c r="B48" s="27"/>
      <c r="C48" s="36" t="s">
        <v>123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5" t="s">
        <v>781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782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7" t="str">
        <f>E11</f>
        <v>F -SO120 - Chodníky a terénní úpravy - sjezdy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26</v>
      </c>
      <c r="D53" s="41"/>
      <c r="E53" s="41"/>
      <c r="F53" s="34" t="str">
        <f>F14</f>
        <v xml:space="preserve"> </v>
      </c>
      <c r="G53" s="41"/>
      <c r="H53" s="41"/>
      <c r="I53" s="113" t="s">
        <v>28</v>
      </c>
      <c r="J53" s="114" t="str">
        <f>IF(J14="","",J14)</f>
        <v/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31</v>
      </c>
      <c r="D55" s="41"/>
      <c r="E55" s="41"/>
      <c r="F55" s="34" t="str">
        <f>E17</f>
        <v xml:space="preserve"> </v>
      </c>
      <c r="G55" s="41"/>
      <c r="H55" s="41"/>
      <c r="I55" s="113" t="s">
        <v>36</v>
      </c>
      <c r="J55" s="346" t="str">
        <f>E23</f>
        <v xml:space="preserve"> </v>
      </c>
      <c r="K55" s="44"/>
    </row>
    <row r="56" spans="2:11" s="1" customFormat="1" ht="14.45" customHeight="1">
      <c r="B56" s="40"/>
      <c r="C56" s="36" t="s">
        <v>34</v>
      </c>
      <c r="D56" s="41"/>
      <c r="E56" s="41"/>
      <c r="F56" s="34" t="str">
        <f>IF(E20="","",E20)</f>
        <v/>
      </c>
      <c r="G56" s="41"/>
      <c r="H56" s="41"/>
      <c r="I56" s="112"/>
      <c r="J56" s="35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126</v>
      </c>
      <c r="D58" s="126"/>
      <c r="E58" s="126"/>
      <c r="F58" s="126"/>
      <c r="G58" s="126"/>
      <c r="H58" s="126"/>
      <c r="I58" s="137"/>
      <c r="J58" s="138" t="s">
        <v>127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128</v>
      </c>
      <c r="D60" s="41"/>
      <c r="E60" s="41"/>
      <c r="F60" s="41"/>
      <c r="G60" s="41"/>
      <c r="H60" s="41"/>
      <c r="I60" s="112"/>
      <c r="J60" s="122">
        <f>J85</f>
        <v>0</v>
      </c>
      <c r="K60" s="44"/>
      <c r="AU60" s="23" t="s">
        <v>129</v>
      </c>
    </row>
    <row r="61" spans="2:11" s="8" customFormat="1" ht="24.95" customHeight="1">
      <c r="B61" s="141"/>
      <c r="C61" s="142"/>
      <c r="D61" s="143" t="s">
        <v>130</v>
      </c>
      <c r="E61" s="144"/>
      <c r="F61" s="144"/>
      <c r="G61" s="144"/>
      <c r="H61" s="144"/>
      <c r="I61" s="145"/>
      <c r="J61" s="146">
        <f>J86</f>
        <v>0</v>
      </c>
      <c r="K61" s="147"/>
    </row>
    <row r="62" spans="2:11" s="9" customFormat="1" ht="19.9" customHeight="1">
      <c r="B62" s="148"/>
      <c r="C62" s="149"/>
      <c r="D62" s="150" t="s">
        <v>134</v>
      </c>
      <c r="E62" s="151"/>
      <c r="F62" s="151"/>
      <c r="G62" s="151"/>
      <c r="H62" s="151"/>
      <c r="I62" s="152"/>
      <c r="J62" s="153">
        <f>J87</f>
        <v>0</v>
      </c>
      <c r="K62" s="154"/>
    </row>
    <row r="63" spans="2:11" s="9" customFormat="1" ht="19.9" customHeight="1">
      <c r="B63" s="148"/>
      <c r="C63" s="149"/>
      <c r="D63" s="150" t="s">
        <v>138</v>
      </c>
      <c r="E63" s="151"/>
      <c r="F63" s="151"/>
      <c r="G63" s="151"/>
      <c r="H63" s="151"/>
      <c r="I63" s="152"/>
      <c r="J63" s="153">
        <f>J96</f>
        <v>0</v>
      </c>
      <c r="K63" s="154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12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33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34"/>
      <c r="J69" s="59"/>
      <c r="K69" s="59"/>
      <c r="L69" s="40"/>
    </row>
    <row r="70" spans="2:12" s="1" customFormat="1" ht="36.95" customHeight="1">
      <c r="B70" s="40"/>
      <c r="C70" s="60" t="s">
        <v>142</v>
      </c>
      <c r="L70" s="40"/>
    </row>
    <row r="71" spans="2:12" s="1" customFormat="1" ht="6.95" customHeight="1">
      <c r="B71" s="40"/>
      <c r="L71" s="40"/>
    </row>
    <row r="72" spans="2:12" s="1" customFormat="1" ht="14.45" customHeight="1">
      <c r="B72" s="40"/>
      <c r="C72" s="62" t="s">
        <v>19</v>
      </c>
      <c r="L72" s="40"/>
    </row>
    <row r="73" spans="2:12" s="1" customFormat="1" ht="16.5" customHeight="1">
      <c r="B73" s="40"/>
      <c r="E73" s="351" t="str">
        <f>E7</f>
        <v>MODERNIZACE UL. ŽIŽKOVA V KARVINÉ</v>
      </c>
      <c r="F73" s="352"/>
      <c r="G73" s="352"/>
      <c r="H73" s="352"/>
      <c r="L73" s="40"/>
    </row>
    <row r="74" spans="2:12" ht="15">
      <c r="B74" s="27"/>
      <c r="C74" s="62" t="s">
        <v>123</v>
      </c>
      <c r="L74" s="27"/>
    </row>
    <row r="75" spans="2:12" s="1" customFormat="1" ht="16.5" customHeight="1">
      <c r="B75" s="40"/>
      <c r="E75" s="351" t="s">
        <v>781</v>
      </c>
      <c r="F75" s="353"/>
      <c r="G75" s="353"/>
      <c r="H75" s="353"/>
      <c r="L75" s="40"/>
    </row>
    <row r="76" spans="2:12" s="1" customFormat="1" ht="14.45" customHeight="1">
      <c r="B76" s="40"/>
      <c r="C76" s="62" t="s">
        <v>782</v>
      </c>
      <c r="L76" s="40"/>
    </row>
    <row r="77" spans="2:12" s="1" customFormat="1" ht="17.25" customHeight="1">
      <c r="B77" s="40"/>
      <c r="E77" s="318" t="str">
        <f>E11</f>
        <v>F -SO120 - Chodníky a terénní úpravy - sjezdy</v>
      </c>
      <c r="F77" s="353"/>
      <c r="G77" s="353"/>
      <c r="H77" s="353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26</v>
      </c>
      <c r="F79" s="155" t="str">
        <f>F14</f>
        <v xml:space="preserve"> </v>
      </c>
      <c r="I79" s="156" t="s">
        <v>28</v>
      </c>
      <c r="J79" s="66" t="str">
        <f>IF(J14="","",J14)</f>
        <v/>
      </c>
      <c r="L79" s="40"/>
    </row>
    <row r="80" spans="2:12" s="1" customFormat="1" ht="6.95" customHeight="1">
      <c r="B80" s="40"/>
      <c r="L80" s="40"/>
    </row>
    <row r="81" spans="2:12" s="1" customFormat="1" ht="15">
      <c r="B81" s="40"/>
      <c r="C81" s="62" t="s">
        <v>31</v>
      </c>
      <c r="F81" s="155" t="str">
        <f>E17</f>
        <v xml:space="preserve"> </v>
      </c>
      <c r="I81" s="156" t="s">
        <v>36</v>
      </c>
      <c r="J81" s="155" t="str">
        <f>E23</f>
        <v xml:space="preserve"> </v>
      </c>
      <c r="L81" s="40"/>
    </row>
    <row r="82" spans="2:12" s="1" customFormat="1" ht="14.45" customHeight="1">
      <c r="B82" s="40"/>
      <c r="C82" s="62" t="s">
        <v>34</v>
      </c>
      <c r="F82" s="155" t="str">
        <f>IF(E20="","",E20)</f>
        <v/>
      </c>
      <c r="L82" s="40"/>
    </row>
    <row r="83" spans="2:12" s="1" customFormat="1" ht="10.35" customHeight="1">
      <c r="B83" s="40"/>
      <c r="L83" s="40"/>
    </row>
    <row r="84" spans="2:20" s="10" customFormat="1" ht="29.25" customHeight="1">
      <c r="B84" s="157"/>
      <c r="C84" s="158" t="s">
        <v>143</v>
      </c>
      <c r="D84" s="159" t="s">
        <v>59</v>
      </c>
      <c r="E84" s="159" t="s">
        <v>55</v>
      </c>
      <c r="F84" s="159" t="s">
        <v>144</v>
      </c>
      <c r="G84" s="159" t="s">
        <v>145</v>
      </c>
      <c r="H84" s="159" t="s">
        <v>146</v>
      </c>
      <c r="I84" s="160" t="s">
        <v>147</v>
      </c>
      <c r="J84" s="159" t="s">
        <v>127</v>
      </c>
      <c r="K84" s="161" t="s">
        <v>148</v>
      </c>
      <c r="L84" s="157"/>
      <c r="M84" s="72" t="s">
        <v>149</v>
      </c>
      <c r="N84" s="73" t="s">
        <v>44</v>
      </c>
      <c r="O84" s="73" t="s">
        <v>150</v>
      </c>
      <c r="P84" s="73" t="s">
        <v>151</v>
      </c>
      <c r="Q84" s="73" t="s">
        <v>152</v>
      </c>
      <c r="R84" s="73" t="s">
        <v>153</v>
      </c>
      <c r="S84" s="73" t="s">
        <v>154</v>
      </c>
      <c r="T84" s="74" t="s">
        <v>155</v>
      </c>
    </row>
    <row r="85" spans="2:63" s="1" customFormat="1" ht="29.25" customHeight="1">
      <c r="B85" s="40"/>
      <c r="C85" s="76" t="s">
        <v>128</v>
      </c>
      <c r="J85" s="162">
        <f>BK85</f>
        <v>0</v>
      </c>
      <c r="L85" s="40"/>
      <c r="M85" s="75"/>
      <c r="N85" s="67"/>
      <c r="O85" s="67"/>
      <c r="P85" s="163">
        <f>P86</f>
        <v>0</v>
      </c>
      <c r="Q85" s="67"/>
      <c r="R85" s="163">
        <f>R86</f>
        <v>21.9786</v>
      </c>
      <c r="S85" s="67"/>
      <c r="T85" s="164">
        <f>T86</f>
        <v>0</v>
      </c>
      <c r="AT85" s="23" t="s">
        <v>73</v>
      </c>
      <c r="AU85" s="23" t="s">
        <v>129</v>
      </c>
      <c r="BK85" s="165">
        <f>BK86</f>
        <v>0</v>
      </c>
    </row>
    <row r="86" spans="2:63" s="11" customFormat="1" ht="37.35" customHeight="1">
      <c r="B86" s="166"/>
      <c r="D86" s="167" t="s">
        <v>73</v>
      </c>
      <c r="E86" s="168" t="s">
        <v>156</v>
      </c>
      <c r="F86" s="168" t="s">
        <v>157</v>
      </c>
      <c r="I86" s="169"/>
      <c r="J86" s="170">
        <f>BK86</f>
        <v>0</v>
      </c>
      <c r="L86" s="166"/>
      <c r="M86" s="171"/>
      <c r="N86" s="172"/>
      <c r="O86" s="172"/>
      <c r="P86" s="173">
        <f>P87+P96</f>
        <v>0</v>
      </c>
      <c r="Q86" s="172"/>
      <c r="R86" s="173">
        <f>R87+R96</f>
        <v>21.9786</v>
      </c>
      <c r="S86" s="172"/>
      <c r="T86" s="174">
        <f>T87+T96</f>
        <v>0</v>
      </c>
      <c r="AR86" s="167" t="s">
        <v>25</v>
      </c>
      <c r="AT86" s="175" t="s">
        <v>73</v>
      </c>
      <c r="AU86" s="175" t="s">
        <v>74</v>
      </c>
      <c r="AY86" s="167" t="s">
        <v>158</v>
      </c>
      <c r="BK86" s="176">
        <f>BK87+BK96</f>
        <v>0</v>
      </c>
    </row>
    <row r="87" spans="2:63" s="11" customFormat="1" ht="19.9" customHeight="1">
      <c r="B87" s="166"/>
      <c r="D87" s="167" t="s">
        <v>73</v>
      </c>
      <c r="E87" s="177" t="s">
        <v>182</v>
      </c>
      <c r="F87" s="177" t="s">
        <v>325</v>
      </c>
      <c r="I87" s="169"/>
      <c r="J87" s="178">
        <f>BK87</f>
        <v>0</v>
      </c>
      <c r="L87" s="166"/>
      <c r="M87" s="171"/>
      <c r="N87" s="172"/>
      <c r="O87" s="172"/>
      <c r="P87" s="173">
        <f>SUM(P88:P95)</f>
        <v>0</v>
      </c>
      <c r="Q87" s="172"/>
      <c r="R87" s="173">
        <f>SUM(R88:R95)</f>
        <v>21.9786</v>
      </c>
      <c r="S87" s="172"/>
      <c r="T87" s="174">
        <f>SUM(T88:T95)</f>
        <v>0</v>
      </c>
      <c r="AR87" s="167" t="s">
        <v>25</v>
      </c>
      <c r="AT87" s="175" t="s">
        <v>73</v>
      </c>
      <c r="AU87" s="175" t="s">
        <v>25</v>
      </c>
      <c r="AY87" s="167" t="s">
        <v>158</v>
      </c>
      <c r="BK87" s="176">
        <f>SUM(BK88:BK95)</f>
        <v>0</v>
      </c>
    </row>
    <row r="88" spans="2:65" s="1" customFormat="1" ht="16.5" customHeight="1">
      <c r="B88" s="179"/>
      <c r="C88" s="180" t="s">
        <v>25</v>
      </c>
      <c r="D88" s="180" t="s">
        <v>160</v>
      </c>
      <c r="E88" s="181" t="s">
        <v>850</v>
      </c>
      <c r="F88" s="182" t="s">
        <v>851</v>
      </c>
      <c r="G88" s="183" t="s">
        <v>163</v>
      </c>
      <c r="H88" s="184">
        <v>84</v>
      </c>
      <c r="I88" s="185"/>
      <c r="J88" s="186">
        <f>ROUND(I88*H88,2)</f>
        <v>0</v>
      </c>
      <c r="K88" s="182" t="s">
        <v>164</v>
      </c>
      <c r="L88" s="40"/>
      <c r="M88" s="187" t="s">
        <v>5</v>
      </c>
      <c r="N88" s="188" t="s">
        <v>45</v>
      </c>
      <c r="O88" s="41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AR88" s="23" t="s">
        <v>165</v>
      </c>
      <c r="AT88" s="23" t="s">
        <v>160</v>
      </c>
      <c r="AU88" s="23" t="s">
        <v>83</v>
      </c>
      <c r="AY88" s="23" t="s">
        <v>158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23" t="s">
        <v>25</v>
      </c>
      <c r="BK88" s="191">
        <f>ROUND(I88*H88,2)</f>
        <v>0</v>
      </c>
      <c r="BL88" s="23" t="s">
        <v>165</v>
      </c>
      <c r="BM88" s="23" t="s">
        <v>852</v>
      </c>
    </row>
    <row r="89" spans="2:47" s="1" customFormat="1" ht="27">
      <c r="B89" s="40"/>
      <c r="D89" s="192" t="s">
        <v>167</v>
      </c>
      <c r="F89" s="193" t="s">
        <v>793</v>
      </c>
      <c r="I89" s="194"/>
      <c r="L89" s="40"/>
      <c r="M89" s="195"/>
      <c r="N89" s="41"/>
      <c r="O89" s="41"/>
      <c r="P89" s="41"/>
      <c r="Q89" s="41"/>
      <c r="R89" s="41"/>
      <c r="S89" s="41"/>
      <c r="T89" s="69"/>
      <c r="AT89" s="23" t="s">
        <v>167</v>
      </c>
      <c r="AU89" s="23" t="s">
        <v>83</v>
      </c>
    </row>
    <row r="90" spans="2:65" s="1" customFormat="1" ht="25.5" customHeight="1">
      <c r="B90" s="179"/>
      <c r="C90" s="180" t="s">
        <v>83</v>
      </c>
      <c r="D90" s="180" t="s">
        <v>160</v>
      </c>
      <c r="E90" s="181" t="s">
        <v>853</v>
      </c>
      <c r="F90" s="182" t="s">
        <v>854</v>
      </c>
      <c r="G90" s="183" t="s">
        <v>163</v>
      </c>
      <c r="H90" s="184">
        <v>84</v>
      </c>
      <c r="I90" s="185"/>
      <c r="J90" s="186">
        <f>ROUND(I90*H90,2)</f>
        <v>0</v>
      </c>
      <c r="K90" s="182" t="s">
        <v>164</v>
      </c>
      <c r="L90" s="40"/>
      <c r="M90" s="187" t="s">
        <v>5</v>
      </c>
      <c r="N90" s="188" t="s">
        <v>45</v>
      </c>
      <c r="O90" s="41"/>
      <c r="P90" s="189">
        <f>O90*H90</f>
        <v>0</v>
      </c>
      <c r="Q90" s="189">
        <v>0.08565</v>
      </c>
      <c r="R90" s="189">
        <f>Q90*H90</f>
        <v>7.1946</v>
      </c>
      <c r="S90" s="189">
        <v>0</v>
      </c>
      <c r="T90" s="190">
        <f>S90*H90</f>
        <v>0</v>
      </c>
      <c r="AR90" s="23" t="s">
        <v>165</v>
      </c>
      <c r="AT90" s="23" t="s">
        <v>160</v>
      </c>
      <c r="AU90" s="23" t="s">
        <v>83</v>
      </c>
      <c r="AY90" s="23" t="s">
        <v>158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23" t="s">
        <v>25</v>
      </c>
      <c r="BK90" s="191">
        <f>ROUND(I90*H90,2)</f>
        <v>0</v>
      </c>
      <c r="BL90" s="23" t="s">
        <v>165</v>
      </c>
      <c r="BM90" s="23" t="s">
        <v>855</v>
      </c>
    </row>
    <row r="91" spans="2:47" s="1" customFormat="1" ht="27">
      <c r="B91" s="40"/>
      <c r="D91" s="192" t="s">
        <v>167</v>
      </c>
      <c r="F91" s="193" t="s">
        <v>793</v>
      </c>
      <c r="I91" s="194"/>
      <c r="L91" s="40"/>
      <c r="M91" s="195"/>
      <c r="N91" s="41"/>
      <c r="O91" s="41"/>
      <c r="P91" s="41"/>
      <c r="Q91" s="41"/>
      <c r="R91" s="41"/>
      <c r="S91" s="41"/>
      <c r="T91" s="69"/>
      <c r="AT91" s="23" t="s">
        <v>167</v>
      </c>
      <c r="AU91" s="23" t="s">
        <v>83</v>
      </c>
    </row>
    <row r="92" spans="2:65" s="1" customFormat="1" ht="16.5" customHeight="1">
      <c r="B92" s="179"/>
      <c r="C92" s="204" t="s">
        <v>173</v>
      </c>
      <c r="D92" s="204" t="s">
        <v>205</v>
      </c>
      <c r="E92" s="205" t="s">
        <v>856</v>
      </c>
      <c r="F92" s="206" t="s">
        <v>857</v>
      </c>
      <c r="G92" s="207" t="s">
        <v>163</v>
      </c>
      <c r="H92" s="208">
        <v>74</v>
      </c>
      <c r="I92" s="209"/>
      <c r="J92" s="210">
        <f>ROUND(I92*H92,2)</f>
        <v>0</v>
      </c>
      <c r="K92" s="206" t="s">
        <v>164</v>
      </c>
      <c r="L92" s="211"/>
      <c r="M92" s="212" t="s">
        <v>5</v>
      </c>
      <c r="N92" s="213" t="s">
        <v>45</v>
      </c>
      <c r="O92" s="41"/>
      <c r="P92" s="189">
        <f>O92*H92</f>
        <v>0</v>
      </c>
      <c r="Q92" s="189">
        <v>0.176</v>
      </c>
      <c r="R92" s="189">
        <f>Q92*H92</f>
        <v>13.024</v>
      </c>
      <c r="S92" s="189">
        <v>0</v>
      </c>
      <c r="T92" s="190">
        <f>S92*H92</f>
        <v>0</v>
      </c>
      <c r="AR92" s="23" t="s">
        <v>199</v>
      </c>
      <c r="AT92" s="23" t="s">
        <v>205</v>
      </c>
      <c r="AU92" s="23" t="s">
        <v>83</v>
      </c>
      <c r="AY92" s="23" t="s">
        <v>158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23" t="s">
        <v>25</v>
      </c>
      <c r="BK92" s="191">
        <f>ROUND(I92*H92,2)</f>
        <v>0</v>
      </c>
      <c r="BL92" s="23" t="s">
        <v>165</v>
      </c>
      <c r="BM92" s="23" t="s">
        <v>858</v>
      </c>
    </row>
    <row r="93" spans="2:47" s="1" customFormat="1" ht="27">
      <c r="B93" s="40"/>
      <c r="D93" s="192" t="s">
        <v>167</v>
      </c>
      <c r="F93" s="193" t="s">
        <v>793</v>
      </c>
      <c r="I93" s="194"/>
      <c r="L93" s="40"/>
      <c r="M93" s="195"/>
      <c r="N93" s="41"/>
      <c r="O93" s="41"/>
      <c r="P93" s="41"/>
      <c r="Q93" s="41"/>
      <c r="R93" s="41"/>
      <c r="S93" s="41"/>
      <c r="T93" s="69"/>
      <c r="AT93" s="23" t="s">
        <v>167</v>
      </c>
      <c r="AU93" s="23" t="s">
        <v>83</v>
      </c>
    </row>
    <row r="94" spans="2:65" s="1" customFormat="1" ht="16.5" customHeight="1">
      <c r="B94" s="179"/>
      <c r="C94" s="204" t="s">
        <v>165</v>
      </c>
      <c r="D94" s="204" t="s">
        <v>205</v>
      </c>
      <c r="E94" s="205" t="s">
        <v>859</v>
      </c>
      <c r="F94" s="206" t="s">
        <v>860</v>
      </c>
      <c r="G94" s="207" t="s">
        <v>163</v>
      </c>
      <c r="H94" s="208">
        <v>10</v>
      </c>
      <c r="I94" s="209"/>
      <c r="J94" s="210">
        <f>ROUND(I94*H94,2)</f>
        <v>0</v>
      </c>
      <c r="K94" s="206" t="s">
        <v>164</v>
      </c>
      <c r="L94" s="211"/>
      <c r="M94" s="212" t="s">
        <v>5</v>
      </c>
      <c r="N94" s="213" t="s">
        <v>45</v>
      </c>
      <c r="O94" s="41"/>
      <c r="P94" s="189">
        <f>O94*H94</f>
        <v>0</v>
      </c>
      <c r="Q94" s="189">
        <v>0.176</v>
      </c>
      <c r="R94" s="189">
        <f>Q94*H94</f>
        <v>1.7599999999999998</v>
      </c>
      <c r="S94" s="189">
        <v>0</v>
      </c>
      <c r="T94" s="190">
        <f>S94*H94</f>
        <v>0</v>
      </c>
      <c r="AR94" s="23" t="s">
        <v>199</v>
      </c>
      <c r="AT94" s="23" t="s">
        <v>205</v>
      </c>
      <c r="AU94" s="23" t="s">
        <v>83</v>
      </c>
      <c r="AY94" s="23" t="s">
        <v>158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23" t="s">
        <v>25</v>
      </c>
      <c r="BK94" s="191">
        <f>ROUND(I94*H94,2)</f>
        <v>0</v>
      </c>
      <c r="BL94" s="23" t="s">
        <v>165</v>
      </c>
      <c r="BM94" s="23" t="s">
        <v>861</v>
      </c>
    </row>
    <row r="95" spans="2:47" s="1" customFormat="1" ht="40.5">
      <c r="B95" s="40"/>
      <c r="D95" s="192" t="s">
        <v>167</v>
      </c>
      <c r="F95" s="193" t="s">
        <v>862</v>
      </c>
      <c r="I95" s="194"/>
      <c r="L95" s="40"/>
      <c r="M95" s="195"/>
      <c r="N95" s="41"/>
      <c r="O95" s="41"/>
      <c r="P95" s="41"/>
      <c r="Q95" s="41"/>
      <c r="R95" s="41"/>
      <c r="S95" s="41"/>
      <c r="T95" s="69"/>
      <c r="AT95" s="23" t="s">
        <v>167</v>
      </c>
      <c r="AU95" s="23" t="s">
        <v>83</v>
      </c>
    </row>
    <row r="96" spans="2:63" s="11" customFormat="1" ht="29.85" customHeight="1">
      <c r="B96" s="166"/>
      <c r="D96" s="167" t="s">
        <v>73</v>
      </c>
      <c r="E96" s="177" t="s">
        <v>695</v>
      </c>
      <c r="F96" s="177" t="s">
        <v>696</v>
      </c>
      <c r="I96" s="169"/>
      <c r="J96" s="178">
        <f>BK96</f>
        <v>0</v>
      </c>
      <c r="L96" s="166"/>
      <c r="M96" s="171"/>
      <c r="N96" s="172"/>
      <c r="O96" s="172"/>
      <c r="P96" s="173">
        <f>SUM(P97:P98)</f>
        <v>0</v>
      </c>
      <c r="Q96" s="172"/>
      <c r="R96" s="173">
        <f>SUM(R97:R98)</f>
        <v>0</v>
      </c>
      <c r="S96" s="172"/>
      <c r="T96" s="174">
        <f>SUM(T97:T98)</f>
        <v>0</v>
      </c>
      <c r="AR96" s="167" t="s">
        <v>25</v>
      </c>
      <c r="AT96" s="175" t="s">
        <v>73</v>
      </c>
      <c r="AU96" s="175" t="s">
        <v>25</v>
      </c>
      <c r="AY96" s="167" t="s">
        <v>158</v>
      </c>
      <c r="BK96" s="176">
        <f>SUM(BK97:BK98)</f>
        <v>0</v>
      </c>
    </row>
    <row r="97" spans="2:65" s="1" customFormat="1" ht="25.5" customHeight="1">
      <c r="B97" s="179"/>
      <c r="C97" s="180" t="s">
        <v>182</v>
      </c>
      <c r="D97" s="180" t="s">
        <v>160</v>
      </c>
      <c r="E97" s="181" t="s">
        <v>698</v>
      </c>
      <c r="F97" s="182" t="s">
        <v>699</v>
      </c>
      <c r="G97" s="183" t="s">
        <v>208</v>
      </c>
      <c r="H97" s="184">
        <v>21.979</v>
      </c>
      <c r="I97" s="185"/>
      <c r="J97" s="186">
        <f>ROUND(I97*H97,2)</f>
        <v>0</v>
      </c>
      <c r="K97" s="182" t="s">
        <v>164</v>
      </c>
      <c r="L97" s="40"/>
      <c r="M97" s="187" t="s">
        <v>5</v>
      </c>
      <c r="N97" s="188" t="s">
        <v>45</v>
      </c>
      <c r="O97" s="41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AR97" s="23" t="s">
        <v>165</v>
      </c>
      <c r="AT97" s="23" t="s">
        <v>160</v>
      </c>
      <c r="AU97" s="23" t="s">
        <v>83</v>
      </c>
      <c r="AY97" s="23" t="s">
        <v>158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3" t="s">
        <v>25</v>
      </c>
      <c r="BK97" s="191">
        <f>ROUND(I97*H97,2)</f>
        <v>0</v>
      </c>
      <c r="BL97" s="23" t="s">
        <v>165</v>
      </c>
      <c r="BM97" s="23" t="s">
        <v>863</v>
      </c>
    </row>
    <row r="98" spans="2:47" s="1" customFormat="1" ht="27">
      <c r="B98" s="40"/>
      <c r="D98" s="192" t="s">
        <v>167</v>
      </c>
      <c r="F98" s="193" t="s">
        <v>864</v>
      </c>
      <c r="I98" s="194"/>
      <c r="L98" s="40"/>
      <c r="M98" s="214"/>
      <c r="N98" s="215"/>
      <c r="O98" s="215"/>
      <c r="P98" s="215"/>
      <c r="Q98" s="215"/>
      <c r="R98" s="215"/>
      <c r="S98" s="215"/>
      <c r="T98" s="216"/>
      <c r="AT98" s="23" t="s">
        <v>167</v>
      </c>
      <c r="AU98" s="23" t="s">
        <v>83</v>
      </c>
    </row>
    <row r="99" spans="2:12" s="1" customFormat="1" ht="6.95" customHeight="1">
      <c r="B99" s="55"/>
      <c r="C99" s="56"/>
      <c r="D99" s="56"/>
      <c r="E99" s="56"/>
      <c r="F99" s="56"/>
      <c r="G99" s="56"/>
      <c r="H99" s="56"/>
      <c r="I99" s="133"/>
      <c r="J99" s="56"/>
      <c r="K99" s="56"/>
      <c r="L99" s="40"/>
    </row>
  </sheetData>
  <autoFilter ref="C84:K98"/>
  <mergeCells count="13">
    <mergeCell ref="E77:H77"/>
    <mergeCell ref="G1:H1"/>
    <mergeCell ref="L2:V2"/>
    <mergeCell ref="E49:H49"/>
    <mergeCell ref="E51:H51"/>
    <mergeCell ref="J55:J56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5"/>
  <sheetViews>
    <sheetView showGridLines="0" workbookViewId="0" topLeftCell="A1">
      <pane ySplit="1" topLeftCell="A2" activePane="bottomLeft" state="frozen"/>
      <selection pane="bottomLeft" activeCell="J14" sqref="J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1" t="s">
        <v>8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23" t="s">
        <v>100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ht="15">
      <c r="B8" s="27"/>
      <c r="C8" s="28"/>
      <c r="D8" s="36" t="s">
        <v>123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5" t="s">
        <v>781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782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7" t="s">
        <v>865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22</v>
      </c>
      <c r="E13" s="41"/>
      <c r="F13" s="34" t="s">
        <v>101</v>
      </c>
      <c r="G13" s="41"/>
      <c r="H13" s="41"/>
      <c r="I13" s="113" t="s">
        <v>24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26</v>
      </c>
      <c r="E14" s="41"/>
      <c r="F14" s="34" t="s">
        <v>27</v>
      </c>
      <c r="G14" s="41"/>
      <c r="H14" s="41"/>
      <c r="I14" s="113" t="s">
        <v>28</v>
      </c>
      <c r="J14" s="114"/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31</v>
      </c>
      <c r="E16" s="41"/>
      <c r="F16" s="41"/>
      <c r="G16" s="41"/>
      <c r="H16" s="41"/>
      <c r="I16" s="113" t="s">
        <v>32</v>
      </c>
      <c r="J16" s="34" t="str">
        <f>IF('Rekapitulace stavby'!AN10="","",'Rekapitulace stavby'!AN10)</f>
        <v/>
      </c>
      <c r="K16" s="44"/>
    </row>
    <row r="17" spans="2:11" s="1" customFormat="1" ht="18" customHeight="1">
      <c r="B17" s="40"/>
      <c r="C17" s="41"/>
      <c r="D17" s="41"/>
      <c r="E17" s="34" t="str">
        <f>IF('Rekapitulace stavby'!E11="","",'Rekapitulace stavby'!E11)</f>
        <v xml:space="preserve"> </v>
      </c>
      <c r="F17" s="41"/>
      <c r="G17" s="41"/>
      <c r="H17" s="41"/>
      <c r="I17" s="113" t="s">
        <v>33</v>
      </c>
      <c r="J17" s="34" t="str">
        <f>IF('Rekapitulace stavby'!AN11="","",'Rekapitulace stavby'!AN11)</f>
        <v/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34</v>
      </c>
      <c r="E19" s="41"/>
      <c r="F19" s="41"/>
      <c r="G19" s="41"/>
      <c r="H19" s="41"/>
      <c r="I19" s="113" t="s">
        <v>32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33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36</v>
      </c>
      <c r="E22" s="41"/>
      <c r="F22" s="41"/>
      <c r="G22" s="41"/>
      <c r="H22" s="41"/>
      <c r="I22" s="113" t="s">
        <v>32</v>
      </c>
      <c r="J22" s="34" t="str">
        <f>IF('Rekapitulace stavby'!AN16="","",'Rekapitulace stavby'!AN16)</f>
        <v/>
      </c>
      <c r="K22" s="44"/>
    </row>
    <row r="23" spans="2:11" s="1" customFormat="1" ht="18" customHeight="1">
      <c r="B23" s="40"/>
      <c r="C23" s="41"/>
      <c r="D23" s="41"/>
      <c r="E23" s="34" t="str">
        <f>IF('Rekapitulace stavby'!E17="","",'Rekapitulace stavby'!E17)</f>
        <v xml:space="preserve"> </v>
      </c>
      <c r="F23" s="41"/>
      <c r="G23" s="41"/>
      <c r="H23" s="41"/>
      <c r="I23" s="113" t="s">
        <v>33</v>
      </c>
      <c r="J23" s="34" t="str">
        <f>IF('Rekapitulace stavby'!AN17="","",'Rekapitulace stavby'!AN17)</f>
        <v/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38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46" t="s">
        <v>39</v>
      </c>
      <c r="F26" s="346"/>
      <c r="G26" s="346"/>
      <c r="H26" s="346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40</v>
      </c>
      <c r="E29" s="41"/>
      <c r="F29" s="41"/>
      <c r="G29" s="41"/>
      <c r="H29" s="41"/>
      <c r="I29" s="112"/>
      <c r="J29" s="122">
        <f>ROUND(J86,2)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42</v>
      </c>
      <c r="G31" s="41"/>
      <c r="H31" s="41"/>
      <c r="I31" s="123" t="s">
        <v>41</v>
      </c>
      <c r="J31" s="45" t="s">
        <v>43</v>
      </c>
      <c r="K31" s="44"/>
    </row>
    <row r="32" spans="2:11" s="1" customFormat="1" ht="14.45" customHeight="1">
      <c r="B32" s="40"/>
      <c r="C32" s="41"/>
      <c r="D32" s="48" t="s">
        <v>44</v>
      </c>
      <c r="E32" s="48" t="s">
        <v>45</v>
      </c>
      <c r="F32" s="124">
        <f>ROUND(SUM(BE86:BE124),2)</f>
        <v>0</v>
      </c>
      <c r="G32" s="41"/>
      <c r="H32" s="41"/>
      <c r="I32" s="125">
        <v>0.21</v>
      </c>
      <c r="J32" s="124">
        <f>ROUND(ROUND((SUM(BE86:BE124)),2)*I32,2)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46</v>
      </c>
      <c r="F33" s="124">
        <f>ROUND(SUM(BF86:BF124),2)</f>
        <v>0</v>
      </c>
      <c r="G33" s="41"/>
      <c r="H33" s="41"/>
      <c r="I33" s="125">
        <v>0.15</v>
      </c>
      <c r="J33" s="124">
        <f>ROUND(ROUND((SUM(BF86:BF124)),2)*I33,2)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4">
        <f>ROUND(SUM(BG86:BG124),2)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48</v>
      </c>
      <c r="F35" s="124">
        <f>ROUND(SUM(BH86:BH124),2)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49</v>
      </c>
      <c r="F36" s="124">
        <f>ROUND(SUM(BI86:BI124),2)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50</v>
      </c>
      <c r="E38" s="70"/>
      <c r="F38" s="70"/>
      <c r="G38" s="128" t="s">
        <v>51</v>
      </c>
      <c r="H38" s="129" t="s">
        <v>52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125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5" t="str">
        <f>E7</f>
        <v>MODERNIZACE UL. ŽIŽKOVA V KARVINÉ</v>
      </c>
      <c r="F47" s="356"/>
      <c r="G47" s="356"/>
      <c r="H47" s="356"/>
      <c r="I47" s="112"/>
      <c r="J47" s="41"/>
      <c r="K47" s="44"/>
    </row>
    <row r="48" spans="2:11" ht="15">
      <c r="B48" s="27"/>
      <c r="C48" s="36" t="s">
        <v>123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5" t="s">
        <v>781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782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7" t="str">
        <f>E11</f>
        <v>G -SO120 - Chodníky a terénní úpravy - terénní úpravy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26</v>
      </c>
      <c r="D53" s="41"/>
      <c r="E53" s="41"/>
      <c r="F53" s="34" t="str">
        <f>F14</f>
        <v xml:space="preserve"> </v>
      </c>
      <c r="G53" s="41"/>
      <c r="H53" s="41"/>
      <c r="I53" s="113" t="s">
        <v>28</v>
      </c>
      <c r="J53" s="114" t="str">
        <f>IF(J14="","",J14)</f>
        <v/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31</v>
      </c>
      <c r="D55" s="41"/>
      <c r="E55" s="41"/>
      <c r="F55" s="34" t="str">
        <f>E17</f>
        <v xml:space="preserve"> </v>
      </c>
      <c r="G55" s="41"/>
      <c r="H55" s="41"/>
      <c r="I55" s="113" t="s">
        <v>36</v>
      </c>
      <c r="J55" s="346" t="str">
        <f>E23</f>
        <v xml:space="preserve"> </v>
      </c>
      <c r="K55" s="44"/>
    </row>
    <row r="56" spans="2:11" s="1" customFormat="1" ht="14.45" customHeight="1">
      <c r="B56" s="40"/>
      <c r="C56" s="36" t="s">
        <v>34</v>
      </c>
      <c r="D56" s="41"/>
      <c r="E56" s="41"/>
      <c r="F56" s="34" t="str">
        <f>IF(E20="","",E20)</f>
        <v/>
      </c>
      <c r="G56" s="41"/>
      <c r="H56" s="41"/>
      <c r="I56" s="112"/>
      <c r="J56" s="35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126</v>
      </c>
      <c r="D58" s="126"/>
      <c r="E58" s="126"/>
      <c r="F58" s="126"/>
      <c r="G58" s="126"/>
      <c r="H58" s="126"/>
      <c r="I58" s="137"/>
      <c r="J58" s="138" t="s">
        <v>127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128</v>
      </c>
      <c r="D60" s="41"/>
      <c r="E60" s="41"/>
      <c r="F60" s="41"/>
      <c r="G60" s="41"/>
      <c r="H60" s="41"/>
      <c r="I60" s="112"/>
      <c r="J60" s="122">
        <f>J86</f>
        <v>0</v>
      </c>
      <c r="K60" s="44"/>
      <c r="AU60" s="23" t="s">
        <v>129</v>
      </c>
    </row>
    <row r="61" spans="2:11" s="8" customFormat="1" ht="24.95" customHeight="1">
      <c r="B61" s="141"/>
      <c r="C61" s="142"/>
      <c r="D61" s="143" t="s">
        <v>130</v>
      </c>
      <c r="E61" s="144"/>
      <c r="F61" s="144"/>
      <c r="G61" s="144"/>
      <c r="H61" s="144"/>
      <c r="I61" s="145"/>
      <c r="J61" s="146">
        <f>J87</f>
        <v>0</v>
      </c>
      <c r="K61" s="147"/>
    </row>
    <row r="62" spans="2:11" s="9" customFormat="1" ht="19.9" customHeight="1">
      <c r="B62" s="148"/>
      <c r="C62" s="149"/>
      <c r="D62" s="150" t="s">
        <v>131</v>
      </c>
      <c r="E62" s="151"/>
      <c r="F62" s="151"/>
      <c r="G62" s="151"/>
      <c r="H62" s="151"/>
      <c r="I62" s="152"/>
      <c r="J62" s="153">
        <f>J88</f>
        <v>0</v>
      </c>
      <c r="K62" s="154"/>
    </row>
    <row r="63" spans="2:11" s="9" customFormat="1" ht="19.9" customHeight="1">
      <c r="B63" s="148"/>
      <c r="C63" s="149"/>
      <c r="D63" s="150" t="s">
        <v>137</v>
      </c>
      <c r="E63" s="151"/>
      <c r="F63" s="151"/>
      <c r="G63" s="151"/>
      <c r="H63" s="151"/>
      <c r="I63" s="152"/>
      <c r="J63" s="153">
        <f>J113</f>
        <v>0</v>
      </c>
      <c r="K63" s="154"/>
    </row>
    <row r="64" spans="2:11" s="9" customFormat="1" ht="19.9" customHeight="1">
      <c r="B64" s="148"/>
      <c r="C64" s="149"/>
      <c r="D64" s="150" t="s">
        <v>138</v>
      </c>
      <c r="E64" s="151"/>
      <c r="F64" s="151"/>
      <c r="G64" s="151"/>
      <c r="H64" s="151"/>
      <c r="I64" s="152"/>
      <c r="J64" s="153">
        <f>J123</f>
        <v>0</v>
      </c>
      <c r="K64" s="154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12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33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34"/>
      <c r="J70" s="59"/>
      <c r="K70" s="59"/>
      <c r="L70" s="40"/>
    </row>
    <row r="71" spans="2:12" s="1" customFormat="1" ht="36.95" customHeight="1">
      <c r="B71" s="40"/>
      <c r="C71" s="60" t="s">
        <v>142</v>
      </c>
      <c r="L71" s="40"/>
    </row>
    <row r="72" spans="2:12" s="1" customFormat="1" ht="6.95" customHeight="1">
      <c r="B72" s="40"/>
      <c r="L72" s="40"/>
    </row>
    <row r="73" spans="2:12" s="1" customFormat="1" ht="14.45" customHeight="1">
      <c r="B73" s="40"/>
      <c r="C73" s="62" t="s">
        <v>19</v>
      </c>
      <c r="L73" s="40"/>
    </row>
    <row r="74" spans="2:12" s="1" customFormat="1" ht="16.5" customHeight="1">
      <c r="B74" s="40"/>
      <c r="E74" s="351" t="str">
        <f>E7</f>
        <v>MODERNIZACE UL. ŽIŽKOVA V KARVINÉ</v>
      </c>
      <c r="F74" s="352"/>
      <c r="G74" s="352"/>
      <c r="H74" s="352"/>
      <c r="L74" s="40"/>
    </row>
    <row r="75" spans="2:12" ht="15">
      <c r="B75" s="27"/>
      <c r="C75" s="62" t="s">
        <v>123</v>
      </c>
      <c r="L75" s="27"/>
    </row>
    <row r="76" spans="2:12" s="1" customFormat="1" ht="16.5" customHeight="1">
      <c r="B76" s="40"/>
      <c r="E76" s="351" t="s">
        <v>781</v>
      </c>
      <c r="F76" s="353"/>
      <c r="G76" s="353"/>
      <c r="H76" s="353"/>
      <c r="L76" s="40"/>
    </row>
    <row r="77" spans="2:12" s="1" customFormat="1" ht="14.45" customHeight="1">
      <c r="B77" s="40"/>
      <c r="C77" s="62" t="s">
        <v>782</v>
      </c>
      <c r="L77" s="40"/>
    </row>
    <row r="78" spans="2:12" s="1" customFormat="1" ht="17.25" customHeight="1">
      <c r="B78" s="40"/>
      <c r="E78" s="318" t="str">
        <f>E11</f>
        <v>G -SO120 - Chodníky a terénní úpravy - terénní úpravy</v>
      </c>
      <c r="F78" s="353"/>
      <c r="G78" s="353"/>
      <c r="H78" s="353"/>
      <c r="L78" s="40"/>
    </row>
    <row r="79" spans="2:12" s="1" customFormat="1" ht="6.95" customHeight="1">
      <c r="B79" s="40"/>
      <c r="L79" s="40"/>
    </row>
    <row r="80" spans="2:12" s="1" customFormat="1" ht="18" customHeight="1">
      <c r="B80" s="40"/>
      <c r="C80" s="62" t="s">
        <v>26</v>
      </c>
      <c r="F80" s="155" t="str">
        <f>F14</f>
        <v xml:space="preserve"> </v>
      </c>
      <c r="I80" s="156" t="s">
        <v>28</v>
      </c>
      <c r="J80" s="66" t="str">
        <f>IF(J14="","",J14)</f>
        <v/>
      </c>
      <c r="L80" s="40"/>
    </row>
    <row r="81" spans="2:12" s="1" customFormat="1" ht="6.95" customHeight="1">
      <c r="B81" s="40"/>
      <c r="L81" s="40"/>
    </row>
    <row r="82" spans="2:12" s="1" customFormat="1" ht="15">
      <c r="B82" s="40"/>
      <c r="C82" s="62" t="s">
        <v>31</v>
      </c>
      <c r="F82" s="155" t="str">
        <f>E17</f>
        <v xml:space="preserve"> </v>
      </c>
      <c r="I82" s="156" t="s">
        <v>36</v>
      </c>
      <c r="J82" s="155" t="str">
        <f>E23</f>
        <v xml:space="preserve"> </v>
      </c>
      <c r="L82" s="40"/>
    </row>
    <row r="83" spans="2:12" s="1" customFormat="1" ht="14.45" customHeight="1">
      <c r="B83" s="40"/>
      <c r="C83" s="62" t="s">
        <v>34</v>
      </c>
      <c r="F83" s="155" t="str">
        <f>IF(E20="","",E20)</f>
        <v/>
      </c>
      <c r="L83" s="40"/>
    </row>
    <row r="84" spans="2:12" s="1" customFormat="1" ht="10.35" customHeight="1">
      <c r="B84" s="40"/>
      <c r="L84" s="40"/>
    </row>
    <row r="85" spans="2:20" s="10" customFormat="1" ht="29.25" customHeight="1">
      <c r="B85" s="157"/>
      <c r="C85" s="158" t="s">
        <v>143</v>
      </c>
      <c r="D85" s="159" t="s">
        <v>59</v>
      </c>
      <c r="E85" s="159" t="s">
        <v>55</v>
      </c>
      <c r="F85" s="159" t="s">
        <v>144</v>
      </c>
      <c r="G85" s="159" t="s">
        <v>145</v>
      </c>
      <c r="H85" s="159" t="s">
        <v>146</v>
      </c>
      <c r="I85" s="160" t="s">
        <v>147</v>
      </c>
      <c r="J85" s="159" t="s">
        <v>127</v>
      </c>
      <c r="K85" s="161" t="s">
        <v>148</v>
      </c>
      <c r="L85" s="157"/>
      <c r="M85" s="72" t="s">
        <v>149</v>
      </c>
      <c r="N85" s="73" t="s">
        <v>44</v>
      </c>
      <c r="O85" s="73" t="s">
        <v>150</v>
      </c>
      <c r="P85" s="73" t="s">
        <v>151</v>
      </c>
      <c r="Q85" s="73" t="s">
        <v>152</v>
      </c>
      <c r="R85" s="73" t="s">
        <v>153</v>
      </c>
      <c r="S85" s="73" t="s">
        <v>154</v>
      </c>
      <c r="T85" s="74" t="s">
        <v>155</v>
      </c>
    </row>
    <row r="86" spans="2:63" s="1" customFormat="1" ht="29.25" customHeight="1">
      <c r="B86" s="40"/>
      <c r="C86" s="76" t="s">
        <v>128</v>
      </c>
      <c r="J86" s="162">
        <f>BK86</f>
        <v>0</v>
      </c>
      <c r="L86" s="40"/>
      <c r="M86" s="75"/>
      <c r="N86" s="67"/>
      <c r="O86" s="67"/>
      <c r="P86" s="163">
        <f>P87</f>
        <v>0</v>
      </c>
      <c r="Q86" s="67"/>
      <c r="R86" s="163">
        <f>R87</f>
        <v>0.01785</v>
      </c>
      <c r="S86" s="67"/>
      <c r="T86" s="164">
        <f>T87</f>
        <v>31.965</v>
      </c>
      <c r="AT86" s="23" t="s">
        <v>73</v>
      </c>
      <c r="AU86" s="23" t="s">
        <v>129</v>
      </c>
      <c r="BK86" s="165">
        <f>BK87</f>
        <v>0</v>
      </c>
    </row>
    <row r="87" spans="2:63" s="11" customFormat="1" ht="37.35" customHeight="1">
      <c r="B87" s="166"/>
      <c r="D87" s="167" t="s">
        <v>73</v>
      </c>
      <c r="E87" s="168" t="s">
        <v>156</v>
      </c>
      <c r="F87" s="168" t="s">
        <v>157</v>
      </c>
      <c r="I87" s="169"/>
      <c r="J87" s="170">
        <f>BK87</f>
        <v>0</v>
      </c>
      <c r="L87" s="166"/>
      <c r="M87" s="171"/>
      <c r="N87" s="172"/>
      <c r="O87" s="172"/>
      <c r="P87" s="173">
        <f>P88+P113+P123</f>
        <v>0</v>
      </c>
      <c r="Q87" s="172"/>
      <c r="R87" s="173">
        <f>R88+R113+R123</f>
        <v>0.01785</v>
      </c>
      <c r="S87" s="172"/>
      <c r="T87" s="174">
        <f>T88+T113+T123</f>
        <v>31.965</v>
      </c>
      <c r="AR87" s="167" t="s">
        <v>25</v>
      </c>
      <c r="AT87" s="175" t="s">
        <v>73</v>
      </c>
      <c r="AU87" s="175" t="s">
        <v>74</v>
      </c>
      <c r="AY87" s="167" t="s">
        <v>158</v>
      </c>
      <c r="BK87" s="176">
        <f>BK88+BK113+BK123</f>
        <v>0</v>
      </c>
    </row>
    <row r="88" spans="2:63" s="11" customFormat="1" ht="19.9" customHeight="1">
      <c r="B88" s="166"/>
      <c r="D88" s="167" t="s">
        <v>73</v>
      </c>
      <c r="E88" s="177" t="s">
        <v>25</v>
      </c>
      <c r="F88" s="177" t="s">
        <v>159</v>
      </c>
      <c r="I88" s="169"/>
      <c r="J88" s="178">
        <f>BK88</f>
        <v>0</v>
      </c>
      <c r="L88" s="166"/>
      <c r="M88" s="171"/>
      <c r="N88" s="172"/>
      <c r="O88" s="172"/>
      <c r="P88" s="173">
        <f>SUM(P89:P112)</f>
        <v>0</v>
      </c>
      <c r="Q88" s="172"/>
      <c r="R88" s="173">
        <f>SUM(R89:R112)</f>
        <v>0.01785</v>
      </c>
      <c r="S88" s="172"/>
      <c r="T88" s="174">
        <f>SUM(T89:T112)</f>
        <v>31.965</v>
      </c>
      <c r="AR88" s="167" t="s">
        <v>25</v>
      </c>
      <c r="AT88" s="175" t="s">
        <v>73</v>
      </c>
      <c r="AU88" s="175" t="s">
        <v>25</v>
      </c>
      <c r="AY88" s="167" t="s">
        <v>158</v>
      </c>
      <c r="BK88" s="176">
        <f>SUM(BK89:BK112)</f>
        <v>0</v>
      </c>
    </row>
    <row r="89" spans="2:65" s="1" customFormat="1" ht="16.5" customHeight="1">
      <c r="B89" s="179"/>
      <c r="C89" s="180" t="s">
        <v>25</v>
      </c>
      <c r="D89" s="180" t="s">
        <v>160</v>
      </c>
      <c r="E89" s="181" t="s">
        <v>784</v>
      </c>
      <c r="F89" s="182" t="s">
        <v>785</v>
      </c>
      <c r="G89" s="183" t="s">
        <v>163</v>
      </c>
      <c r="H89" s="184">
        <v>50</v>
      </c>
      <c r="I89" s="185"/>
      <c r="J89" s="186">
        <f>ROUND(I89*H89,2)</f>
        <v>0</v>
      </c>
      <c r="K89" s="182" t="s">
        <v>164</v>
      </c>
      <c r="L89" s="40"/>
      <c r="M89" s="187" t="s">
        <v>5</v>
      </c>
      <c r="N89" s="188" t="s">
        <v>45</v>
      </c>
      <c r="O89" s="41"/>
      <c r="P89" s="189">
        <f>O89*H89</f>
        <v>0</v>
      </c>
      <c r="Q89" s="189">
        <v>0</v>
      </c>
      <c r="R89" s="189">
        <f>Q89*H89</f>
        <v>0</v>
      </c>
      <c r="S89" s="189">
        <v>0.26</v>
      </c>
      <c r="T89" s="190">
        <f>S89*H89</f>
        <v>13</v>
      </c>
      <c r="AR89" s="23" t="s">
        <v>165</v>
      </c>
      <c r="AT89" s="23" t="s">
        <v>160</v>
      </c>
      <c r="AU89" s="23" t="s">
        <v>83</v>
      </c>
      <c r="AY89" s="23" t="s">
        <v>158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23" t="s">
        <v>25</v>
      </c>
      <c r="BK89" s="191">
        <f>ROUND(I89*H89,2)</f>
        <v>0</v>
      </c>
      <c r="BL89" s="23" t="s">
        <v>165</v>
      </c>
      <c r="BM89" s="23" t="s">
        <v>866</v>
      </c>
    </row>
    <row r="90" spans="2:47" s="1" customFormat="1" ht="27">
      <c r="B90" s="40"/>
      <c r="D90" s="192" t="s">
        <v>167</v>
      </c>
      <c r="F90" s="193" t="s">
        <v>793</v>
      </c>
      <c r="I90" s="194"/>
      <c r="L90" s="40"/>
      <c r="M90" s="195"/>
      <c r="N90" s="41"/>
      <c r="O90" s="41"/>
      <c r="P90" s="41"/>
      <c r="Q90" s="41"/>
      <c r="R90" s="41"/>
      <c r="S90" s="41"/>
      <c r="T90" s="69"/>
      <c r="AT90" s="23" t="s">
        <v>167</v>
      </c>
      <c r="AU90" s="23" t="s">
        <v>83</v>
      </c>
    </row>
    <row r="91" spans="2:51" s="12" customFormat="1" ht="13.5">
      <c r="B91" s="196"/>
      <c r="D91" s="192" t="s">
        <v>192</v>
      </c>
      <c r="E91" s="197" t="s">
        <v>5</v>
      </c>
      <c r="F91" s="198" t="s">
        <v>867</v>
      </c>
      <c r="H91" s="199">
        <v>50</v>
      </c>
      <c r="I91" s="200"/>
      <c r="L91" s="196"/>
      <c r="M91" s="201"/>
      <c r="N91" s="202"/>
      <c r="O91" s="202"/>
      <c r="P91" s="202"/>
      <c r="Q91" s="202"/>
      <c r="R91" s="202"/>
      <c r="S91" s="202"/>
      <c r="T91" s="203"/>
      <c r="AT91" s="197" t="s">
        <v>192</v>
      </c>
      <c r="AU91" s="197" t="s">
        <v>83</v>
      </c>
      <c r="AV91" s="12" t="s">
        <v>83</v>
      </c>
      <c r="AW91" s="12" t="s">
        <v>37</v>
      </c>
      <c r="AX91" s="12" t="s">
        <v>74</v>
      </c>
      <c r="AY91" s="197" t="s">
        <v>158</v>
      </c>
    </row>
    <row r="92" spans="2:51" s="13" customFormat="1" ht="13.5">
      <c r="B92" s="217"/>
      <c r="D92" s="192" t="s">
        <v>192</v>
      </c>
      <c r="E92" s="218" t="s">
        <v>5</v>
      </c>
      <c r="F92" s="219" t="s">
        <v>789</v>
      </c>
      <c r="H92" s="220">
        <v>50</v>
      </c>
      <c r="I92" s="221"/>
      <c r="L92" s="217"/>
      <c r="M92" s="222"/>
      <c r="N92" s="223"/>
      <c r="O92" s="223"/>
      <c r="P92" s="223"/>
      <c r="Q92" s="223"/>
      <c r="R92" s="223"/>
      <c r="S92" s="223"/>
      <c r="T92" s="224"/>
      <c r="AT92" s="218" t="s">
        <v>192</v>
      </c>
      <c r="AU92" s="218" t="s">
        <v>83</v>
      </c>
      <c r="AV92" s="13" t="s">
        <v>165</v>
      </c>
      <c r="AW92" s="13" t="s">
        <v>37</v>
      </c>
      <c r="AX92" s="13" t="s">
        <v>25</v>
      </c>
      <c r="AY92" s="218" t="s">
        <v>158</v>
      </c>
    </row>
    <row r="93" spans="2:65" s="1" customFormat="1" ht="16.5" customHeight="1">
      <c r="B93" s="179"/>
      <c r="C93" s="180" t="s">
        <v>83</v>
      </c>
      <c r="D93" s="180" t="s">
        <v>160</v>
      </c>
      <c r="E93" s="181" t="s">
        <v>790</v>
      </c>
      <c r="F93" s="182" t="s">
        <v>791</v>
      </c>
      <c r="G93" s="183" t="s">
        <v>163</v>
      </c>
      <c r="H93" s="184">
        <v>50</v>
      </c>
      <c r="I93" s="185"/>
      <c r="J93" s="186">
        <f>ROUND(I93*H93,2)</f>
        <v>0</v>
      </c>
      <c r="K93" s="182" t="s">
        <v>164</v>
      </c>
      <c r="L93" s="40"/>
      <c r="M93" s="187" t="s">
        <v>5</v>
      </c>
      <c r="N93" s="188" t="s">
        <v>45</v>
      </c>
      <c r="O93" s="41"/>
      <c r="P93" s="189">
        <f>O93*H93</f>
        <v>0</v>
      </c>
      <c r="Q93" s="189">
        <v>0</v>
      </c>
      <c r="R93" s="189">
        <f>Q93*H93</f>
        <v>0</v>
      </c>
      <c r="S93" s="189">
        <v>0.29</v>
      </c>
      <c r="T93" s="190">
        <f>S93*H93</f>
        <v>14.499999999999998</v>
      </c>
      <c r="AR93" s="23" t="s">
        <v>165</v>
      </c>
      <c r="AT93" s="23" t="s">
        <v>160</v>
      </c>
      <c r="AU93" s="23" t="s">
        <v>83</v>
      </c>
      <c r="AY93" s="23" t="s">
        <v>158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3" t="s">
        <v>25</v>
      </c>
      <c r="BK93" s="191">
        <f>ROUND(I93*H93,2)</f>
        <v>0</v>
      </c>
      <c r="BL93" s="23" t="s">
        <v>165</v>
      </c>
      <c r="BM93" s="23" t="s">
        <v>868</v>
      </c>
    </row>
    <row r="94" spans="2:47" s="1" customFormat="1" ht="27">
      <c r="B94" s="40"/>
      <c r="D94" s="192" t="s">
        <v>167</v>
      </c>
      <c r="F94" s="193" t="s">
        <v>793</v>
      </c>
      <c r="I94" s="194"/>
      <c r="L94" s="40"/>
      <c r="M94" s="195"/>
      <c r="N94" s="41"/>
      <c r="O94" s="41"/>
      <c r="P94" s="41"/>
      <c r="Q94" s="41"/>
      <c r="R94" s="41"/>
      <c r="S94" s="41"/>
      <c r="T94" s="69"/>
      <c r="AT94" s="23" t="s">
        <v>167</v>
      </c>
      <c r="AU94" s="23" t="s">
        <v>83</v>
      </c>
    </row>
    <row r="95" spans="2:51" s="12" customFormat="1" ht="13.5">
      <c r="B95" s="196"/>
      <c r="D95" s="192" t="s">
        <v>192</v>
      </c>
      <c r="E95" s="197" t="s">
        <v>5</v>
      </c>
      <c r="F95" s="198" t="s">
        <v>869</v>
      </c>
      <c r="H95" s="199">
        <v>50</v>
      </c>
      <c r="I95" s="200"/>
      <c r="L95" s="196"/>
      <c r="M95" s="201"/>
      <c r="N95" s="202"/>
      <c r="O95" s="202"/>
      <c r="P95" s="202"/>
      <c r="Q95" s="202"/>
      <c r="R95" s="202"/>
      <c r="S95" s="202"/>
      <c r="T95" s="203"/>
      <c r="AT95" s="197" t="s">
        <v>192</v>
      </c>
      <c r="AU95" s="197" t="s">
        <v>83</v>
      </c>
      <c r="AV95" s="12" t="s">
        <v>83</v>
      </c>
      <c r="AW95" s="12" t="s">
        <v>37</v>
      </c>
      <c r="AX95" s="12" t="s">
        <v>74</v>
      </c>
      <c r="AY95" s="197" t="s">
        <v>158</v>
      </c>
    </row>
    <row r="96" spans="2:51" s="13" customFormat="1" ht="13.5">
      <c r="B96" s="217"/>
      <c r="D96" s="192" t="s">
        <v>192</v>
      </c>
      <c r="E96" s="218" t="s">
        <v>5</v>
      </c>
      <c r="F96" s="219" t="s">
        <v>789</v>
      </c>
      <c r="H96" s="220">
        <v>50</v>
      </c>
      <c r="I96" s="221"/>
      <c r="L96" s="217"/>
      <c r="M96" s="222"/>
      <c r="N96" s="223"/>
      <c r="O96" s="223"/>
      <c r="P96" s="223"/>
      <c r="Q96" s="223"/>
      <c r="R96" s="223"/>
      <c r="S96" s="223"/>
      <c r="T96" s="224"/>
      <c r="AT96" s="218" t="s">
        <v>192</v>
      </c>
      <c r="AU96" s="218" t="s">
        <v>83</v>
      </c>
      <c r="AV96" s="13" t="s">
        <v>165</v>
      </c>
      <c r="AW96" s="13" t="s">
        <v>37</v>
      </c>
      <c r="AX96" s="13" t="s">
        <v>25</v>
      </c>
      <c r="AY96" s="218" t="s">
        <v>158</v>
      </c>
    </row>
    <row r="97" spans="2:65" s="1" customFormat="1" ht="16.5" customHeight="1">
      <c r="B97" s="179"/>
      <c r="C97" s="180" t="s">
        <v>173</v>
      </c>
      <c r="D97" s="180" t="s">
        <v>160</v>
      </c>
      <c r="E97" s="181" t="s">
        <v>179</v>
      </c>
      <c r="F97" s="182" t="s">
        <v>180</v>
      </c>
      <c r="G97" s="183" t="s">
        <v>176</v>
      </c>
      <c r="H97" s="184">
        <v>13</v>
      </c>
      <c r="I97" s="185"/>
      <c r="J97" s="186">
        <f>ROUND(I97*H97,2)</f>
        <v>0</v>
      </c>
      <c r="K97" s="182" t="s">
        <v>164</v>
      </c>
      <c r="L97" s="40"/>
      <c r="M97" s="187" t="s">
        <v>5</v>
      </c>
      <c r="N97" s="188" t="s">
        <v>45</v>
      </c>
      <c r="O97" s="41"/>
      <c r="P97" s="189">
        <f>O97*H97</f>
        <v>0</v>
      </c>
      <c r="Q97" s="189">
        <v>0</v>
      </c>
      <c r="R97" s="189">
        <f>Q97*H97</f>
        <v>0</v>
      </c>
      <c r="S97" s="189">
        <v>0.205</v>
      </c>
      <c r="T97" s="190">
        <f>S97*H97</f>
        <v>2.665</v>
      </c>
      <c r="AR97" s="23" t="s">
        <v>165</v>
      </c>
      <c r="AT97" s="23" t="s">
        <v>160</v>
      </c>
      <c r="AU97" s="23" t="s">
        <v>83</v>
      </c>
      <c r="AY97" s="23" t="s">
        <v>158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3" t="s">
        <v>25</v>
      </c>
      <c r="BK97" s="191">
        <f>ROUND(I97*H97,2)</f>
        <v>0</v>
      </c>
      <c r="BL97" s="23" t="s">
        <v>165</v>
      </c>
      <c r="BM97" s="23" t="s">
        <v>870</v>
      </c>
    </row>
    <row r="98" spans="2:47" s="1" customFormat="1" ht="27">
      <c r="B98" s="40"/>
      <c r="D98" s="192" t="s">
        <v>167</v>
      </c>
      <c r="F98" s="193" t="s">
        <v>871</v>
      </c>
      <c r="I98" s="194"/>
      <c r="L98" s="40"/>
      <c r="M98" s="195"/>
      <c r="N98" s="41"/>
      <c r="O98" s="41"/>
      <c r="P98" s="41"/>
      <c r="Q98" s="41"/>
      <c r="R98" s="41"/>
      <c r="S98" s="41"/>
      <c r="T98" s="69"/>
      <c r="AT98" s="23" t="s">
        <v>167</v>
      </c>
      <c r="AU98" s="23" t="s">
        <v>83</v>
      </c>
    </row>
    <row r="99" spans="2:65" s="1" customFormat="1" ht="16.5" customHeight="1">
      <c r="B99" s="179"/>
      <c r="C99" s="180" t="s">
        <v>165</v>
      </c>
      <c r="D99" s="180" t="s">
        <v>160</v>
      </c>
      <c r="E99" s="181" t="s">
        <v>799</v>
      </c>
      <c r="F99" s="182" t="s">
        <v>800</v>
      </c>
      <c r="G99" s="183" t="s">
        <v>176</v>
      </c>
      <c r="H99" s="184">
        <v>45</v>
      </c>
      <c r="I99" s="185"/>
      <c r="J99" s="186">
        <f>ROUND(I99*H99,2)</f>
        <v>0</v>
      </c>
      <c r="K99" s="182" t="s">
        <v>164</v>
      </c>
      <c r="L99" s="40"/>
      <c r="M99" s="187" t="s">
        <v>5</v>
      </c>
      <c r="N99" s="188" t="s">
        <v>45</v>
      </c>
      <c r="O99" s="41"/>
      <c r="P99" s="189">
        <f>O99*H99</f>
        <v>0</v>
      </c>
      <c r="Q99" s="189">
        <v>0</v>
      </c>
      <c r="R99" s="189">
        <f>Q99*H99</f>
        <v>0</v>
      </c>
      <c r="S99" s="189">
        <v>0.04</v>
      </c>
      <c r="T99" s="190">
        <f>S99*H99</f>
        <v>1.8</v>
      </c>
      <c r="AR99" s="23" t="s">
        <v>165</v>
      </c>
      <c r="AT99" s="23" t="s">
        <v>160</v>
      </c>
      <c r="AU99" s="23" t="s">
        <v>83</v>
      </c>
      <c r="AY99" s="23" t="s">
        <v>158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25</v>
      </c>
      <c r="BK99" s="191">
        <f>ROUND(I99*H99,2)</f>
        <v>0</v>
      </c>
      <c r="BL99" s="23" t="s">
        <v>165</v>
      </c>
      <c r="BM99" s="23" t="s">
        <v>872</v>
      </c>
    </row>
    <row r="100" spans="2:47" s="1" customFormat="1" ht="27">
      <c r="B100" s="40"/>
      <c r="D100" s="192" t="s">
        <v>167</v>
      </c>
      <c r="F100" s="193" t="s">
        <v>873</v>
      </c>
      <c r="I100" s="194"/>
      <c r="L100" s="40"/>
      <c r="M100" s="195"/>
      <c r="N100" s="41"/>
      <c r="O100" s="41"/>
      <c r="P100" s="41"/>
      <c r="Q100" s="41"/>
      <c r="R100" s="41"/>
      <c r="S100" s="41"/>
      <c r="T100" s="69"/>
      <c r="AT100" s="23" t="s">
        <v>167</v>
      </c>
      <c r="AU100" s="23" t="s">
        <v>83</v>
      </c>
    </row>
    <row r="101" spans="2:65" s="1" customFormat="1" ht="16.5" customHeight="1">
      <c r="B101" s="179"/>
      <c r="C101" s="180" t="s">
        <v>182</v>
      </c>
      <c r="D101" s="180" t="s">
        <v>160</v>
      </c>
      <c r="E101" s="181" t="s">
        <v>874</v>
      </c>
      <c r="F101" s="182" t="s">
        <v>875</v>
      </c>
      <c r="G101" s="183" t="s">
        <v>189</v>
      </c>
      <c r="H101" s="184">
        <v>119</v>
      </c>
      <c r="I101" s="185"/>
      <c r="J101" s="186">
        <f>ROUND(I101*H101,2)</f>
        <v>0</v>
      </c>
      <c r="K101" s="182" t="s">
        <v>164</v>
      </c>
      <c r="L101" s="40"/>
      <c r="M101" s="187" t="s">
        <v>5</v>
      </c>
      <c r="N101" s="188" t="s">
        <v>45</v>
      </c>
      <c r="O101" s="41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AR101" s="23" t="s">
        <v>165</v>
      </c>
      <c r="AT101" s="23" t="s">
        <v>160</v>
      </c>
      <c r="AU101" s="23" t="s">
        <v>83</v>
      </c>
      <c r="AY101" s="23" t="s">
        <v>158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3" t="s">
        <v>25</v>
      </c>
      <c r="BK101" s="191">
        <f>ROUND(I101*H101,2)</f>
        <v>0</v>
      </c>
      <c r="BL101" s="23" t="s">
        <v>165</v>
      </c>
      <c r="BM101" s="23" t="s">
        <v>876</v>
      </c>
    </row>
    <row r="102" spans="2:47" s="1" customFormat="1" ht="27">
      <c r="B102" s="40"/>
      <c r="D102" s="192" t="s">
        <v>167</v>
      </c>
      <c r="F102" s="193" t="s">
        <v>877</v>
      </c>
      <c r="I102" s="194"/>
      <c r="L102" s="40"/>
      <c r="M102" s="195"/>
      <c r="N102" s="41"/>
      <c r="O102" s="41"/>
      <c r="P102" s="41"/>
      <c r="Q102" s="41"/>
      <c r="R102" s="41"/>
      <c r="S102" s="41"/>
      <c r="T102" s="69"/>
      <c r="AT102" s="23" t="s">
        <v>167</v>
      </c>
      <c r="AU102" s="23" t="s">
        <v>83</v>
      </c>
    </row>
    <row r="103" spans="2:51" s="12" customFormat="1" ht="13.5">
      <c r="B103" s="196"/>
      <c r="D103" s="192" t="s">
        <v>192</v>
      </c>
      <c r="E103" s="197" t="s">
        <v>5</v>
      </c>
      <c r="F103" s="198" t="s">
        <v>878</v>
      </c>
      <c r="H103" s="199">
        <v>119</v>
      </c>
      <c r="I103" s="200"/>
      <c r="L103" s="196"/>
      <c r="M103" s="201"/>
      <c r="N103" s="202"/>
      <c r="O103" s="202"/>
      <c r="P103" s="202"/>
      <c r="Q103" s="202"/>
      <c r="R103" s="202"/>
      <c r="S103" s="202"/>
      <c r="T103" s="203"/>
      <c r="AT103" s="197" t="s">
        <v>192</v>
      </c>
      <c r="AU103" s="197" t="s">
        <v>83</v>
      </c>
      <c r="AV103" s="12" t="s">
        <v>83</v>
      </c>
      <c r="AW103" s="12" t="s">
        <v>37</v>
      </c>
      <c r="AX103" s="12" t="s">
        <v>25</v>
      </c>
      <c r="AY103" s="197" t="s">
        <v>158</v>
      </c>
    </row>
    <row r="104" spans="2:65" s="1" customFormat="1" ht="25.5" customHeight="1">
      <c r="B104" s="179"/>
      <c r="C104" s="180" t="s">
        <v>186</v>
      </c>
      <c r="D104" s="180" t="s">
        <v>160</v>
      </c>
      <c r="E104" s="181" t="s">
        <v>879</v>
      </c>
      <c r="F104" s="182" t="s">
        <v>880</v>
      </c>
      <c r="G104" s="183" t="s">
        <v>163</v>
      </c>
      <c r="H104" s="184">
        <v>1190</v>
      </c>
      <c r="I104" s="185"/>
      <c r="J104" s="186">
        <f>ROUND(I104*H104,2)</f>
        <v>0</v>
      </c>
      <c r="K104" s="182" t="s">
        <v>164</v>
      </c>
      <c r="L104" s="40"/>
      <c r="M104" s="187" t="s">
        <v>5</v>
      </c>
      <c r="N104" s="188" t="s">
        <v>45</v>
      </c>
      <c r="O104" s="41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23" t="s">
        <v>165</v>
      </c>
      <c r="AT104" s="23" t="s">
        <v>160</v>
      </c>
      <c r="AU104" s="23" t="s">
        <v>83</v>
      </c>
      <c r="AY104" s="23" t="s">
        <v>158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3" t="s">
        <v>25</v>
      </c>
      <c r="BK104" s="191">
        <f>ROUND(I104*H104,2)</f>
        <v>0</v>
      </c>
      <c r="BL104" s="23" t="s">
        <v>165</v>
      </c>
      <c r="BM104" s="23" t="s">
        <v>881</v>
      </c>
    </row>
    <row r="105" spans="2:47" s="1" customFormat="1" ht="27">
      <c r="B105" s="40"/>
      <c r="D105" s="192" t="s">
        <v>167</v>
      </c>
      <c r="F105" s="193" t="s">
        <v>793</v>
      </c>
      <c r="I105" s="194"/>
      <c r="L105" s="40"/>
      <c r="M105" s="195"/>
      <c r="N105" s="41"/>
      <c r="O105" s="41"/>
      <c r="P105" s="41"/>
      <c r="Q105" s="41"/>
      <c r="R105" s="41"/>
      <c r="S105" s="41"/>
      <c r="T105" s="69"/>
      <c r="AT105" s="23" t="s">
        <v>167</v>
      </c>
      <c r="AU105" s="23" t="s">
        <v>83</v>
      </c>
    </row>
    <row r="106" spans="2:65" s="1" customFormat="1" ht="25.5" customHeight="1">
      <c r="B106" s="179"/>
      <c r="C106" s="180" t="s">
        <v>194</v>
      </c>
      <c r="D106" s="180" t="s">
        <v>160</v>
      </c>
      <c r="E106" s="181" t="s">
        <v>882</v>
      </c>
      <c r="F106" s="182" t="s">
        <v>883</v>
      </c>
      <c r="G106" s="183" t="s">
        <v>163</v>
      </c>
      <c r="H106" s="184">
        <v>1190</v>
      </c>
      <c r="I106" s="185"/>
      <c r="J106" s="186">
        <f>ROUND(I106*H106,2)</f>
        <v>0</v>
      </c>
      <c r="K106" s="182" t="s">
        <v>164</v>
      </c>
      <c r="L106" s="40"/>
      <c r="M106" s="187" t="s">
        <v>5</v>
      </c>
      <c r="N106" s="188" t="s">
        <v>45</v>
      </c>
      <c r="O106" s="41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AR106" s="23" t="s">
        <v>165</v>
      </c>
      <c r="AT106" s="23" t="s">
        <v>160</v>
      </c>
      <c r="AU106" s="23" t="s">
        <v>83</v>
      </c>
      <c r="AY106" s="23" t="s">
        <v>158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23" t="s">
        <v>25</v>
      </c>
      <c r="BK106" s="191">
        <f>ROUND(I106*H106,2)</f>
        <v>0</v>
      </c>
      <c r="BL106" s="23" t="s">
        <v>165</v>
      </c>
      <c r="BM106" s="23" t="s">
        <v>884</v>
      </c>
    </row>
    <row r="107" spans="2:47" s="1" customFormat="1" ht="27">
      <c r="B107" s="40"/>
      <c r="D107" s="192" t="s">
        <v>167</v>
      </c>
      <c r="F107" s="193" t="s">
        <v>885</v>
      </c>
      <c r="I107" s="194"/>
      <c r="L107" s="40"/>
      <c r="M107" s="195"/>
      <c r="N107" s="41"/>
      <c r="O107" s="41"/>
      <c r="P107" s="41"/>
      <c r="Q107" s="41"/>
      <c r="R107" s="41"/>
      <c r="S107" s="41"/>
      <c r="T107" s="69"/>
      <c r="AT107" s="23" t="s">
        <v>167</v>
      </c>
      <c r="AU107" s="23" t="s">
        <v>83</v>
      </c>
    </row>
    <row r="108" spans="2:65" s="1" customFormat="1" ht="25.5" customHeight="1">
      <c r="B108" s="179"/>
      <c r="C108" s="180" t="s">
        <v>199</v>
      </c>
      <c r="D108" s="180" t="s">
        <v>160</v>
      </c>
      <c r="E108" s="181" t="s">
        <v>886</v>
      </c>
      <c r="F108" s="182" t="s">
        <v>887</v>
      </c>
      <c r="G108" s="183" t="s">
        <v>163</v>
      </c>
      <c r="H108" s="184">
        <v>1190</v>
      </c>
      <c r="I108" s="185"/>
      <c r="J108" s="186">
        <f>ROUND(I108*H108,2)</f>
        <v>0</v>
      </c>
      <c r="K108" s="182" t="s">
        <v>164</v>
      </c>
      <c r="L108" s="40"/>
      <c r="M108" s="187" t="s">
        <v>5</v>
      </c>
      <c r="N108" s="188" t="s">
        <v>45</v>
      </c>
      <c r="O108" s="41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23" t="s">
        <v>165</v>
      </c>
      <c r="AT108" s="23" t="s">
        <v>160</v>
      </c>
      <c r="AU108" s="23" t="s">
        <v>83</v>
      </c>
      <c r="AY108" s="23" t="s">
        <v>158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25</v>
      </c>
      <c r="BK108" s="191">
        <f>ROUND(I108*H108,2)</f>
        <v>0</v>
      </c>
      <c r="BL108" s="23" t="s">
        <v>165</v>
      </c>
      <c r="BM108" s="23" t="s">
        <v>888</v>
      </c>
    </row>
    <row r="109" spans="2:47" s="1" customFormat="1" ht="27">
      <c r="B109" s="40"/>
      <c r="D109" s="192" t="s">
        <v>167</v>
      </c>
      <c r="F109" s="193" t="s">
        <v>889</v>
      </c>
      <c r="I109" s="194"/>
      <c r="L109" s="40"/>
      <c r="M109" s="195"/>
      <c r="N109" s="41"/>
      <c r="O109" s="41"/>
      <c r="P109" s="41"/>
      <c r="Q109" s="41"/>
      <c r="R109" s="41"/>
      <c r="S109" s="41"/>
      <c r="T109" s="69"/>
      <c r="AT109" s="23" t="s">
        <v>167</v>
      </c>
      <c r="AU109" s="23" t="s">
        <v>83</v>
      </c>
    </row>
    <row r="110" spans="2:65" s="1" customFormat="1" ht="16.5" customHeight="1">
      <c r="B110" s="179"/>
      <c r="C110" s="204" t="s">
        <v>204</v>
      </c>
      <c r="D110" s="204" t="s">
        <v>205</v>
      </c>
      <c r="E110" s="205" t="s">
        <v>890</v>
      </c>
      <c r="F110" s="206" t="s">
        <v>891</v>
      </c>
      <c r="G110" s="207" t="s">
        <v>892</v>
      </c>
      <c r="H110" s="208">
        <v>17.85</v>
      </c>
      <c r="I110" s="209"/>
      <c r="J110" s="210">
        <f>ROUND(I110*H110,2)</f>
        <v>0</v>
      </c>
      <c r="K110" s="206" t="s">
        <v>164</v>
      </c>
      <c r="L110" s="211"/>
      <c r="M110" s="212" t="s">
        <v>5</v>
      </c>
      <c r="N110" s="213" t="s">
        <v>45</v>
      </c>
      <c r="O110" s="41"/>
      <c r="P110" s="189">
        <f>O110*H110</f>
        <v>0</v>
      </c>
      <c r="Q110" s="189">
        <v>0.001</v>
      </c>
      <c r="R110" s="189">
        <f>Q110*H110</f>
        <v>0.01785</v>
      </c>
      <c r="S110" s="189">
        <v>0</v>
      </c>
      <c r="T110" s="190">
        <f>S110*H110</f>
        <v>0</v>
      </c>
      <c r="AR110" s="23" t="s">
        <v>199</v>
      </c>
      <c r="AT110" s="23" t="s">
        <v>205</v>
      </c>
      <c r="AU110" s="23" t="s">
        <v>83</v>
      </c>
      <c r="AY110" s="23" t="s">
        <v>158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23" t="s">
        <v>25</v>
      </c>
      <c r="BK110" s="191">
        <f>ROUND(I110*H110,2)</f>
        <v>0</v>
      </c>
      <c r="BL110" s="23" t="s">
        <v>165</v>
      </c>
      <c r="BM110" s="23" t="s">
        <v>893</v>
      </c>
    </row>
    <row r="111" spans="2:47" s="1" customFormat="1" ht="27">
      <c r="B111" s="40"/>
      <c r="D111" s="192" t="s">
        <v>167</v>
      </c>
      <c r="F111" s="193" t="s">
        <v>894</v>
      </c>
      <c r="I111" s="194"/>
      <c r="L111" s="40"/>
      <c r="M111" s="195"/>
      <c r="N111" s="41"/>
      <c r="O111" s="41"/>
      <c r="P111" s="41"/>
      <c r="Q111" s="41"/>
      <c r="R111" s="41"/>
      <c r="S111" s="41"/>
      <c r="T111" s="69"/>
      <c r="AT111" s="23" t="s">
        <v>167</v>
      </c>
      <c r="AU111" s="23" t="s">
        <v>83</v>
      </c>
    </row>
    <row r="112" spans="2:51" s="12" customFormat="1" ht="13.5">
      <c r="B112" s="196"/>
      <c r="D112" s="192" t="s">
        <v>192</v>
      </c>
      <c r="F112" s="198" t="s">
        <v>895</v>
      </c>
      <c r="H112" s="199">
        <v>17.85</v>
      </c>
      <c r="I112" s="200"/>
      <c r="L112" s="196"/>
      <c r="M112" s="201"/>
      <c r="N112" s="202"/>
      <c r="O112" s="202"/>
      <c r="P112" s="202"/>
      <c r="Q112" s="202"/>
      <c r="R112" s="202"/>
      <c r="S112" s="202"/>
      <c r="T112" s="203"/>
      <c r="AT112" s="197" t="s">
        <v>192</v>
      </c>
      <c r="AU112" s="197" t="s">
        <v>83</v>
      </c>
      <c r="AV112" s="12" t="s">
        <v>83</v>
      </c>
      <c r="AW112" s="12" t="s">
        <v>6</v>
      </c>
      <c r="AX112" s="12" t="s">
        <v>25</v>
      </c>
      <c r="AY112" s="197" t="s">
        <v>158</v>
      </c>
    </row>
    <row r="113" spans="2:63" s="11" customFormat="1" ht="29.85" customHeight="1">
      <c r="B113" s="166"/>
      <c r="D113" s="167" t="s">
        <v>73</v>
      </c>
      <c r="E113" s="177" t="s">
        <v>666</v>
      </c>
      <c r="F113" s="177" t="s">
        <v>667</v>
      </c>
      <c r="I113" s="169"/>
      <c r="J113" s="178">
        <f>BK113</f>
        <v>0</v>
      </c>
      <c r="L113" s="166"/>
      <c r="M113" s="171"/>
      <c r="N113" s="172"/>
      <c r="O113" s="172"/>
      <c r="P113" s="173">
        <f>SUM(P114:P122)</f>
        <v>0</v>
      </c>
      <c r="Q113" s="172"/>
      <c r="R113" s="173">
        <f>SUM(R114:R122)</f>
        <v>0</v>
      </c>
      <c r="S113" s="172"/>
      <c r="T113" s="174">
        <f>SUM(T114:T122)</f>
        <v>0</v>
      </c>
      <c r="AR113" s="167" t="s">
        <v>25</v>
      </c>
      <c r="AT113" s="175" t="s">
        <v>73</v>
      </c>
      <c r="AU113" s="175" t="s">
        <v>25</v>
      </c>
      <c r="AY113" s="167" t="s">
        <v>158</v>
      </c>
      <c r="BK113" s="176">
        <f>SUM(BK114:BK122)</f>
        <v>0</v>
      </c>
    </row>
    <row r="114" spans="2:65" s="1" customFormat="1" ht="25.5" customHeight="1">
      <c r="B114" s="179"/>
      <c r="C114" s="180" t="s">
        <v>29</v>
      </c>
      <c r="D114" s="180" t="s">
        <v>160</v>
      </c>
      <c r="E114" s="181" t="s">
        <v>669</v>
      </c>
      <c r="F114" s="182" t="s">
        <v>670</v>
      </c>
      <c r="G114" s="183" t="s">
        <v>208</v>
      </c>
      <c r="H114" s="184">
        <v>31.965</v>
      </c>
      <c r="I114" s="185"/>
      <c r="J114" s="186">
        <f>ROUND(I114*H114,2)</f>
        <v>0</v>
      </c>
      <c r="K114" s="182" t="s">
        <v>164</v>
      </c>
      <c r="L114" s="40"/>
      <c r="M114" s="187" t="s">
        <v>5</v>
      </c>
      <c r="N114" s="188" t="s">
        <v>45</v>
      </c>
      <c r="O114" s="41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AR114" s="23" t="s">
        <v>165</v>
      </c>
      <c r="AT114" s="23" t="s">
        <v>160</v>
      </c>
      <c r="AU114" s="23" t="s">
        <v>83</v>
      </c>
      <c r="AY114" s="23" t="s">
        <v>158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23" t="s">
        <v>25</v>
      </c>
      <c r="BK114" s="191">
        <f>ROUND(I114*H114,2)</f>
        <v>0</v>
      </c>
      <c r="BL114" s="23" t="s">
        <v>165</v>
      </c>
      <c r="BM114" s="23" t="s">
        <v>896</v>
      </c>
    </row>
    <row r="115" spans="2:47" s="1" customFormat="1" ht="27">
      <c r="B115" s="40"/>
      <c r="D115" s="192" t="s">
        <v>167</v>
      </c>
      <c r="F115" s="193" t="s">
        <v>672</v>
      </c>
      <c r="I115" s="194"/>
      <c r="L115" s="40"/>
      <c r="M115" s="195"/>
      <c r="N115" s="41"/>
      <c r="O115" s="41"/>
      <c r="P115" s="41"/>
      <c r="Q115" s="41"/>
      <c r="R115" s="41"/>
      <c r="S115" s="41"/>
      <c r="T115" s="69"/>
      <c r="AT115" s="23" t="s">
        <v>167</v>
      </c>
      <c r="AU115" s="23" t="s">
        <v>83</v>
      </c>
    </row>
    <row r="116" spans="2:65" s="1" customFormat="1" ht="25.5" customHeight="1">
      <c r="B116" s="179"/>
      <c r="C116" s="180" t="s">
        <v>214</v>
      </c>
      <c r="D116" s="180" t="s">
        <v>160</v>
      </c>
      <c r="E116" s="181" t="s">
        <v>674</v>
      </c>
      <c r="F116" s="182" t="s">
        <v>675</v>
      </c>
      <c r="G116" s="183" t="s">
        <v>208</v>
      </c>
      <c r="H116" s="184">
        <v>127.86</v>
      </c>
      <c r="I116" s="185"/>
      <c r="J116" s="186">
        <f>ROUND(I116*H116,2)</f>
        <v>0</v>
      </c>
      <c r="K116" s="182" t="s">
        <v>164</v>
      </c>
      <c r="L116" s="40"/>
      <c r="M116" s="187" t="s">
        <v>5</v>
      </c>
      <c r="N116" s="188" t="s">
        <v>45</v>
      </c>
      <c r="O116" s="41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AR116" s="23" t="s">
        <v>165</v>
      </c>
      <c r="AT116" s="23" t="s">
        <v>160</v>
      </c>
      <c r="AU116" s="23" t="s">
        <v>83</v>
      </c>
      <c r="AY116" s="23" t="s">
        <v>158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23" t="s">
        <v>25</v>
      </c>
      <c r="BK116" s="191">
        <f>ROUND(I116*H116,2)</f>
        <v>0</v>
      </c>
      <c r="BL116" s="23" t="s">
        <v>165</v>
      </c>
      <c r="BM116" s="23" t="s">
        <v>897</v>
      </c>
    </row>
    <row r="117" spans="2:47" s="1" customFormat="1" ht="27">
      <c r="B117" s="40"/>
      <c r="D117" s="192" t="s">
        <v>167</v>
      </c>
      <c r="F117" s="193" t="s">
        <v>677</v>
      </c>
      <c r="I117" s="194"/>
      <c r="L117" s="40"/>
      <c r="M117" s="195"/>
      <c r="N117" s="41"/>
      <c r="O117" s="41"/>
      <c r="P117" s="41"/>
      <c r="Q117" s="41"/>
      <c r="R117" s="41"/>
      <c r="S117" s="41"/>
      <c r="T117" s="69"/>
      <c r="AT117" s="23" t="s">
        <v>167</v>
      </c>
      <c r="AU117" s="23" t="s">
        <v>83</v>
      </c>
    </row>
    <row r="118" spans="2:51" s="12" customFormat="1" ht="13.5">
      <c r="B118" s="196"/>
      <c r="D118" s="192" t="s">
        <v>192</v>
      </c>
      <c r="F118" s="198" t="s">
        <v>898</v>
      </c>
      <c r="H118" s="199">
        <v>127.86</v>
      </c>
      <c r="I118" s="200"/>
      <c r="L118" s="196"/>
      <c r="M118" s="201"/>
      <c r="N118" s="202"/>
      <c r="O118" s="202"/>
      <c r="P118" s="202"/>
      <c r="Q118" s="202"/>
      <c r="R118" s="202"/>
      <c r="S118" s="202"/>
      <c r="T118" s="203"/>
      <c r="AT118" s="197" t="s">
        <v>192</v>
      </c>
      <c r="AU118" s="197" t="s">
        <v>83</v>
      </c>
      <c r="AV118" s="12" t="s">
        <v>83</v>
      </c>
      <c r="AW118" s="12" t="s">
        <v>6</v>
      </c>
      <c r="AX118" s="12" t="s">
        <v>25</v>
      </c>
      <c r="AY118" s="197" t="s">
        <v>158</v>
      </c>
    </row>
    <row r="119" spans="2:65" s="1" customFormat="1" ht="16.5" customHeight="1">
      <c r="B119" s="179"/>
      <c r="C119" s="180" t="s">
        <v>220</v>
      </c>
      <c r="D119" s="180" t="s">
        <v>160</v>
      </c>
      <c r="E119" s="181" t="s">
        <v>684</v>
      </c>
      <c r="F119" s="182" t="s">
        <v>685</v>
      </c>
      <c r="G119" s="183" t="s">
        <v>208</v>
      </c>
      <c r="H119" s="184">
        <v>17.465</v>
      </c>
      <c r="I119" s="185"/>
      <c r="J119" s="186">
        <f>ROUND(I119*H119,2)</f>
        <v>0</v>
      </c>
      <c r="K119" s="182" t="s">
        <v>164</v>
      </c>
      <c r="L119" s="40"/>
      <c r="M119" s="187" t="s">
        <v>5</v>
      </c>
      <c r="N119" s="188" t="s">
        <v>45</v>
      </c>
      <c r="O119" s="41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AR119" s="23" t="s">
        <v>165</v>
      </c>
      <c r="AT119" s="23" t="s">
        <v>160</v>
      </c>
      <c r="AU119" s="23" t="s">
        <v>83</v>
      </c>
      <c r="AY119" s="23" t="s">
        <v>158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23" t="s">
        <v>25</v>
      </c>
      <c r="BK119" s="191">
        <f>ROUND(I119*H119,2)</f>
        <v>0</v>
      </c>
      <c r="BL119" s="23" t="s">
        <v>165</v>
      </c>
      <c r="BM119" s="23" t="s">
        <v>899</v>
      </c>
    </row>
    <row r="120" spans="2:47" s="1" customFormat="1" ht="27">
      <c r="B120" s="40"/>
      <c r="D120" s="192" t="s">
        <v>167</v>
      </c>
      <c r="F120" s="193" t="s">
        <v>672</v>
      </c>
      <c r="I120" s="194"/>
      <c r="L120" s="40"/>
      <c r="M120" s="195"/>
      <c r="N120" s="41"/>
      <c r="O120" s="41"/>
      <c r="P120" s="41"/>
      <c r="Q120" s="41"/>
      <c r="R120" s="41"/>
      <c r="S120" s="41"/>
      <c r="T120" s="69"/>
      <c r="AT120" s="23" t="s">
        <v>167</v>
      </c>
      <c r="AU120" s="23" t="s">
        <v>83</v>
      </c>
    </row>
    <row r="121" spans="2:65" s="1" customFormat="1" ht="16.5" customHeight="1">
      <c r="B121" s="179"/>
      <c r="C121" s="180" t="s">
        <v>225</v>
      </c>
      <c r="D121" s="180" t="s">
        <v>160</v>
      </c>
      <c r="E121" s="181" t="s">
        <v>692</v>
      </c>
      <c r="F121" s="182" t="s">
        <v>693</v>
      </c>
      <c r="G121" s="183" t="s">
        <v>208</v>
      </c>
      <c r="H121" s="184">
        <v>11.75</v>
      </c>
      <c r="I121" s="185"/>
      <c r="J121" s="186">
        <f>ROUND(I121*H121,2)</f>
        <v>0</v>
      </c>
      <c r="K121" s="182" t="s">
        <v>164</v>
      </c>
      <c r="L121" s="40"/>
      <c r="M121" s="187" t="s">
        <v>5</v>
      </c>
      <c r="N121" s="188" t="s">
        <v>45</v>
      </c>
      <c r="O121" s="41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AR121" s="23" t="s">
        <v>165</v>
      </c>
      <c r="AT121" s="23" t="s">
        <v>160</v>
      </c>
      <c r="AU121" s="23" t="s">
        <v>83</v>
      </c>
      <c r="AY121" s="23" t="s">
        <v>158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3" t="s">
        <v>25</v>
      </c>
      <c r="BK121" s="191">
        <f>ROUND(I121*H121,2)</f>
        <v>0</v>
      </c>
      <c r="BL121" s="23" t="s">
        <v>165</v>
      </c>
      <c r="BM121" s="23" t="s">
        <v>900</v>
      </c>
    </row>
    <row r="122" spans="2:47" s="1" customFormat="1" ht="27">
      <c r="B122" s="40"/>
      <c r="D122" s="192" t="s">
        <v>167</v>
      </c>
      <c r="F122" s="193" t="s">
        <v>672</v>
      </c>
      <c r="I122" s="194"/>
      <c r="L122" s="40"/>
      <c r="M122" s="195"/>
      <c r="N122" s="41"/>
      <c r="O122" s="41"/>
      <c r="P122" s="41"/>
      <c r="Q122" s="41"/>
      <c r="R122" s="41"/>
      <c r="S122" s="41"/>
      <c r="T122" s="69"/>
      <c r="AT122" s="23" t="s">
        <v>167</v>
      </c>
      <c r="AU122" s="23" t="s">
        <v>83</v>
      </c>
    </row>
    <row r="123" spans="2:63" s="11" customFormat="1" ht="29.85" customHeight="1">
      <c r="B123" s="166"/>
      <c r="D123" s="167" t="s">
        <v>73</v>
      </c>
      <c r="E123" s="177" t="s">
        <v>695</v>
      </c>
      <c r="F123" s="177" t="s">
        <v>696</v>
      </c>
      <c r="I123" s="169"/>
      <c r="J123" s="178">
        <f>BK123</f>
        <v>0</v>
      </c>
      <c r="L123" s="166"/>
      <c r="M123" s="171"/>
      <c r="N123" s="172"/>
      <c r="O123" s="172"/>
      <c r="P123" s="173">
        <f>P124</f>
        <v>0</v>
      </c>
      <c r="Q123" s="172"/>
      <c r="R123" s="173">
        <f>R124</f>
        <v>0</v>
      </c>
      <c r="S123" s="172"/>
      <c r="T123" s="174">
        <f>T124</f>
        <v>0</v>
      </c>
      <c r="AR123" s="167" t="s">
        <v>25</v>
      </c>
      <c r="AT123" s="175" t="s">
        <v>73</v>
      </c>
      <c r="AU123" s="175" t="s">
        <v>25</v>
      </c>
      <c r="AY123" s="167" t="s">
        <v>158</v>
      </c>
      <c r="BK123" s="176">
        <f>BK124</f>
        <v>0</v>
      </c>
    </row>
    <row r="124" spans="2:65" s="1" customFormat="1" ht="16.5" customHeight="1">
      <c r="B124" s="179"/>
      <c r="C124" s="180" t="s">
        <v>231</v>
      </c>
      <c r="D124" s="180" t="s">
        <v>160</v>
      </c>
      <c r="E124" s="181" t="s">
        <v>901</v>
      </c>
      <c r="F124" s="182" t="s">
        <v>902</v>
      </c>
      <c r="G124" s="183" t="s">
        <v>208</v>
      </c>
      <c r="H124" s="184">
        <v>0.018</v>
      </c>
      <c r="I124" s="185"/>
      <c r="J124" s="186">
        <f>ROUND(I124*H124,2)</f>
        <v>0</v>
      </c>
      <c r="K124" s="182" t="s">
        <v>164</v>
      </c>
      <c r="L124" s="40"/>
      <c r="M124" s="187" t="s">
        <v>5</v>
      </c>
      <c r="N124" s="225" t="s">
        <v>45</v>
      </c>
      <c r="O124" s="215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23" t="s">
        <v>165</v>
      </c>
      <c r="AT124" s="23" t="s">
        <v>160</v>
      </c>
      <c r="AU124" s="23" t="s">
        <v>83</v>
      </c>
      <c r="AY124" s="23" t="s">
        <v>158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23" t="s">
        <v>25</v>
      </c>
      <c r="BK124" s="191">
        <f>ROUND(I124*H124,2)</f>
        <v>0</v>
      </c>
      <c r="BL124" s="23" t="s">
        <v>165</v>
      </c>
      <c r="BM124" s="23" t="s">
        <v>903</v>
      </c>
    </row>
    <row r="125" spans="2:12" s="1" customFormat="1" ht="6.95" customHeight="1">
      <c r="B125" s="55"/>
      <c r="C125" s="56"/>
      <c r="D125" s="56"/>
      <c r="E125" s="56"/>
      <c r="F125" s="56"/>
      <c r="G125" s="56"/>
      <c r="H125" s="56"/>
      <c r="I125" s="133"/>
      <c r="J125" s="56"/>
      <c r="K125" s="56"/>
      <c r="L125" s="40"/>
    </row>
  </sheetData>
  <autoFilter ref="C85:K124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2"/>
  <sheetViews>
    <sheetView showGridLines="0" workbookViewId="0" topLeftCell="A1">
      <pane ySplit="1" topLeftCell="A2" activePane="bottomLeft" state="frozen"/>
      <selection pane="bottomLeft" activeCell="J14" sqref="J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1" t="s">
        <v>8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23" t="s">
        <v>104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ht="15">
      <c r="B8" s="27"/>
      <c r="C8" s="28"/>
      <c r="D8" s="36" t="s">
        <v>123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5" t="s">
        <v>781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782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7" t="s">
        <v>904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22</v>
      </c>
      <c r="E13" s="41"/>
      <c r="F13" s="34" t="s">
        <v>105</v>
      </c>
      <c r="G13" s="41"/>
      <c r="H13" s="41"/>
      <c r="I13" s="113" t="s">
        <v>24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26</v>
      </c>
      <c r="E14" s="41"/>
      <c r="F14" s="34" t="s">
        <v>27</v>
      </c>
      <c r="G14" s="41"/>
      <c r="H14" s="41"/>
      <c r="I14" s="113" t="s">
        <v>28</v>
      </c>
      <c r="J14" s="114"/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31</v>
      </c>
      <c r="E16" s="41"/>
      <c r="F16" s="41"/>
      <c r="G16" s="41"/>
      <c r="H16" s="41"/>
      <c r="I16" s="113" t="s">
        <v>32</v>
      </c>
      <c r="J16" s="34" t="str">
        <f>IF('Rekapitulace stavby'!AN10="","",'Rekapitulace stavby'!AN10)</f>
        <v/>
      </c>
      <c r="K16" s="44"/>
    </row>
    <row r="17" spans="2:11" s="1" customFormat="1" ht="18" customHeight="1">
      <c r="B17" s="40"/>
      <c r="C17" s="41"/>
      <c r="D17" s="41"/>
      <c r="E17" s="34" t="str">
        <f>IF('Rekapitulace stavby'!E11="","",'Rekapitulace stavby'!E11)</f>
        <v xml:space="preserve"> </v>
      </c>
      <c r="F17" s="41"/>
      <c r="G17" s="41"/>
      <c r="H17" s="41"/>
      <c r="I17" s="113" t="s">
        <v>33</v>
      </c>
      <c r="J17" s="34" t="str">
        <f>IF('Rekapitulace stavby'!AN11="","",'Rekapitulace stavby'!AN11)</f>
        <v/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34</v>
      </c>
      <c r="E19" s="41"/>
      <c r="F19" s="41"/>
      <c r="G19" s="41"/>
      <c r="H19" s="41"/>
      <c r="I19" s="113" t="s">
        <v>32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33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36</v>
      </c>
      <c r="E22" s="41"/>
      <c r="F22" s="41"/>
      <c r="G22" s="41"/>
      <c r="H22" s="41"/>
      <c r="I22" s="113" t="s">
        <v>32</v>
      </c>
      <c r="J22" s="34" t="str">
        <f>IF('Rekapitulace stavby'!AN16="","",'Rekapitulace stavby'!AN16)</f>
        <v/>
      </c>
      <c r="K22" s="44"/>
    </row>
    <row r="23" spans="2:11" s="1" customFormat="1" ht="18" customHeight="1">
      <c r="B23" s="40"/>
      <c r="C23" s="41"/>
      <c r="D23" s="41"/>
      <c r="E23" s="34" t="str">
        <f>IF('Rekapitulace stavby'!E17="","",'Rekapitulace stavby'!E17)</f>
        <v xml:space="preserve"> </v>
      </c>
      <c r="F23" s="41"/>
      <c r="G23" s="41"/>
      <c r="H23" s="41"/>
      <c r="I23" s="113" t="s">
        <v>33</v>
      </c>
      <c r="J23" s="34" t="str">
        <f>IF('Rekapitulace stavby'!AN17="","",'Rekapitulace stavby'!AN17)</f>
        <v/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38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46" t="s">
        <v>39</v>
      </c>
      <c r="F26" s="346"/>
      <c r="G26" s="346"/>
      <c r="H26" s="346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40</v>
      </c>
      <c r="E29" s="41"/>
      <c r="F29" s="41"/>
      <c r="G29" s="41"/>
      <c r="H29" s="41"/>
      <c r="I29" s="112"/>
      <c r="J29" s="122">
        <f>ROUND(J86,2)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42</v>
      </c>
      <c r="G31" s="41"/>
      <c r="H31" s="41"/>
      <c r="I31" s="123" t="s">
        <v>41</v>
      </c>
      <c r="J31" s="45" t="s">
        <v>43</v>
      </c>
      <c r="K31" s="44"/>
    </row>
    <row r="32" spans="2:11" s="1" customFormat="1" ht="14.45" customHeight="1">
      <c r="B32" s="40"/>
      <c r="C32" s="41"/>
      <c r="D32" s="48" t="s">
        <v>44</v>
      </c>
      <c r="E32" s="48" t="s">
        <v>45</v>
      </c>
      <c r="F32" s="124">
        <f>ROUND(SUM(BE86:BE111),2)</f>
        <v>0</v>
      </c>
      <c r="G32" s="41"/>
      <c r="H32" s="41"/>
      <c r="I32" s="125">
        <v>0.21</v>
      </c>
      <c r="J32" s="124">
        <f>ROUND(ROUND((SUM(BE86:BE111)),2)*I32,2)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46</v>
      </c>
      <c r="F33" s="124">
        <f>ROUND(SUM(BF86:BF111),2)</f>
        <v>0</v>
      </c>
      <c r="G33" s="41"/>
      <c r="H33" s="41"/>
      <c r="I33" s="125">
        <v>0.15</v>
      </c>
      <c r="J33" s="124">
        <f>ROUND(ROUND((SUM(BF86:BF111)),2)*I33,2)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4">
        <f>ROUND(SUM(BG86:BG111),2)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48</v>
      </c>
      <c r="F35" s="124">
        <f>ROUND(SUM(BH86:BH111),2)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49</v>
      </c>
      <c r="F36" s="124">
        <f>ROUND(SUM(BI86:BI111),2)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50</v>
      </c>
      <c r="E38" s="70"/>
      <c r="F38" s="70"/>
      <c r="G38" s="128" t="s">
        <v>51</v>
      </c>
      <c r="H38" s="129" t="s">
        <v>52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125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5" t="str">
        <f>E7</f>
        <v>MODERNIZACE UL. ŽIŽKOVA V KARVINÉ</v>
      </c>
      <c r="F47" s="356"/>
      <c r="G47" s="356"/>
      <c r="H47" s="356"/>
      <c r="I47" s="112"/>
      <c r="J47" s="41"/>
      <c r="K47" s="44"/>
    </row>
    <row r="48" spans="2:11" ht="15">
      <c r="B48" s="27"/>
      <c r="C48" s="36" t="s">
        <v>123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5" t="s">
        <v>781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782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7" t="str">
        <f>E11</f>
        <v>L -SO120 - Chodníky a terénní úpravy - mobiliář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26</v>
      </c>
      <c r="D53" s="41"/>
      <c r="E53" s="41"/>
      <c r="F53" s="34" t="str">
        <f>F14</f>
        <v xml:space="preserve"> </v>
      </c>
      <c r="G53" s="41"/>
      <c r="H53" s="41"/>
      <c r="I53" s="113" t="s">
        <v>28</v>
      </c>
      <c r="J53" s="114" t="str">
        <f>IF(J14="","",J14)</f>
        <v/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31</v>
      </c>
      <c r="D55" s="41"/>
      <c r="E55" s="41"/>
      <c r="F55" s="34" t="str">
        <f>E17</f>
        <v xml:space="preserve"> </v>
      </c>
      <c r="G55" s="41"/>
      <c r="H55" s="41"/>
      <c r="I55" s="113" t="s">
        <v>36</v>
      </c>
      <c r="J55" s="346" t="str">
        <f>E23</f>
        <v xml:space="preserve"> </v>
      </c>
      <c r="K55" s="44"/>
    </row>
    <row r="56" spans="2:11" s="1" customFormat="1" ht="14.45" customHeight="1">
      <c r="B56" s="40"/>
      <c r="C56" s="36" t="s">
        <v>34</v>
      </c>
      <c r="D56" s="41"/>
      <c r="E56" s="41"/>
      <c r="F56" s="34" t="str">
        <f>IF(E20="","",E20)</f>
        <v/>
      </c>
      <c r="G56" s="41"/>
      <c r="H56" s="41"/>
      <c r="I56" s="112"/>
      <c r="J56" s="35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126</v>
      </c>
      <c r="D58" s="126"/>
      <c r="E58" s="126"/>
      <c r="F58" s="126"/>
      <c r="G58" s="126"/>
      <c r="H58" s="126"/>
      <c r="I58" s="137"/>
      <c r="J58" s="138" t="s">
        <v>127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128</v>
      </c>
      <c r="D60" s="41"/>
      <c r="E60" s="41"/>
      <c r="F60" s="41"/>
      <c r="G60" s="41"/>
      <c r="H60" s="41"/>
      <c r="I60" s="112"/>
      <c r="J60" s="122">
        <f>J86</f>
        <v>0</v>
      </c>
      <c r="K60" s="44"/>
      <c r="AU60" s="23" t="s">
        <v>129</v>
      </c>
    </row>
    <row r="61" spans="2:11" s="8" customFormat="1" ht="24.95" customHeight="1">
      <c r="B61" s="141"/>
      <c r="C61" s="142"/>
      <c r="D61" s="143" t="s">
        <v>130</v>
      </c>
      <c r="E61" s="144"/>
      <c r="F61" s="144"/>
      <c r="G61" s="144"/>
      <c r="H61" s="144"/>
      <c r="I61" s="145"/>
      <c r="J61" s="146">
        <f>J87</f>
        <v>0</v>
      </c>
      <c r="K61" s="147"/>
    </row>
    <row r="62" spans="2:11" s="9" customFormat="1" ht="19.9" customHeight="1">
      <c r="B62" s="148"/>
      <c r="C62" s="149"/>
      <c r="D62" s="150" t="s">
        <v>136</v>
      </c>
      <c r="E62" s="151"/>
      <c r="F62" s="151"/>
      <c r="G62" s="151"/>
      <c r="H62" s="151"/>
      <c r="I62" s="152"/>
      <c r="J62" s="153">
        <f>J88</f>
        <v>0</v>
      </c>
      <c r="K62" s="154"/>
    </row>
    <row r="63" spans="2:11" s="9" customFormat="1" ht="19.9" customHeight="1">
      <c r="B63" s="148"/>
      <c r="C63" s="149"/>
      <c r="D63" s="150" t="s">
        <v>137</v>
      </c>
      <c r="E63" s="151"/>
      <c r="F63" s="151"/>
      <c r="G63" s="151"/>
      <c r="H63" s="151"/>
      <c r="I63" s="152"/>
      <c r="J63" s="153">
        <f>J101</f>
        <v>0</v>
      </c>
      <c r="K63" s="154"/>
    </row>
    <row r="64" spans="2:11" s="9" customFormat="1" ht="19.9" customHeight="1">
      <c r="B64" s="148"/>
      <c r="C64" s="149"/>
      <c r="D64" s="150" t="s">
        <v>138</v>
      </c>
      <c r="E64" s="151"/>
      <c r="F64" s="151"/>
      <c r="G64" s="151"/>
      <c r="H64" s="151"/>
      <c r="I64" s="152"/>
      <c r="J64" s="153">
        <f>J109</f>
        <v>0</v>
      </c>
      <c r="K64" s="154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12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33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34"/>
      <c r="J70" s="59"/>
      <c r="K70" s="59"/>
      <c r="L70" s="40"/>
    </row>
    <row r="71" spans="2:12" s="1" customFormat="1" ht="36.95" customHeight="1">
      <c r="B71" s="40"/>
      <c r="C71" s="60" t="s">
        <v>142</v>
      </c>
      <c r="L71" s="40"/>
    </row>
    <row r="72" spans="2:12" s="1" customFormat="1" ht="6.95" customHeight="1">
      <c r="B72" s="40"/>
      <c r="L72" s="40"/>
    </row>
    <row r="73" spans="2:12" s="1" customFormat="1" ht="14.45" customHeight="1">
      <c r="B73" s="40"/>
      <c r="C73" s="62" t="s">
        <v>19</v>
      </c>
      <c r="L73" s="40"/>
    </row>
    <row r="74" spans="2:12" s="1" customFormat="1" ht="16.5" customHeight="1">
      <c r="B74" s="40"/>
      <c r="E74" s="351" t="str">
        <f>E7</f>
        <v>MODERNIZACE UL. ŽIŽKOVA V KARVINÉ</v>
      </c>
      <c r="F74" s="352"/>
      <c r="G74" s="352"/>
      <c r="H74" s="352"/>
      <c r="L74" s="40"/>
    </row>
    <row r="75" spans="2:12" ht="15">
      <c r="B75" s="27"/>
      <c r="C75" s="62" t="s">
        <v>123</v>
      </c>
      <c r="L75" s="27"/>
    </row>
    <row r="76" spans="2:12" s="1" customFormat="1" ht="16.5" customHeight="1">
      <c r="B76" s="40"/>
      <c r="E76" s="351" t="s">
        <v>781</v>
      </c>
      <c r="F76" s="353"/>
      <c r="G76" s="353"/>
      <c r="H76" s="353"/>
      <c r="L76" s="40"/>
    </row>
    <row r="77" spans="2:12" s="1" customFormat="1" ht="14.45" customHeight="1">
      <c r="B77" s="40"/>
      <c r="C77" s="62" t="s">
        <v>782</v>
      </c>
      <c r="L77" s="40"/>
    </row>
    <row r="78" spans="2:12" s="1" customFormat="1" ht="17.25" customHeight="1">
      <c r="B78" s="40"/>
      <c r="E78" s="318" t="str">
        <f>E11</f>
        <v>L -SO120 - Chodníky a terénní úpravy - mobiliář</v>
      </c>
      <c r="F78" s="353"/>
      <c r="G78" s="353"/>
      <c r="H78" s="353"/>
      <c r="L78" s="40"/>
    </row>
    <row r="79" spans="2:12" s="1" customFormat="1" ht="6.95" customHeight="1">
      <c r="B79" s="40"/>
      <c r="L79" s="40"/>
    </row>
    <row r="80" spans="2:12" s="1" customFormat="1" ht="18" customHeight="1">
      <c r="B80" s="40"/>
      <c r="C80" s="62" t="s">
        <v>26</v>
      </c>
      <c r="F80" s="155" t="str">
        <f>F14</f>
        <v xml:space="preserve"> </v>
      </c>
      <c r="I80" s="156" t="s">
        <v>28</v>
      </c>
      <c r="J80" s="66" t="str">
        <f>IF(J14="","",J14)</f>
        <v/>
      </c>
      <c r="L80" s="40"/>
    </row>
    <row r="81" spans="2:12" s="1" customFormat="1" ht="6.95" customHeight="1">
      <c r="B81" s="40"/>
      <c r="L81" s="40"/>
    </row>
    <row r="82" spans="2:12" s="1" customFormat="1" ht="15">
      <c r="B82" s="40"/>
      <c r="C82" s="62" t="s">
        <v>31</v>
      </c>
      <c r="F82" s="155" t="str">
        <f>E17</f>
        <v xml:space="preserve"> </v>
      </c>
      <c r="I82" s="156" t="s">
        <v>36</v>
      </c>
      <c r="J82" s="155" t="str">
        <f>E23</f>
        <v xml:space="preserve"> </v>
      </c>
      <c r="L82" s="40"/>
    </row>
    <row r="83" spans="2:12" s="1" customFormat="1" ht="14.45" customHeight="1">
      <c r="B83" s="40"/>
      <c r="C83" s="62" t="s">
        <v>34</v>
      </c>
      <c r="F83" s="155" t="str">
        <f>IF(E20="","",E20)</f>
        <v/>
      </c>
      <c r="L83" s="40"/>
    </row>
    <row r="84" spans="2:12" s="1" customFormat="1" ht="10.35" customHeight="1">
      <c r="B84" s="40"/>
      <c r="L84" s="40"/>
    </row>
    <row r="85" spans="2:20" s="10" customFormat="1" ht="29.25" customHeight="1">
      <c r="B85" s="157"/>
      <c r="C85" s="158" t="s">
        <v>143</v>
      </c>
      <c r="D85" s="159" t="s">
        <v>59</v>
      </c>
      <c r="E85" s="159" t="s">
        <v>55</v>
      </c>
      <c r="F85" s="159" t="s">
        <v>144</v>
      </c>
      <c r="G85" s="159" t="s">
        <v>145</v>
      </c>
      <c r="H85" s="159" t="s">
        <v>146</v>
      </c>
      <c r="I85" s="160" t="s">
        <v>147</v>
      </c>
      <c r="J85" s="159" t="s">
        <v>127</v>
      </c>
      <c r="K85" s="161" t="s">
        <v>148</v>
      </c>
      <c r="L85" s="157"/>
      <c r="M85" s="72" t="s">
        <v>149</v>
      </c>
      <c r="N85" s="73" t="s">
        <v>44</v>
      </c>
      <c r="O85" s="73" t="s">
        <v>150</v>
      </c>
      <c r="P85" s="73" t="s">
        <v>151</v>
      </c>
      <c r="Q85" s="73" t="s">
        <v>152</v>
      </c>
      <c r="R85" s="73" t="s">
        <v>153</v>
      </c>
      <c r="S85" s="73" t="s">
        <v>154</v>
      </c>
      <c r="T85" s="74" t="s">
        <v>155</v>
      </c>
    </row>
    <row r="86" spans="2:63" s="1" customFormat="1" ht="29.25" customHeight="1">
      <c r="B86" s="40"/>
      <c r="C86" s="76" t="s">
        <v>128</v>
      </c>
      <c r="J86" s="162">
        <f>BK86</f>
        <v>0</v>
      </c>
      <c r="L86" s="40"/>
      <c r="M86" s="75"/>
      <c r="N86" s="67"/>
      <c r="O86" s="67"/>
      <c r="P86" s="163">
        <f>P87</f>
        <v>0</v>
      </c>
      <c r="Q86" s="67"/>
      <c r="R86" s="163">
        <f>R87</f>
        <v>0.15003</v>
      </c>
      <c r="S86" s="67"/>
      <c r="T86" s="164">
        <f>T87</f>
        <v>0.496</v>
      </c>
      <c r="AT86" s="23" t="s">
        <v>73</v>
      </c>
      <c r="AU86" s="23" t="s">
        <v>129</v>
      </c>
      <c r="BK86" s="165">
        <f>BK87</f>
        <v>0</v>
      </c>
    </row>
    <row r="87" spans="2:63" s="11" customFormat="1" ht="37.35" customHeight="1">
      <c r="B87" s="166"/>
      <c r="D87" s="167" t="s">
        <v>73</v>
      </c>
      <c r="E87" s="168" t="s">
        <v>156</v>
      </c>
      <c r="F87" s="168" t="s">
        <v>157</v>
      </c>
      <c r="I87" s="169"/>
      <c r="J87" s="170">
        <f>BK87</f>
        <v>0</v>
      </c>
      <c r="L87" s="166"/>
      <c r="M87" s="171"/>
      <c r="N87" s="172"/>
      <c r="O87" s="172"/>
      <c r="P87" s="173">
        <f>P88+P101+P109</f>
        <v>0</v>
      </c>
      <c r="Q87" s="172"/>
      <c r="R87" s="173">
        <f>R88+R101+R109</f>
        <v>0.15003</v>
      </c>
      <c r="S87" s="172"/>
      <c r="T87" s="174">
        <f>T88+T101+T109</f>
        <v>0.496</v>
      </c>
      <c r="AR87" s="167" t="s">
        <v>25</v>
      </c>
      <c r="AT87" s="175" t="s">
        <v>73</v>
      </c>
      <c r="AU87" s="175" t="s">
        <v>74</v>
      </c>
      <c r="AY87" s="167" t="s">
        <v>158</v>
      </c>
      <c r="BK87" s="176">
        <f>BK88+BK101+BK109</f>
        <v>0</v>
      </c>
    </row>
    <row r="88" spans="2:63" s="11" customFormat="1" ht="19.9" customHeight="1">
      <c r="B88" s="166"/>
      <c r="D88" s="167" t="s">
        <v>73</v>
      </c>
      <c r="E88" s="177" t="s">
        <v>204</v>
      </c>
      <c r="F88" s="177" t="s">
        <v>455</v>
      </c>
      <c r="I88" s="169"/>
      <c r="J88" s="178">
        <f>BK88</f>
        <v>0</v>
      </c>
      <c r="L88" s="166"/>
      <c r="M88" s="171"/>
      <c r="N88" s="172"/>
      <c r="O88" s="172"/>
      <c r="P88" s="173">
        <f>SUM(P89:P100)</f>
        <v>0</v>
      </c>
      <c r="Q88" s="172"/>
      <c r="R88" s="173">
        <f>SUM(R89:R100)</f>
        <v>0.15003</v>
      </c>
      <c r="S88" s="172"/>
      <c r="T88" s="174">
        <f>SUM(T89:T100)</f>
        <v>0.496</v>
      </c>
      <c r="AR88" s="167" t="s">
        <v>25</v>
      </c>
      <c r="AT88" s="175" t="s">
        <v>73</v>
      </c>
      <c r="AU88" s="175" t="s">
        <v>25</v>
      </c>
      <c r="AY88" s="167" t="s">
        <v>158</v>
      </c>
      <c r="BK88" s="176">
        <f>SUM(BK89:BK100)</f>
        <v>0</v>
      </c>
    </row>
    <row r="89" spans="2:65" s="1" customFormat="1" ht="16.5" customHeight="1">
      <c r="B89" s="179"/>
      <c r="C89" s="180" t="s">
        <v>25</v>
      </c>
      <c r="D89" s="180" t="s">
        <v>160</v>
      </c>
      <c r="E89" s="181" t="s">
        <v>905</v>
      </c>
      <c r="F89" s="182" t="s">
        <v>906</v>
      </c>
      <c r="G89" s="183" t="s">
        <v>397</v>
      </c>
      <c r="H89" s="184">
        <v>1</v>
      </c>
      <c r="I89" s="185"/>
      <c r="J89" s="186">
        <f>ROUND(I89*H89,2)</f>
        <v>0</v>
      </c>
      <c r="K89" s="182" t="s">
        <v>164</v>
      </c>
      <c r="L89" s="40"/>
      <c r="M89" s="187" t="s">
        <v>5</v>
      </c>
      <c r="N89" s="188" t="s">
        <v>45</v>
      </c>
      <c r="O89" s="41"/>
      <c r="P89" s="189">
        <f>O89*H89</f>
        <v>0</v>
      </c>
      <c r="Q89" s="189">
        <v>0.07287</v>
      </c>
      <c r="R89" s="189">
        <f>Q89*H89</f>
        <v>0.07287</v>
      </c>
      <c r="S89" s="189">
        <v>0</v>
      </c>
      <c r="T89" s="190">
        <f>S89*H89</f>
        <v>0</v>
      </c>
      <c r="AR89" s="23" t="s">
        <v>165</v>
      </c>
      <c r="AT89" s="23" t="s">
        <v>160</v>
      </c>
      <c r="AU89" s="23" t="s">
        <v>83</v>
      </c>
      <c r="AY89" s="23" t="s">
        <v>158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23" t="s">
        <v>25</v>
      </c>
      <c r="BK89" s="191">
        <f>ROUND(I89*H89,2)</f>
        <v>0</v>
      </c>
      <c r="BL89" s="23" t="s">
        <v>165</v>
      </c>
      <c r="BM89" s="23" t="s">
        <v>907</v>
      </c>
    </row>
    <row r="90" spans="2:47" s="1" customFormat="1" ht="27">
      <c r="B90" s="40"/>
      <c r="D90" s="192" t="s">
        <v>167</v>
      </c>
      <c r="F90" s="193" t="s">
        <v>908</v>
      </c>
      <c r="I90" s="194"/>
      <c r="L90" s="40"/>
      <c r="M90" s="195"/>
      <c r="N90" s="41"/>
      <c r="O90" s="41"/>
      <c r="P90" s="41"/>
      <c r="Q90" s="41"/>
      <c r="R90" s="41"/>
      <c r="S90" s="41"/>
      <c r="T90" s="69"/>
      <c r="AT90" s="23" t="s">
        <v>167</v>
      </c>
      <c r="AU90" s="23" t="s">
        <v>83</v>
      </c>
    </row>
    <row r="91" spans="2:65" s="1" customFormat="1" ht="25.5" customHeight="1">
      <c r="B91" s="179"/>
      <c r="C91" s="204" t="s">
        <v>83</v>
      </c>
      <c r="D91" s="204" t="s">
        <v>205</v>
      </c>
      <c r="E91" s="205" t="s">
        <v>909</v>
      </c>
      <c r="F91" s="206" t="s">
        <v>910</v>
      </c>
      <c r="G91" s="207" t="s">
        <v>397</v>
      </c>
      <c r="H91" s="208">
        <v>1</v>
      </c>
      <c r="I91" s="209"/>
      <c r="J91" s="210">
        <f>ROUND(I91*H91,2)</f>
        <v>0</v>
      </c>
      <c r="K91" s="206" t="s">
        <v>164</v>
      </c>
      <c r="L91" s="211"/>
      <c r="M91" s="212" t="s">
        <v>5</v>
      </c>
      <c r="N91" s="213" t="s">
        <v>45</v>
      </c>
      <c r="O91" s="41"/>
      <c r="P91" s="189">
        <f>O91*H91</f>
        <v>0</v>
      </c>
      <c r="Q91" s="189">
        <v>0.006</v>
      </c>
      <c r="R91" s="189">
        <f>Q91*H91</f>
        <v>0.006</v>
      </c>
      <c r="S91" s="189">
        <v>0</v>
      </c>
      <c r="T91" s="190">
        <f>S91*H91</f>
        <v>0</v>
      </c>
      <c r="AR91" s="23" t="s">
        <v>199</v>
      </c>
      <c r="AT91" s="23" t="s">
        <v>205</v>
      </c>
      <c r="AU91" s="23" t="s">
        <v>83</v>
      </c>
      <c r="AY91" s="23" t="s">
        <v>158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23" t="s">
        <v>25</v>
      </c>
      <c r="BK91" s="191">
        <f>ROUND(I91*H91,2)</f>
        <v>0</v>
      </c>
      <c r="BL91" s="23" t="s">
        <v>165</v>
      </c>
      <c r="BM91" s="23" t="s">
        <v>911</v>
      </c>
    </row>
    <row r="92" spans="2:47" s="1" customFormat="1" ht="27">
      <c r="B92" s="40"/>
      <c r="D92" s="192" t="s">
        <v>167</v>
      </c>
      <c r="F92" s="193" t="s">
        <v>912</v>
      </c>
      <c r="I92" s="194"/>
      <c r="L92" s="40"/>
      <c r="M92" s="195"/>
      <c r="N92" s="41"/>
      <c r="O92" s="41"/>
      <c r="P92" s="41"/>
      <c r="Q92" s="41"/>
      <c r="R92" s="41"/>
      <c r="S92" s="41"/>
      <c r="T92" s="69"/>
      <c r="AT92" s="23" t="s">
        <v>167</v>
      </c>
      <c r="AU92" s="23" t="s">
        <v>83</v>
      </c>
    </row>
    <row r="93" spans="2:65" s="1" customFormat="1" ht="16.5" customHeight="1">
      <c r="B93" s="179"/>
      <c r="C93" s="180" t="s">
        <v>173</v>
      </c>
      <c r="D93" s="180" t="s">
        <v>160</v>
      </c>
      <c r="E93" s="181" t="s">
        <v>913</v>
      </c>
      <c r="F93" s="182" t="s">
        <v>914</v>
      </c>
      <c r="G93" s="183" t="s">
        <v>397</v>
      </c>
      <c r="H93" s="184">
        <v>1</v>
      </c>
      <c r="I93" s="185"/>
      <c r="J93" s="186">
        <f>ROUND(I93*H93,2)</f>
        <v>0</v>
      </c>
      <c r="K93" s="182" t="s">
        <v>164</v>
      </c>
      <c r="L93" s="40"/>
      <c r="M93" s="187" t="s">
        <v>5</v>
      </c>
      <c r="N93" s="188" t="s">
        <v>45</v>
      </c>
      <c r="O93" s="41"/>
      <c r="P93" s="189">
        <f>O93*H93</f>
        <v>0</v>
      </c>
      <c r="Q93" s="189">
        <v>0.00116</v>
      </c>
      <c r="R93" s="189">
        <f>Q93*H93</f>
        <v>0.00116</v>
      </c>
      <c r="S93" s="189">
        <v>0</v>
      </c>
      <c r="T93" s="190">
        <f>S93*H93</f>
        <v>0</v>
      </c>
      <c r="AR93" s="23" t="s">
        <v>165</v>
      </c>
      <c r="AT93" s="23" t="s">
        <v>160</v>
      </c>
      <c r="AU93" s="23" t="s">
        <v>83</v>
      </c>
      <c r="AY93" s="23" t="s">
        <v>158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3" t="s">
        <v>25</v>
      </c>
      <c r="BK93" s="191">
        <f>ROUND(I93*H93,2)</f>
        <v>0</v>
      </c>
      <c r="BL93" s="23" t="s">
        <v>165</v>
      </c>
      <c r="BM93" s="23" t="s">
        <v>915</v>
      </c>
    </row>
    <row r="94" spans="2:47" s="1" customFormat="1" ht="27">
      <c r="B94" s="40"/>
      <c r="D94" s="192" t="s">
        <v>167</v>
      </c>
      <c r="F94" s="193" t="s">
        <v>916</v>
      </c>
      <c r="I94" s="194"/>
      <c r="L94" s="40"/>
      <c r="M94" s="195"/>
      <c r="N94" s="41"/>
      <c r="O94" s="41"/>
      <c r="P94" s="41"/>
      <c r="Q94" s="41"/>
      <c r="R94" s="41"/>
      <c r="S94" s="41"/>
      <c r="T94" s="69"/>
      <c r="AT94" s="23" t="s">
        <v>167</v>
      </c>
      <c r="AU94" s="23" t="s">
        <v>83</v>
      </c>
    </row>
    <row r="95" spans="2:65" s="1" customFormat="1" ht="25.5" customHeight="1">
      <c r="B95" s="179"/>
      <c r="C95" s="204" t="s">
        <v>165</v>
      </c>
      <c r="D95" s="204" t="s">
        <v>205</v>
      </c>
      <c r="E95" s="205" t="s">
        <v>917</v>
      </c>
      <c r="F95" s="206" t="s">
        <v>918</v>
      </c>
      <c r="G95" s="207" t="s">
        <v>397</v>
      </c>
      <c r="H95" s="208">
        <v>1</v>
      </c>
      <c r="I95" s="209"/>
      <c r="J95" s="210">
        <f>ROUND(I95*H95,2)</f>
        <v>0</v>
      </c>
      <c r="K95" s="206" t="s">
        <v>164</v>
      </c>
      <c r="L95" s="211"/>
      <c r="M95" s="212" t="s">
        <v>5</v>
      </c>
      <c r="N95" s="213" t="s">
        <v>45</v>
      </c>
      <c r="O95" s="41"/>
      <c r="P95" s="189">
        <f>O95*H95</f>
        <v>0</v>
      </c>
      <c r="Q95" s="189">
        <v>0.07</v>
      </c>
      <c r="R95" s="189">
        <f>Q95*H95</f>
        <v>0.07</v>
      </c>
      <c r="S95" s="189">
        <v>0</v>
      </c>
      <c r="T95" s="190">
        <f>S95*H95</f>
        <v>0</v>
      </c>
      <c r="AR95" s="23" t="s">
        <v>199</v>
      </c>
      <c r="AT95" s="23" t="s">
        <v>205</v>
      </c>
      <c r="AU95" s="23" t="s">
        <v>83</v>
      </c>
      <c r="AY95" s="23" t="s">
        <v>158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23" t="s">
        <v>25</v>
      </c>
      <c r="BK95" s="191">
        <f>ROUND(I95*H95,2)</f>
        <v>0</v>
      </c>
      <c r="BL95" s="23" t="s">
        <v>165</v>
      </c>
      <c r="BM95" s="23" t="s">
        <v>919</v>
      </c>
    </row>
    <row r="96" spans="2:47" s="1" customFormat="1" ht="27">
      <c r="B96" s="40"/>
      <c r="D96" s="192" t="s">
        <v>167</v>
      </c>
      <c r="F96" s="193" t="s">
        <v>920</v>
      </c>
      <c r="I96" s="194"/>
      <c r="L96" s="40"/>
      <c r="M96" s="195"/>
      <c r="N96" s="41"/>
      <c r="O96" s="41"/>
      <c r="P96" s="41"/>
      <c r="Q96" s="41"/>
      <c r="R96" s="41"/>
      <c r="S96" s="41"/>
      <c r="T96" s="69"/>
      <c r="AT96" s="23" t="s">
        <v>167</v>
      </c>
      <c r="AU96" s="23" t="s">
        <v>83</v>
      </c>
    </row>
    <row r="97" spans="2:65" s="1" customFormat="1" ht="16.5" customHeight="1">
      <c r="B97" s="179"/>
      <c r="C97" s="180" t="s">
        <v>182</v>
      </c>
      <c r="D97" s="180" t="s">
        <v>160</v>
      </c>
      <c r="E97" s="181" t="s">
        <v>921</v>
      </c>
      <c r="F97" s="182" t="s">
        <v>922</v>
      </c>
      <c r="G97" s="183" t="s">
        <v>397</v>
      </c>
      <c r="H97" s="184">
        <v>1</v>
      </c>
      <c r="I97" s="185"/>
      <c r="J97" s="186">
        <f>ROUND(I97*H97,2)</f>
        <v>0</v>
      </c>
      <c r="K97" s="182" t="s">
        <v>164</v>
      </c>
      <c r="L97" s="40"/>
      <c r="M97" s="187" t="s">
        <v>5</v>
      </c>
      <c r="N97" s="188" t="s">
        <v>45</v>
      </c>
      <c r="O97" s="41"/>
      <c r="P97" s="189">
        <f>O97*H97</f>
        <v>0</v>
      </c>
      <c r="Q97" s="189">
        <v>0</v>
      </c>
      <c r="R97" s="189">
        <f>Q97*H97</f>
        <v>0</v>
      </c>
      <c r="S97" s="189">
        <v>0.482</v>
      </c>
      <c r="T97" s="190">
        <f>S97*H97</f>
        <v>0.482</v>
      </c>
      <c r="AR97" s="23" t="s">
        <v>165</v>
      </c>
      <c r="AT97" s="23" t="s">
        <v>160</v>
      </c>
      <c r="AU97" s="23" t="s">
        <v>83</v>
      </c>
      <c r="AY97" s="23" t="s">
        <v>158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3" t="s">
        <v>25</v>
      </c>
      <c r="BK97" s="191">
        <f>ROUND(I97*H97,2)</f>
        <v>0</v>
      </c>
      <c r="BL97" s="23" t="s">
        <v>165</v>
      </c>
      <c r="BM97" s="23" t="s">
        <v>923</v>
      </c>
    </row>
    <row r="98" spans="2:47" s="1" customFormat="1" ht="27">
      <c r="B98" s="40"/>
      <c r="D98" s="192" t="s">
        <v>167</v>
      </c>
      <c r="F98" s="193" t="s">
        <v>916</v>
      </c>
      <c r="I98" s="194"/>
      <c r="L98" s="40"/>
      <c r="M98" s="195"/>
      <c r="N98" s="41"/>
      <c r="O98" s="41"/>
      <c r="P98" s="41"/>
      <c r="Q98" s="41"/>
      <c r="R98" s="41"/>
      <c r="S98" s="41"/>
      <c r="T98" s="69"/>
      <c r="AT98" s="23" t="s">
        <v>167</v>
      </c>
      <c r="AU98" s="23" t="s">
        <v>83</v>
      </c>
    </row>
    <row r="99" spans="2:65" s="1" customFormat="1" ht="16.5" customHeight="1">
      <c r="B99" s="179"/>
      <c r="C99" s="180" t="s">
        <v>186</v>
      </c>
      <c r="D99" s="180" t="s">
        <v>160</v>
      </c>
      <c r="E99" s="181" t="s">
        <v>924</v>
      </c>
      <c r="F99" s="182" t="s">
        <v>925</v>
      </c>
      <c r="G99" s="183" t="s">
        <v>397</v>
      </c>
      <c r="H99" s="184">
        <v>1</v>
      </c>
      <c r="I99" s="185"/>
      <c r="J99" s="186">
        <f>ROUND(I99*H99,2)</f>
        <v>0</v>
      </c>
      <c r="K99" s="182" t="s">
        <v>164</v>
      </c>
      <c r="L99" s="40"/>
      <c r="M99" s="187" t="s">
        <v>5</v>
      </c>
      <c r="N99" s="188" t="s">
        <v>45</v>
      </c>
      <c r="O99" s="41"/>
      <c r="P99" s="189">
        <f>O99*H99</f>
        <v>0</v>
      </c>
      <c r="Q99" s="189">
        <v>0</v>
      </c>
      <c r="R99" s="189">
        <f>Q99*H99</f>
        <v>0</v>
      </c>
      <c r="S99" s="189">
        <v>0.014</v>
      </c>
      <c r="T99" s="190">
        <f>S99*H99</f>
        <v>0.014</v>
      </c>
      <c r="AR99" s="23" t="s">
        <v>165</v>
      </c>
      <c r="AT99" s="23" t="s">
        <v>160</v>
      </c>
      <c r="AU99" s="23" t="s">
        <v>83</v>
      </c>
      <c r="AY99" s="23" t="s">
        <v>158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25</v>
      </c>
      <c r="BK99" s="191">
        <f>ROUND(I99*H99,2)</f>
        <v>0</v>
      </c>
      <c r="BL99" s="23" t="s">
        <v>165</v>
      </c>
      <c r="BM99" s="23" t="s">
        <v>926</v>
      </c>
    </row>
    <row r="100" spans="2:47" s="1" customFormat="1" ht="27">
      <c r="B100" s="40"/>
      <c r="D100" s="192" t="s">
        <v>167</v>
      </c>
      <c r="F100" s="193" t="s">
        <v>916</v>
      </c>
      <c r="I100" s="194"/>
      <c r="L100" s="40"/>
      <c r="M100" s="195"/>
      <c r="N100" s="41"/>
      <c r="O100" s="41"/>
      <c r="P100" s="41"/>
      <c r="Q100" s="41"/>
      <c r="R100" s="41"/>
      <c r="S100" s="41"/>
      <c r="T100" s="69"/>
      <c r="AT100" s="23" t="s">
        <v>167</v>
      </c>
      <c r="AU100" s="23" t="s">
        <v>83</v>
      </c>
    </row>
    <row r="101" spans="2:63" s="11" customFormat="1" ht="29.85" customHeight="1">
      <c r="B101" s="166"/>
      <c r="D101" s="167" t="s">
        <v>73</v>
      </c>
      <c r="E101" s="177" t="s">
        <v>666</v>
      </c>
      <c r="F101" s="177" t="s">
        <v>667</v>
      </c>
      <c r="I101" s="169"/>
      <c r="J101" s="178">
        <f>BK101</f>
        <v>0</v>
      </c>
      <c r="L101" s="166"/>
      <c r="M101" s="171"/>
      <c r="N101" s="172"/>
      <c r="O101" s="172"/>
      <c r="P101" s="173">
        <f>SUM(P102:P108)</f>
        <v>0</v>
      </c>
      <c r="Q101" s="172"/>
      <c r="R101" s="173">
        <f>SUM(R102:R108)</f>
        <v>0</v>
      </c>
      <c r="S101" s="172"/>
      <c r="T101" s="174">
        <f>SUM(T102:T108)</f>
        <v>0</v>
      </c>
      <c r="AR101" s="167" t="s">
        <v>25</v>
      </c>
      <c r="AT101" s="175" t="s">
        <v>73</v>
      </c>
      <c r="AU101" s="175" t="s">
        <v>25</v>
      </c>
      <c r="AY101" s="167" t="s">
        <v>158</v>
      </c>
      <c r="BK101" s="176">
        <f>SUM(BK102:BK108)</f>
        <v>0</v>
      </c>
    </row>
    <row r="102" spans="2:65" s="1" customFormat="1" ht="25.5" customHeight="1">
      <c r="B102" s="179"/>
      <c r="C102" s="180" t="s">
        <v>194</v>
      </c>
      <c r="D102" s="180" t="s">
        <v>160</v>
      </c>
      <c r="E102" s="181" t="s">
        <v>669</v>
      </c>
      <c r="F102" s="182" t="s">
        <v>670</v>
      </c>
      <c r="G102" s="183" t="s">
        <v>208</v>
      </c>
      <c r="H102" s="184">
        <v>0.496</v>
      </c>
      <c r="I102" s="185"/>
      <c r="J102" s="186">
        <f>ROUND(I102*H102,2)</f>
        <v>0</v>
      </c>
      <c r="K102" s="182" t="s">
        <v>164</v>
      </c>
      <c r="L102" s="40"/>
      <c r="M102" s="187" t="s">
        <v>5</v>
      </c>
      <c r="N102" s="188" t="s">
        <v>45</v>
      </c>
      <c r="O102" s="41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AR102" s="23" t="s">
        <v>165</v>
      </c>
      <c r="AT102" s="23" t="s">
        <v>160</v>
      </c>
      <c r="AU102" s="23" t="s">
        <v>83</v>
      </c>
      <c r="AY102" s="23" t="s">
        <v>158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3" t="s">
        <v>25</v>
      </c>
      <c r="BK102" s="191">
        <f>ROUND(I102*H102,2)</f>
        <v>0</v>
      </c>
      <c r="BL102" s="23" t="s">
        <v>165</v>
      </c>
      <c r="BM102" s="23" t="s">
        <v>927</v>
      </c>
    </row>
    <row r="103" spans="2:47" s="1" customFormat="1" ht="27">
      <c r="B103" s="40"/>
      <c r="D103" s="192" t="s">
        <v>167</v>
      </c>
      <c r="F103" s="193" t="s">
        <v>672</v>
      </c>
      <c r="I103" s="194"/>
      <c r="L103" s="40"/>
      <c r="M103" s="195"/>
      <c r="N103" s="41"/>
      <c r="O103" s="41"/>
      <c r="P103" s="41"/>
      <c r="Q103" s="41"/>
      <c r="R103" s="41"/>
      <c r="S103" s="41"/>
      <c r="T103" s="69"/>
      <c r="AT103" s="23" t="s">
        <v>167</v>
      </c>
      <c r="AU103" s="23" t="s">
        <v>83</v>
      </c>
    </row>
    <row r="104" spans="2:65" s="1" customFormat="1" ht="25.5" customHeight="1">
      <c r="B104" s="179"/>
      <c r="C104" s="180" t="s">
        <v>199</v>
      </c>
      <c r="D104" s="180" t="s">
        <v>160</v>
      </c>
      <c r="E104" s="181" t="s">
        <v>674</v>
      </c>
      <c r="F104" s="182" t="s">
        <v>675</v>
      </c>
      <c r="G104" s="183" t="s">
        <v>208</v>
      </c>
      <c r="H104" s="184">
        <v>1.984</v>
      </c>
      <c r="I104" s="185"/>
      <c r="J104" s="186">
        <f>ROUND(I104*H104,2)</f>
        <v>0</v>
      </c>
      <c r="K104" s="182" t="s">
        <v>164</v>
      </c>
      <c r="L104" s="40"/>
      <c r="M104" s="187" t="s">
        <v>5</v>
      </c>
      <c r="N104" s="188" t="s">
        <v>45</v>
      </c>
      <c r="O104" s="41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23" t="s">
        <v>165</v>
      </c>
      <c r="AT104" s="23" t="s">
        <v>160</v>
      </c>
      <c r="AU104" s="23" t="s">
        <v>83</v>
      </c>
      <c r="AY104" s="23" t="s">
        <v>158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3" t="s">
        <v>25</v>
      </c>
      <c r="BK104" s="191">
        <f>ROUND(I104*H104,2)</f>
        <v>0</v>
      </c>
      <c r="BL104" s="23" t="s">
        <v>165</v>
      </c>
      <c r="BM104" s="23" t="s">
        <v>928</v>
      </c>
    </row>
    <row r="105" spans="2:47" s="1" customFormat="1" ht="27">
      <c r="B105" s="40"/>
      <c r="D105" s="192" t="s">
        <v>167</v>
      </c>
      <c r="F105" s="193" t="s">
        <v>677</v>
      </c>
      <c r="I105" s="194"/>
      <c r="L105" s="40"/>
      <c r="M105" s="195"/>
      <c r="N105" s="41"/>
      <c r="O105" s="41"/>
      <c r="P105" s="41"/>
      <c r="Q105" s="41"/>
      <c r="R105" s="41"/>
      <c r="S105" s="41"/>
      <c r="T105" s="69"/>
      <c r="AT105" s="23" t="s">
        <v>167</v>
      </c>
      <c r="AU105" s="23" t="s">
        <v>83</v>
      </c>
    </row>
    <row r="106" spans="2:51" s="12" customFormat="1" ht="13.5">
      <c r="B106" s="196"/>
      <c r="D106" s="192" t="s">
        <v>192</v>
      </c>
      <c r="F106" s="198" t="s">
        <v>929</v>
      </c>
      <c r="H106" s="199">
        <v>1.984</v>
      </c>
      <c r="I106" s="200"/>
      <c r="L106" s="196"/>
      <c r="M106" s="201"/>
      <c r="N106" s="202"/>
      <c r="O106" s="202"/>
      <c r="P106" s="202"/>
      <c r="Q106" s="202"/>
      <c r="R106" s="202"/>
      <c r="S106" s="202"/>
      <c r="T106" s="203"/>
      <c r="AT106" s="197" t="s">
        <v>192</v>
      </c>
      <c r="AU106" s="197" t="s">
        <v>83</v>
      </c>
      <c r="AV106" s="12" t="s">
        <v>83</v>
      </c>
      <c r="AW106" s="12" t="s">
        <v>6</v>
      </c>
      <c r="AX106" s="12" t="s">
        <v>25</v>
      </c>
      <c r="AY106" s="197" t="s">
        <v>158</v>
      </c>
    </row>
    <row r="107" spans="2:65" s="1" customFormat="1" ht="16.5" customHeight="1">
      <c r="B107" s="179"/>
      <c r="C107" s="180" t="s">
        <v>204</v>
      </c>
      <c r="D107" s="180" t="s">
        <v>160</v>
      </c>
      <c r="E107" s="181" t="s">
        <v>680</v>
      </c>
      <c r="F107" s="182" t="s">
        <v>681</v>
      </c>
      <c r="G107" s="183" t="s">
        <v>208</v>
      </c>
      <c r="H107" s="184">
        <v>0.496</v>
      </c>
      <c r="I107" s="185"/>
      <c r="J107" s="186">
        <f>ROUND(I107*H107,2)</f>
        <v>0</v>
      </c>
      <c r="K107" s="182" t="s">
        <v>164</v>
      </c>
      <c r="L107" s="40"/>
      <c r="M107" s="187" t="s">
        <v>5</v>
      </c>
      <c r="N107" s="188" t="s">
        <v>45</v>
      </c>
      <c r="O107" s="41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23" t="s">
        <v>165</v>
      </c>
      <c r="AT107" s="23" t="s">
        <v>160</v>
      </c>
      <c r="AU107" s="23" t="s">
        <v>83</v>
      </c>
      <c r="AY107" s="23" t="s">
        <v>158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23" t="s">
        <v>25</v>
      </c>
      <c r="BK107" s="191">
        <f>ROUND(I107*H107,2)</f>
        <v>0</v>
      </c>
      <c r="BL107" s="23" t="s">
        <v>165</v>
      </c>
      <c r="BM107" s="23" t="s">
        <v>930</v>
      </c>
    </row>
    <row r="108" spans="2:47" s="1" customFormat="1" ht="27">
      <c r="B108" s="40"/>
      <c r="D108" s="192" t="s">
        <v>167</v>
      </c>
      <c r="F108" s="193" t="s">
        <v>672</v>
      </c>
      <c r="I108" s="194"/>
      <c r="L108" s="40"/>
      <c r="M108" s="195"/>
      <c r="N108" s="41"/>
      <c r="O108" s="41"/>
      <c r="P108" s="41"/>
      <c r="Q108" s="41"/>
      <c r="R108" s="41"/>
      <c r="S108" s="41"/>
      <c r="T108" s="69"/>
      <c r="AT108" s="23" t="s">
        <v>167</v>
      </c>
      <c r="AU108" s="23" t="s">
        <v>83</v>
      </c>
    </row>
    <row r="109" spans="2:63" s="11" customFormat="1" ht="29.85" customHeight="1">
      <c r="B109" s="166"/>
      <c r="D109" s="167" t="s">
        <v>73</v>
      </c>
      <c r="E109" s="177" t="s">
        <v>695</v>
      </c>
      <c r="F109" s="177" t="s">
        <v>696</v>
      </c>
      <c r="I109" s="169"/>
      <c r="J109" s="178">
        <f>BK109</f>
        <v>0</v>
      </c>
      <c r="L109" s="166"/>
      <c r="M109" s="171"/>
      <c r="N109" s="172"/>
      <c r="O109" s="172"/>
      <c r="P109" s="173">
        <f>SUM(P110:P111)</f>
        <v>0</v>
      </c>
      <c r="Q109" s="172"/>
      <c r="R109" s="173">
        <f>SUM(R110:R111)</f>
        <v>0</v>
      </c>
      <c r="S109" s="172"/>
      <c r="T109" s="174">
        <f>SUM(T110:T111)</f>
        <v>0</v>
      </c>
      <c r="AR109" s="167" t="s">
        <v>25</v>
      </c>
      <c r="AT109" s="175" t="s">
        <v>73</v>
      </c>
      <c r="AU109" s="175" t="s">
        <v>25</v>
      </c>
      <c r="AY109" s="167" t="s">
        <v>158</v>
      </c>
      <c r="BK109" s="176">
        <f>SUM(BK110:BK111)</f>
        <v>0</v>
      </c>
    </row>
    <row r="110" spans="2:65" s="1" customFormat="1" ht="16.5" customHeight="1">
      <c r="B110" s="179"/>
      <c r="C110" s="180" t="s">
        <v>29</v>
      </c>
      <c r="D110" s="180" t="s">
        <v>160</v>
      </c>
      <c r="E110" s="181" t="s">
        <v>901</v>
      </c>
      <c r="F110" s="182" t="s">
        <v>902</v>
      </c>
      <c r="G110" s="183" t="s">
        <v>208</v>
      </c>
      <c r="H110" s="184">
        <v>0.15</v>
      </c>
      <c r="I110" s="185"/>
      <c r="J110" s="186">
        <f>ROUND(I110*H110,2)</f>
        <v>0</v>
      </c>
      <c r="K110" s="182" t="s">
        <v>164</v>
      </c>
      <c r="L110" s="40"/>
      <c r="M110" s="187" t="s">
        <v>5</v>
      </c>
      <c r="N110" s="188" t="s">
        <v>45</v>
      </c>
      <c r="O110" s="41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AR110" s="23" t="s">
        <v>165</v>
      </c>
      <c r="AT110" s="23" t="s">
        <v>160</v>
      </c>
      <c r="AU110" s="23" t="s">
        <v>83</v>
      </c>
      <c r="AY110" s="23" t="s">
        <v>158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23" t="s">
        <v>25</v>
      </c>
      <c r="BK110" s="191">
        <f>ROUND(I110*H110,2)</f>
        <v>0</v>
      </c>
      <c r="BL110" s="23" t="s">
        <v>165</v>
      </c>
      <c r="BM110" s="23" t="s">
        <v>931</v>
      </c>
    </row>
    <row r="111" spans="2:47" s="1" customFormat="1" ht="27">
      <c r="B111" s="40"/>
      <c r="D111" s="192" t="s">
        <v>167</v>
      </c>
      <c r="F111" s="193" t="s">
        <v>864</v>
      </c>
      <c r="I111" s="194"/>
      <c r="L111" s="40"/>
      <c r="M111" s="214"/>
      <c r="N111" s="215"/>
      <c r="O111" s="215"/>
      <c r="P111" s="215"/>
      <c r="Q111" s="215"/>
      <c r="R111" s="215"/>
      <c r="S111" s="215"/>
      <c r="T111" s="216"/>
      <c r="AT111" s="23" t="s">
        <v>167</v>
      </c>
      <c r="AU111" s="23" t="s">
        <v>83</v>
      </c>
    </row>
    <row r="112" spans="2:12" s="1" customFormat="1" ht="6.95" customHeight="1">
      <c r="B112" s="55"/>
      <c r="C112" s="56"/>
      <c r="D112" s="56"/>
      <c r="E112" s="56"/>
      <c r="F112" s="56"/>
      <c r="G112" s="56"/>
      <c r="H112" s="56"/>
      <c r="I112" s="133"/>
      <c r="J112" s="56"/>
      <c r="K112" s="56"/>
      <c r="L112" s="40"/>
    </row>
  </sheetData>
  <autoFilter ref="C85:K111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4"/>
  <sheetViews>
    <sheetView showGridLines="0" workbookViewId="0" topLeftCell="A1">
      <pane ySplit="1" topLeftCell="A2" activePane="bottomLeft" state="frozen"/>
      <selection pane="bottomLeft" activeCell="J12" sqref="J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1" t="s">
        <v>8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23" t="s">
        <v>108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s="1" customFormat="1" ht="15">
      <c r="B8" s="40"/>
      <c r="C8" s="41"/>
      <c r="D8" s="36" t="s">
        <v>123</v>
      </c>
      <c r="E8" s="41"/>
      <c r="F8" s="41"/>
      <c r="G8" s="41"/>
      <c r="H8" s="41"/>
      <c r="I8" s="112"/>
      <c r="J8" s="41"/>
      <c r="K8" s="44"/>
    </row>
    <row r="9" spans="2:11" s="1" customFormat="1" ht="36.95" customHeight="1">
      <c r="B9" s="40"/>
      <c r="C9" s="41"/>
      <c r="D9" s="41"/>
      <c r="E9" s="357" t="s">
        <v>932</v>
      </c>
      <c r="F9" s="358"/>
      <c r="G9" s="358"/>
      <c r="H9" s="358"/>
      <c r="I9" s="112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2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109</v>
      </c>
      <c r="G11" s="41"/>
      <c r="H11" s="41"/>
      <c r="I11" s="113" t="s">
        <v>24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3" t="s">
        <v>28</v>
      </c>
      <c r="J12" s="114"/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2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3" t="s">
        <v>32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3" t="s">
        <v>33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2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13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3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2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3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3" t="s">
        <v>33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2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2"/>
      <c r="J23" s="41"/>
      <c r="K23" s="44"/>
    </row>
    <row r="24" spans="2:11" s="7" customFormat="1" ht="16.5" customHeight="1">
      <c r="B24" s="115"/>
      <c r="C24" s="116"/>
      <c r="D24" s="116"/>
      <c r="E24" s="346" t="s">
        <v>39</v>
      </c>
      <c r="F24" s="346"/>
      <c r="G24" s="346"/>
      <c r="H24" s="346"/>
      <c r="I24" s="117"/>
      <c r="J24" s="116"/>
      <c r="K24" s="118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2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9"/>
      <c r="J26" s="67"/>
      <c r="K26" s="120"/>
    </row>
    <row r="27" spans="2:11" s="1" customFormat="1" ht="25.35" customHeight="1">
      <c r="B27" s="40"/>
      <c r="C27" s="41"/>
      <c r="D27" s="121" t="s">
        <v>40</v>
      </c>
      <c r="E27" s="41"/>
      <c r="F27" s="41"/>
      <c r="G27" s="41"/>
      <c r="H27" s="41"/>
      <c r="I27" s="112"/>
      <c r="J27" s="122">
        <f>ROUND(J85,2)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3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4">
        <f>ROUND(SUM(BE85:BE203),2)</f>
        <v>0</v>
      </c>
      <c r="G30" s="41"/>
      <c r="H30" s="41"/>
      <c r="I30" s="125">
        <v>0.21</v>
      </c>
      <c r="J30" s="124">
        <f>ROUND(ROUND((SUM(BE85:BE203)),2)*I30,2)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4">
        <f>ROUND(SUM(BF85:BF203),2)</f>
        <v>0</v>
      </c>
      <c r="G31" s="41"/>
      <c r="H31" s="41"/>
      <c r="I31" s="125">
        <v>0.15</v>
      </c>
      <c r="J31" s="124">
        <f>ROUND(ROUND((SUM(BF85:BF203)),2)*I31,2)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4">
        <f>ROUND(SUM(BG85:BG203),2)</f>
        <v>0</v>
      </c>
      <c r="G32" s="41"/>
      <c r="H32" s="41"/>
      <c r="I32" s="125">
        <v>0.21</v>
      </c>
      <c r="J32" s="124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4">
        <f>ROUND(SUM(BH85:BH203),2)</f>
        <v>0</v>
      </c>
      <c r="G33" s="41"/>
      <c r="H33" s="41"/>
      <c r="I33" s="125">
        <v>0.15</v>
      </c>
      <c r="J33" s="124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4">
        <f>ROUND(SUM(BI85:BI203),2)</f>
        <v>0</v>
      </c>
      <c r="G34" s="41"/>
      <c r="H34" s="41"/>
      <c r="I34" s="125">
        <v>0</v>
      </c>
      <c r="J34" s="124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2"/>
      <c r="J35" s="41"/>
      <c r="K35" s="44"/>
    </row>
    <row r="36" spans="2:11" s="1" customFormat="1" ht="25.35" customHeight="1">
      <c r="B36" s="40"/>
      <c r="C36" s="126"/>
      <c r="D36" s="127" t="s">
        <v>50</v>
      </c>
      <c r="E36" s="70"/>
      <c r="F36" s="70"/>
      <c r="G36" s="128" t="s">
        <v>51</v>
      </c>
      <c r="H36" s="129" t="s">
        <v>52</v>
      </c>
      <c r="I36" s="130"/>
      <c r="J36" s="131">
        <f>SUM(J27:J34)</f>
        <v>0</v>
      </c>
      <c r="K36" s="13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34"/>
      <c r="J41" s="59"/>
      <c r="K41" s="135"/>
    </row>
    <row r="42" spans="2:11" s="1" customFormat="1" ht="36.95" customHeight="1">
      <c r="B42" s="40"/>
      <c r="C42" s="29" t="s">
        <v>125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2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16.5" customHeight="1">
      <c r="B45" s="40"/>
      <c r="C45" s="41"/>
      <c r="D45" s="41"/>
      <c r="E45" s="355" t="str">
        <f>E7</f>
        <v>MODERNIZACE UL. ŽIŽKOVA V KARVINÉ</v>
      </c>
      <c r="F45" s="356"/>
      <c r="G45" s="356"/>
      <c r="H45" s="356"/>
      <c r="I45" s="112"/>
      <c r="J45" s="41"/>
      <c r="K45" s="44"/>
    </row>
    <row r="46" spans="2:11" s="1" customFormat="1" ht="14.45" customHeight="1">
      <c r="B46" s="40"/>
      <c r="C46" s="36" t="s">
        <v>123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7.25" customHeight="1">
      <c r="B47" s="40"/>
      <c r="C47" s="41"/>
      <c r="D47" s="41"/>
      <c r="E47" s="357" t="str">
        <f>E9</f>
        <v>E -SO321 - Ochrana vodovodů</v>
      </c>
      <c r="F47" s="358"/>
      <c r="G47" s="358"/>
      <c r="H47" s="358"/>
      <c r="I47" s="112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2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 xml:space="preserve"> </v>
      </c>
      <c r="G49" s="41"/>
      <c r="H49" s="41"/>
      <c r="I49" s="113" t="s">
        <v>28</v>
      </c>
      <c r="J49" s="114" t="str">
        <f>IF(J12="","",J12)</f>
        <v/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2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 xml:space="preserve"> </v>
      </c>
      <c r="G51" s="41"/>
      <c r="H51" s="41"/>
      <c r="I51" s="113" t="s">
        <v>36</v>
      </c>
      <c r="J51" s="346" t="str">
        <f>E21</f>
        <v xml:space="preserve"> 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12"/>
      <c r="J52" s="35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2"/>
      <c r="J53" s="41"/>
      <c r="K53" s="44"/>
    </row>
    <row r="54" spans="2:11" s="1" customFormat="1" ht="29.25" customHeight="1">
      <c r="B54" s="40"/>
      <c r="C54" s="136" t="s">
        <v>126</v>
      </c>
      <c r="D54" s="126"/>
      <c r="E54" s="126"/>
      <c r="F54" s="126"/>
      <c r="G54" s="126"/>
      <c r="H54" s="126"/>
      <c r="I54" s="137"/>
      <c r="J54" s="138" t="s">
        <v>127</v>
      </c>
      <c r="K54" s="139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2"/>
      <c r="J55" s="41"/>
      <c r="K55" s="44"/>
    </row>
    <row r="56" spans="2:47" s="1" customFormat="1" ht="29.25" customHeight="1">
      <c r="B56" s="40"/>
      <c r="C56" s="140" t="s">
        <v>128</v>
      </c>
      <c r="D56" s="41"/>
      <c r="E56" s="41"/>
      <c r="F56" s="41"/>
      <c r="G56" s="41"/>
      <c r="H56" s="41"/>
      <c r="I56" s="112"/>
      <c r="J56" s="122">
        <f>J85</f>
        <v>0</v>
      </c>
      <c r="K56" s="44"/>
      <c r="AU56" s="23" t="s">
        <v>129</v>
      </c>
    </row>
    <row r="57" spans="2:11" s="8" customFormat="1" ht="24.95" customHeight="1">
      <c r="B57" s="141"/>
      <c r="C57" s="142"/>
      <c r="D57" s="143" t="s">
        <v>130</v>
      </c>
      <c r="E57" s="144"/>
      <c r="F57" s="144"/>
      <c r="G57" s="144"/>
      <c r="H57" s="144"/>
      <c r="I57" s="145"/>
      <c r="J57" s="146">
        <f>J86</f>
        <v>0</v>
      </c>
      <c r="K57" s="147"/>
    </row>
    <row r="58" spans="2:11" s="9" customFormat="1" ht="19.9" customHeight="1">
      <c r="B58" s="148"/>
      <c r="C58" s="149"/>
      <c r="D58" s="150" t="s">
        <v>131</v>
      </c>
      <c r="E58" s="151"/>
      <c r="F58" s="151"/>
      <c r="G58" s="151"/>
      <c r="H58" s="151"/>
      <c r="I58" s="152"/>
      <c r="J58" s="153">
        <f>J87</f>
        <v>0</v>
      </c>
      <c r="K58" s="154"/>
    </row>
    <row r="59" spans="2:11" s="9" customFormat="1" ht="19.9" customHeight="1">
      <c r="B59" s="148"/>
      <c r="C59" s="149"/>
      <c r="D59" s="150" t="s">
        <v>933</v>
      </c>
      <c r="E59" s="151"/>
      <c r="F59" s="151"/>
      <c r="G59" s="151"/>
      <c r="H59" s="151"/>
      <c r="I59" s="152"/>
      <c r="J59" s="153">
        <f>J135</f>
        <v>0</v>
      </c>
      <c r="K59" s="154"/>
    </row>
    <row r="60" spans="2:11" s="9" customFormat="1" ht="19.9" customHeight="1">
      <c r="B60" s="148"/>
      <c r="C60" s="149"/>
      <c r="D60" s="150" t="s">
        <v>135</v>
      </c>
      <c r="E60" s="151"/>
      <c r="F60" s="151"/>
      <c r="G60" s="151"/>
      <c r="H60" s="151"/>
      <c r="I60" s="152"/>
      <c r="J60" s="153">
        <f>J139</f>
        <v>0</v>
      </c>
      <c r="K60" s="154"/>
    </row>
    <row r="61" spans="2:11" s="9" customFormat="1" ht="19.9" customHeight="1">
      <c r="B61" s="148"/>
      <c r="C61" s="149"/>
      <c r="D61" s="150" t="s">
        <v>934</v>
      </c>
      <c r="E61" s="151"/>
      <c r="F61" s="151"/>
      <c r="G61" s="151"/>
      <c r="H61" s="151"/>
      <c r="I61" s="152"/>
      <c r="J61" s="153">
        <f>J172</f>
        <v>0</v>
      </c>
      <c r="K61" s="154"/>
    </row>
    <row r="62" spans="2:11" s="9" customFormat="1" ht="19.9" customHeight="1">
      <c r="B62" s="148"/>
      <c r="C62" s="149"/>
      <c r="D62" s="150" t="s">
        <v>138</v>
      </c>
      <c r="E62" s="151"/>
      <c r="F62" s="151"/>
      <c r="G62" s="151"/>
      <c r="H62" s="151"/>
      <c r="I62" s="152"/>
      <c r="J62" s="153">
        <f>J180</f>
        <v>0</v>
      </c>
      <c r="K62" s="154"/>
    </row>
    <row r="63" spans="2:11" s="8" customFormat="1" ht="24.95" customHeight="1">
      <c r="B63" s="141"/>
      <c r="C63" s="142"/>
      <c r="D63" s="143" t="s">
        <v>139</v>
      </c>
      <c r="E63" s="144"/>
      <c r="F63" s="144"/>
      <c r="G63" s="144"/>
      <c r="H63" s="144"/>
      <c r="I63" s="145"/>
      <c r="J63" s="146">
        <f>J183</f>
        <v>0</v>
      </c>
      <c r="K63" s="147"/>
    </row>
    <row r="64" spans="2:11" s="9" customFormat="1" ht="19.9" customHeight="1">
      <c r="B64" s="148"/>
      <c r="C64" s="149"/>
      <c r="D64" s="150" t="s">
        <v>935</v>
      </c>
      <c r="E64" s="151"/>
      <c r="F64" s="151"/>
      <c r="G64" s="151"/>
      <c r="H64" s="151"/>
      <c r="I64" s="152"/>
      <c r="J64" s="153">
        <f>J184</f>
        <v>0</v>
      </c>
      <c r="K64" s="154"/>
    </row>
    <row r="65" spans="2:11" s="9" customFormat="1" ht="19.9" customHeight="1">
      <c r="B65" s="148"/>
      <c r="C65" s="149"/>
      <c r="D65" s="150" t="s">
        <v>140</v>
      </c>
      <c r="E65" s="151"/>
      <c r="F65" s="151"/>
      <c r="G65" s="151"/>
      <c r="H65" s="151"/>
      <c r="I65" s="152"/>
      <c r="J65" s="153">
        <f>J190</f>
        <v>0</v>
      </c>
      <c r="K65" s="154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12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33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34"/>
      <c r="J71" s="59"/>
      <c r="K71" s="59"/>
      <c r="L71" s="40"/>
    </row>
    <row r="72" spans="2:12" s="1" customFormat="1" ht="36.95" customHeight="1">
      <c r="B72" s="40"/>
      <c r="C72" s="60" t="s">
        <v>142</v>
      </c>
      <c r="L72" s="40"/>
    </row>
    <row r="73" spans="2:12" s="1" customFormat="1" ht="6.95" customHeight="1">
      <c r="B73" s="40"/>
      <c r="L73" s="40"/>
    </row>
    <row r="74" spans="2:12" s="1" customFormat="1" ht="14.45" customHeight="1">
      <c r="B74" s="40"/>
      <c r="C74" s="62" t="s">
        <v>19</v>
      </c>
      <c r="L74" s="40"/>
    </row>
    <row r="75" spans="2:12" s="1" customFormat="1" ht="16.5" customHeight="1">
      <c r="B75" s="40"/>
      <c r="E75" s="351" t="str">
        <f>E7</f>
        <v>MODERNIZACE UL. ŽIŽKOVA V KARVINÉ</v>
      </c>
      <c r="F75" s="352"/>
      <c r="G75" s="352"/>
      <c r="H75" s="352"/>
      <c r="L75" s="40"/>
    </row>
    <row r="76" spans="2:12" s="1" customFormat="1" ht="14.45" customHeight="1">
      <c r="B76" s="40"/>
      <c r="C76" s="62" t="s">
        <v>123</v>
      </c>
      <c r="L76" s="40"/>
    </row>
    <row r="77" spans="2:12" s="1" customFormat="1" ht="17.25" customHeight="1">
      <c r="B77" s="40"/>
      <c r="E77" s="318" t="str">
        <f>E9</f>
        <v>E -SO321 - Ochrana vodovodů</v>
      </c>
      <c r="F77" s="353"/>
      <c r="G77" s="353"/>
      <c r="H77" s="353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26</v>
      </c>
      <c r="F79" s="155" t="str">
        <f>F12</f>
        <v xml:space="preserve"> </v>
      </c>
      <c r="I79" s="156" t="s">
        <v>28</v>
      </c>
      <c r="J79" s="66" t="str">
        <f>IF(J12="","",J12)</f>
        <v/>
      </c>
      <c r="L79" s="40"/>
    </row>
    <row r="80" spans="2:12" s="1" customFormat="1" ht="6.95" customHeight="1">
      <c r="B80" s="40"/>
      <c r="L80" s="40"/>
    </row>
    <row r="81" spans="2:12" s="1" customFormat="1" ht="15">
      <c r="B81" s="40"/>
      <c r="C81" s="62" t="s">
        <v>31</v>
      </c>
      <c r="F81" s="155" t="str">
        <f>E15</f>
        <v xml:space="preserve"> </v>
      </c>
      <c r="I81" s="156" t="s">
        <v>36</v>
      </c>
      <c r="J81" s="155" t="str">
        <f>E21</f>
        <v xml:space="preserve"> </v>
      </c>
      <c r="L81" s="40"/>
    </row>
    <row r="82" spans="2:12" s="1" customFormat="1" ht="14.45" customHeight="1">
      <c r="B82" s="40"/>
      <c r="C82" s="62" t="s">
        <v>34</v>
      </c>
      <c r="F82" s="155" t="str">
        <f>IF(E18="","",E18)</f>
        <v/>
      </c>
      <c r="L82" s="40"/>
    </row>
    <row r="83" spans="2:12" s="1" customFormat="1" ht="10.35" customHeight="1">
      <c r="B83" s="40"/>
      <c r="L83" s="40"/>
    </row>
    <row r="84" spans="2:20" s="10" customFormat="1" ht="29.25" customHeight="1">
      <c r="B84" s="157"/>
      <c r="C84" s="158" t="s">
        <v>143</v>
      </c>
      <c r="D84" s="159" t="s">
        <v>59</v>
      </c>
      <c r="E84" s="159" t="s">
        <v>55</v>
      </c>
      <c r="F84" s="159" t="s">
        <v>144</v>
      </c>
      <c r="G84" s="159" t="s">
        <v>145</v>
      </c>
      <c r="H84" s="159" t="s">
        <v>146</v>
      </c>
      <c r="I84" s="160" t="s">
        <v>147</v>
      </c>
      <c r="J84" s="159" t="s">
        <v>127</v>
      </c>
      <c r="K84" s="161" t="s">
        <v>148</v>
      </c>
      <c r="L84" s="157"/>
      <c r="M84" s="72" t="s">
        <v>149</v>
      </c>
      <c r="N84" s="73" t="s">
        <v>44</v>
      </c>
      <c r="O84" s="73" t="s">
        <v>150</v>
      </c>
      <c r="P84" s="73" t="s">
        <v>151</v>
      </c>
      <c r="Q84" s="73" t="s">
        <v>152</v>
      </c>
      <c r="R84" s="73" t="s">
        <v>153</v>
      </c>
      <c r="S84" s="73" t="s">
        <v>154</v>
      </c>
      <c r="T84" s="74" t="s">
        <v>155</v>
      </c>
    </row>
    <row r="85" spans="2:63" s="1" customFormat="1" ht="29.25" customHeight="1">
      <c r="B85" s="40"/>
      <c r="C85" s="76" t="s">
        <v>128</v>
      </c>
      <c r="J85" s="162">
        <f>BK85</f>
        <v>0</v>
      </c>
      <c r="L85" s="40"/>
      <c r="M85" s="75"/>
      <c r="N85" s="67"/>
      <c r="O85" s="67"/>
      <c r="P85" s="163">
        <f>P86+P183</f>
        <v>0</v>
      </c>
      <c r="Q85" s="67"/>
      <c r="R85" s="163">
        <f>R86+R183</f>
        <v>42.01482548</v>
      </c>
      <c r="S85" s="67"/>
      <c r="T85" s="164">
        <f>T86+T183</f>
        <v>0.05</v>
      </c>
      <c r="AT85" s="23" t="s">
        <v>73</v>
      </c>
      <c r="AU85" s="23" t="s">
        <v>129</v>
      </c>
      <c r="BK85" s="165">
        <f>BK86+BK183</f>
        <v>0</v>
      </c>
    </row>
    <row r="86" spans="2:63" s="11" customFormat="1" ht="37.35" customHeight="1">
      <c r="B86" s="166"/>
      <c r="D86" s="167" t="s">
        <v>73</v>
      </c>
      <c r="E86" s="168" t="s">
        <v>156</v>
      </c>
      <c r="F86" s="168" t="s">
        <v>157</v>
      </c>
      <c r="I86" s="169"/>
      <c r="J86" s="170">
        <f>BK86</f>
        <v>0</v>
      </c>
      <c r="L86" s="166"/>
      <c r="M86" s="171"/>
      <c r="N86" s="172"/>
      <c r="O86" s="172"/>
      <c r="P86" s="173">
        <f>P87+P135+P139+P172+P180</f>
        <v>0</v>
      </c>
      <c r="Q86" s="172"/>
      <c r="R86" s="173">
        <f>R87+R135+R139+R172+R180</f>
        <v>40.17184448</v>
      </c>
      <c r="S86" s="172"/>
      <c r="T86" s="174">
        <f>T87+T135+T139+T172+T180</f>
        <v>0.05</v>
      </c>
      <c r="AR86" s="167" t="s">
        <v>25</v>
      </c>
      <c r="AT86" s="175" t="s">
        <v>73</v>
      </c>
      <c r="AU86" s="175" t="s">
        <v>74</v>
      </c>
      <c r="AY86" s="167" t="s">
        <v>158</v>
      </c>
      <c r="BK86" s="176">
        <f>BK87+BK135+BK139+BK172+BK180</f>
        <v>0</v>
      </c>
    </row>
    <row r="87" spans="2:63" s="11" customFormat="1" ht="19.9" customHeight="1">
      <c r="B87" s="166"/>
      <c r="D87" s="167" t="s">
        <v>73</v>
      </c>
      <c r="E87" s="177" t="s">
        <v>25</v>
      </c>
      <c r="F87" s="177" t="s">
        <v>159</v>
      </c>
      <c r="I87" s="169"/>
      <c r="J87" s="178">
        <f>BK87</f>
        <v>0</v>
      </c>
      <c r="L87" s="166"/>
      <c r="M87" s="171"/>
      <c r="N87" s="172"/>
      <c r="O87" s="172"/>
      <c r="P87" s="173">
        <f>SUM(P88:P134)</f>
        <v>0</v>
      </c>
      <c r="Q87" s="172"/>
      <c r="R87" s="173">
        <f>SUM(R88:R134)</f>
        <v>39.65327488</v>
      </c>
      <c r="S87" s="172"/>
      <c r="T87" s="174">
        <f>SUM(T88:T134)</f>
        <v>0</v>
      </c>
      <c r="AR87" s="167" t="s">
        <v>25</v>
      </c>
      <c r="AT87" s="175" t="s">
        <v>73</v>
      </c>
      <c r="AU87" s="175" t="s">
        <v>25</v>
      </c>
      <c r="AY87" s="167" t="s">
        <v>158</v>
      </c>
      <c r="BK87" s="176">
        <f>SUM(BK88:BK134)</f>
        <v>0</v>
      </c>
    </row>
    <row r="88" spans="2:65" s="1" customFormat="1" ht="16.5" customHeight="1">
      <c r="B88" s="179"/>
      <c r="C88" s="180" t="s">
        <v>25</v>
      </c>
      <c r="D88" s="180" t="s">
        <v>160</v>
      </c>
      <c r="E88" s="181" t="s">
        <v>936</v>
      </c>
      <c r="F88" s="182" t="s">
        <v>937</v>
      </c>
      <c r="G88" s="183" t="s">
        <v>176</v>
      </c>
      <c r="H88" s="184">
        <v>2</v>
      </c>
      <c r="I88" s="185"/>
      <c r="J88" s="186">
        <f>ROUND(I88*H88,2)</f>
        <v>0</v>
      </c>
      <c r="K88" s="182" t="s">
        <v>5</v>
      </c>
      <c r="L88" s="40"/>
      <c r="M88" s="187" t="s">
        <v>5</v>
      </c>
      <c r="N88" s="188" t="s">
        <v>45</v>
      </c>
      <c r="O88" s="41"/>
      <c r="P88" s="189">
        <f>O88*H88</f>
        <v>0</v>
      </c>
      <c r="Q88" s="189">
        <v>0.00868</v>
      </c>
      <c r="R88" s="189">
        <f>Q88*H88</f>
        <v>0.01736</v>
      </c>
      <c r="S88" s="189">
        <v>0</v>
      </c>
      <c r="T88" s="190">
        <f>S88*H88</f>
        <v>0</v>
      </c>
      <c r="AR88" s="23" t="s">
        <v>165</v>
      </c>
      <c r="AT88" s="23" t="s">
        <v>160</v>
      </c>
      <c r="AU88" s="23" t="s">
        <v>83</v>
      </c>
      <c r="AY88" s="23" t="s">
        <v>158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23" t="s">
        <v>25</v>
      </c>
      <c r="BK88" s="191">
        <f>ROUND(I88*H88,2)</f>
        <v>0</v>
      </c>
      <c r="BL88" s="23" t="s">
        <v>165</v>
      </c>
      <c r="BM88" s="23" t="s">
        <v>938</v>
      </c>
    </row>
    <row r="89" spans="2:47" s="1" customFormat="1" ht="27">
      <c r="B89" s="40"/>
      <c r="D89" s="192" t="s">
        <v>167</v>
      </c>
      <c r="F89" s="193" t="s">
        <v>939</v>
      </c>
      <c r="I89" s="194"/>
      <c r="L89" s="40"/>
      <c r="M89" s="195"/>
      <c r="N89" s="41"/>
      <c r="O89" s="41"/>
      <c r="P89" s="41"/>
      <c r="Q89" s="41"/>
      <c r="R89" s="41"/>
      <c r="S89" s="41"/>
      <c r="T89" s="69"/>
      <c r="AT89" s="23" t="s">
        <v>167</v>
      </c>
      <c r="AU89" s="23" t="s">
        <v>83</v>
      </c>
    </row>
    <row r="90" spans="2:51" s="12" customFormat="1" ht="13.5">
      <c r="B90" s="196"/>
      <c r="D90" s="192" t="s">
        <v>192</v>
      </c>
      <c r="E90" s="197" t="s">
        <v>5</v>
      </c>
      <c r="F90" s="198" t="s">
        <v>83</v>
      </c>
      <c r="H90" s="199">
        <v>2</v>
      </c>
      <c r="I90" s="200"/>
      <c r="L90" s="196"/>
      <c r="M90" s="201"/>
      <c r="N90" s="202"/>
      <c r="O90" s="202"/>
      <c r="P90" s="202"/>
      <c r="Q90" s="202"/>
      <c r="R90" s="202"/>
      <c r="S90" s="202"/>
      <c r="T90" s="203"/>
      <c r="AT90" s="197" t="s">
        <v>192</v>
      </c>
      <c r="AU90" s="197" t="s">
        <v>83</v>
      </c>
      <c r="AV90" s="12" t="s">
        <v>83</v>
      </c>
      <c r="AW90" s="12" t="s">
        <v>37</v>
      </c>
      <c r="AX90" s="12" t="s">
        <v>25</v>
      </c>
      <c r="AY90" s="197" t="s">
        <v>158</v>
      </c>
    </row>
    <row r="91" spans="2:65" s="1" customFormat="1" ht="16.5" customHeight="1">
      <c r="B91" s="179"/>
      <c r="C91" s="180" t="s">
        <v>83</v>
      </c>
      <c r="D91" s="180" t="s">
        <v>160</v>
      </c>
      <c r="E91" s="181" t="s">
        <v>940</v>
      </c>
      <c r="F91" s="182" t="s">
        <v>941</v>
      </c>
      <c r="G91" s="183" t="s">
        <v>176</v>
      </c>
      <c r="H91" s="184">
        <v>5</v>
      </c>
      <c r="I91" s="185"/>
      <c r="J91" s="186">
        <f>ROUND(I91*H91,2)</f>
        <v>0</v>
      </c>
      <c r="K91" s="182" t="s">
        <v>164</v>
      </c>
      <c r="L91" s="40"/>
      <c r="M91" s="187" t="s">
        <v>5</v>
      </c>
      <c r="N91" s="188" t="s">
        <v>45</v>
      </c>
      <c r="O91" s="41"/>
      <c r="P91" s="189">
        <f>O91*H91</f>
        <v>0</v>
      </c>
      <c r="Q91" s="189">
        <v>0.0369</v>
      </c>
      <c r="R91" s="189">
        <f>Q91*H91</f>
        <v>0.1845</v>
      </c>
      <c r="S91" s="189">
        <v>0</v>
      </c>
      <c r="T91" s="190">
        <f>S91*H91</f>
        <v>0</v>
      </c>
      <c r="AR91" s="23" t="s">
        <v>165</v>
      </c>
      <c r="AT91" s="23" t="s">
        <v>160</v>
      </c>
      <c r="AU91" s="23" t="s">
        <v>83</v>
      </c>
      <c r="AY91" s="23" t="s">
        <v>158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23" t="s">
        <v>25</v>
      </c>
      <c r="BK91" s="191">
        <f>ROUND(I91*H91,2)</f>
        <v>0</v>
      </c>
      <c r="BL91" s="23" t="s">
        <v>165</v>
      </c>
      <c r="BM91" s="23" t="s">
        <v>942</v>
      </c>
    </row>
    <row r="92" spans="2:47" s="1" customFormat="1" ht="27">
      <c r="B92" s="40"/>
      <c r="D92" s="192" t="s">
        <v>167</v>
      </c>
      <c r="F92" s="193" t="s">
        <v>939</v>
      </c>
      <c r="I92" s="194"/>
      <c r="L92" s="40"/>
      <c r="M92" s="195"/>
      <c r="N92" s="41"/>
      <c r="O92" s="41"/>
      <c r="P92" s="41"/>
      <c r="Q92" s="41"/>
      <c r="R92" s="41"/>
      <c r="S92" s="41"/>
      <c r="T92" s="69"/>
      <c r="AT92" s="23" t="s">
        <v>167</v>
      </c>
      <c r="AU92" s="23" t="s">
        <v>83</v>
      </c>
    </row>
    <row r="93" spans="2:51" s="12" customFormat="1" ht="13.5">
      <c r="B93" s="196"/>
      <c r="D93" s="192" t="s">
        <v>192</v>
      </c>
      <c r="E93" s="197" t="s">
        <v>5</v>
      </c>
      <c r="F93" s="198" t="s">
        <v>182</v>
      </c>
      <c r="H93" s="199">
        <v>5</v>
      </c>
      <c r="I93" s="200"/>
      <c r="L93" s="196"/>
      <c r="M93" s="201"/>
      <c r="N93" s="202"/>
      <c r="O93" s="202"/>
      <c r="P93" s="202"/>
      <c r="Q93" s="202"/>
      <c r="R93" s="202"/>
      <c r="S93" s="202"/>
      <c r="T93" s="203"/>
      <c r="AT93" s="197" t="s">
        <v>192</v>
      </c>
      <c r="AU93" s="197" t="s">
        <v>83</v>
      </c>
      <c r="AV93" s="12" t="s">
        <v>83</v>
      </c>
      <c r="AW93" s="12" t="s">
        <v>37</v>
      </c>
      <c r="AX93" s="12" t="s">
        <v>25</v>
      </c>
      <c r="AY93" s="197" t="s">
        <v>158</v>
      </c>
    </row>
    <row r="94" spans="2:65" s="1" customFormat="1" ht="16.5" customHeight="1">
      <c r="B94" s="179"/>
      <c r="C94" s="180" t="s">
        <v>173</v>
      </c>
      <c r="D94" s="180" t="s">
        <v>160</v>
      </c>
      <c r="E94" s="181" t="s">
        <v>943</v>
      </c>
      <c r="F94" s="182" t="s">
        <v>944</v>
      </c>
      <c r="G94" s="183" t="s">
        <v>189</v>
      </c>
      <c r="H94" s="184">
        <v>7.84</v>
      </c>
      <c r="I94" s="185"/>
      <c r="J94" s="186">
        <f>ROUND(I94*H94,2)</f>
        <v>0</v>
      </c>
      <c r="K94" s="182" t="s">
        <v>164</v>
      </c>
      <c r="L94" s="40"/>
      <c r="M94" s="187" t="s">
        <v>5</v>
      </c>
      <c r="N94" s="188" t="s">
        <v>45</v>
      </c>
      <c r="O94" s="41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23" t="s">
        <v>165</v>
      </c>
      <c r="AT94" s="23" t="s">
        <v>160</v>
      </c>
      <c r="AU94" s="23" t="s">
        <v>83</v>
      </c>
      <c r="AY94" s="23" t="s">
        <v>158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23" t="s">
        <v>25</v>
      </c>
      <c r="BK94" s="191">
        <f>ROUND(I94*H94,2)</f>
        <v>0</v>
      </c>
      <c r="BL94" s="23" t="s">
        <v>165</v>
      </c>
      <c r="BM94" s="23" t="s">
        <v>945</v>
      </c>
    </row>
    <row r="95" spans="2:51" s="12" customFormat="1" ht="13.5">
      <c r="B95" s="196"/>
      <c r="D95" s="192" t="s">
        <v>192</v>
      </c>
      <c r="E95" s="197" t="s">
        <v>5</v>
      </c>
      <c r="F95" s="198" t="s">
        <v>946</v>
      </c>
      <c r="H95" s="199">
        <v>7.84</v>
      </c>
      <c r="I95" s="200"/>
      <c r="L95" s="196"/>
      <c r="M95" s="201"/>
      <c r="N95" s="202"/>
      <c r="O95" s="202"/>
      <c r="P95" s="202"/>
      <c r="Q95" s="202"/>
      <c r="R95" s="202"/>
      <c r="S95" s="202"/>
      <c r="T95" s="203"/>
      <c r="AT95" s="197" t="s">
        <v>192</v>
      </c>
      <c r="AU95" s="197" t="s">
        <v>83</v>
      </c>
      <c r="AV95" s="12" t="s">
        <v>83</v>
      </c>
      <c r="AW95" s="12" t="s">
        <v>37</v>
      </c>
      <c r="AX95" s="12" t="s">
        <v>25</v>
      </c>
      <c r="AY95" s="197" t="s">
        <v>158</v>
      </c>
    </row>
    <row r="96" spans="2:65" s="1" customFormat="1" ht="16.5" customHeight="1">
      <c r="B96" s="179"/>
      <c r="C96" s="180" t="s">
        <v>165</v>
      </c>
      <c r="D96" s="180" t="s">
        <v>160</v>
      </c>
      <c r="E96" s="181" t="s">
        <v>226</v>
      </c>
      <c r="F96" s="182" t="s">
        <v>227</v>
      </c>
      <c r="G96" s="183" t="s">
        <v>189</v>
      </c>
      <c r="H96" s="184">
        <v>35.337</v>
      </c>
      <c r="I96" s="185"/>
      <c r="J96" s="186">
        <f>ROUND(I96*H96,2)</f>
        <v>0</v>
      </c>
      <c r="K96" s="182" t="s">
        <v>164</v>
      </c>
      <c r="L96" s="40"/>
      <c r="M96" s="187" t="s">
        <v>5</v>
      </c>
      <c r="N96" s="188" t="s">
        <v>45</v>
      </c>
      <c r="O96" s="41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AR96" s="23" t="s">
        <v>165</v>
      </c>
      <c r="AT96" s="23" t="s">
        <v>160</v>
      </c>
      <c r="AU96" s="23" t="s">
        <v>83</v>
      </c>
      <c r="AY96" s="23" t="s">
        <v>158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3" t="s">
        <v>25</v>
      </c>
      <c r="BK96" s="191">
        <f>ROUND(I96*H96,2)</f>
        <v>0</v>
      </c>
      <c r="BL96" s="23" t="s">
        <v>165</v>
      </c>
      <c r="BM96" s="23" t="s">
        <v>947</v>
      </c>
    </row>
    <row r="97" spans="2:47" s="1" customFormat="1" ht="27">
      <c r="B97" s="40"/>
      <c r="D97" s="192" t="s">
        <v>167</v>
      </c>
      <c r="F97" s="193" t="s">
        <v>939</v>
      </c>
      <c r="I97" s="194"/>
      <c r="L97" s="40"/>
      <c r="M97" s="195"/>
      <c r="N97" s="41"/>
      <c r="O97" s="41"/>
      <c r="P97" s="41"/>
      <c r="Q97" s="41"/>
      <c r="R97" s="41"/>
      <c r="S97" s="41"/>
      <c r="T97" s="69"/>
      <c r="AT97" s="23" t="s">
        <v>167</v>
      </c>
      <c r="AU97" s="23" t="s">
        <v>83</v>
      </c>
    </row>
    <row r="98" spans="2:51" s="12" customFormat="1" ht="13.5">
      <c r="B98" s="196"/>
      <c r="D98" s="192" t="s">
        <v>192</v>
      </c>
      <c r="E98" s="197" t="s">
        <v>5</v>
      </c>
      <c r="F98" s="198" t="s">
        <v>948</v>
      </c>
      <c r="H98" s="199">
        <v>35.3372</v>
      </c>
      <c r="I98" s="200"/>
      <c r="L98" s="196"/>
      <c r="M98" s="201"/>
      <c r="N98" s="202"/>
      <c r="O98" s="202"/>
      <c r="P98" s="202"/>
      <c r="Q98" s="202"/>
      <c r="R98" s="202"/>
      <c r="S98" s="202"/>
      <c r="T98" s="203"/>
      <c r="AT98" s="197" t="s">
        <v>192</v>
      </c>
      <c r="AU98" s="197" t="s">
        <v>83</v>
      </c>
      <c r="AV98" s="12" t="s">
        <v>83</v>
      </c>
      <c r="AW98" s="12" t="s">
        <v>37</v>
      </c>
      <c r="AX98" s="12" t="s">
        <v>25</v>
      </c>
      <c r="AY98" s="197" t="s">
        <v>158</v>
      </c>
    </row>
    <row r="99" spans="2:65" s="1" customFormat="1" ht="16.5" customHeight="1">
      <c r="B99" s="179"/>
      <c r="C99" s="180" t="s">
        <v>182</v>
      </c>
      <c r="D99" s="180" t="s">
        <v>160</v>
      </c>
      <c r="E99" s="181" t="s">
        <v>232</v>
      </c>
      <c r="F99" s="182" t="s">
        <v>233</v>
      </c>
      <c r="G99" s="183" t="s">
        <v>189</v>
      </c>
      <c r="H99" s="184">
        <v>35.337</v>
      </c>
      <c r="I99" s="185"/>
      <c r="J99" s="186">
        <f>ROUND(I99*H99,2)</f>
        <v>0</v>
      </c>
      <c r="K99" s="182" t="s">
        <v>164</v>
      </c>
      <c r="L99" s="40"/>
      <c r="M99" s="187" t="s">
        <v>5</v>
      </c>
      <c r="N99" s="188" t="s">
        <v>45</v>
      </c>
      <c r="O99" s="41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AR99" s="23" t="s">
        <v>165</v>
      </c>
      <c r="AT99" s="23" t="s">
        <v>160</v>
      </c>
      <c r="AU99" s="23" t="s">
        <v>83</v>
      </c>
      <c r="AY99" s="23" t="s">
        <v>158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25</v>
      </c>
      <c r="BK99" s="191">
        <f>ROUND(I99*H99,2)</f>
        <v>0</v>
      </c>
      <c r="BL99" s="23" t="s">
        <v>165</v>
      </c>
      <c r="BM99" s="23" t="s">
        <v>949</v>
      </c>
    </row>
    <row r="100" spans="2:47" s="1" customFormat="1" ht="27">
      <c r="B100" s="40"/>
      <c r="D100" s="192" t="s">
        <v>167</v>
      </c>
      <c r="F100" s="193" t="s">
        <v>235</v>
      </c>
      <c r="I100" s="194"/>
      <c r="L100" s="40"/>
      <c r="M100" s="195"/>
      <c r="N100" s="41"/>
      <c r="O100" s="41"/>
      <c r="P100" s="41"/>
      <c r="Q100" s="41"/>
      <c r="R100" s="41"/>
      <c r="S100" s="41"/>
      <c r="T100" s="69"/>
      <c r="AT100" s="23" t="s">
        <v>167</v>
      </c>
      <c r="AU100" s="23" t="s">
        <v>83</v>
      </c>
    </row>
    <row r="101" spans="2:51" s="12" customFormat="1" ht="13.5">
      <c r="B101" s="196"/>
      <c r="D101" s="192" t="s">
        <v>192</v>
      </c>
      <c r="E101" s="197" t="s">
        <v>5</v>
      </c>
      <c r="F101" s="198" t="s">
        <v>948</v>
      </c>
      <c r="H101" s="199">
        <v>35.3372</v>
      </c>
      <c r="I101" s="200"/>
      <c r="L101" s="196"/>
      <c r="M101" s="201"/>
      <c r="N101" s="202"/>
      <c r="O101" s="202"/>
      <c r="P101" s="202"/>
      <c r="Q101" s="202"/>
      <c r="R101" s="202"/>
      <c r="S101" s="202"/>
      <c r="T101" s="203"/>
      <c r="AT101" s="197" t="s">
        <v>192</v>
      </c>
      <c r="AU101" s="197" t="s">
        <v>83</v>
      </c>
      <c r="AV101" s="12" t="s">
        <v>83</v>
      </c>
      <c r="AW101" s="12" t="s">
        <v>37</v>
      </c>
      <c r="AX101" s="12" t="s">
        <v>25</v>
      </c>
      <c r="AY101" s="197" t="s">
        <v>158</v>
      </c>
    </row>
    <row r="102" spans="2:65" s="1" customFormat="1" ht="16.5" customHeight="1">
      <c r="B102" s="179"/>
      <c r="C102" s="180" t="s">
        <v>186</v>
      </c>
      <c r="D102" s="180" t="s">
        <v>160</v>
      </c>
      <c r="E102" s="181" t="s">
        <v>236</v>
      </c>
      <c r="F102" s="182" t="s">
        <v>237</v>
      </c>
      <c r="G102" s="183" t="s">
        <v>163</v>
      </c>
      <c r="H102" s="184">
        <v>95.732</v>
      </c>
      <c r="I102" s="185"/>
      <c r="J102" s="186">
        <f>ROUND(I102*H102,2)</f>
        <v>0</v>
      </c>
      <c r="K102" s="182" t="s">
        <v>164</v>
      </c>
      <c r="L102" s="40"/>
      <c r="M102" s="187" t="s">
        <v>5</v>
      </c>
      <c r="N102" s="188" t="s">
        <v>45</v>
      </c>
      <c r="O102" s="41"/>
      <c r="P102" s="189">
        <f>O102*H102</f>
        <v>0</v>
      </c>
      <c r="Q102" s="189">
        <v>0.00084</v>
      </c>
      <c r="R102" s="189">
        <f>Q102*H102</f>
        <v>0.08041488000000001</v>
      </c>
      <c r="S102" s="189">
        <v>0</v>
      </c>
      <c r="T102" s="190">
        <f>S102*H102</f>
        <v>0</v>
      </c>
      <c r="AR102" s="23" t="s">
        <v>165</v>
      </c>
      <c r="AT102" s="23" t="s">
        <v>160</v>
      </c>
      <c r="AU102" s="23" t="s">
        <v>83</v>
      </c>
      <c r="AY102" s="23" t="s">
        <v>158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3" t="s">
        <v>25</v>
      </c>
      <c r="BK102" s="191">
        <f>ROUND(I102*H102,2)</f>
        <v>0</v>
      </c>
      <c r="BL102" s="23" t="s">
        <v>165</v>
      </c>
      <c r="BM102" s="23" t="s">
        <v>950</v>
      </c>
    </row>
    <row r="103" spans="2:47" s="1" customFormat="1" ht="27">
      <c r="B103" s="40"/>
      <c r="D103" s="192" t="s">
        <v>167</v>
      </c>
      <c r="F103" s="193" t="s">
        <v>939</v>
      </c>
      <c r="I103" s="194"/>
      <c r="L103" s="40"/>
      <c r="M103" s="195"/>
      <c r="N103" s="41"/>
      <c r="O103" s="41"/>
      <c r="P103" s="41"/>
      <c r="Q103" s="41"/>
      <c r="R103" s="41"/>
      <c r="S103" s="41"/>
      <c r="T103" s="69"/>
      <c r="AT103" s="23" t="s">
        <v>167</v>
      </c>
      <c r="AU103" s="23" t="s">
        <v>83</v>
      </c>
    </row>
    <row r="104" spans="2:51" s="12" customFormat="1" ht="13.5">
      <c r="B104" s="196"/>
      <c r="D104" s="192" t="s">
        <v>192</v>
      </c>
      <c r="E104" s="197" t="s">
        <v>5</v>
      </c>
      <c r="F104" s="198" t="s">
        <v>951</v>
      </c>
      <c r="H104" s="199">
        <v>95.732</v>
      </c>
      <c r="I104" s="200"/>
      <c r="L104" s="196"/>
      <c r="M104" s="201"/>
      <c r="N104" s="202"/>
      <c r="O104" s="202"/>
      <c r="P104" s="202"/>
      <c r="Q104" s="202"/>
      <c r="R104" s="202"/>
      <c r="S104" s="202"/>
      <c r="T104" s="203"/>
      <c r="AT104" s="197" t="s">
        <v>192</v>
      </c>
      <c r="AU104" s="197" t="s">
        <v>83</v>
      </c>
      <c r="AV104" s="12" t="s">
        <v>83</v>
      </c>
      <c r="AW104" s="12" t="s">
        <v>37</v>
      </c>
      <c r="AX104" s="12" t="s">
        <v>25</v>
      </c>
      <c r="AY104" s="197" t="s">
        <v>158</v>
      </c>
    </row>
    <row r="105" spans="2:65" s="1" customFormat="1" ht="16.5" customHeight="1">
      <c r="B105" s="179"/>
      <c r="C105" s="180" t="s">
        <v>194</v>
      </c>
      <c r="D105" s="180" t="s">
        <v>160</v>
      </c>
      <c r="E105" s="181" t="s">
        <v>242</v>
      </c>
      <c r="F105" s="182" t="s">
        <v>243</v>
      </c>
      <c r="G105" s="183" t="s">
        <v>163</v>
      </c>
      <c r="H105" s="184">
        <v>95.732</v>
      </c>
      <c r="I105" s="185"/>
      <c r="J105" s="186">
        <f>ROUND(I105*H105,2)</f>
        <v>0</v>
      </c>
      <c r="K105" s="182" t="s">
        <v>164</v>
      </c>
      <c r="L105" s="40"/>
      <c r="M105" s="187" t="s">
        <v>5</v>
      </c>
      <c r="N105" s="188" t="s">
        <v>45</v>
      </c>
      <c r="O105" s="41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AR105" s="23" t="s">
        <v>165</v>
      </c>
      <c r="AT105" s="23" t="s">
        <v>160</v>
      </c>
      <c r="AU105" s="23" t="s">
        <v>83</v>
      </c>
      <c r="AY105" s="23" t="s">
        <v>158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23" t="s">
        <v>25</v>
      </c>
      <c r="BK105" s="191">
        <f>ROUND(I105*H105,2)</f>
        <v>0</v>
      </c>
      <c r="BL105" s="23" t="s">
        <v>165</v>
      </c>
      <c r="BM105" s="23" t="s">
        <v>952</v>
      </c>
    </row>
    <row r="106" spans="2:47" s="1" customFormat="1" ht="27">
      <c r="B106" s="40"/>
      <c r="D106" s="192" t="s">
        <v>167</v>
      </c>
      <c r="F106" s="193" t="s">
        <v>939</v>
      </c>
      <c r="I106" s="194"/>
      <c r="L106" s="40"/>
      <c r="M106" s="195"/>
      <c r="N106" s="41"/>
      <c r="O106" s="41"/>
      <c r="P106" s="41"/>
      <c r="Q106" s="41"/>
      <c r="R106" s="41"/>
      <c r="S106" s="41"/>
      <c r="T106" s="69"/>
      <c r="AT106" s="23" t="s">
        <v>167</v>
      </c>
      <c r="AU106" s="23" t="s">
        <v>83</v>
      </c>
    </row>
    <row r="107" spans="2:51" s="12" customFormat="1" ht="13.5">
      <c r="B107" s="196"/>
      <c r="D107" s="192" t="s">
        <v>192</v>
      </c>
      <c r="E107" s="197" t="s">
        <v>5</v>
      </c>
      <c r="F107" s="198" t="s">
        <v>951</v>
      </c>
      <c r="H107" s="199">
        <v>95.732</v>
      </c>
      <c r="I107" s="200"/>
      <c r="L107" s="196"/>
      <c r="M107" s="201"/>
      <c r="N107" s="202"/>
      <c r="O107" s="202"/>
      <c r="P107" s="202"/>
      <c r="Q107" s="202"/>
      <c r="R107" s="202"/>
      <c r="S107" s="202"/>
      <c r="T107" s="203"/>
      <c r="AT107" s="197" t="s">
        <v>192</v>
      </c>
      <c r="AU107" s="197" t="s">
        <v>83</v>
      </c>
      <c r="AV107" s="12" t="s">
        <v>83</v>
      </c>
      <c r="AW107" s="12" t="s">
        <v>37</v>
      </c>
      <c r="AX107" s="12" t="s">
        <v>25</v>
      </c>
      <c r="AY107" s="197" t="s">
        <v>158</v>
      </c>
    </row>
    <row r="108" spans="2:65" s="1" customFormat="1" ht="16.5" customHeight="1">
      <c r="B108" s="179"/>
      <c r="C108" s="180" t="s">
        <v>199</v>
      </c>
      <c r="D108" s="180" t="s">
        <v>160</v>
      </c>
      <c r="E108" s="181" t="s">
        <v>247</v>
      </c>
      <c r="F108" s="182" t="s">
        <v>953</v>
      </c>
      <c r="G108" s="183" t="s">
        <v>189</v>
      </c>
      <c r="H108" s="184">
        <v>23.455</v>
      </c>
      <c r="I108" s="185"/>
      <c r="J108" s="186">
        <f>ROUND(I108*H108,2)</f>
        <v>0</v>
      </c>
      <c r="K108" s="182" t="s">
        <v>164</v>
      </c>
      <c r="L108" s="40"/>
      <c r="M108" s="187" t="s">
        <v>5</v>
      </c>
      <c r="N108" s="188" t="s">
        <v>45</v>
      </c>
      <c r="O108" s="41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23" t="s">
        <v>165</v>
      </c>
      <c r="AT108" s="23" t="s">
        <v>160</v>
      </c>
      <c r="AU108" s="23" t="s">
        <v>83</v>
      </c>
      <c r="AY108" s="23" t="s">
        <v>158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25</v>
      </c>
      <c r="BK108" s="191">
        <f>ROUND(I108*H108,2)</f>
        <v>0</v>
      </c>
      <c r="BL108" s="23" t="s">
        <v>165</v>
      </c>
      <c r="BM108" s="23" t="s">
        <v>954</v>
      </c>
    </row>
    <row r="109" spans="2:47" s="1" customFormat="1" ht="27">
      <c r="B109" s="40"/>
      <c r="D109" s="192" t="s">
        <v>167</v>
      </c>
      <c r="F109" s="193" t="s">
        <v>939</v>
      </c>
      <c r="I109" s="194"/>
      <c r="L109" s="40"/>
      <c r="M109" s="195"/>
      <c r="N109" s="41"/>
      <c r="O109" s="41"/>
      <c r="P109" s="41"/>
      <c r="Q109" s="41"/>
      <c r="R109" s="41"/>
      <c r="S109" s="41"/>
      <c r="T109" s="69"/>
      <c r="AT109" s="23" t="s">
        <v>167</v>
      </c>
      <c r="AU109" s="23" t="s">
        <v>83</v>
      </c>
    </row>
    <row r="110" spans="2:51" s="12" customFormat="1" ht="13.5">
      <c r="B110" s="196"/>
      <c r="D110" s="192" t="s">
        <v>192</v>
      </c>
      <c r="E110" s="197" t="s">
        <v>5</v>
      </c>
      <c r="F110" s="198" t="s">
        <v>955</v>
      </c>
      <c r="H110" s="199">
        <v>23.45504</v>
      </c>
      <c r="I110" s="200"/>
      <c r="L110" s="196"/>
      <c r="M110" s="201"/>
      <c r="N110" s="202"/>
      <c r="O110" s="202"/>
      <c r="P110" s="202"/>
      <c r="Q110" s="202"/>
      <c r="R110" s="202"/>
      <c r="S110" s="202"/>
      <c r="T110" s="203"/>
      <c r="AT110" s="197" t="s">
        <v>192</v>
      </c>
      <c r="AU110" s="197" t="s">
        <v>83</v>
      </c>
      <c r="AV110" s="12" t="s">
        <v>83</v>
      </c>
      <c r="AW110" s="12" t="s">
        <v>37</v>
      </c>
      <c r="AX110" s="12" t="s">
        <v>25</v>
      </c>
      <c r="AY110" s="197" t="s">
        <v>158</v>
      </c>
    </row>
    <row r="111" spans="2:65" s="1" customFormat="1" ht="16.5" customHeight="1">
      <c r="B111" s="179"/>
      <c r="C111" s="180" t="s">
        <v>204</v>
      </c>
      <c r="D111" s="180" t="s">
        <v>160</v>
      </c>
      <c r="E111" s="181" t="s">
        <v>956</v>
      </c>
      <c r="F111" s="182" t="s">
        <v>957</v>
      </c>
      <c r="G111" s="183" t="s">
        <v>189</v>
      </c>
      <c r="H111" s="184">
        <v>45.675</v>
      </c>
      <c r="I111" s="185"/>
      <c r="J111" s="186">
        <f>ROUND(I111*H111,2)</f>
        <v>0</v>
      </c>
      <c r="K111" s="182" t="s">
        <v>164</v>
      </c>
      <c r="L111" s="40"/>
      <c r="M111" s="187" t="s">
        <v>5</v>
      </c>
      <c r="N111" s="188" t="s">
        <v>45</v>
      </c>
      <c r="O111" s="41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AR111" s="23" t="s">
        <v>165</v>
      </c>
      <c r="AT111" s="23" t="s">
        <v>160</v>
      </c>
      <c r="AU111" s="23" t="s">
        <v>83</v>
      </c>
      <c r="AY111" s="23" t="s">
        <v>158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3" t="s">
        <v>25</v>
      </c>
      <c r="BK111" s="191">
        <f>ROUND(I111*H111,2)</f>
        <v>0</v>
      </c>
      <c r="BL111" s="23" t="s">
        <v>165</v>
      </c>
      <c r="BM111" s="23" t="s">
        <v>958</v>
      </c>
    </row>
    <row r="112" spans="2:47" s="1" customFormat="1" ht="27">
      <c r="B112" s="40"/>
      <c r="D112" s="192" t="s">
        <v>167</v>
      </c>
      <c r="F112" s="193" t="s">
        <v>959</v>
      </c>
      <c r="I112" s="194"/>
      <c r="L112" s="40"/>
      <c r="M112" s="195"/>
      <c r="N112" s="41"/>
      <c r="O112" s="41"/>
      <c r="P112" s="41"/>
      <c r="Q112" s="41"/>
      <c r="R112" s="41"/>
      <c r="S112" s="41"/>
      <c r="T112" s="69"/>
      <c r="AT112" s="23" t="s">
        <v>167</v>
      </c>
      <c r="AU112" s="23" t="s">
        <v>83</v>
      </c>
    </row>
    <row r="113" spans="2:51" s="12" customFormat="1" ht="13.5">
      <c r="B113" s="196"/>
      <c r="D113" s="192" t="s">
        <v>192</v>
      </c>
      <c r="E113" s="197" t="s">
        <v>5</v>
      </c>
      <c r="F113" s="198" t="s">
        <v>960</v>
      </c>
      <c r="H113" s="199">
        <v>45.675</v>
      </c>
      <c r="I113" s="200"/>
      <c r="L113" s="196"/>
      <c r="M113" s="201"/>
      <c r="N113" s="202"/>
      <c r="O113" s="202"/>
      <c r="P113" s="202"/>
      <c r="Q113" s="202"/>
      <c r="R113" s="202"/>
      <c r="S113" s="202"/>
      <c r="T113" s="203"/>
      <c r="AT113" s="197" t="s">
        <v>192</v>
      </c>
      <c r="AU113" s="197" t="s">
        <v>83</v>
      </c>
      <c r="AV113" s="12" t="s">
        <v>83</v>
      </c>
      <c r="AW113" s="12" t="s">
        <v>37</v>
      </c>
      <c r="AX113" s="12" t="s">
        <v>25</v>
      </c>
      <c r="AY113" s="197" t="s">
        <v>158</v>
      </c>
    </row>
    <row r="114" spans="2:65" s="1" customFormat="1" ht="16.5" customHeight="1">
      <c r="B114" s="179"/>
      <c r="C114" s="180" t="s">
        <v>29</v>
      </c>
      <c r="D114" s="180" t="s">
        <v>160</v>
      </c>
      <c r="E114" s="181" t="s">
        <v>251</v>
      </c>
      <c r="F114" s="182" t="s">
        <v>252</v>
      </c>
      <c r="G114" s="183" t="s">
        <v>189</v>
      </c>
      <c r="H114" s="184">
        <v>24.999</v>
      </c>
      <c r="I114" s="185"/>
      <c r="J114" s="186">
        <f>ROUND(I114*H114,2)</f>
        <v>0</v>
      </c>
      <c r="K114" s="182" t="s">
        <v>164</v>
      </c>
      <c r="L114" s="40"/>
      <c r="M114" s="187" t="s">
        <v>5</v>
      </c>
      <c r="N114" s="188" t="s">
        <v>45</v>
      </c>
      <c r="O114" s="41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AR114" s="23" t="s">
        <v>165</v>
      </c>
      <c r="AT114" s="23" t="s">
        <v>160</v>
      </c>
      <c r="AU114" s="23" t="s">
        <v>83</v>
      </c>
      <c r="AY114" s="23" t="s">
        <v>158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23" t="s">
        <v>25</v>
      </c>
      <c r="BK114" s="191">
        <f>ROUND(I114*H114,2)</f>
        <v>0</v>
      </c>
      <c r="BL114" s="23" t="s">
        <v>165</v>
      </c>
      <c r="BM114" s="23" t="s">
        <v>961</v>
      </c>
    </row>
    <row r="115" spans="2:47" s="1" customFormat="1" ht="27">
      <c r="B115" s="40"/>
      <c r="D115" s="192" t="s">
        <v>167</v>
      </c>
      <c r="F115" s="193" t="s">
        <v>962</v>
      </c>
      <c r="I115" s="194"/>
      <c r="L115" s="40"/>
      <c r="M115" s="195"/>
      <c r="N115" s="41"/>
      <c r="O115" s="41"/>
      <c r="P115" s="41"/>
      <c r="Q115" s="41"/>
      <c r="R115" s="41"/>
      <c r="S115" s="41"/>
      <c r="T115" s="69"/>
      <c r="AT115" s="23" t="s">
        <v>167</v>
      </c>
      <c r="AU115" s="23" t="s">
        <v>83</v>
      </c>
    </row>
    <row r="116" spans="2:51" s="12" customFormat="1" ht="13.5">
      <c r="B116" s="196"/>
      <c r="D116" s="192" t="s">
        <v>192</v>
      </c>
      <c r="E116" s="197" t="s">
        <v>5</v>
      </c>
      <c r="F116" s="198" t="s">
        <v>963</v>
      </c>
      <c r="H116" s="199">
        <v>24.999</v>
      </c>
      <c r="I116" s="200"/>
      <c r="L116" s="196"/>
      <c r="M116" s="201"/>
      <c r="N116" s="202"/>
      <c r="O116" s="202"/>
      <c r="P116" s="202"/>
      <c r="Q116" s="202"/>
      <c r="R116" s="202"/>
      <c r="S116" s="202"/>
      <c r="T116" s="203"/>
      <c r="AT116" s="197" t="s">
        <v>192</v>
      </c>
      <c r="AU116" s="197" t="s">
        <v>83</v>
      </c>
      <c r="AV116" s="12" t="s">
        <v>83</v>
      </c>
      <c r="AW116" s="12" t="s">
        <v>37</v>
      </c>
      <c r="AX116" s="12" t="s">
        <v>74</v>
      </c>
      <c r="AY116" s="197" t="s">
        <v>158</v>
      </c>
    </row>
    <row r="117" spans="2:65" s="1" customFormat="1" ht="16.5" customHeight="1">
      <c r="B117" s="179"/>
      <c r="C117" s="180" t="s">
        <v>214</v>
      </c>
      <c r="D117" s="180" t="s">
        <v>160</v>
      </c>
      <c r="E117" s="181" t="s">
        <v>964</v>
      </c>
      <c r="F117" s="182" t="s">
        <v>965</v>
      </c>
      <c r="G117" s="183" t="s">
        <v>189</v>
      </c>
      <c r="H117" s="184">
        <v>45.675</v>
      </c>
      <c r="I117" s="185"/>
      <c r="J117" s="186">
        <f>ROUND(I117*H117,2)</f>
        <v>0</v>
      </c>
      <c r="K117" s="182" t="s">
        <v>164</v>
      </c>
      <c r="L117" s="40"/>
      <c r="M117" s="187" t="s">
        <v>5</v>
      </c>
      <c r="N117" s="188" t="s">
        <v>45</v>
      </c>
      <c r="O117" s="41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AR117" s="23" t="s">
        <v>165</v>
      </c>
      <c r="AT117" s="23" t="s">
        <v>160</v>
      </c>
      <c r="AU117" s="23" t="s">
        <v>83</v>
      </c>
      <c r="AY117" s="23" t="s">
        <v>158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23" t="s">
        <v>25</v>
      </c>
      <c r="BK117" s="191">
        <f>ROUND(I117*H117,2)</f>
        <v>0</v>
      </c>
      <c r="BL117" s="23" t="s">
        <v>165</v>
      </c>
      <c r="BM117" s="23" t="s">
        <v>966</v>
      </c>
    </row>
    <row r="118" spans="2:47" s="1" customFormat="1" ht="27">
      <c r="B118" s="40"/>
      <c r="D118" s="192" t="s">
        <v>167</v>
      </c>
      <c r="F118" s="193" t="s">
        <v>939</v>
      </c>
      <c r="I118" s="194"/>
      <c r="L118" s="40"/>
      <c r="M118" s="195"/>
      <c r="N118" s="41"/>
      <c r="O118" s="41"/>
      <c r="P118" s="41"/>
      <c r="Q118" s="41"/>
      <c r="R118" s="41"/>
      <c r="S118" s="41"/>
      <c r="T118" s="69"/>
      <c r="AT118" s="23" t="s">
        <v>167</v>
      </c>
      <c r="AU118" s="23" t="s">
        <v>83</v>
      </c>
    </row>
    <row r="119" spans="2:51" s="12" customFormat="1" ht="13.5">
      <c r="B119" s="196"/>
      <c r="D119" s="192" t="s">
        <v>192</v>
      </c>
      <c r="E119" s="197" t="s">
        <v>5</v>
      </c>
      <c r="F119" s="198" t="s">
        <v>960</v>
      </c>
      <c r="H119" s="199">
        <v>45.675</v>
      </c>
      <c r="I119" s="200"/>
      <c r="L119" s="196"/>
      <c r="M119" s="201"/>
      <c r="N119" s="202"/>
      <c r="O119" s="202"/>
      <c r="P119" s="202"/>
      <c r="Q119" s="202"/>
      <c r="R119" s="202"/>
      <c r="S119" s="202"/>
      <c r="T119" s="203"/>
      <c r="AT119" s="197" t="s">
        <v>192</v>
      </c>
      <c r="AU119" s="197" t="s">
        <v>83</v>
      </c>
      <c r="AV119" s="12" t="s">
        <v>83</v>
      </c>
      <c r="AW119" s="12" t="s">
        <v>37</v>
      </c>
      <c r="AX119" s="12" t="s">
        <v>74</v>
      </c>
      <c r="AY119" s="197" t="s">
        <v>158</v>
      </c>
    </row>
    <row r="120" spans="2:65" s="1" customFormat="1" ht="16.5" customHeight="1">
      <c r="B120" s="179"/>
      <c r="C120" s="180" t="s">
        <v>220</v>
      </c>
      <c r="D120" s="180" t="s">
        <v>160</v>
      </c>
      <c r="E120" s="181" t="s">
        <v>261</v>
      </c>
      <c r="F120" s="182" t="s">
        <v>262</v>
      </c>
      <c r="G120" s="183" t="s">
        <v>189</v>
      </c>
      <c r="H120" s="184">
        <v>10.338</v>
      </c>
      <c r="I120" s="185"/>
      <c r="J120" s="186">
        <f>ROUND(I120*H120,2)</f>
        <v>0</v>
      </c>
      <c r="K120" s="182" t="s">
        <v>164</v>
      </c>
      <c r="L120" s="40"/>
      <c r="M120" s="187" t="s">
        <v>5</v>
      </c>
      <c r="N120" s="188" t="s">
        <v>45</v>
      </c>
      <c r="O120" s="41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AR120" s="23" t="s">
        <v>165</v>
      </c>
      <c r="AT120" s="23" t="s">
        <v>160</v>
      </c>
      <c r="AU120" s="23" t="s">
        <v>83</v>
      </c>
      <c r="AY120" s="23" t="s">
        <v>158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23" t="s">
        <v>25</v>
      </c>
      <c r="BK120" s="191">
        <f>ROUND(I120*H120,2)</f>
        <v>0</v>
      </c>
      <c r="BL120" s="23" t="s">
        <v>165</v>
      </c>
      <c r="BM120" s="23" t="s">
        <v>967</v>
      </c>
    </row>
    <row r="121" spans="2:47" s="1" customFormat="1" ht="27">
      <c r="B121" s="40"/>
      <c r="D121" s="192" t="s">
        <v>167</v>
      </c>
      <c r="F121" s="193" t="s">
        <v>939</v>
      </c>
      <c r="I121" s="194"/>
      <c r="L121" s="40"/>
      <c r="M121" s="195"/>
      <c r="N121" s="41"/>
      <c r="O121" s="41"/>
      <c r="P121" s="41"/>
      <c r="Q121" s="41"/>
      <c r="R121" s="41"/>
      <c r="S121" s="41"/>
      <c r="T121" s="69"/>
      <c r="AT121" s="23" t="s">
        <v>167</v>
      </c>
      <c r="AU121" s="23" t="s">
        <v>83</v>
      </c>
    </row>
    <row r="122" spans="2:51" s="12" customFormat="1" ht="13.5">
      <c r="B122" s="196"/>
      <c r="D122" s="192" t="s">
        <v>192</v>
      </c>
      <c r="E122" s="197" t="s">
        <v>5</v>
      </c>
      <c r="F122" s="198" t="s">
        <v>968</v>
      </c>
      <c r="H122" s="199">
        <v>10.338</v>
      </c>
      <c r="I122" s="200"/>
      <c r="L122" s="196"/>
      <c r="M122" s="201"/>
      <c r="N122" s="202"/>
      <c r="O122" s="202"/>
      <c r="P122" s="202"/>
      <c r="Q122" s="202"/>
      <c r="R122" s="202"/>
      <c r="S122" s="202"/>
      <c r="T122" s="203"/>
      <c r="AT122" s="197" t="s">
        <v>192</v>
      </c>
      <c r="AU122" s="197" t="s">
        <v>83</v>
      </c>
      <c r="AV122" s="12" t="s">
        <v>83</v>
      </c>
      <c r="AW122" s="12" t="s">
        <v>37</v>
      </c>
      <c r="AX122" s="12" t="s">
        <v>74</v>
      </c>
      <c r="AY122" s="197" t="s">
        <v>158</v>
      </c>
    </row>
    <row r="123" spans="2:65" s="1" customFormat="1" ht="16.5" customHeight="1">
      <c r="B123" s="179"/>
      <c r="C123" s="180" t="s">
        <v>225</v>
      </c>
      <c r="D123" s="180" t="s">
        <v>160</v>
      </c>
      <c r="E123" s="181" t="s">
        <v>272</v>
      </c>
      <c r="F123" s="182" t="s">
        <v>273</v>
      </c>
      <c r="G123" s="183" t="s">
        <v>189</v>
      </c>
      <c r="H123" s="184">
        <v>23.455</v>
      </c>
      <c r="I123" s="185"/>
      <c r="J123" s="186">
        <f>ROUND(I123*H123,2)</f>
        <v>0</v>
      </c>
      <c r="K123" s="182" t="s">
        <v>164</v>
      </c>
      <c r="L123" s="40"/>
      <c r="M123" s="187" t="s">
        <v>5</v>
      </c>
      <c r="N123" s="188" t="s">
        <v>45</v>
      </c>
      <c r="O123" s="41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AR123" s="23" t="s">
        <v>165</v>
      </c>
      <c r="AT123" s="23" t="s">
        <v>160</v>
      </c>
      <c r="AU123" s="23" t="s">
        <v>83</v>
      </c>
      <c r="AY123" s="23" t="s">
        <v>158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23" t="s">
        <v>25</v>
      </c>
      <c r="BK123" s="191">
        <f>ROUND(I123*H123,2)</f>
        <v>0</v>
      </c>
      <c r="BL123" s="23" t="s">
        <v>165</v>
      </c>
      <c r="BM123" s="23" t="s">
        <v>969</v>
      </c>
    </row>
    <row r="124" spans="2:47" s="1" customFormat="1" ht="27">
      <c r="B124" s="40"/>
      <c r="D124" s="192" t="s">
        <v>167</v>
      </c>
      <c r="F124" s="193" t="s">
        <v>939</v>
      </c>
      <c r="I124" s="194"/>
      <c r="L124" s="40"/>
      <c r="M124" s="195"/>
      <c r="N124" s="41"/>
      <c r="O124" s="41"/>
      <c r="P124" s="41"/>
      <c r="Q124" s="41"/>
      <c r="R124" s="41"/>
      <c r="S124" s="41"/>
      <c r="T124" s="69"/>
      <c r="AT124" s="23" t="s">
        <v>167</v>
      </c>
      <c r="AU124" s="23" t="s">
        <v>83</v>
      </c>
    </row>
    <row r="125" spans="2:51" s="12" customFormat="1" ht="13.5">
      <c r="B125" s="196"/>
      <c r="D125" s="192" t="s">
        <v>192</v>
      </c>
      <c r="E125" s="197" t="s">
        <v>5</v>
      </c>
      <c r="F125" s="198" t="s">
        <v>955</v>
      </c>
      <c r="H125" s="199">
        <v>23.45504</v>
      </c>
      <c r="I125" s="200"/>
      <c r="L125" s="196"/>
      <c r="M125" s="201"/>
      <c r="N125" s="202"/>
      <c r="O125" s="202"/>
      <c r="P125" s="202"/>
      <c r="Q125" s="202"/>
      <c r="R125" s="202"/>
      <c r="S125" s="202"/>
      <c r="T125" s="203"/>
      <c r="AT125" s="197" t="s">
        <v>192</v>
      </c>
      <c r="AU125" s="197" t="s">
        <v>83</v>
      </c>
      <c r="AV125" s="12" t="s">
        <v>83</v>
      </c>
      <c r="AW125" s="12" t="s">
        <v>37</v>
      </c>
      <c r="AX125" s="12" t="s">
        <v>25</v>
      </c>
      <c r="AY125" s="197" t="s">
        <v>158</v>
      </c>
    </row>
    <row r="126" spans="2:65" s="1" customFormat="1" ht="16.5" customHeight="1">
      <c r="B126" s="179"/>
      <c r="C126" s="204" t="s">
        <v>231</v>
      </c>
      <c r="D126" s="204" t="s">
        <v>205</v>
      </c>
      <c r="E126" s="205" t="s">
        <v>970</v>
      </c>
      <c r="F126" s="206" t="s">
        <v>971</v>
      </c>
      <c r="G126" s="207" t="s">
        <v>208</v>
      </c>
      <c r="H126" s="208">
        <v>22.299</v>
      </c>
      <c r="I126" s="209"/>
      <c r="J126" s="210">
        <f>ROUND(I126*H126,2)</f>
        <v>0</v>
      </c>
      <c r="K126" s="206" t="s">
        <v>5</v>
      </c>
      <c r="L126" s="211"/>
      <c r="M126" s="212" t="s">
        <v>5</v>
      </c>
      <c r="N126" s="213" t="s">
        <v>45</v>
      </c>
      <c r="O126" s="41"/>
      <c r="P126" s="189">
        <f>O126*H126</f>
        <v>0</v>
      </c>
      <c r="Q126" s="189">
        <v>1</v>
      </c>
      <c r="R126" s="189">
        <f>Q126*H126</f>
        <v>22.299</v>
      </c>
      <c r="S126" s="189">
        <v>0</v>
      </c>
      <c r="T126" s="190">
        <f>S126*H126</f>
        <v>0</v>
      </c>
      <c r="AR126" s="23" t="s">
        <v>199</v>
      </c>
      <c r="AT126" s="23" t="s">
        <v>205</v>
      </c>
      <c r="AU126" s="23" t="s">
        <v>83</v>
      </c>
      <c r="AY126" s="23" t="s">
        <v>158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3" t="s">
        <v>25</v>
      </c>
      <c r="BK126" s="191">
        <f>ROUND(I126*H126,2)</f>
        <v>0</v>
      </c>
      <c r="BL126" s="23" t="s">
        <v>165</v>
      </c>
      <c r="BM126" s="23" t="s">
        <v>972</v>
      </c>
    </row>
    <row r="127" spans="2:47" s="1" customFormat="1" ht="27">
      <c r="B127" s="40"/>
      <c r="D127" s="192" t="s">
        <v>167</v>
      </c>
      <c r="F127" s="193" t="s">
        <v>973</v>
      </c>
      <c r="I127" s="194"/>
      <c r="L127" s="40"/>
      <c r="M127" s="195"/>
      <c r="N127" s="41"/>
      <c r="O127" s="41"/>
      <c r="P127" s="41"/>
      <c r="Q127" s="41"/>
      <c r="R127" s="41"/>
      <c r="S127" s="41"/>
      <c r="T127" s="69"/>
      <c r="AT127" s="23" t="s">
        <v>167</v>
      </c>
      <c r="AU127" s="23" t="s">
        <v>83</v>
      </c>
    </row>
    <row r="128" spans="2:51" s="12" customFormat="1" ht="13.5">
      <c r="B128" s="196"/>
      <c r="D128" s="192" t="s">
        <v>192</v>
      </c>
      <c r="E128" s="197" t="s">
        <v>5</v>
      </c>
      <c r="F128" s="198" t="s">
        <v>974</v>
      </c>
      <c r="H128" s="199">
        <v>22.2989</v>
      </c>
      <c r="I128" s="200"/>
      <c r="L128" s="196"/>
      <c r="M128" s="201"/>
      <c r="N128" s="202"/>
      <c r="O128" s="202"/>
      <c r="P128" s="202"/>
      <c r="Q128" s="202"/>
      <c r="R128" s="202"/>
      <c r="S128" s="202"/>
      <c r="T128" s="203"/>
      <c r="AT128" s="197" t="s">
        <v>192</v>
      </c>
      <c r="AU128" s="197" t="s">
        <v>83</v>
      </c>
      <c r="AV128" s="12" t="s">
        <v>83</v>
      </c>
      <c r="AW128" s="12" t="s">
        <v>37</v>
      </c>
      <c r="AX128" s="12" t="s">
        <v>74</v>
      </c>
      <c r="AY128" s="197" t="s">
        <v>158</v>
      </c>
    </row>
    <row r="129" spans="2:65" s="1" customFormat="1" ht="25.5" customHeight="1">
      <c r="B129" s="179"/>
      <c r="C129" s="180" t="s">
        <v>11</v>
      </c>
      <c r="D129" s="180" t="s">
        <v>160</v>
      </c>
      <c r="E129" s="181" t="s">
        <v>975</v>
      </c>
      <c r="F129" s="182" t="s">
        <v>976</v>
      </c>
      <c r="G129" s="183" t="s">
        <v>189</v>
      </c>
      <c r="H129" s="184">
        <v>9.755</v>
      </c>
      <c r="I129" s="185"/>
      <c r="J129" s="186">
        <f>ROUND(I129*H129,2)</f>
        <v>0</v>
      </c>
      <c r="K129" s="182" t="s">
        <v>5</v>
      </c>
      <c r="L129" s="40"/>
      <c r="M129" s="187" t="s">
        <v>5</v>
      </c>
      <c r="N129" s="188" t="s">
        <v>45</v>
      </c>
      <c r="O129" s="41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AR129" s="23" t="s">
        <v>165</v>
      </c>
      <c r="AT129" s="23" t="s">
        <v>160</v>
      </c>
      <c r="AU129" s="23" t="s">
        <v>83</v>
      </c>
      <c r="AY129" s="23" t="s">
        <v>158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23" t="s">
        <v>25</v>
      </c>
      <c r="BK129" s="191">
        <f>ROUND(I129*H129,2)</f>
        <v>0</v>
      </c>
      <c r="BL129" s="23" t="s">
        <v>165</v>
      </c>
      <c r="BM129" s="23" t="s">
        <v>977</v>
      </c>
    </row>
    <row r="130" spans="2:47" s="1" customFormat="1" ht="27">
      <c r="B130" s="40"/>
      <c r="D130" s="192" t="s">
        <v>167</v>
      </c>
      <c r="F130" s="193" t="s">
        <v>939</v>
      </c>
      <c r="I130" s="194"/>
      <c r="L130" s="40"/>
      <c r="M130" s="195"/>
      <c r="N130" s="41"/>
      <c r="O130" s="41"/>
      <c r="P130" s="41"/>
      <c r="Q130" s="41"/>
      <c r="R130" s="41"/>
      <c r="S130" s="41"/>
      <c r="T130" s="69"/>
      <c r="AT130" s="23" t="s">
        <v>167</v>
      </c>
      <c r="AU130" s="23" t="s">
        <v>83</v>
      </c>
    </row>
    <row r="131" spans="2:51" s="12" customFormat="1" ht="13.5">
      <c r="B131" s="196"/>
      <c r="D131" s="192" t="s">
        <v>192</v>
      </c>
      <c r="E131" s="197" t="s">
        <v>5</v>
      </c>
      <c r="F131" s="198" t="s">
        <v>978</v>
      </c>
      <c r="H131" s="199">
        <v>9.75536</v>
      </c>
      <c r="I131" s="200"/>
      <c r="L131" s="196"/>
      <c r="M131" s="201"/>
      <c r="N131" s="202"/>
      <c r="O131" s="202"/>
      <c r="P131" s="202"/>
      <c r="Q131" s="202"/>
      <c r="R131" s="202"/>
      <c r="S131" s="202"/>
      <c r="T131" s="203"/>
      <c r="AT131" s="197" t="s">
        <v>192</v>
      </c>
      <c r="AU131" s="197" t="s">
        <v>83</v>
      </c>
      <c r="AV131" s="12" t="s">
        <v>83</v>
      </c>
      <c r="AW131" s="12" t="s">
        <v>37</v>
      </c>
      <c r="AX131" s="12" t="s">
        <v>25</v>
      </c>
      <c r="AY131" s="197" t="s">
        <v>158</v>
      </c>
    </row>
    <row r="132" spans="2:65" s="1" customFormat="1" ht="16.5" customHeight="1">
      <c r="B132" s="179"/>
      <c r="C132" s="204" t="s">
        <v>241</v>
      </c>
      <c r="D132" s="204" t="s">
        <v>205</v>
      </c>
      <c r="E132" s="205" t="s">
        <v>979</v>
      </c>
      <c r="F132" s="206" t="s">
        <v>980</v>
      </c>
      <c r="G132" s="207" t="s">
        <v>208</v>
      </c>
      <c r="H132" s="208">
        <v>17.072</v>
      </c>
      <c r="I132" s="209"/>
      <c r="J132" s="210">
        <f>ROUND(I132*H132,2)</f>
        <v>0</v>
      </c>
      <c r="K132" s="206" t="s">
        <v>5</v>
      </c>
      <c r="L132" s="211"/>
      <c r="M132" s="212" t="s">
        <v>5</v>
      </c>
      <c r="N132" s="213" t="s">
        <v>45</v>
      </c>
      <c r="O132" s="41"/>
      <c r="P132" s="189">
        <f>O132*H132</f>
        <v>0</v>
      </c>
      <c r="Q132" s="189">
        <v>1</v>
      </c>
      <c r="R132" s="189">
        <f>Q132*H132</f>
        <v>17.072</v>
      </c>
      <c r="S132" s="189">
        <v>0</v>
      </c>
      <c r="T132" s="190">
        <f>S132*H132</f>
        <v>0</v>
      </c>
      <c r="AR132" s="23" t="s">
        <v>199</v>
      </c>
      <c r="AT132" s="23" t="s">
        <v>205</v>
      </c>
      <c r="AU132" s="23" t="s">
        <v>83</v>
      </c>
      <c r="AY132" s="23" t="s">
        <v>158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23" t="s">
        <v>25</v>
      </c>
      <c r="BK132" s="191">
        <f>ROUND(I132*H132,2)</f>
        <v>0</v>
      </c>
      <c r="BL132" s="23" t="s">
        <v>165</v>
      </c>
      <c r="BM132" s="23" t="s">
        <v>981</v>
      </c>
    </row>
    <row r="133" spans="2:47" s="1" customFormat="1" ht="27">
      <c r="B133" s="40"/>
      <c r="D133" s="192" t="s">
        <v>167</v>
      </c>
      <c r="F133" s="193" t="s">
        <v>982</v>
      </c>
      <c r="I133" s="194"/>
      <c r="L133" s="40"/>
      <c r="M133" s="195"/>
      <c r="N133" s="41"/>
      <c r="O133" s="41"/>
      <c r="P133" s="41"/>
      <c r="Q133" s="41"/>
      <c r="R133" s="41"/>
      <c r="S133" s="41"/>
      <c r="T133" s="69"/>
      <c r="AT133" s="23" t="s">
        <v>167</v>
      </c>
      <c r="AU133" s="23" t="s">
        <v>83</v>
      </c>
    </row>
    <row r="134" spans="2:51" s="12" customFormat="1" ht="13.5">
      <c r="B134" s="196"/>
      <c r="D134" s="192" t="s">
        <v>192</v>
      </c>
      <c r="E134" s="197" t="s">
        <v>5</v>
      </c>
      <c r="F134" s="198" t="s">
        <v>983</v>
      </c>
      <c r="H134" s="199">
        <v>17.07188</v>
      </c>
      <c r="I134" s="200"/>
      <c r="L134" s="196"/>
      <c r="M134" s="201"/>
      <c r="N134" s="202"/>
      <c r="O134" s="202"/>
      <c r="P134" s="202"/>
      <c r="Q134" s="202"/>
      <c r="R134" s="202"/>
      <c r="S134" s="202"/>
      <c r="T134" s="203"/>
      <c r="AT134" s="197" t="s">
        <v>192</v>
      </c>
      <c r="AU134" s="197" t="s">
        <v>83</v>
      </c>
      <c r="AV134" s="12" t="s">
        <v>83</v>
      </c>
      <c r="AW134" s="12" t="s">
        <v>37</v>
      </c>
      <c r="AX134" s="12" t="s">
        <v>25</v>
      </c>
      <c r="AY134" s="197" t="s">
        <v>158</v>
      </c>
    </row>
    <row r="135" spans="2:63" s="11" customFormat="1" ht="29.85" customHeight="1">
      <c r="B135" s="166"/>
      <c r="D135" s="167" t="s">
        <v>73</v>
      </c>
      <c r="E135" s="177" t="s">
        <v>165</v>
      </c>
      <c r="F135" s="177" t="s">
        <v>984</v>
      </c>
      <c r="I135" s="169"/>
      <c r="J135" s="178">
        <f>BK135</f>
        <v>0</v>
      </c>
      <c r="L135" s="166"/>
      <c r="M135" s="171"/>
      <c r="N135" s="172"/>
      <c r="O135" s="172"/>
      <c r="P135" s="173">
        <f>SUM(P136:P138)</f>
        <v>0</v>
      </c>
      <c r="Q135" s="172"/>
      <c r="R135" s="173">
        <f>SUM(R136:R138)</f>
        <v>0</v>
      </c>
      <c r="S135" s="172"/>
      <c r="T135" s="174">
        <f>SUM(T136:T138)</f>
        <v>0</v>
      </c>
      <c r="AR135" s="167" t="s">
        <v>25</v>
      </c>
      <c r="AT135" s="175" t="s">
        <v>73</v>
      </c>
      <c r="AU135" s="175" t="s">
        <v>25</v>
      </c>
      <c r="AY135" s="167" t="s">
        <v>158</v>
      </c>
      <c r="BK135" s="176">
        <f>SUM(BK136:BK138)</f>
        <v>0</v>
      </c>
    </row>
    <row r="136" spans="2:65" s="1" customFormat="1" ht="16.5" customHeight="1">
      <c r="B136" s="179"/>
      <c r="C136" s="180" t="s">
        <v>246</v>
      </c>
      <c r="D136" s="180" t="s">
        <v>160</v>
      </c>
      <c r="E136" s="181" t="s">
        <v>985</v>
      </c>
      <c r="F136" s="182" t="s">
        <v>986</v>
      </c>
      <c r="G136" s="183" t="s">
        <v>189</v>
      </c>
      <c r="H136" s="184">
        <v>2.097</v>
      </c>
      <c r="I136" s="185"/>
      <c r="J136" s="186">
        <f>ROUND(I136*H136,2)</f>
        <v>0</v>
      </c>
      <c r="K136" s="182" t="s">
        <v>5</v>
      </c>
      <c r="L136" s="40"/>
      <c r="M136" s="187" t="s">
        <v>5</v>
      </c>
      <c r="N136" s="188" t="s">
        <v>45</v>
      </c>
      <c r="O136" s="41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AR136" s="23" t="s">
        <v>165</v>
      </c>
      <c r="AT136" s="23" t="s">
        <v>160</v>
      </c>
      <c r="AU136" s="23" t="s">
        <v>83</v>
      </c>
      <c r="AY136" s="23" t="s">
        <v>158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23" t="s">
        <v>25</v>
      </c>
      <c r="BK136" s="191">
        <f>ROUND(I136*H136,2)</f>
        <v>0</v>
      </c>
      <c r="BL136" s="23" t="s">
        <v>165</v>
      </c>
      <c r="BM136" s="23" t="s">
        <v>987</v>
      </c>
    </row>
    <row r="137" spans="2:47" s="1" customFormat="1" ht="27">
      <c r="B137" s="40"/>
      <c r="D137" s="192" t="s">
        <v>167</v>
      </c>
      <c r="F137" s="193" t="s">
        <v>939</v>
      </c>
      <c r="I137" s="194"/>
      <c r="L137" s="40"/>
      <c r="M137" s="195"/>
      <c r="N137" s="41"/>
      <c r="O137" s="41"/>
      <c r="P137" s="41"/>
      <c r="Q137" s="41"/>
      <c r="R137" s="41"/>
      <c r="S137" s="41"/>
      <c r="T137" s="69"/>
      <c r="AT137" s="23" t="s">
        <v>167</v>
      </c>
      <c r="AU137" s="23" t="s">
        <v>83</v>
      </c>
    </row>
    <row r="138" spans="2:51" s="12" customFormat="1" ht="13.5">
      <c r="B138" s="196"/>
      <c r="D138" s="192" t="s">
        <v>192</v>
      </c>
      <c r="E138" s="197" t="s">
        <v>5</v>
      </c>
      <c r="F138" s="198" t="s">
        <v>988</v>
      </c>
      <c r="H138" s="199">
        <v>2.0968</v>
      </c>
      <c r="I138" s="200"/>
      <c r="L138" s="196"/>
      <c r="M138" s="201"/>
      <c r="N138" s="202"/>
      <c r="O138" s="202"/>
      <c r="P138" s="202"/>
      <c r="Q138" s="202"/>
      <c r="R138" s="202"/>
      <c r="S138" s="202"/>
      <c r="T138" s="203"/>
      <c r="AT138" s="197" t="s">
        <v>192</v>
      </c>
      <c r="AU138" s="197" t="s">
        <v>83</v>
      </c>
      <c r="AV138" s="12" t="s">
        <v>83</v>
      </c>
      <c r="AW138" s="12" t="s">
        <v>37</v>
      </c>
      <c r="AX138" s="12" t="s">
        <v>25</v>
      </c>
      <c r="AY138" s="197" t="s">
        <v>158</v>
      </c>
    </row>
    <row r="139" spans="2:63" s="11" customFormat="1" ht="29.85" customHeight="1">
      <c r="B139" s="166"/>
      <c r="D139" s="167" t="s">
        <v>73</v>
      </c>
      <c r="E139" s="177" t="s">
        <v>199</v>
      </c>
      <c r="F139" s="177" t="s">
        <v>378</v>
      </c>
      <c r="I139" s="169"/>
      <c r="J139" s="178">
        <f>BK139</f>
        <v>0</v>
      </c>
      <c r="L139" s="166"/>
      <c r="M139" s="171"/>
      <c r="N139" s="172"/>
      <c r="O139" s="172"/>
      <c r="P139" s="173">
        <f>SUM(P140:P171)</f>
        <v>0</v>
      </c>
      <c r="Q139" s="172"/>
      <c r="R139" s="173">
        <f>SUM(R140:R171)</f>
        <v>0.5182896</v>
      </c>
      <c r="S139" s="172"/>
      <c r="T139" s="174">
        <f>SUM(T140:T171)</f>
        <v>0</v>
      </c>
      <c r="AR139" s="167" t="s">
        <v>25</v>
      </c>
      <c r="AT139" s="175" t="s">
        <v>73</v>
      </c>
      <c r="AU139" s="175" t="s">
        <v>25</v>
      </c>
      <c r="AY139" s="167" t="s">
        <v>158</v>
      </c>
      <c r="BK139" s="176">
        <f>SUM(BK140:BK171)</f>
        <v>0</v>
      </c>
    </row>
    <row r="140" spans="2:65" s="1" customFormat="1" ht="25.5" customHeight="1">
      <c r="B140" s="179"/>
      <c r="C140" s="180" t="s">
        <v>250</v>
      </c>
      <c r="D140" s="180" t="s">
        <v>160</v>
      </c>
      <c r="E140" s="181" t="s">
        <v>989</v>
      </c>
      <c r="F140" s="182" t="s">
        <v>990</v>
      </c>
      <c r="G140" s="183" t="s">
        <v>176</v>
      </c>
      <c r="H140" s="184">
        <v>13.76</v>
      </c>
      <c r="I140" s="185"/>
      <c r="J140" s="186">
        <f>ROUND(I140*H140,2)</f>
        <v>0</v>
      </c>
      <c r="K140" s="182" t="s">
        <v>164</v>
      </c>
      <c r="L140" s="40"/>
      <c r="M140" s="187" t="s">
        <v>5</v>
      </c>
      <c r="N140" s="188" t="s">
        <v>45</v>
      </c>
      <c r="O140" s="41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23" t="s">
        <v>165</v>
      </c>
      <c r="AT140" s="23" t="s">
        <v>160</v>
      </c>
      <c r="AU140" s="23" t="s">
        <v>83</v>
      </c>
      <c r="AY140" s="23" t="s">
        <v>158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3" t="s">
        <v>25</v>
      </c>
      <c r="BK140" s="191">
        <f>ROUND(I140*H140,2)</f>
        <v>0</v>
      </c>
      <c r="BL140" s="23" t="s">
        <v>165</v>
      </c>
      <c r="BM140" s="23" t="s">
        <v>991</v>
      </c>
    </row>
    <row r="141" spans="2:47" s="1" customFormat="1" ht="27">
      <c r="B141" s="40"/>
      <c r="D141" s="192" t="s">
        <v>167</v>
      </c>
      <c r="F141" s="193" t="s">
        <v>992</v>
      </c>
      <c r="I141" s="194"/>
      <c r="L141" s="40"/>
      <c r="M141" s="195"/>
      <c r="N141" s="41"/>
      <c r="O141" s="41"/>
      <c r="P141" s="41"/>
      <c r="Q141" s="41"/>
      <c r="R141" s="41"/>
      <c r="S141" s="41"/>
      <c r="T141" s="69"/>
      <c r="AT141" s="23" t="s">
        <v>167</v>
      </c>
      <c r="AU141" s="23" t="s">
        <v>83</v>
      </c>
    </row>
    <row r="142" spans="2:65" s="1" customFormat="1" ht="16.5" customHeight="1">
      <c r="B142" s="179"/>
      <c r="C142" s="204" t="s">
        <v>256</v>
      </c>
      <c r="D142" s="204" t="s">
        <v>205</v>
      </c>
      <c r="E142" s="205" t="s">
        <v>993</v>
      </c>
      <c r="F142" s="206" t="s">
        <v>994</v>
      </c>
      <c r="G142" s="207" t="s">
        <v>176</v>
      </c>
      <c r="H142" s="208">
        <v>13.76</v>
      </c>
      <c r="I142" s="209"/>
      <c r="J142" s="210">
        <f>ROUND(I142*H142,2)</f>
        <v>0</v>
      </c>
      <c r="K142" s="206" t="s">
        <v>164</v>
      </c>
      <c r="L142" s="211"/>
      <c r="M142" s="212" t="s">
        <v>5</v>
      </c>
      <c r="N142" s="213" t="s">
        <v>45</v>
      </c>
      <c r="O142" s="41"/>
      <c r="P142" s="189">
        <f>O142*H142</f>
        <v>0</v>
      </c>
      <c r="Q142" s="189">
        <v>0.028</v>
      </c>
      <c r="R142" s="189">
        <f>Q142*H142</f>
        <v>0.38528</v>
      </c>
      <c r="S142" s="189">
        <v>0</v>
      </c>
      <c r="T142" s="190">
        <f>S142*H142</f>
        <v>0</v>
      </c>
      <c r="AR142" s="23" t="s">
        <v>199</v>
      </c>
      <c r="AT142" s="23" t="s">
        <v>205</v>
      </c>
      <c r="AU142" s="23" t="s">
        <v>83</v>
      </c>
      <c r="AY142" s="23" t="s">
        <v>158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23" t="s">
        <v>25</v>
      </c>
      <c r="BK142" s="191">
        <f>ROUND(I142*H142,2)</f>
        <v>0</v>
      </c>
      <c r="BL142" s="23" t="s">
        <v>165</v>
      </c>
      <c r="BM142" s="23" t="s">
        <v>995</v>
      </c>
    </row>
    <row r="143" spans="2:47" s="1" customFormat="1" ht="27">
      <c r="B143" s="40"/>
      <c r="D143" s="192" t="s">
        <v>167</v>
      </c>
      <c r="F143" s="193" t="s">
        <v>992</v>
      </c>
      <c r="I143" s="194"/>
      <c r="L143" s="40"/>
      <c r="M143" s="195"/>
      <c r="N143" s="41"/>
      <c r="O143" s="41"/>
      <c r="P143" s="41"/>
      <c r="Q143" s="41"/>
      <c r="R143" s="41"/>
      <c r="S143" s="41"/>
      <c r="T143" s="69"/>
      <c r="AT143" s="23" t="s">
        <v>167</v>
      </c>
      <c r="AU143" s="23" t="s">
        <v>83</v>
      </c>
    </row>
    <row r="144" spans="2:65" s="1" customFormat="1" ht="25.5" customHeight="1">
      <c r="B144" s="179"/>
      <c r="C144" s="180" t="s">
        <v>260</v>
      </c>
      <c r="D144" s="180" t="s">
        <v>160</v>
      </c>
      <c r="E144" s="181" t="s">
        <v>996</v>
      </c>
      <c r="F144" s="182" t="s">
        <v>997</v>
      </c>
      <c r="G144" s="183" t="s">
        <v>397</v>
      </c>
      <c r="H144" s="184">
        <v>2</v>
      </c>
      <c r="I144" s="185"/>
      <c r="J144" s="186">
        <f>ROUND(I144*H144,2)</f>
        <v>0</v>
      </c>
      <c r="K144" s="182" t="s">
        <v>164</v>
      </c>
      <c r="L144" s="40"/>
      <c r="M144" s="187" t="s">
        <v>5</v>
      </c>
      <c r="N144" s="188" t="s">
        <v>45</v>
      </c>
      <c r="O144" s="41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AR144" s="23" t="s">
        <v>165</v>
      </c>
      <c r="AT144" s="23" t="s">
        <v>160</v>
      </c>
      <c r="AU144" s="23" t="s">
        <v>83</v>
      </c>
      <c r="AY144" s="23" t="s">
        <v>158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3" t="s">
        <v>25</v>
      </c>
      <c r="BK144" s="191">
        <f>ROUND(I144*H144,2)</f>
        <v>0</v>
      </c>
      <c r="BL144" s="23" t="s">
        <v>165</v>
      </c>
      <c r="BM144" s="23" t="s">
        <v>998</v>
      </c>
    </row>
    <row r="145" spans="2:47" s="1" customFormat="1" ht="27">
      <c r="B145" s="40"/>
      <c r="D145" s="192" t="s">
        <v>167</v>
      </c>
      <c r="F145" s="193" t="s">
        <v>992</v>
      </c>
      <c r="I145" s="194"/>
      <c r="L145" s="40"/>
      <c r="M145" s="195"/>
      <c r="N145" s="41"/>
      <c r="O145" s="41"/>
      <c r="P145" s="41"/>
      <c r="Q145" s="41"/>
      <c r="R145" s="41"/>
      <c r="S145" s="41"/>
      <c r="T145" s="69"/>
      <c r="AT145" s="23" t="s">
        <v>167</v>
      </c>
      <c r="AU145" s="23" t="s">
        <v>83</v>
      </c>
    </row>
    <row r="146" spans="2:65" s="1" customFormat="1" ht="25.5" customHeight="1">
      <c r="B146" s="179"/>
      <c r="C146" s="180" t="s">
        <v>10</v>
      </c>
      <c r="D146" s="180" t="s">
        <v>160</v>
      </c>
      <c r="E146" s="181" t="s">
        <v>999</v>
      </c>
      <c r="F146" s="182" t="s">
        <v>1000</v>
      </c>
      <c r="G146" s="183" t="s">
        <v>397</v>
      </c>
      <c r="H146" s="184">
        <v>2</v>
      </c>
      <c r="I146" s="185"/>
      <c r="J146" s="186">
        <f>ROUND(I146*H146,2)</f>
        <v>0</v>
      </c>
      <c r="K146" s="182" t="s">
        <v>164</v>
      </c>
      <c r="L146" s="40"/>
      <c r="M146" s="187" t="s">
        <v>5</v>
      </c>
      <c r="N146" s="188" t="s">
        <v>45</v>
      </c>
      <c r="O146" s="41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AR146" s="23" t="s">
        <v>165</v>
      </c>
      <c r="AT146" s="23" t="s">
        <v>160</v>
      </c>
      <c r="AU146" s="23" t="s">
        <v>83</v>
      </c>
      <c r="AY146" s="23" t="s">
        <v>158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23" t="s">
        <v>25</v>
      </c>
      <c r="BK146" s="191">
        <f>ROUND(I146*H146,2)</f>
        <v>0</v>
      </c>
      <c r="BL146" s="23" t="s">
        <v>165</v>
      </c>
      <c r="BM146" s="23" t="s">
        <v>1001</v>
      </c>
    </row>
    <row r="147" spans="2:47" s="1" customFormat="1" ht="27">
      <c r="B147" s="40"/>
      <c r="D147" s="192" t="s">
        <v>167</v>
      </c>
      <c r="F147" s="193" t="s">
        <v>992</v>
      </c>
      <c r="I147" s="194"/>
      <c r="L147" s="40"/>
      <c r="M147" s="195"/>
      <c r="N147" s="41"/>
      <c r="O147" s="41"/>
      <c r="P147" s="41"/>
      <c r="Q147" s="41"/>
      <c r="R147" s="41"/>
      <c r="S147" s="41"/>
      <c r="T147" s="69"/>
      <c r="AT147" s="23" t="s">
        <v>167</v>
      </c>
      <c r="AU147" s="23" t="s">
        <v>83</v>
      </c>
    </row>
    <row r="148" spans="2:65" s="1" customFormat="1" ht="16.5" customHeight="1">
      <c r="B148" s="179"/>
      <c r="C148" s="204" t="s">
        <v>271</v>
      </c>
      <c r="D148" s="204" t="s">
        <v>205</v>
      </c>
      <c r="E148" s="205" t="s">
        <v>1002</v>
      </c>
      <c r="F148" s="206" t="s">
        <v>1003</v>
      </c>
      <c r="G148" s="207" t="s">
        <v>397</v>
      </c>
      <c r="H148" s="208">
        <v>2</v>
      </c>
      <c r="I148" s="209"/>
      <c r="J148" s="210">
        <f>ROUND(I148*H148,2)</f>
        <v>0</v>
      </c>
      <c r="K148" s="206" t="s">
        <v>5</v>
      </c>
      <c r="L148" s="211"/>
      <c r="M148" s="212" t="s">
        <v>5</v>
      </c>
      <c r="N148" s="213" t="s">
        <v>45</v>
      </c>
      <c r="O148" s="41"/>
      <c r="P148" s="189">
        <f>O148*H148</f>
        <v>0</v>
      </c>
      <c r="Q148" s="189">
        <v>0.0106</v>
      </c>
      <c r="R148" s="189">
        <f>Q148*H148</f>
        <v>0.0212</v>
      </c>
      <c r="S148" s="189">
        <v>0</v>
      </c>
      <c r="T148" s="190">
        <f>S148*H148</f>
        <v>0</v>
      </c>
      <c r="AR148" s="23" t="s">
        <v>199</v>
      </c>
      <c r="AT148" s="23" t="s">
        <v>205</v>
      </c>
      <c r="AU148" s="23" t="s">
        <v>83</v>
      </c>
      <c r="AY148" s="23" t="s">
        <v>158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23" t="s">
        <v>25</v>
      </c>
      <c r="BK148" s="191">
        <f>ROUND(I148*H148,2)</f>
        <v>0</v>
      </c>
      <c r="BL148" s="23" t="s">
        <v>165</v>
      </c>
      <c r="BM148" s="23" t="s">
        <v>1004</v>
      </c>
    </row>
    <row r="149" spans="2:47" s="1" customFormat="1" ht="27">
      <c r="B149" s="40"/>
      <c r="D149" s="192" t="s">
        <v>167</v>
      </c>
      <c r="F149" s="193" t="s">
        <v>992</v>
      </c>
      <c r="I149" s="194"/>
      <c r="L149" s="40"/>
      <c r="M149" s="195"/>
      <c r="N149" s="41"/>
      <c r="O149" s="41"/>
      <c r="P149" s="41"/>
      <c r="Q149" s="41"/>
      <c r="R149" s="41"/>
      <c r="S149" s="41"/>
      <c r="T149" s="69"/>
      <c r="AT149" s="23" t="s">
        <v>167</v>
      </c>
      <c r="AU149" s="23" t="s">
        <v>83</v>
      </c>
    </row>
    <row r="150" spans="2:51" s="12" customFormat="1" ht="13.5">
      <c r="B150" s="196"/>
      <c r="D150" s="192" t="s">
        <v>192</v>
      </c>
      <c r="E150" s="197" t="s">
        <v>5</v>
      </c>
      <c r="F150" s="198" t="s">
        <v>83</v>
      </c>
      <c r="H150" s="199">
        <v>2</v>
      </c>
      <c r="I150" s="200"/>
      <c r="L150" s="196"/>
      <c r="M150" s="201"/>
      <c r="N150" s="202"/>
      <c r="O150" s="202"/>
      <c r="P150" s="202"/>
      <c r="Q150" s="202"/>
      <c r="R150" s="202"/>
      <c r="S150" s="202"/>
      <c r="T150" s="203"/>
      <c r="AT150" s="197" t="s">
        <v>192</v>
      </c>
      <c r="AU150" s="197" t="s">
        <v>83</v>
      </c>
      <c r="AV150" s="12" t="s">
        <v>83</v>
      </c>
      <c r="AW150" s="12" t="s">
        <v>37</v>
      </c>
      <c r="AX150" s="12" t="s">
        <v>74</v>
      </c>
      <c r="AY150" s="197" t="s">
        <v>158</v>
      </c>
    </row>
    <row r="151" spans="2:65" s="1" customFormat="1" ht="16.5" customHeight="1">
      <c r="B151" s="179"/>
      <c r="C151" s="204" t="s">
        <v>277</v>
      </c>
      <c r="D151" s="204" t="s">
        <v>205</v>
      </c>
      <c r="E151" s="205" t="s">
        <v>1005</v>
      </c>
      <c r="F151" s="206" t="s">
        <v>1006</v>
      </c>
      <c r="G151" s="207" t="s">
        <v>397</v>
      </c>
      <c r="H151" s="208">
        <v>2</v>
      </c>
      <c r="I151" s="209"/>
      <c r="J151" s="210">
        <f>ROUND(I151*H151,2)</f>
        <v>0</v>
      </c>
      <c r="K151" s="206" t="s">
        <v>5</v>
      </c>
      <c r="L151" s="211"/>
      <c r="M151" s="212" t="s">
        <v>5</v>
      </c>
      <c r="N151" s="213" t="s">
        <v>45</v>
      </c>
      <c r="O151" s="41"/>
      <c r="P151" s="189">
        <f>O151*H151</f>
        <v>0</v>
      </c>
      <c r="Q151" s="189">
        <v>0.00145</v>
      </c>
      <c r="R151" s="189">
        <f>Q151*H151</f>
        <v>0.0029</v>
      </c>
      <c r="S151" s="189">
        <v>0</v>
      </c>
      <c r="T151" s="190">
        <f>S151*H151</f>
        <v>0</v>
      </c>
      <c r="AR151" s="23" t="s">
        <v>199</v>
      </c>
      <c r="AT151" s="23" t="s">
        <v>205</v>
      </c>
      <c r="AU151" s="23" t="s">
        <v>83</v>
      </c>
      <c r="AY151" s="23" t="s">
        <v>158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23" t="s">
        <v>25</v>
      </c>
      <c r="BK151" s="191">
        <f>ROUND(I151*H151,2)</f>
        <v>0</v>
      </c>
      <c r="BL151" s="23" t="s">
        <v>165</v>
      </c>
      <c r="BM151" s="23" t="s">
        <v>1007</v>
      </c>
    </row>
    <row r="152" spans="2:47" s="1" customFormat="1" ht="27">
      <c r="B152" s="40"/>
      <c r="D152" s="192" t="s">
        <v>167</v>
      </c>
      <c r="F152" s="193" t="s">
        <v>992</v>
      </c>
      <c r="I152" s="194"/>
      <c r="L152" s="40"/>
      <c r="M152" s="195"/>
      <c r="N152" s="41"/>
      <c r="O152" s="41"/>
      <c r="P152" s="41"/>
      <c r="Q152" s="41"/>
      <c r="R152" s="41"/>
      <c r="S152" s="41"/>
      <c r="T152" s="69"/>
      <c r="AT152" s="23" t="s">
        <v>167</v>
      </c>
      <c r="AU152" s="23" t="s">
        <v>83</v>
      </c>
    </row>
    <row r="153" spans="2:65" s="1" customFormat="1" ht="25.5" customHeight="1">
      <c r="B153" s="179"/>
      <c r="C153" s="180" t="s">
        <v>283</v>
      </c>
      <c r="D153" s="180" t="s">
        <v>160</v>
      </c>
      <c r="E153" s="181" t="s">
        <v>1008</v>
      </c>
      <c r="F153" s="182" t="s">
        <v>1009</v>
      </c>
      <c r="G153" s="183" t="s">
        <v>176</v>
      </c>
      <c r="H153" s="184">
        <v>12.45</v>
      </c>
      <c r="I153" s="185"/>
      <c r="J153" s="186">
        <f>ROUND(I153*H153,2)</f>
        <v>0</v>
      </c>
      <c r="K153" s="182" t="s">
        <v>1010</v>
      </c>
      <c r="L153" s="40"/>
      <c r="M153" s="187" t="s">
        <v>5</v>
      </c>
      <c r="N153" s="188" t="s">
        <v>45</v>
      </c>
      <c r="O153" s="41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AR153" s="23" t="s">
        <v>165</v>
      </c>
      <c r="AT153" s="23" t="s">
        <v>160</v>
      </c>
      <c r="AU153" s="23" t="s">
        <v>83</v>
      </c>
      <c r="AY153" s="23" t="s">
        <v>158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23" t="s">
        <v>25</v>
      </c>
      <c r="BK153" s="191">
        <f>ROUND(I153*H153,2)</f>
        <v>0</v>
      </c>
      <c r="BL153" s="23" t="s">
        <v>165</v>
      </c>
      <c r="BM153" s="23" t="s">
        <v>1011</v>
      </c>
    </row>
    <row r="154" spans="2:47" s="1" customFormat="1" ht="27">
      <c r="B154" s="40"/>
      <c r="D154" s="192" t="s">
        <v>167</v>
      </c>
      <c r="F154" s="193" t="s">
        <v>992</v>
      </c>
      <c r="I154" s="194"/>
      <c r="L154" s="40"/>
      <c r="M154" s="195"/>
      <c r="N154" s="41"/>
      <c r="O154" s="41"/>
      <c r="P154" s="41"/>
      <c r="Q154" s="41"/>
      <c r="R154" s="41"/>
      <c r="S154" s="41"/>
      <c r="T154" s="69"/>
      <c r="AT154" s="23" t="s">
        <v>167</v>
      </c>
      <c r="AU154" s="23" t="s">
        <v>83</v>
      </c>
    </row>
    <row r="155" spans="2:51" s="12" customFormat="1" ht="13.5">
      <c r="B155" s="196"/>
      <c r="D155" s="192" t="s">
        <v>192</v>
      </c>
      <c r="E155" s="197" t="s">
        <v>5</v>
      </c>
      <c r="F155" s="198" t="s">
        <v>1012</v>
      </c>
      <c r="H155" s="199">
        <v>12.45</v>
      </c>
      <c r="I155" s="200"/>
      <c r="L155" s="196"/>
      <c r="M155" s="201"/>
      <c r="N155" s="202"/>
      <c r="O155" s="202"/>
      <c r="P155" s="202"/>
      <c r="Q155" s="202"/>
      <c r="R155" s="202"/>
      <c r="S155" s="202"/>
      <c r="T155" s="203"/>
      <c r="AT155" s="197" t="s">
        <v>192</v>
      </c>
      <c r="AU155" s="197" t="s">
        <v>83</v>
      </c>
      <c r="AV155" s="12" t="s">
        <v>83</v>
      </c>
      <c r="AW155" s="12" t="s">
        <v>37</v>
      </c>
      <c r="AX155" s="12" t="s">
        <v>74</v>
      </c>
      <c r="AY155" s="197" t="s">
        <v>158</v>
      </c>
    </row>
    <row r="156" spans="2:65" s="1" customFormat="1" ht="16.5" customHeight="1">
      <c r="B156" s="179"/>
      <c r="C156" s="204" t="s">
        <v>290</v>
      </c>
      <c r="D156" s="204" t="s">
        <v>205</v>
      </c>
      <c r="E156" s="205" t="s">
        <v>1013</v>
      </c>
      <c r="F156" s="206" t="s">
        <v>1014</v>
      </c>
      <c r="G156" s="207" t="s">
        <v>176</v>
      </c>
      <c r="H156" s="208">
        <v>12.45</v>
      </c>
      <c r="I156" s="209"/>
      <c r="J156" s="210">
        <f>ROUND(I156*H156,2)</f>
        <v>0</v>
      </c>
      <c r="K156" s="206" t="s">
        <v>164</v>
      </c>
      <c r="L156" s="211"/>
      <c r="M156" s="212" t="s">
        <v>5</v>
      </c>
      <c r="N156" s="213" t="s">
        <v>45</v>
      </c>
      <c r="O156" s="41"/>
      <c r="P156" s="189">
        <f>O156*H156</f>
        <v>0</v>
      </c>
      <c r="Q156" s="189">
        <v>0.00211</v>
      </c>
      <c r="R156" s="189">
        <f>Q156*H156</f>
        <v>0.026269499999999998</v>
      </c>
      <c r="S156" s="189">
        <v>0</v>
      </c>
      <c r="T156" s="190">
        <f>S156*H156</f>
        <v>0</v>
      </c>
      <c r="AR156" s="23" t="s">
        <v>199</v>
      </c>
      <c r="AT156" s="23" t="s">
        <v>205</v>
      </c>
      <c r="AU156" s="23" t="s">
        <v>83</v>
      </c>
      <c r="AY156" s="23" t="s">
        <v>158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23" t="s">
        <v>25</v>
      </c>
      <c r="BK156" s="191">
        <f>ROUND(I156*H156,2)</f>
        <v>0</v>
      </c>
      <c r="BL156" s="23" t="s">
        <v>165</v>
      </c>
      <c r="BM156" s="23" t="s">
        <v>1015</v>
      </c>
    </row>
    <row r="157" spans="2:47" s="1" customFormat="1" ht="27">
      <c r="B157" s="40"/>
      <c r="D157" s="192" t="s">
        <v>167</v>
      </c>
      <c r="F157" s="193" t="s">
        <v>992</v>
      </c>
      <c r="I157" s="194"/>
      <c r="L157" s="40"/>
      <c r="M157" s="195"/>
      <c r="N157" s="41"/>
      <c r="O157" s="41"/>
      <c r="P157" s="41"/>
      <c r="Q157" s="41"/>
      <c r="R157" s="41"/>
      <c r="S157" s="41"/>
      <c r="T157" s="69"/>
      <c r="AT157" s="23" t="s">
        <v>167</v>
      </c>
      <c r="AU157" s="23" t="s">
        <v>83</v>
      </c>
    </row>
    <row r="158" spans="2:65" s="1" customFormat="1" ht="16.5" customHeight="1">
      <c r="B158" s="179"/>
      <c r="C158" s="204" t="s">
        <v>295</v>
      </c>
      <c r="D158" s="204" t="s">
        <v>205</v>
      </c>
      <c r="E158" s="205" t="s">
        <v>1016</v>
      </c>
      <c r="F158" s="206" t="s">
        <v>1017</v>
      </c>
      <c r="G158" s="207" t="s">
        <v>176</v>
      </c>
      <c r="H158" s="208">
        <v>10.45</v>
      </c>
      <c r="I158" s="209"/>
      <c r="J158" s="210">
        <f>ROUND(I158*H158,2)</f>
        <v>0</v>
      </c>
      <c r="K158" s="206" t="s">
        <v>164</v>
      </c>
      <c r="L158" s="211"/>
      <c r="M158" s="212" t="s">
        <v>5</v>
      </c>
      <c r="N158" s="213" t="s">
        <v>45</v>
      </c>
      <c r="O158" s="41"/>
      <c r="P158" s="189">
        <f>O158*H158</f>
        <v>0</v>
      </c>
      <c r="Q158" s="189">
        <v>0.00663</v>
      </c>
      <c r="R158" s="189">
        <f>Q158*H158</f>
        <v>0.0692835</v>
      </c>
      <c r="S158" s="189">
        <v>0</v>
      </c>
      <c r="T158" s="190">
        <f>S158*H158</f>
        <v>0</v>
      </c>
      <c r="AR158" s="23" t="s">
        <v>199</v>
      </c>
      <c r="AT158" s="23" t="s">
        <v>205</v>
      </c>
      <c r="AU158" s="23" t="s">
        <v>83</v>
      </c>
      <c r="AY158" s="23" t="s">
        <v>158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23" t="s">
        <v>25</v>
      </c>
      <c r="BK158" s="191">
        <f>ROUND(I158*H158,2)</f>
        <v>0</v>
      </c>
      <c r="BL158" s="23" t="s">
        <v>165</v>
      </c>
      <c r="BM158" s="23" t="s">
        <v>1018</v>
      </c>
    </row>
    <row r="159" spans="2:47" s="1" customFormat="1" ht="27">
      <c r="B159" s="40"/>
      <c r="D159" s="192" t="s">
        <v>167</v>
      </c>
      <c r="F159" s="193" t="s">
        <v>992</v>
      </c>
      <c r="I159" s="194"/>
      <c r="L159" s="40"/>
      <c r="M159" s="195"/>
      <c r="N159" s="41"/>
      <c r="O159" s="41"/>
      <c r="P159" s="41"/>
      <c r="Q159" s="41"/>
      <c r="R159" s="41"/>
      <c r="S159" s="41"/>
      <c r="T159" s="69"/>
      <c r="AT159" s="23" t="s">
        <v>167</v>
      </c>
      <c r="AU159" s="23" t="s">
        <v>83</v>
      </c>
    </row>
    <row r="160" spans="2:65" s="1" customFormat="1" ht="16.5" customHeight="1">
      <c r="B160" s="179"/>
      <c r="C160" s="180" t="s">
        <v>301</v>
      </c>
      <c r="D160" s="180" t="s">
        <v>160</v>
      </c>
      <c r="E160" s="181" t="s">
        <v>1019</v>
      </c>
      <c r="F160" s="182" t="s">
        <v>1020</v>
      </c>
      <c r="G160" s="183" t="s">
        <v>176</v>
      </c>
      <c r="H160" s="184">
        <v>26.21</v>
      </c>
      <c r="I160" s="185"/>
      <c r="J160" s="186">
        <f>ROUND(I160*H160,2)</f>
        <v>0</v>
      </c>
      <c r="K160" s="182" t="s">
        <v>5</v>
      </c>
      <c r="L160" s="40"/>
      <c r="M160" s="187" t="s">
        <v>5</v>
      </c>
      <c r="N160" s="188" t="s">
        <v>45</v>
      </c>
      <c r="O160" s="41"/>
      <c r="P160" s="189">
        <f>O160*H160</f>
        <v>0</v>
      </c>
      <c r="Q160" s="189">
        <v>1E-05</v>
      </c>
      <c r="R160" s="189">
        <f>Q160*H160</f>
        <v>0.00026210000000000003</v>
      </c>
      <c r="S160" s="189">
        <v>0</v>
      </c>
      <c r="T160" s="190">
        <f>S160*H160</f>
        <v>0</v>
      </c>
      <c r="AR160" s="23" t="s">
        <v>165</v>
      </c>
      <c r="AT160" s="23" t="s">
        <v>160</v>
      </c>
      <c r="AU160" s="23" t="s">
        <v>83</v>
      </c>
      <c r="AY160" s="23" t="s">
        <v>158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23" t="s">
        <v>25</v>
      </c>
      <c r="BK160" s="191">
        <f>ROUND(I160*H160,2)</f>
        <v>0</v>
      </c>
      <c r="BL160" s="23" t="s">
        <v>165</v>
      </c>
      <c r="BM160" s="23" t="s">
        <v>1021</v>
      </c>
    </row>
    <row r="161" spans="2:47" s="1" customFormat="1" ht="27">
      <c r="B161" s="40"/>
      <c r="D161" s="192" t="s">
        <v>167</v>
      </c>
      <c r="F161" s="193" t="s">
        <v>1022</v>
      </c>
      <c r="I161" s="194"/>
      <c r="L161" s="40"/>
      <c r="M161" s="195"/>
      <c r="N161" s="41"/>
      <c r="O161" s="41"/>
      <c r="P161" s="41"/>
      <c r="Q161" s="41"/>
      <c r="R161" s="41"/>
      <c r="S161" s="41"/>
      <c r="T161" s="69"/>
      <c r="AT161" s="23" t="s">
        <v>167</v>
      </c>
      <c r="AU161" s="23" t="s">
        <v>83</v>
      </c>
    </row>
    <row r="162" spans="2:51" s="12" customFormat="1" ht="13.5">
      <c r="B162" s="196"/>
      <c r="D162" s="192" t="s">
        <v>192</v>
      </c>
      <c r="E162" s="197" t="s">
        <v>5</v>
      </c>
      <c r="F162" s="198" t="s">
        <v>1023</v>
      </c>
      <c r="H162" s="199">
        <v>26.21</v>
      </c>
      <c r="I162" s="200"/>
      <c r="L162" s="196"/>
      <c r="M162" s="201"/>
      <c r="N162" s="202"/>
      <c r="O162" s="202"/>
      <c r="P162" s="202"/>
      <c r="Q162" s="202"/>
      <c r="R162" s="202"/>
      <c r="S162" s="202"/>
      <c r="T162" s="203"/>
      <c r="AT162" s="197" t="s">
        <v>192</v>
      </c>
      <c r="AU162" s="197" t="s">
        <v>83</v>
      </c>
      <c r="AV162" s="12" t="s">
        <v>83</v>
      </c>
      <c r="AW162" s="12" t="s">
        <v>37</v>
      </c>
      <c r="AX162" s="12" t="s">
        <v>25</v>
      </c>
      <c r="AY162" s="197" t="s">
        <v>158</v>
      </c>
    </row>
    <row r="163" spans="2:65" s="1" customFormat="1" ht="16.5" customHeight="1">
      <c r="B163" s="179"/>
      <c r="C163" s="204" t="s">
        <v>306</v>
      </c>
      <c r="D163" s="204" t="s">
        <v>205</v>
      </c>
      <c r="E163" s="205" t="s">
        <v>1024</v>
      </c>
      <c r="F163" s="206" t="s">
        <v>1025</v>
      </c>
      <c r="G163" s="207" t="s">
        <v>176</v>
      </c>
      <c r="H163" s="208">
        <v>26.21</v>
      </c>
      <c r="I163" s="209"/>
      <c r="J163" s="210">
        <f>ROUND(I163*H163,2)</f>
        <v>0</v>
      </c>
      <c r="K163" s="206" t="s">
        <v>5</v>
      </c>
      <c r="L163" s="211"/>
      <c r="M163" s="212" t="s">
        <v>5</v>
      </c>
      <c r="N163" s="213" t="s">
        <v>45</v>
      </c>
      <c r="O163" s="41"/>
      <c r="P163" s="189">
        <f>O163*H163</f>
        <v>0</v>
      </c>
      <c r="Q163" s="189">
        <v>0.0003</v>
      </c>
      <c r="R163" s="189">
        <f>Q163*H163</f>
        <v>0.007863</v>
      </c>
      <c r="S163" s="189">
        <v>0</v>
      </c>
      <c r="T163" s="190">
        <f>S163*H163</f>
        <v>0</v>
      </c>
      <c r="AR163" s="23" t="s">
        <v>199</v>
      </c>
      <c r="AT163" s="23" t="s">
        <v>205</v>
      </c>
      <c r="AU163" s="23" t="s">
        <v>83</v>
      </c>
      <c r="AY163" s="23" t="s">
        <v>158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23" t="s">
        <v>25</v>
      </c>
      <c r="BK163" s="191">
        <f>ROUND(I163*H163,2)</f>
        <v>0</v>
      </c>
      <c r="BL163" s="23" t="s">
        <v>165</v>
      </c>
      <c r="BM163" s="23" t="s">
        <v>1026</v>
      </c>
    </row>
    <row r="164" spans="2:47" s="1" customFormat="1" ht="27">
      <c r="B164" s="40"/>
      <c r="D164" s="192" t="s">
        <v>167</v>
      </c>
      <c r="F164" s="193" t="s">
        <v>1027</v>
      </c>
      <c r="I164" s="194"/>
      <c r="L164" s="40"/>
      <c r="M164" s="195"/>
      <c r="N164" s="41"/>
      <c r="O164" s="41"/>
      <c r="P164" s="41"/>
      <c r="Q164" s="41"/>
      <c r="R164" s="41"/>
      <c r="S164" s="41"/>
      <c r="T164" s="69"/>
      <c r="AT164" s="23" t="s">
        <v>167</v>
      </c>
      <c r="AU164" s="23" t="s">
        <v>83</v>
      </c>
    </row>
    <row r="165" spans="2:51" s="12" customFormat="1" ht="13.5">
      <c r="B165" s="196"/>
      <c r="D165" s="192" t="s">
        <v>192</v>
      </c>
      <c r="E165" s="197" t="s">
        <v>5</v>
      </c>
      <c r="F165" s="198" t="s">
        <v>1023</v>
      </c>
      <c r="H165" s="199">
        <v>26.21</v>
      </c>
      <c r="I165" s="200"/>
      <c r="L165" s="196"/>
      <c r="M165" s="201"/>
      <c r="N165" s="202"/>
      <c r="O165" s="202"/>
      <c r="P165" s="202"/>
      <c r="Q165" s="202"/>
      <c r="R165" s="202"/>
      <c r="S165" s="202"/>
      <c r="T165" s="203"/>
      <c r="AT165" s="197" t="s">
        <v>192</v>
      </c>
      <c r="AU165" s="197" t="s">
        <v>83</v>
      </c>
      <c r="AV165" s="12" t="s">
        <v>83</v>
      </c>
      <c r="AW165" s="12" t="s">
        <v>37</v>
      </c>
      <c r="AX165" s="12" t="s">
        <v>25</v>
      </c>
      <c r="AY165" s="197" t="s">
        <v>158</v>
      </c>
    </row>
    <row r="166" spans="2:65" s="1" customFormat="1" ht="16.5" customHeight="1">
      <c r="B166" s="179"/>
      <c r="C166" s="180" t="s">
        <v>311</v>
      </c>
      <c r="D166" s="180" t="s">
        <v>160</v>
      </c>
      <c r="E166" s="181" t="s">
        <v>1028</v>
      </c>
      <c r="F166" s="182" t="s">
        <v>1029</v>
      </c>
      <c r="G166" s="183" t="s">
        <v>397</v>
      </c>
      <c r="H166" s="184">
        <v>2</v>
      </c>
      <c r="I166" s="185"/>
      <c r="J166" s="186">
        <f>ROUND(I166*H166,2)</f>
        <v>0</v>
      </c>
      <c r="K166" s="182" t="s">
        <v>164</v>
      </c>
      <c r="L166" s="40"/>
      <c r="M166" s="187" t="s">
        <v>5</v>
      </c>
      <c r="N166" s="188" t="s">
        <v>45</v>
      </c>
      <c r="O166" s="41"/>
      <c r="P166" s="189">
        <f>O166*H166</f>
        <v>0</v>
      </c>
      <c r="Q166" s="189">
        <v>0.00016</v>
      </c>
      <c r="R166" s="189">
        <f>Q166*H166</f>
        <v>0.00032</v>
      </c>
      <c r="S166" s="189">
        <v>0</v>
      </c>
      <c r="T166" s="190">
        <f>S166*H166</f>
        <v>0</v>
      </c>
      <c r="AR166" s="23" t="s">
        <v>165</v>
      </c>
      <c r="AT166" s="23" t="s">
        <v>160</v>
      </c>
      <c r="AU166" s="23" t="s">
        <v>83</v>
      </c>
      <c r="AY166" s="23" t="s">
        <v>158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23" t="s">
        <v>25</v>
      </c>
      <c r="BK166" s="191">
        <f>ROUND(I166*H166,2)</f>
        <v>0</v>
      </c>
      <c r="BL166" s="23" t="s">
        <v>165</v>
      </c>
      <c r="BM166" s="23" t="s">
        <v>1030</v>
      </c>
    </row>
    <row r="167" spans="2:51" s="12" customFormat="1" ht="13.5">
      <c r="B167" s="196"/>
      <c r="D167" s="192" t="s">
        <v>192</v>
      </c>
      <c r="E167" s="197" t="s">
        <v>5</v>
      </c>
      <c r="F167" s="198" t="s">
        <v>83</v>
      </c>
      <c r="H167" s="199">
        <v>2</v>
      </c>
      <c r="I167" s="200"/>
      <c r="L167" s="196"/>
      <c r="M167" s="201"/>
      <c r="N167" s="202"/>
      <c r="O167" s="202"/>
      <c r="P167" s="202"/>
      <c r="Q167" s="202"/>
      <c r="R167" s="202"/>
      <c r="S167" s="202"/>
      <c r="T167" s="203"/>
      <c r="AT167" s="197" t="s">
        <v>192</v>
      </c>
      <c r="AU167" s="197" t="s">
        <v>83</v>
      </c>
      <c r="AV167" s="12" t="s">
        <v>83</v>
      </c>
      <c r="AW167" s="12" t="s">
        <v>37</v>
      </c>
      <c r="AX167" s="12" t="s">
        <v>25</v>
      </c>
      <c r="AY167" s="197" t="s">
        <v>158</v>
      </c>
    </row>
    <row r="168" spans="2:65" s="1" customFormat="1" ht="16.5" customHeight="1">
      <c r="B168" s="179"/>
      <c r="C168" s="180" t="s">
        <v>315</v>
      </c>
      <c r="D168" s="180" t="s">
        <v>160</v>
      </c>
      <c r="E168" s="181" t="s">
        <v>1031</v>
      </c>
      <c r="F168" s="182" t="s">
        <v>1032</v>
      </c>
      <c r="G168" s="183" t="s">
        <v>176</v>
      </c>
      <c r="H168" s="184">
        <v>10.45</v>
      </c>
      <c r="I168" s="185"/>
      <c r="J168" s="186">
        <f>ROUND(I168*H168,2)</f>
        <v>0</v>
      </c>
      <c r="K168" s="182" t="s">
        <v>5</v>
      </c>
      <c r="L168" s="40"/>
      <c r="M168" s="187" t="s">
        <v>5</v>
      </c>
      <c r="N168" s="188" t="s">
        <v>45</v>
      </c>
      <c r="O168" s="41"/>
      <c r="P168" s="189">
        <f>O168*H168</f>
        <v>0</v>
      </c>
      <c r="Q168" s="189">
        <v>0.00047</v>
      </c>
      <c r="R168" s="189">
        <f>Q168*H168</f>
        <v>0.004911499999999999</v>
      </c>
      <c r="S168" s="189">
        <v>0</v>
      </c>
      <c r="T168" s="190">
        <f>S168*H168</f>
        <v>0</v>
      </c>
      <c r="AR168" s="23" t="s">
        <v>165</v>
      </c>
      <c r="AT168" s="23" t="s">
        <v>160</v>
      </c>
      <c r="AU168" s="23" t="s">
        <v>83</v>
      </c>
      <c r="AY168" s="23" t="s">
        <v>158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23" t="s">
        <v>25</v>
      </c>
      <c r="BK168" s="191">
        <f>ROUND(I168*H168,2)</f>
        <v>0</v>
      </c>
      <c r="BL168" s="23" t="s">
        <v>165</v>
      </c>
      <c r="BM168" s="23" t="s">
        <v>1033</v>
      </c>
    </row>
    <row r="169" spans="2:47" s="1" customFormat="1" ht="27">
      <c r="B169" s="40"/>
      <c r="D169" s="192" t="s">
        <v>167</v>
      </c>
      <c r="F169" s="193" t="s">
        <v>992</v>
      </c>
      <c r="I169" s="194"/>
      <c r="L169" s="40"/>
      <c r="M169" s="195"/>
      <c r="N169" s="41"/>
      <c r="O169" s="41"/>
      <c r="P169" s="41"/>
      <c r="Q169" s="41"/>
      <c r="R169" s="41"/>
      <c r="S169" s="41"/>
      <c r="T169" s="69"/>
      <c r="AT169" s="23" t="s">
        <v>167</v>
      </c>
      <c r="AU169" s="23" t="s">
        <v>83</v>
      </c>
    </row>
    <row r="170" spans="2:65" s="1" customFormat="1" ht="16.5" customHeight="1">
      <c r="B170" s="179"/>
      <c r="C170" s="180" t="s">
        <v>321</v>
      </c>
      <c r="D170" s="180" t="s">
        <v>160</v>
      </c>
      <c r="E170" s="181" t="s">
        <v>1034</v>
      </c>
      <c r="F170" s="182" t="s">
        <v>1035</v>
      </c>
      <c r="G170" s="183" t="s">
        <v>1036</v>
      </c>
      <c r="H170" s="184">
        <v>1</v>
      </c>
      <c r="I170" s="185"/>
      <c r="J170" s="186">
        <f>ROUND(I170*H170,2)</f>
        <v>0</v>
      </c>
      <c r="K170" s="182" t="s">
        <v>5</v>
      </c>
      <c r="L170" s="40"/>
      <c r="M170" s="187" t="s">
        <v>5</v>
      </c>
      <c r="N170" s="188" t="s">
        <v>45</v>
      </c>
      <c r="O170" s="41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AR170" s="23" t="s">
        <v>165</v>
      </c>
      <c r="AT170" s="23" t="s">
        <v>160</v>
      </c>
      <c r="AU170" s="23" t="s">
        <v>83</v>
      </c>
      <c r="AY170" s="23" t="s">
        <v>158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23" t="s">
        <v>25</v>
      </c>
      <c r="BK170" s="191">
        <f>ROUND(I170*H170,2)</f>
        <v>0</v>
      </c>
      <c r="BL170" s="23" t="s">
        <v>165</v>
      </c>
      <c r="BM170" s="23" t="s">
        <v>1037</v>
      </c>
    </row>
    <row r="171" spans="2:51" s="12" customFormat="1" ht="13.5">
      <c r="B171" s="196"/>
      <c r="D171" s="192" t="s">
        <v>192</v>
      </c>
      <c r="E171" s="197" t="s">
        <v>5</v>
      </c>
      <c r="F171" s="198" t="s">
        <v>25</v>
      </c>
      <c r="H171" s="199">
        <v>1</v>
      </c>
      <c r="I171" s="200"/>
      <c r="L171" s="196"/>
      <c r="M171" s="201"/>
      <c r="N171" s="202"/>
      <c r="O171" s="202"/>
      <c r="P171" s="202"/>
      <c r="Q171" s="202"/>
      <c r="R171" s="202"/>
      <c r="S171" s="202"/>
      <c r="T171" s="203"/>
      <c r="AT171" s="197" t="s">
        <v>192</v>
      </c>
      <c r="AU171" s="197" t="s">
        <v>83</v>
      </c>
      <c r="AV171" s="12" t="s">
        <v>83</v>
      </c>
      <c r="AW171" s="12" t="s">
        <v>37</v>
      </c>
      <c r="AX171" s="12" t="s">
        <v>25</v>
      </c>
      <c r="AY171" s="197" t="s">
        <v>158</v>
      </c>
    </row>
    <row r="172" spans="2:63" s="11" customFormat="1" ht="29.85" customHeight="1">
      <c r="B172" s="166"/>
      <c r="D172" s="167" t="s">
        <v>73</v>
      </c>
      <c r="E172" s="177" t="s">
        <v>204</v>
      </c>
      <c r="F172" s="177" t="s">
        <v>1038</v>
      </c>
      <c r="I172" s="169"/>
      <c r="J172" s="178">
        <f>BK172</f>
        <v>0</v>
      </c>
      <c r="L172" s="166"/>
      <c r="M172" s="171"/>
      <c r="N172" s="172"/>
      <c r="O172" s="172"/>
      <c r="P172" s="173">
        <f>SUM(P173:P179)</f>
        <v>0</v>
      </c>
      <c r="Q172" s="172"/>
      <c r="R172" s="173">
        <f>SUM(R173:R179)</f>
        <v>0.00028</v>
      </c>
      <c r="S172" s="172"/>
      <c r="T172" s="174">
        <f>SUM(T173:T179)</f>
        <v>0.05</v>
      </c>
      <c r="AR172" s="167" t="s">
        <v>25</v>
      </c>
      <c r="AT172" s="175" t="s">
        <v>73</v>
      </c>
      <c r="AU172" s="175" t="s">
        <v>25</v>
      </c>
      <c r="AY172" s="167" t="s">
        <v>158</v>
      </c>
      <c r="BK172" s="176">
        <f>SUM(BK173:BK179)</f>
        <v>0</v>
      </c>
    </row>
    <row r="173" spans="2:65" s="1" customFormat="1" ht="16.5" customHeight="1">
      <c r="B173" s="179"/>
      <c r="C173" s="180" t="s">
        <v>326</v>
      </c>
      <c r="D173" s="180" t="s">
        <v>160</v>
      </c>
      <c r="E173" s="181" t="s">
        <v>1039</v>
      </c>
      <c r="F173" s="182" t="s">
        <v>1040</v>
      </c>
      <c r="G173" s="183" t="s">
        <v>1041</v>
      </c>
      <c r="H173" s="184">
        <v>2</v>
      </c>
      <c r="I173" s="185"/>
      <c r="J173" s="186">
        <f>ROUND(I173*H173,2)</f>
        <v>0</v>
      </c>
      <c r="K173" s="182" t="s">
        <v>5</v>
      </c>
      <c r="L173" s="40"/>
      <c r="M173" s="187" t="s">
        <v>5</v>
      </c>
      <c r="N173" s="188" t="s">
        <v>45</v>
      </c>
      <c r="O173" s="41"/>
      <c r="P173" s="189">
        <f>O173*H173</f>
        <v>0</v>
      </c>
      <c r="Q173" s="189">
        <v>0.00014</v>
      </c>
      <c r="R173" s="189">
        <f>Q173*H173</f>
        <v>0.00028</v>
      </c>
      <c r="S173" s="189">
        <v>0</v>
      </c>
      <c r="T173" s="190">
        <f>S173*H173</f>
        <v>0</v>
      </c>
      <c r="AR173" s="23" t="s">
        <v>475</v>
      </c>
      <c r="AT173" s="23" t="s">
        <v>160</v>
      </c>
      <c r="AU173" s="23" t="s">
        <v>83</v>
      </c>
      <c r="AY173" s="23" t="s">
        <v>158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23" t="s">
        <v>25</v>
      </c>
      <c r="BK173" s="191">
        <f>ROUND(I173*H173,2)</f>
        <v>0</v>
      </c>
      <c r="BL173" s="23" t="s">
        <v>475</v>
      </c>
      <c r="BM173" s="23" t="s">
        <v>1042</v>
      </c>
    </row>
    <row r="174" spans="2:51" s="12" customFormat="1" ht="13.5">
      <c r="B174" s="196"/>
      <c r="D174" s="192" t="s">
        <v>192</v>
      </c>
      <c r="E174" s="197" t="s">
        <v>5</v>
      </c>
      <c r="F174" s="198" t="s">
        <v>83</v>
      </c>
      <c r="H174" s="199">
        <v>2</v>
      </c>
      <c r="I174" s="200"/>
      <c r="L174" s="196"/>
      <c r="M174" s="201"/>
      <c r="N174" s="202"/>
      <c r="O174" s="202"/>
      <c r="P174" s="202"/>
      <c r="Q174" s="202"/>
      <c r="R174" s="202"/>
      <c r="S174" s="202"/>
      <c r="T174" s="203"/>
      <c r="AT174" s="197" t="s">
        <v>192</v>
      </c>
      <c r="AU174" s="197" t="s">
        <v>83</v>
      </c>
      <c r="AV174" s="12" t="s">
        <v>83</v>
      </c>
      <c r="AW174" s="12" t="s">
        <v>37</v>
      </c>
      <c r="AX174" s="12" t="s">
        <v>25</v>
      </c>
      <c r="AY174" s="197" t="s">
        <v>158</v>
      </c>
    </row>
    <row r="175" spans="2:65" s="1" customFormat="1" ht="25.5" customHeight="1">
      <c r="B175" s="179"/>
      <c r="C175" s="180" t="s">
        <v>332</v>
      </c>
      <c r="D175" s="180" t="s">
        <v>160</v>
      </c>
      <c r="E175" s="181" t="s">
        <v>1043</v>
      </c>
      <c r="F175" s="182" t="s">
        <v>1044</v>
      </c>
      <c r="G175" s="183" t="s">
        <v>1036</v>
      </c>
      <c r="H175" s="184">
        <v>1</v>
      </c>
      <c r="I175" s="185"/>
      <c r="J175" s="186">
        <f>ROUND(I175*H175,2)</f>
        <v>0</v>
      </c>
      <c r="K175" s="182" t="s">
        <v>5</v>
      </c>
      <c r="L175" s="40"/>
      <c r="M175" s="187" t="s">
        <v>5</v>
      </c>
      <c r="N175" s="188" t="s">
        <v>45</v>
      </c>
      <c r="O175" s="41"/>
      <c r="P175" s="189">
        <f>O175*H175</f>
        <v>0</v>
      </c>
      <c r="Q175" s="189">
        <v>0</v>
      </c>
      <c r="R175" s="189">
        <f>Q175*H175</f>
        <v>0</v>
      </c>
      <c r="S175" s="189">
        <v>0.05</v>
      </c>
      <c r="T175" s="190">
        <f>S175*H175</f>
        <v>0.05</v>
      </c>
      <c r="AR175" s="23" t="s">
        <v>165</v>
      </c>
      <c r="AT175" s="23" t="s">
        <v>160</v>
      </c>
      <c r="AU175" s="23" t="s">
        <v>83</v>
      </c>
      <c r="AY175" s="23" t="s">
        <v>158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23" t="s">
        <v>25</v>
      </c>
      <c r="BK175" s="191">
        <f>ROUND(I175*H175,2)</f>
        <v>0</v>
      </c>
      <c r="BL175" s="23" t="s">
        <v>165</v>
      </c>
      <c r="BM175" s="23" t="s">
        <v>1045</v>
      </c>
    </row>
    <row r="176" spans="2:51" s="12" customFormat="1" ht="13.5">
      <c r="B176" s="196"/>
      <c r="D176" s="192" t="s">
        <v>192</v>
      </c>
      <c r="E176" s="197" t="s">
        <v>5</v>
      </c>
      <c r="F176" s="198" t="s">
        <v>25</v>
      </c>
      <c r="H176" s="199">
        <v>1</v>
      </c>
      <c r="I176" s="200"/>
      <c r="L176" s="196"/>
      <c r="M176" s="201"/>
      <c r="N176" s="202"/>
      <c r="O176" s="202"/>
      <c r="P176" s="202"/>
      <c r="Q176" s="202"/>
      <c r="R176" s="202"/>
      <c r="S176" s="202"/>
      <c r="T176" s="203"/>
      <c r="AT176" s="197" t="s">
        <v>192</v>
      </c>
      <c r="AU176" s="197" t="s">
        <v>83</v>
      </c>
      <c r="AV176" s="12" t="s">
        <v>83</v>
      </c>
      <c r="AW176" s="12" t="s">
        <v>37</v>
      </c>
      <c r="AX176" s="12" t="s">
        <v>25</v>
      </c>
      <c r="AY176" s="197" t="s">
        <v>158</v>
      </c>
    </row>
    <row r="177" spans="2:65" s="1" customFormat="1" ht="16.5" customHeight="1">
      <c r="B177" s="179"/>
      <c r="C177" s="180" t="s">
        <v>337</v>
      </c>
      <c r="D177" s="180" t="s">
        <v>160</v>
      </c>
      <c r="E177" s="181" t="s">
        <v>1046</v>
      </c>
      <c r="F177" s="182" t="s">
        <v>1047</v>
      </c>
      <c r="G177" s="183" t="s">
        <v>208</v>
      </c>
      <c r="H177" s="184">
        <v>37.499</v>
      </c>
      <c r="I177" s="185"/>
      <c r="J177" s="186">
        <f>ROUND(I177*H177,2)</f>
        <v>0</v>
      </c>
      <c r="K177" s="182" t="s">
        <v>5</v>
      </c>
      <c r="L177" s="40"/>
      <c r="M177" s="187" t="s">
        <v>5</v>
      </c>
      <c r="N177" s="188" t="s">
        <v>45</v>
      </c>
      <c r="O177" s="41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AR177" s="23" t="s">
        <v>165</v>
      </c>
      <c r="AT177" s="23" t="s">
        <v>160</v>
      </c>
      <c r="AU177" s="23" t="s">
        <v>83</v>
      </c>
      <c r="AY177" s="23" t="s">
        <v>158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23" t="s">
        <v>25</v>
      </c>
      <c r="BK177" s="191">
        <f>ROUND(I177*H177,2)</f>
        <v>0</v>
      </c>
      <c r="BL177" s="23" t="s">
        <v>165</v>
      </c>
      <c r="BM177" s="23" t="s">
        <v>1048</v>
      </c>
    </row>
    <row r="178" spans="2:47" s="1" customFormat="1" ht="27">
      <c r="B178" s="40"/>
      <c r="D178" s="192" t="s">
        <v>167</v>
      </c>
      <c r="F178" s="193" t="s">
        <v>1049</v>
      </c>
      <c r="I178" s="194"/>
      <c r="L178" s="40"/>
      <c r="M178" s="195"/>
      <c r="N178" s="41"/>
      <c r="O178" s="41"/>
      <c r="P178" s="41"/>
      <c r="Q178" s="41"/>
      <c r="R178" s="41"/>
      <c r="S178" s="41"/>
      <c r="T178" s="69"/>
      <c r="AT178" s="23" t="s">
        <v>167</v>
      </c>
      <c r="AU178" s="23" t="s">
        <v>83</v>
      </c>
    </row>
    <row r="179" spans="2:51" s="12" customFormat="1" ht="13.5">
      <c r="B179" s="196"/>
      <c r="D179" s="192" t="s">
        <v>192</v>
      </c>
      <c r="E179" s="197" t="s">
        <v>5</v>
      </c>
      <c r="F179" s="198" t="s">
        <v>1050</v>
      </c>
      <c r="H179" s="199">
        <v>37.4985</v>
      </c>
      <c r="I179" s="200"/>
      <c r="L179" s="196"/>
      <c r="M179" s="201"/>
      <c r="N179" s="202"/>
      <c r="O179" s="202"/>
      <c r="P179" s="202"/>
      <c r="Q179" s="202"/>
      <c r="R179" s="202"/>
      <c r="S179" s="202"/>
      <c r="T179" s="203"/>
      <c r="AT179" s="197" t="s">
        <v>192</v>
      </c>
      <c r="AU179" s="197" t="s">
        <v>83</v>
      </c>
      <c r="AV179" s="12" t="s">
        <v>83</v>
      </c>
      <c r="AW179" s="12" t="s">
        <v>37</v>
      </c>
      <c r="AX179" s="12" t="s">
        <v>25</v>
      </c>
      <c r="AY179" s="197" t="s">
        <v>158</v>
      </c>
    </row>
    <row r="180" spans="2:63" s="11" customFormat="1" ht="29.85" customHeight="1">
      <c r="B180" s="166"/>
      <c r="D180" s="167" t="s">
        <v>73</v>
      </c>
      <c r="E180" s="177" t="s">
        <v>695</v>
      </c>
      <c r="F180" s="177" t="s">
        <v>696</v>
      </c>
      <c r="I180" s="169"/>
      <c r="J180" s="178">
        <f>BK180</f>
        <v>0</v>
      </c>
      <c r="L180" s="166"/>
      <c r="M180" s="171"/>
      <c r="N180" s="172"/>
      <c r="O180" s="172"/>
      <c r="P180" s="173">
        <f>SUM(P181:P182)</f>
        <v>0</v>
      </c>
      <c r="Q180" s="172"/>
      <c r="R180" s="173">
        <f>SUM(R181:R182)</f>
        <v>0</v>
      </c>
      <c r="S180" s="172"/>
      <c r="T180" s="174">
        <f>SUM(T181:T182)</f>
        <v>0</v>
      </c>
      <c r="AR180" s="167" t="s">
        <v>25</v>
      </c>
      <c r="AT180" s="175" t="s">
        <v>73</v>
      </c>
      <c r="AU180" s="175" t="s">
        <v>25</v>
      </c>
      <c r="AY180" s="167" t="s">
        <v>158</v>
      </c>
      <c r="BK180" s="176">
        <f>SUM(BK181:BK182)</f>
        <v>0</v>
      </c>
    </row>
    <row r="181" spans="2:65" s="1" customFormat="1" ht="16.5" customHeight="1">
      <c r="B181" s="179"/>
      <c r="C181" s="180" t="s">
        <v>341</v>
      </c>
      <c r="D181" s="180" t="s">
        <v>160</v>
      </c>
      <c r="E181" s="181" t="s">
        <v>1051</v>
      </c>
      <c r="F181" s="182" t="s">
        <v>1052</v>
      </c>
      <c r="G181" s="183" t="s">
        <v>208</v>
      </c>
      <c r="H181" s="184">
        <v>1</v>
      </c>
      <c r="I181" s="185"/>
      <c r="J181" s="186">
        <f>ROUND(I181*H181,2)</f>
        <v>0</v>
      </c>
      <c r="K181" s="182" t="s">
        <v>164</v>
      </c>
      <c r="L181" s="40"/>
      <c r="M181" s="187" t="s">
        <v>5</v>
      </c>
      <c r="N181" s="188" t="s">
        <v>45</v>
      </c>
      <c r="O181" s="41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AR181" s="23" t="s">
        <v>165</v>
      </c>
      <c r="AT181" s="23" t="s">
        <v>160</v>
      </c>
      <c r="AU181" s="23" t="s">
        <v>83</v>
      </c>
      <c r="AY181" s="23" t="s">
        <v>158</v>
      </c>
      <c r="BE181" s="191">
        <f>IF(N181="základní",J181,0)</f>
        <v>0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23" t="s">
        <v>25</v>
      </c>
      <c r="BK181" s="191">
        <f>ROUND(I181*H181,2)</f>
        <v>0</v>
      </c>
      <c r="BL181" s="23" t="s">
        <v>165</v>
      </c>
      <c r="BM181" s="23" t="s">
        <v>1053</v>
      </c>
    </row>
    <row r="182" spans="2:51" s="12" customFormat="1" ht="13.5">
      <c r="B182" s="196"/>
      <c r="D182" s="192" t="s">
        <v>192</v>
      </c>
      <c r="E182" s="197" t="s">
        <v>5</v>
      </c>
      <c r="F182" s="198" t="s">
        <v>25</v>
      </c>
      <c r="H182" s="199">
        <v>1</v>
      </c>
      <c r="I182" s="200"/>
      <c r="L182" s="196"/>
      <c r="M182" s="201"/>
      <c r="N182" s="202"/>
      <c r="O182" s="202"/>
      <c r="P182" s="202"/>
      <c r="Q182" s="202"/>
      <c r="R182" s="202"/>
      <c r="S182" s="202"/>
      <c r="T182" s="203"/>
      <c r="AT182" s="197" t="s">
        <v>192</v>
      </c>
      <c r="AU182" s="197" t="s">
        <v>83</v>
      </c>
      <c r="AV182" s="12" t="s">
        <v>83</v>
      </c>
      <c r="AW182" s="12" t="s">
        <v>37</v>
      </c>
      <c r="AX182" s="12" t="s">
        <v>25</v>
      </c>
      <c r="AY182" s="197" t="s">
        <v>158</v>
      </c>
    </row>
    <row r="183" spans="2:63" s="11" customFormat="1" ht="37.35" customHeight="1">
      <c r="B183" s="166"/>
      <c r="D183" s="167" t="s">
        <v>73</v>
      </c>
      <c r="E183" s="168" t="s">
        <v>205</v>
      </c>
      <c r="F183" s="168" t="s">
        <v>701</v>
      </c>
      <c r="I183" s="169"/>
      <c r="J183" s="170">
        <f>BK183</f>
        <v>0</v>
      </c>
      <c r="L183" s="166"/>
      <c r="M183" s="171"/>
      <c r="N183" s="172"/>
      <c r="O183" s="172"/>
      <c r="P183" s="173">
        <f>P184+P190</f>
        <v>0</v>
      </c>
      <c r="Q183" s="172"/>
      <c r="R183" s="173">
        <f>R184+R190</f>
        <v>1.842981</v>
      </c>
      <c r="S183" s="172"/>
      <c r="T183" s="174">
        <f>T184+T190</f>
        <v>0</v>
      </c>
      <c r="AR183" s="167" t="s">
        <v>173</v>
      </c>
      <c r="AT183" s="175" t="s">
        <v>73</v>
      </c>
      <c r="AU183" s="175" t="s">
        <v>74</v>
      </c>
      <c r="AY183" s="167" t="s">
        <v>158</v>
      </c>
      <c r="BK183" s="176">
        <f>BK184+BK190</f>
        <v>0</v>
      </c>
    </row>
    <row r="184" spans="2:63" s="11" customFormat="1" ht="19.9" customHeight="1">
      <c r="B184" s="166"/>
      <c r="D184" s="167" t="s">
        <v>73</v>
      </c>
      <c r="E184" s="177" t="s">
        <v>1054</v>
      </c>
      <c r="F184" s="177" t="s">
        <v>1055</v>
      </c>
      <c r="I184" s="169"/>
      <c r="J184" s="178">
        <f>BK184</f>
        <v>0</v>
      </c>
      <c r="L184" s="166"/>
      <c r="M184" s="171"/>
      <c r="N184" s="172"/>
      <c r="O184" s="172"/>
      <c r="P184" s="173">
        <f>SUM(P185:P189)</f>
        <v>0</v>
      </c>
      <c r="Q184" s="172"/>
      <c r="R184" s="173">
        <f>SUM(R185:R189)</f>
        <v>0.002621</v>
      </c>
      <c r="S184" s="172"/>
      <c r="T184" s="174">
        <f>SUM(T185:T189)</f>
        <v>0</v>
      </c>
      <c r="AR184" s="167" t="s">
        <v>173</v>
      </c>
      <c r="AT184" s="175" t="s">
        <v>73</v>
      </c>
      <c r="AU184" s="175" t="s">
        <v>25</v>
      </c>
      <c r="AY184" s="167" t="s">
        <v>158</v>
      </c>
      <c r="BK184" s="176">
        <f>SUM(BK185:BK189)</f>
        <v>0</v>
      </c>
    </row>
    <row r="185" spans="2:65" s="1" customFormat="1" ht="25.5" customHeight="1">
      <c r="B185" s="179"/>
      <c r="C185" s="180" t="s">
        <v>345</v>
      </c>
      <c r="D185" s="180" t="s">
        <v>160</v>
      </c>
      <c r="E185" s="181" t="s">
        <v>1056</v>
      </c>
      <c r="F185" s="182" t="s">
        <v>1057</v>
      </c>
      <c r="G185" s="183" t="s">
        <v>176</v>
      </c>
      <c r="H185" s="184">
        <v>52.42</v>
      </c>
      <c r="I185" s="185"/>
      <c r="J185" s="186">
        <f>ROUND(I185*H185,2)</f>
        <v>0</v>
      </c>
      <c r="K185" s="182" t="s">
        <v>1010</v>
      </c>
      <c r="L185" s="40"/>
      <c r="M185" s="187" t="s">
        <v>5</v>
      </c>
      <c r="N185" s="188" t="s">
        <v>45</v>
      </c>
      <c r="O185" s="41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AR185" s="23" t="s">
        <v>475</v>
      </c>
      <c r="AT185" s="23" t="s">
        <v>160</v>
      </c>
      <c r="AU185" s="23" t="s">
        <v>83</v>
      </c>
      <c r="AY185" s="23" t="s">
        <v>158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23" t="s">
        <v>25</v>
      </c>
      <c r="BK185" s="191">
        <f>ROUND(I185*H185,2)</f>
        <v>0</v>
      </c>
      <c r="BL185" s="23" t="s">
        <v>475</v>
      </c>
      <c r="BM185" s="23" t="s">
        <v>1058</v>
      </c>
    </row>
    <row r="186" spans="2:47" s="1" customFormat="1" ht="27">
      <c r="B186" s="40"/>
      <c r="D186" s="192" t="s">
        <v>167</v>
      </c>
      <c r="F186" s="193" t="s">
        <v>1059</v>
      </c>
      <c r="I186" s="194"/>
      <c r="L186" s="40"/>
      <c r="M186" s="195"/>
      <c r="N186" s="41"/>
      <c r="O186" s="41"/>
      <c r="P186" s="41"/>
      <c r="Q186" s="41"/>
      <c r="R186" s="41"/>
      <c r="S186" s="41"/>
      <c r="T186" s="69"/>
      <c r="AT186" s="23" t="s">
        <v>167</v>
      </c>
      <c r="AU186" s="23" t="s">
        <v>83</v>
      </c>
    </row>
    <row r="187" spans="2:51" s="12" customFormat="1" ht="13.5">
      <c r="B187" s="196"/>
      <c r="D187" s="192" t="s">
        <v>192</v>
      </c>
      <c r="E187" s="197" t="s">
        <v>5</v>
      </c>
      <c r="F187" s="198" t="s">
        <v>1060</v>
      </c>
      <c r="H187" s="199">
        <v>52.42</v>
      </c>
      <c r="I187" s="200"/>
      <c r="L187" s="196"/>
      <c r="M187" s="201"/>
      <c r="N187" s="202"/>
      <c r="O187" s="202"/>
      <c r="P187" s="202"/>
      <c r="Q187" s="202"/>
      <c r="R187" s="202"/>
      <c r="S187" s="202"/>
      <c r="T187" s="203"/>
      <c r="AT187" s="197" t="s">
        <v>192</v>
      </c>
      <c r="AU187" s="197" t="s">
        <v>83</v>
      </c>
      <c r="AV187" s="12" t="s">
        <v>83</v>
      </c>
      <c r="AW187" s="12" t="s">
        <v>37</v>
      </c>
      <c r="AX187" s="12" t="s">
        <v>74</v>
      </c>
      <c r="AY187" s="197" t="s">
        <v>158</v>
      </c>
    </row>
    <row r="188" spans="2:65" s="1" customFormat="1" ht="16.5" customHeight="1">
      <c r="B188" s="179"/>
      <c r="C188" s="204" t="s">
        <v>351</v>
      </c>
      <c r="D188" s="204" t="s">
        <v>205</v>
      </c>
      <c r="E188" s="205" t="s">
        <v>1061</v>
      </c>
      <c r="F188" s="206" t="s">
        <v>1062</v>
      </c>
      <c r="G188" s="207" t="s">
        <v>176</v>
      </c>
      <c r="H188" s="208">
        <v>52.42</v>
      </c>
      <c r="I188" s="209"/>
      <c r="J188" s="210">
        <f>ROUND(I188*H188,2)</f>
        <v>0</v>
      </c>
      <c r="K188" s="206" t="s">
        <v>164</v>
      </c>
      <c r="L188" s="211"/>
      <c r="M188" s="212" t="s">
        <v>5</v>
      </c>
      <c r="N188" s="213" t="s">
        <v>45</v>
      </c>
      <c r="O188" s="41"/>
      <c r="P188" s="189">
        <f>O188*H188</f>
        <v>0</v>
      </c>
      <c r="Q188" s="189">
        <v>5E-05</v>
      </c>
      <c r="R188" s="189">
        <f>Q188*H188</f>
        <v>0.002621</v>
      </c>
      <c r="S188" s="189">
        <v>0</v>
      </c>
      <c r="T188" s="190">
        <f>S188*H188</f>
        <v>0</v>
      </c>
      <c r="AR188" s="23" t="s">
        <v>723</v>
      </c>
      <c r="AT188" s="23" t="s">
        <v>205</v>
      </c>
      <c r="AU188" s="23" t="s">
        <v>83</v>
      </c>
      <c r="AY188" s="23" t="s">
        <v>158</v>
      </c>
      <c r="BE188" s="191">
        <f>IF(N188="základní",J188,0)</f>
        <v>0</v>
      </c>
      <c r="BF188" s="191">
        <f>IF(N188="snížená",J188,0)</f>
        <v>0</v>
      </c>
      <c r="BG188" s="191">
        <f>IF(N188="zákl. přenesená",J188,0)</f>
        <v>0</v>
      </c>
      <c r="BH188" s="191">
        <f>IF(N188="sníž. přenesená",J188,0)</f>
        <v>0</v>
      </c>
      <c r="BI188" s="191">
        <f>IF(N188="nulová",J188,0)</f>
        <v>0</v>
      </c>
      <c r="BJ188" s="23" t="s">
        <v>25</v>
      </c>
      <c r="BK188" s="191">
        <f>ROUND(I188*H188,2)</f>
        <v>0</v>
      </c>
      <c r="BL188" s="23" t="s">
        <v>723</v>
      </c>
      <c r="BM188" s="23" t="s">
        <v>1063</v>
      </c>
    </row>
    <row r="189" spans="2:47" s="1" customFormat="1" ht="27">
      <c r="B189" s="40"/>
      <c r="D189" s="192" t="s">
        <v>167</v>
      </c>
      <c r="F189" s="193" t="s">
        <v>1059</v>
      </c>
      <c r="I189" s="194"/>
      <c r="L189" s="40"/>
      <c r="M189" s="195"/>
      <c r="N189" s="41"/>
      <c r="O189" s="41"/>
      <c r="P189" s="41"/>
      <c r="Q189" s="41"/>
      <c r="R189" s="41"/>
      <c r="S189" s="41"/>
      <c r="T189" s="69"/>
      <c r="AT189" s="23" t="s">
        <v>167</v>
      </c>
      <c r="AU189" s="23" t="s">
        <v>83</v>
      </c>
    </row>
    <row r="190" spans="2:63" s="11" customFormat="1" ht="29.85" customHeight="1">
      <c r="B190" s="166"/>
      <c r="D190" s="167" t="s">
        <v>73</v>
      </c>
      <c r="E190" s="177" t="s">
        <v>702</v>
      </c>
      <c r="F190" s="177" t="s">
        <v>703</v>
      </c>
      <c r="I190" s="169"/>
      <c r="J190" s="178">
        <f>BK190</f>
        <v>0</v>
      </c>
      <c r="L190" s="166"/>
      <c r="M190" s="171"/>
      <c r="N190" s="172"/>
      <c r="O190" s="172"/>
      <c r="P190" s="173">
        <f>SUM(P191:P203)</f>
        <v>0</v>
      </c>
      <c r="Q190" s="172"/>
      <c r="R190" s="173">
        <f>SUM(R191:R203)</f>
        <v>1.84036</v>
      </c>
      <c r="S190" s="172"/>
      <c r="T190" s="174">
        <f>SUM(T191:T203)</f>
        <v>0</v>
      </c>
      <c r="AR190" s="167" t="s">
        <v>173</v>
      </c>
      <c r="AT190" s="175" t="s">
        <v>73</v>
      </c>
      <c r="AU190" s="175" t="s">
        <v>25</v>
      </c>
      <c r="AY190" s="167" t="s">
        <v>158</v>
      </c>
      <c r="BK190" s="176">
        <f>SUM(BK191:BK203)</f>
        <v>0</v>
      </c>
    </row>
    <row r="191" spans="2:65" s="1" customFormat="1" ht="16.5" customHeight="1">
      <c r="B191" s="179"/>
      <c r="C191" s="180" t="s">
        <v>357</v>
      </c>
      <c r="D191" s="180" t="s">
        <v>160</v>
      </c>
      <c r="E191" s="181" t="s">
        <v>1064</v>
      </c>
      <c r="F191" s="182" t="s">
        <v>1065</v>
      </c>
      <c r="G191" s="183" t="s">
        <v>1066</v>
      </c>
      <c r="H191" s="184">
        <v>26.21</v>
      </c>
      <c r="I191" s="185"/>
      <c r="J191" s="186">
        <f>ROUND(I191*H191,2)</f>
        <v>0</v>
      </c>
      <c r="K191" s="182" t="s">
        <v>5</v>
      </c>
      <c r="L191" s="40"/>
      <c r="M191" s="187" t="s">
        <v>5</v>
      </c>
      <c r="N191" s="188" t="s">
        <v>45</v>
      </c>
      <c r="O191" s="41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AR191" s="23" t="s">
        <v>475</v>
      </c>
      <c r="AT191" s="23" t="s">
        <v>160</v>
      </c>
      <c r="AU191" s="23" t="s">
        <v>83</v>
      </c>
      <c r="AY191" s="23" t="s">
        <v>158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23" t="s">
        <v>25</v>
      </c>
      <c r="BK191" s="191">
        <f>ROUND(I191*H191,2)</f>
        <v>0</v>
      </c>
      <c r="BL191" s="23" t="s">
        <v>475</v>
      </c>
      <c r="BM191" s="23" t="s">
        <v>1067</v>
      </c>
    </row>
    <row r="192" spans="2:47" s="1" customFormat="1" ht="27">
      <c r="B192" s="40"/>
      <c r="D192" s="192" t="s">
        <v>167</v>
      </c>
      <c r="F192" s="193" t="s">
        <v>1068</v>
      </c>
      <c r="I192" s="194"/>
      <c r="L192" s="40"/>
      <c r="M192" s="195"/>
      <c r="N192" s="41"/>
      <c r="O192" s="41"/>
      <c r="P192" s="41"/>
      <c r="Q192" s="41"/>
      <c r="R192" s="41"/>
      <c r="S192" s="41"/>
      <c r="T192" s="69"/>
      <c r="AT192" s="23" t="s">
        <v>167</v>
      </c>
      <c r="AU192" s="23" t="s">
        <v>83</v>
      </c>
    </row>
    <row r="193" spans="2:51" s="12" customFormat="1" ht="13.5">
      <c r="B193" s="196"/>
      <c r="D193" s="192" t="s">
        <v>192</v>
      </c>
      <c r="E193" s="197" t="s">
        <v>5</v>
      </c>
      <c r="F193" s="198" t="s">
        <v>1069</v>
      </c>
      <c r="H193" s="199">
        <v>26.21</v>
      </c>
      <c r="I193" s="200"/>
      <c r="L193" s="196"/>
      <c r="M193" s="201"/>
      <c r="N193" s="202"/>
      <c r="O193" s="202"/>
      <c r="P193" s="202"/>
      <c r="Q193" s="202"/>
      <c r="R193" s="202"/>
      <c r="S193" s="202"/>
      <c r="T193" s="203"/>
      <c r="AT193" s="197" t="s">
        <v>192</v>
      </c>
      <c r="AU193" s="197" t="s">
        <v>83</v>
      </c>
      <c r="AV193" s="12" t="s">
        <v>83</v>
      </c>
      <c r="AW193" s="12" t="s">
        <v>37</v>
      </c>
      <c r="AX193" s="12" t="s">
        <v>25</v>
      </c>
      <c r="AY193" s="197" t="s">
        <v>158</v>
      </c>
    </row>
    <row r="194" spans="2:65" s="1" customFormat="1" ht="16.5" customHeight="1">
      <c r="B194" s="179"/>
      <c r="C194" s="180" t="s">
        <v>361</v>
      </c>
      <c r="D194" s="180" t="s">
        <v>160</v>
      </c>
      <c r="E194" s="181" t="s">
        <v>1070</v>
      </c>
      <c r="F194" s="182" t="s">
        <v>1071</v>
      </c>
      <c r="G194" s="183" t="s">
        <v>1072</v>
      </c>
      <c r="H194" s="184">
        <v>1</v>
      </c>
      <c r="I194" s="185"/>
      <c r="J194" s="186">
        <f>ROUND(I194*H194,2)</f>
        <v>0</v>
      </c>
      <c r="K194" s="182" t="s">
        <v>164</v>
      </c>
      <c r="L194" s="40"/>
      <c r="M194" s="187" t="s">
        <v>5</v>
      </c>
      <c r="N194" s="188" t="s">
        <v>45</v>
      </c>
      <c r="O194" s="41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AR194" s="23" t="s">
        <v>475</v>
      </c>
      <c r="AT194" s="23" t="s">
        <v>160</v>
      </c>
      <c r="AU194" s="23" t="s">
        <v>83</v>
      </c>
      <c r="AY194" s="23" t="s">
        <v>158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23" t="s">
        <v>25</v>
      </c>
      <c r="BK194" s="191">
        <f>ROUND(I194*H194,2)</f>
        <v>0</v>
      </c>
      <c r="BL194" s="23" t="s">
        <v>475</v>
      </c>
      <c r="BM194" s="23" t="s">
        <v>1073</v>
      </c>
    </row>
    <row r="195" spans="2:65" s="1" customFormat="1" ht="16.5" customHeight="1">
      <c r="B195" s="179"/>
      <c r="C195" s="180" t="s">
        <v>366</v>
      </c>
      <c r="D195" s="180" t="s">
        <v>160</v>
      </c>
      <c r="E195" s="181" t="s">
        <v>1074</v>
      </c>
      <c r="F195" s="182" t="s">
        <v>1075</v>
      </c>
      <c r="G195" s="183" t="s">
        <v>1072</v>
      </c>
      <c r="H195" s="184">
        <v>1</v>
      </c>
      <c r="I195" s="185"/>
      <c r="J195" s="186">
        <f>ROUND(I195*H195,2)</f>
        <v>0</v>
      </c>
      <c r="K195" s="182" t="s">
        <v>164</v>
      </c>
      <c r="L195" s="40"/>
      <c r="M195" s="187" t="s">
        <v>5</v>
      </c>
      <c r="N195" s="188" t="s">
        <v>45</v>
      </c>
      <c r="O195" s="41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AR195" s="23" t="s">
        <v>475</v>
      </c>
      <c r="AT195" s="23" t="s">
        <v>160</v>
      </c>
      <c r="AU195" s="23" t="s">
        <v>83</v>
      </c>
      <c r="AY195" s="23" t="s">
        <v>158</v>
      </c>
      <c r="BE195" s="191">
        <f>IF(N195="základní",J195,0)</f>
        <v>0</v>
      </c>
      <c r="BF195" s="191">
        <f>IF(N195="snížená",J195,0)</f>
        <v>0</v>
      </c>
      <c r="BG195" s="191">
        <f>IF(N195="zákl. přenesená",J195,0)</f>
        <v>0</v>
      </c>
      <c r="BH195" s="191">
        <f>IF(N195="sníž. přenesená",J195,0)</f>
        <v>0</v>
      </c>
      <c r="BI195" s="191">
        <f>IF(N195="nulová",J195,0)</f>
        <v>0</v>
      </c>
      <c r="BJ195" s="23" t="s">
        <v>25</v>
      </c>
      <c r="BK195" s="191">
        <f>ROUND(I195*H195,2)</f>
        <v>0</v>
      </c>
      <c r="BL195" s="23" t="s">
        <v>475</v>
      </c>
      <c r="BM195" s="23" t="s">
        <v>1076</v>
      </c>
    </row>
    <row r="196" spans="2:65" s="1" customFormat="1" ht="16.5" customHeight="1">
      <c r="B196" s="179"/>
      <c r="C196" s="180" t="s">
        <v>370</v>
      </c>
      <c r="D196" s="180" t="s">
        <v>160</v>
      </c>
      <c r="E196" s="181" t="s">
        <v>1077</v>
      </c>
      <c r="F196" s="182" t="s">
        <v>1078</v>
      </c>
      <c r="G196" s="183" t="s">
        <v>176</v>
      </c>
      <c r="H196" s="184">
        <v>12.45</v>
      </c>
      <c r="I196" s="185"/>
      <c r="J196" s="186">
        <f>ROUND(I196*H196,2)</f>
        <v>0</v>
      </c>
      <c r="K196" s="182" t="s">
        <v>164</v>
      </c>
      <c r="L196" s="40"/>
      <c r="M196" s="187" t="s">
        <v>5</v>
      </c>
      <c r="N196" s="188" t="s">
        <v>45</v>
      </c>
      <c r="O196" s="41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AR196" s="23" t="s">
        <v>165</v>
      </c>
      <c r="AT196" s="23" t="s">
        <v>160</v>
      </c>
      <c r="AU196" s="23" t="s">
        <v>83</v>
      </c>
      <c r="AY196" s="23" t="s">
        <v>158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23" t="s">
        <v>25</v>
      </c>
      <c r="BK196" s="191">
        <f>ROUND(I196*H196,2)</f>
        <v>0</v>
      </c>
      <c r="BL196" s="23" t="s">
        <v>165</v>
      </c>
      <c r="BM196" s="23" t="s">
        <v>1079</v>
      </c>
    </row>
    <row r="197" spans="2:51" s="12" customFormat="1" ht="13.5">
      <c r="B197" s="196"/>
      <c r="D197" s="192" t="s">
        <v>192</v>
      </c>
      <c r="E197" s="197" t="s">
        <v>5</v>
      </c>
      <c r="F197" s="198" t="s">
        <v>1012</v>
      </c>
      <c r="H197" s="199">
        <v>12.45</v>
      </c>
      <c r="I197" s="200"/>
      <c r="L197" s="196"/>
      <c r="M197" s="201"/>
      <c r="N197" s="202"/>
      <c r="O197" s="202"/>
      <c r="P197" s="202"/>
      <c r="Q197" s="202"/>
      <c r="R197" s="202"/>
      <c r="S197" s="202"/>
      <c r="T197" s="203"/>
      <c r="AT197" s="197" t="s">
        <v>192</v>
      </c>
      <c r="AU197" s="197" t="s">
        <v>83</v>
      </c>
      <c r="AV197" s="12" t="s">
        <v>83</v>
      </c>
      <c r="AW197" s="12" t="s">
        <v>37</v>
      </c>
      <c r="AX197" s="12" t="s">
        <v>74</v>
      </c>
      <c r="AY197" s="197" t="s">
        <v>158</v>
      </c>
    </row>
    <row r="198" spans="2:65" s="1" customFormat="1" ht="16.5" customHeight="1">
      <c r="B198" s="179"/>
      <c r="C198" s="180" t="s">
        <v>374</v>
      </c>
      <c r="D198" s="180" t="s">
        <v>160</v>
      </c>
      <c r="E198" s="181" t="s">
        <v>1080</v>
      </c>
      <c r="F198" s="182" t="s">
        <v>1081</v>
      </c>
      <c r="G198" s="183" t="s">
        <v>176</v>
      </c>
      <c r="H198" s="184">
        <v>12.45</v>
      </c>
      <c r="I198" s="185"/>
      <c r="J198" s="186">
        <f>ROUND(I198*H198,2)</f>
        <v>0</v>
      </c>
      <c r="K198" s="182" t="s">
        <v>1010</v>
      </c>
      <c r="L198" s="40"/>
      <c r="M198" s="187" t="s">
        <v>5</v>
      </c>
      <c r="N198" s="188" t="s">
        <v>45</v>
      </c>
      <c r="O198" s="41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AR198" s="23" t="s">
        <v>165</v>
      </c>
      <c r="AT198" s="23" t="s">
        <v>160</v>
      </c>
      <c r="AU198" s="23" t="s">
        <v>83</v>
      </c>
      <c r="AY198" s="23" t="s">
        <v>158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23" t="s">
        <v>25</v>
      </c>
      <c r="BK198" s="191">
        <f>ROUND(I198*H198,2)</f>
        <v>0</v>
      </c>
      <c r="BL198" s="23" t="s">
        <v>165</v>
      </c>
      <c r="BM198" s="23" t="s">
        <v>1082</v>
      </c>
    </row>
    <row r="199" spans="2:51" s="12" customFormat="1" ht="13.5">
      <c r="B199" s="196"/>
      <c r="D199" s="192" t="s">
        <v>192</v>
      </c>
      <c r="E199" s="197" t="s">
        <v>5</v>
      </c>
      <c r="F199" s="198" t="s">
        <v>1012</v>
      </c>
      <c r="H199" s="199">
        <v>12.45</v>
      </c>
      <c r="I199" s="200"/>
      <c r="L199" s="196"/>
      <c r="M199" s="201"/>
      <c r="N199" s="202"/>
      <c r="O199" s="202"/>
      <c r="P199" s="202"/>
      <c r="Q199" s="202"/>
      <c r="R199" s="202"/>
      <c r="S199" s="202"/>
      <c r="T199" s="203"/>
      <c r="AT199" s="197" t="s">
        <v>192</v>
      </c>
      <c r="AU199" s="197" t="s">
        <v>83</v>
      </c>
      <c r="AV199" s="12" t="s">
        <v>83</v>
      </c>
      <c r="AW199" s="12" t="s">
        <v>37</v>
      </c>
      <c r="AX199" s="12" t="s">
        <v>74</v>
      </c>
      <c r="AY199" s="197" t="s">
        <v>158</v>
      </c>
    </row>
    <row r="200" spans="2:65" s="1" customFormat="1" ht="16.5" customHeight="1">
      <c r="B200" s="179"/>
      <c r="C200" s="180" t="s">
        <v>379</v>
      </c>
      <c r="D200" s="180" t="s">
        <v>160</v>
      </c>
      <c r="E200" s="181" t="s">
        <v>1083</v>
      </c>
      <c r="F200" s="182" t="s">
        <v>1084</v>
      </c>
      <c r="G200" s="183" t="s">
        <v>176</v>
      </c>
      <c r="H200" s="184">
        <v>13.76</v>
      </c>
      <c r="I200" s="185"/>
      <c r="J200" s="186">
        <f>ROUND(I200*H200,2)</f>
        <v>0</v>
      </c>
      <c r="K200" s="182" t="s">
        <v>164</v>
      </c>
      <c r="L200" s="40"/>
      <c r="M200" s="187" t="s">
        <v>5</v>
      </c>
      <c r="N200" s="188" t="s">
        <v>45</v>
      </c>
      <c r="O200" s="41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AR200" s="23" t="s">
        <v>165</v>
      </c>
      <c r="AT200" s="23" t="s">
        <v>160</v>
      </c>
      <c r="AU200" s="23" t="s">
        <v>83</v>
      </c>
      <c r="AY200" s="23" t="s">
        <v>158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23" t="s">
        <v>25</v>
      </c>
      <c r="BK200" s="191">
        <f>ROUND(I200*H200,2)</f>
        <v>0</v>
      </c>
      <c r="BL200" s="23" t="s">
        <v>165</v>
      </c>
      <c r="BM200" s="23" t="s">
        <v>1085</v>
      </c>
    </row>
    <row r="201" spans="2:65" s="1" customFormat="1" ht="16.5" customHeight="1">
      <c r="B201" s="179"/>
      <c r="C201" s="180" t="s">
        <v>384</v>
      </c>
      <c r="D201" s="180" t="s">
        <v>160</v>
      </c>
      <c r="E201" s="181" t="s">
        <v>1086</v>
      </c>
      <c r="F201" s="182" t="s">
        <v>1087</v>
      </c>
      <c r="G201" s="183" t="s">
        <v>176</v>
      </c>
      <c r="H201" s="184">
        <v>13.76</v>
      </c>
      <c r="I201" s="185"/>
      <c r="J201" s="186">
        <f>ROUND(I201*H201,2)</f>
        <v>0</v>
      </c>
      <c r="K201" s="182" t="s">
        <v>164</v>
      </c>
      <c r="L201" s="40"/>
      <c r="M201" s="187" t="s">
        <v>5</v>
      </c>
      <c r="N201" s="188" t="s">
        <v>45</v>
      </c>
      <c r="O201" s="41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AR201" s="23" t="s">
        <v>165</v>
      </c>
      <c r="AT201" s="23" t="s">
        <v>160</v>
      </c>
      <c r="AU201" s="23" t="s">
        <v>83</v>
      </c>
      <c r="AY201" s="23" t="s">
        <v>158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23" t="s">
        <v>25</v>
      </c>
      <c r="BK201" s="191">
        <f>ROUND(I201*H201,2)</f>
        <v>0</v>
      </c>
      <c r="BL201" s="23" t="s">
        <v>165</v>
      </c>
      <c r="BM201" s="23" t="s">
        <v>1088</v>
      </c>
    </row>
    <row r="202" spans="2:65" s="1" customFormat="1" ht="16.5" customHeight="1">
      <c r="B202" s="179"/>
      <c r="C202" s="180" t="s">
        <v>389</v>
      </c>
      <c r="D202" s="180" t="s">
        <v>160</v>
      </c>
      <c r="E202" s="181" t="s">
        <v>1089</v>
      </c>
      <c r="F202" s="182" t="s">
        <v>1090</v>
      </c>
      <c r="G202" s="183" t="s">
        <v>397</v>
      </c>
      <c r="H202" s="184">
        <v>4</v>
      </c>
      <c r="I202" s="185"/>
      <c r="J202" s="186">
        <f>ROUND(I202*H202,2)</f>
        <v>0</v>
      </c>
      <c r="K202" s="182" t="s">
        <v>164</v>
      </c>
      <c r="L202" s="40"/>
      <c r="M202" s="187" t="s">
        <v>5</v>
      </c>
      <c r="N202" s="188" t="s">
        <v>45</v>
      </c>
      <c r="O202" s="41"/>
      <c r="P202" s="189">
        <f>O202*H202</f>
        <v>0</v>
      </c>
      <c r="Q202" s="189">
        <v>0.46009</v>
      </c>
      <c r="R202" s="189">
        <f>Q202*H202</f>
        <v>1.84036</v>
      </c>
      <c r="S202" s="189">
        <v>0</v>
      </c>
      <c r="T202" s="190">
        <f>S202*H202</f>
        <v>0</v>
      </c>
      <c r="AR202" s="23" t="s">
        <v>165</v>
      </c>
      <c r="AT202" s="23" t="s">
        <v>160</v>
      </c>
      <c r="AU202" s="23" t="s">
        <v>83</v>
      </c>
      <c r="AY202" s="23" t="s">
        <v>158</v>
      </c>
      <c r="BE202" s="191">
        <f>IF(N202="základní",J202,0)</f>
        <v>0</v>
      </c>
      <c r="BF202" s="191">
        <f>IF(N202="snížená",J202,0)</f>
        <v>0</v>
      </c>
      <c r="BG202" s="191">
        <f>IF(N202="zákl. přenesená",J202,0)</f>
        <v>0</v>
      </c>
      <c r="BH202" s="191">
        <f>IF(N202="sníž. přenesená",J202,0)</f>
        <v>0</v>
      </c>
      <c r="BI202" s="191">
        <f>IF(N202="nulová",J202,0)</f>
        <v>0</v>
      </c>
      <c r="BJ202" s="23" t="s">
        <v>25</v>
      </c>
      <c r="BK202" s="191">
        <f>ROUND(I202*H202,2)</f>
        <v>0</v>
      </c>
      <c r="BL202" s="23" t="s">
        <v>165</v>
      </c>
      <c r="BM202" s="23" t="s">
        <v>1091</v>
      </c>
    </row>
    <row r="203" spans="2:51" s="12" customFormat="1" ht="13.5">
      <c r="B203" s="196"/>
      <c r="D203" s="192" t="s">
        <v>192</v>
      </c>
      <c r="E203" s="197" t="s">
        <v>5</v>
      </c>
      <c r="F203" s="198" t="s">
        <v>165</v>
      </c>
      <c r="H203" s="199">
        <v>4</v>
      </c>
      <c r="I203" s="200"/>
      <c r="L203" s="196"/>
      <c r="M203" s="228"/>
      <c r="N203" s="229"/>
      <c r="O203" s="229"/>
      <c r="P203" s="229"/>
      <c r="Q203" s="229"/>
      <c r="R203" s="229"/>
      <c r="S203" s="229"/>
      <c r="T203" s="230"/>
      <c r="AT203" s="197" t="s">
        <v>192</v>
      </c>
      <c r="AU203" s="197" t="s">
        <v>83</v>
      </c>
      <c r="AV203" s="12" t="s">
        <v>83</v>
      </c>
      <c r="AW203" s="12" t="s">
        <v>37</v>
      </c>
      <c r="AX203" s="12" t="s">
        <v>25</v>
      </c>
      <c r="AY203" s="197" t="s">
        <v>158</v>
      </c>
    </row>
    <row r="204" spans="2:12" s="1" customFormat="1" ht="6.95" customHeight="1">
      <c r="B204" s="55"/>
      <c r="C204" s="56"/>
      <c r="D204" s="56"/>
      <c r="E204" s="56"/>
      <c r="F204" s="56"/>
      <c r="G204" s="56"/>
      <c r="H204" s="56"/>
      <c r="I204" s="133"/>
      <c r="J204" s="56"/>
      <c r="K204" s="56"/>
      <c r="L204" s="40"/>
    </row>
  </sheetData>
  <autoFilter ref="C84:K203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6"/>
  <sheetViews>
    <sheetView showGridLines="0" workbookViewId="0" topLeftCell="A1">
      <pane ySplit="1" topLeftCell="A2" activePane="bottomLeft" state="frozen"/>
      <selection pane="bottomLeft" activeCell="J12" sqref="J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1" t="s">
        <v>8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23" t="s">
        <v>112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s="1" customFormat="1" ht="15">
      <c r="B8" s="40"/>
      <c r="C8" s="41"/>
      <c r="D8" s="36" t="s">
        <v>123</v>
      </c>
      <c r="E8" s="41"/>
      <c r="F8" s="41"/>
      <c r="G8" s="41"/>
      <c r="H8" s="41"/>
      <c r="I8" s="112"/>
      <c r="J8" s="41"/>
      <c r="K8" s="44"/>
    </row>
    <row r="9" spans="2:11" s="1" customFormat="1" ht="36.95" customHeight="1">
      <c r="B9" s="40"/>
      <c r="C9" s="41"/>
      <c r="D9" s="41"/>
      <c r="E9" s="357" t="s">
        <v>1092</v>
      </c>
      <c r="F9" s="358"/>
      <c r="G9" s="358"/>
      <c r="H9" s="358"/>
      <c r="I9" s="112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2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113</v>
      </c>
      <c r="G11" s="41"/>
      <c r="H11" s="41"/>
      <c r="I11" s="113" t="s">
        <v>24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3" t="s">
        <v>28</v>
      </c>
      <c r="J12" s="114"/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2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3" t="s">
        <v>32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3" t="s">
        <v>33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2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13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3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2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3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3" t="s">
        <v>33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2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2"/>
      <c r="J23" s="41"/>
      <c r="K23" s="44"/>
    </row>
    <row r="24" spans="2:11" s="7" customFormat="1" ht="16.5" customHeight="1">
      <c r="B24" s="115"/>
      <c r="C24" s="116"/>
      <c r="D24" s="116"/>
      <c r="E24" s="346" t="s">
        <v>39</v>
      </c>
      <c r="F24" s="346"/>
      <c r="G24" s="346"/>
      <c r="H24" s="346"/>
      <c r="I24" s="117"/>
      <c r="J24" s="116"/>
      <c r="K24" s="118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2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9"/>
      <c r="J26" s="67"/>
      <c r="K26" s="120"/>
    </row>
    <row r="27" spans="2:11" s="1" customFormat="1" ht="25.35" customHeight="1">
      <c r="B27" s="40"/>
      <c r="C27" s="41"/>
      <c r="D27" s="121" t="s">
        <v>40</v>
      </c>
      <c r="E27" s="41"/>
      <c r="F27" s="41"/>
      <c r="G27" s="41"/>
      <c r="H27" s="41"/>
      <c r="I27" s="112"/>
      <c r="J27" s="122">
        <f>ROUND(J85,2)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3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4">
        <f>ROUND(SUM(BE85:BE215),2)</f>
        <v>0</v>
      </c>
      <c r="G30" s="41"/>
      <c r="H30" s="41"/>
      <c r="I30" s="125">
        <v>0.21</v>
      </c>
      <c r="J30" s="124">
        <f>ROUND(ROUND((SUM(BE85:BE215)),2)*I30,2)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4">
        <f>ROUND(SUM(BF85:BF215),2)</f>
        <v>0</v>
      </c>
      <c r="G31" s="41"/>
      <c r="H31" s="41"/>
      <c r="I31" s="125">
        <v>0.15</v>
      </c>
      <c r="J31" s="124">
        <f>ROUND(ROUND((SUM(BF85:BF215)),2)*I31,2)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4">
        <f>ROUND(SUM(BG85:BG215),2)</f>
        <v>0</v>
      </c>
      <c r="G32" s="41"/>
      <c r="H32" s="41"/>
      <c r="I32" s="125">
        <v>0.21</v>
      </c>
      <c r="J32" s="124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4">
        <f>ROUND(SUM(BH85:BH215),2)</f>
        <v>0</v>
      </c>
      <c r="G33" s="41"/>
      <c r="H33" s="41"/>
      <c r="I33" s="125">
        <v>0.15</v>
      </c>
      <c r="J33" s="124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4">
        <f>ROUND(SUM(BI85:BI215),2)</f>
        <v>0</v>
      </c>
      <c r="G34" s="41"/>
      <c r="H34" s="41"/>
      <c r="I34" s="125">
        <v>0</v>
      </c>
      <c r="J34" s="124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2"/>
      <c r="J35" s="41"/>
      <c r="K35" s="44"/>
    </row>
    <row r="36" spans="2:11" s="1" customFormat="1" ht="25.35" customHeight="1">
      <c r="B36" s="40"/>
      <c r="C36" s="126"/>
      <c r="D36" s="127" t="s">
        <v>50</v>
      </c>
      <c r="E36" s="70"/>
      <c r="F36" s="70"/>
      <c r="G36" s="128" t="s">
        <v>51</v>
      </c>
      <c r="H36" s="129" t="s">
        <v>52</v>
      </c>
      <c r="I36" s="130"/>
      <c r="J36" s="131">
        <f>SUM(J27:J34)</f>
        <v>0</v>
      </c>
      <c r="K36" s="13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34"/>
      <c r="J41" s="59"/>
      <c r="K41" s="135"/>
    </row>
    <row r="42" spans="2:11" s="1" customFormat="1" ht="36.95" customHeight="1">
      <c r="B42" s="40"/>
      <c r="C42" s="29" t="s">
        <v>125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2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16.5" customHeight="1">
      <c r="B45" s="40"/>
      <c r="C45" s="41"/>
      <c r="D45" s="41"/>
      <c r="E45" s="355" t="str">
        <f>E7</f>
        <v>MODERNIZACE UL. ŽIŽKOVA V KARVINÉ</v>
      </c>
      <c r="F45" s="356"/>
      <c r="G45" s="356"/>
      <c r="H45" s="356"/>
      <c r="I45" s="112"/>
      <c r="J45" s="41"/>
      <c r="K45" s="44"/>
    </row>
    <row r="46" spans="2:11" s="1" customFormat="1" ht="14.45" customHeight="1">
      <c r="B46" s="40"/>
      <c r="C46" s="36" t="s">
        <v>123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7.25" customHeight="1">
      <c r="B47" s="40"/>
      <c r="C47" s="41"/>
      <c r="D47" s="41"/>
      <c r="E47" s="357" t="str">
        <f>E9</f>
        <v>E -SO521 - Úprava NTL plynovodů</v>
      </c>
      <c r="F47" s="358"/>
      <c r="G47" s="358"/>
      <c r="H47" s="358"/>
      <c r="I47" s="112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2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 xml:space="preserve"> </v>
      </c>
      <c r="G49" s="41"/>
      <c r="H49" s="41"/>
      <c r="I49" s="113" t="s">
        <v>28</v>
      </c>
      <c r="J49" s="114" t="str">
        <f>IF(J12="","",J12)</f>
        <v/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2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 xml:space="preserve"> </v>
      </c>
      <c r="G51" s="41"/>
      <c r="H51" s="41"/>
      <c r="I51" s="113" t="s">
        <v>36</v>
      </c>
      <c r="J51" s="346" t="str">
        <f>E21</f>
        <v xml:space="preserve"> 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12"/>
      <c r="J52" s="35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2"/>
      <c r="J53" s="41"/>
      <c r="K53" s="44"/>
    </row>
    <row r="54" spans="2:11" s="1" customFormat="1" ht="29.25" customHeight="1">
      <c r="B54" s="40"/>
      <c r="C54" s="136" t="s">
        <v>126</v>
      </c>
      <c r="D54" s="126"/>
      <c r="E54" s="126"/>
      <c r="F54" s="126"/>
      <c r="G54" s="126"/>
      <c r="H54" s="126"/>
      <c r="I54" s="137"/>
      <c r="J54" s="138" t="s">
        <v>127</v>
      </c>
      <c r="K54" s="139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2"/>
      <c r="J55" s="41"/>
      <c r="K55" s="44"/>
    </row>
    <row r="56" spans="2:47" s="1" customFormat="1" ht="29.25" customHeight="1">
      <c r="B56" s="40"/>
      <c r="C56" s="140" t="s">
        <v>128</v>
      </c>
      <c r="D56" s="41"/>
      <c r="E56" s="41"/>
      <c r="F56" s="41"/>
      <c r="G56" s="41"/>
      <c r="H56" s="41"/>
      <c r="I56" s="112"/>
      <c r="J56" s="122">
        <f>J85</f>
        <v>0</v>
      </c>
      <c r="K56" s="44"/>
      <c r="AU56" s="23" t="s">
        <v>129</v>
      </c>
    </row>
    <row r="57" spans="2:11" s="8" customFormat="1" ht="24.95" customHeight="1">
      <c r="B57" s="141"/>
      <c r="C57" s="142"/>
      <c r="D57" s="143" t="s">
        <v>130</v>
      </c>
      <c r="E57" s="144"/>
      <c r="F57" s="144"/>
      <c r="G57" s="144"/>
      <c r="H57" s="144"/>
      <c r="I57" s="145"/>
      <c r="J57" s="146">
        <f>J86</f>
        <v>0</v>
      </c>
      <c r="K57" s="147"/>
    </row>
    <row r="58" spans="2:11" s="9" customFormat="1" ht="19.9" customHeight="1">
      <c r="B58" s="148"/>
      <c r="C58" s="149"/>
      <c r="D58" s="150" t="s">
        <v>131</v>
      </c>
      <c r="E58" s="151"/>
      <c r="F58" s="151"/>
      <c r="G58" s="151"/>
      <c r="H58" s="151"/>
      <c r="I58" s="152"/>
      <c r="J58" s="153">
        <f>J87</f>
        <v>0</v>
      </c>
      <c r="K58" s="154"/>
    </row>
    <row r="59" spans="2:11" s="9" customFormat="1" ht="19.9" customHeight="1">
      <c r="B59" s="148"/>
      <c r="C59" s="149"/>
      <c r="D59" s="150" t="s">
        <v>933</v>
      </c>
      <c r="E59" s="151"/>
      <c r="F59" s="151"/>
      <c r="G59" s="151"/>
      <c r="H59" s="151"/>
      <c r="I59" s="152"/>
      <c r="J59" s="153">
        <f>J132</f>
        <v>0</v>
      </c>
      <c r="K59" s="154"/>
    </row>
    <row r="60" spans="2:11" s="9" customFormat="1" ht="19.9" customHeight="1">
      <c r="B60" s="148"/>
      <c r="C60" s="149"/>
      <c r="D60" s="150" t="s">
        <v>135</v>
      </c>
      <c r="E60" s="151"/>
      <c r="F60" s="151"/>
      <c r="G60" s="151"/>
      <c r="H60" s="151"/>
      <c r="I60" s="152"/>
      <c r="J60" s="153">
        <f>J136</f>
        <v>0</v>
      </c>
      <c r="K60" s="154"/>
    </row>
    <row r="61" spans="2:11" s="9" customFormat="1" ht="19.9" customHeight="1">
      <c r="B61" s="148"/>
      <c r="C61" s="149"/>
      <c r="D61" s="150" t="s">
        <v>934</v>
      </c>
      <c r="E61" s="151"/>
      <c r="F61" s="151"/>
      <c r="G61" s="151"/>
      <c r="H61" s="151"/>
      <c r="I61" s="152"/>
      <c r="J61" s="153">
        <f>J150</f>
        <v>0</v>
      </c>
      <c r="K61" s="154"/>
    </row>
    <row r="62" spans="2:11" s="9" customFormat="1" ht="19.9" customHeight="1">
      <c r="B62" s="148"/>
      <c r="C62" s="149"/>
      <c r="D62" s="150" t="s">
        <v>138</v>
      </c>
      <c r="E62" s="151"/>
      <c r="F62" s="151"/>
      <c r="G62" s="151"/>
      <c r="H62" s="151"/>
      <c r="I62" s="152"/>
      <c r="J62" s="153">
        <f>J159</f>
        <v>0</v>
      </c>
      <c r="K62" s="154"/>
    </row>
    <row r="63" spans="2:11" s="8" customFormat="1" ht="24.95" customHeight="1">
      <c r="B63" s="141"/>
      <c r="C63" s="142"/>
      <c r="D63" s="143" t="s">
        <v>139</v>
      </c>
      <c r="E63" s="144"/>
      <c r="F63" s="144"/>
      <c r="G63" s="144"/>
      <c r="H63" s="144"/>
      <c r="I63" s="145"/>
      <c r="J63" s="146">
        <f>J162</f>
        <v>0</v>
      </c>
      <c r="K63" s="147"/>
    </row>
    <row r="64" spans="2:11" s="9" customFormat="1" ht="19.9" customHeight="1">
      <c r="B64" s="148"/>
      <c r="C64" s="149"/>
      <c r="D64" s="150" t="s">
        <v>935</v>
      </c>
      <c r="E64" s="151"/>
      <c r="F64" s="151"/>
      <c r="G64" s="151"/>
      <c r="H64" s="151"/>
      <c r="I64" s="152"/>
      <c r="J64" s="153">
        <f>J163</f>
        <v>0</v>
      </c>
      <c r="K64" s="154"/>
    </row>
    <row r="65" spans="2:11" s="9" customFormat="1" ht="19.9" customHeight="1">
      <c r="B65" s="148"/>
      <c r="C65" s="149"/>
      <c r="D65" s="150" t="s">
        <v>140</v>
      </c>
      <c r="E65" s="151"/>
      <c r="F65" s="151"/>
      <c r="G65" s="151"/>
      <c r="H65" s="151"/>
      <c r="I65" s="152"/>
      <c r="J65" s="153">
        <f>J169</f>
        <v>0</v>
      </c>
      <c r="K65" s="154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12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33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34"/>
      <c r="J71" s="59"/>
      <c r="K71" s="59"/>
      <c r="L71" s="40"/>
    </row>
    <row r="72" spans="2:12" s="1" customFormat="1" ht="36.95" customHeight="1">
      <c r="B72" s="40"/>
      <c r="C72" s="60" t="s">
        <v>142</v>
      </c>
      <c r="L72" s="40"/>
    </row>
    <row r="73" spans="2:12" s="1" customFormat="1" ht="6.95" customHeight="1">
      <c r="B73" s="40"/>
      <c r="L73" s="40"/>
    </row>
    <row r="74" spans="2:12" s="1" customFormat="1" ht="14.45" customHeight="1">
      <c r="B74" s="40"/>
      <c r="C74" s="62" t="s">
        <v>19</v>
      </c>
      <c r="L74" s="40"/>
    </row>
    <row r="75" spans="2:12" s="1" customFormat="1" ht="16.5" customHeight="1">
      <c r="B75" s="40"/>
      <c r="E75" s="351" t="str">
        <f>E7</f>
        <v>MODERNIZACE UL. ŽIŽKOVA V KARVINÉ</v>
      </c>
      <c r="F75" s="352"/>
      <c r="G75" s="352"/>
      <c r="H75" s="352"/>
      <c r="L75" s="40"/>
    </row>
    <row r="76" spans="2:12" s="1" customFormat="1" ht="14.45" customHeight="1">
      <c r="B76" s="40"/>
      <c r="C76" s="62" t="s">
        <v>123</v>
      </c>
      <c r="L76" s="40"/>
    </row>
    <row r="77" spans="2:12" s="1" customFormat="1" ht="17.25" customHeight="1">
      <c r="B77" s="40"/>
      <c r="E77" s="318" t="str">
        <f>E9</f>
        <v>E -SO521 - Úprava NTL plynovodů</v>
      </c>
      <c r="F77" s="353"/>
      <c r="G77" s="353"/>
      <c r="H77" s="353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26</v>
      </c>
      <c r="F79" s="155" t="str">
        <f>F12</f>
        <v xml:space="preserve"> </v>
      </c>
      <c r="I79" s="156" t="s">
        <v>28</v>
      </c>
      <c r="J79" s="66" t="str">
        <f>IF(J12="","",J12)</f>
        <v/>
      </c>
      <c r="L79" s="40"/>
    </row>
    <row r="80" spans="2:12" s="1" customFormat="1" ht="6.95" customHeight="1">
      <c r="B80" s="40"/>
      <c r="L80" s="40"/>
    </row>
    <row r="81" spans="2:12" s="1" customFormat="1" ht="15">
      <c r="B81" s="40"/>
      <c r="C81" s="62" t="s">
        <v>31</v>
      </c>
      <c r="F81" s="155" t="str">
        <f>E15</f>
        <v xml:space="preserve"> </v>
      </c>
      <c r="I81" s="156" t="s">
        <v>36</v>
      </c>
      <c r="J81" s="155" t="str">
        <f>E21</f>
        <v xml:space="preserve"> </v>
      </c>
      <c r="L81" s="40"/>
    </row>
    <row r="82" spans="2:12" s="1" customFormat="1" ht="14.45" customHeight="1">
      <c r="B82" s="40"/>
      <c r="C82" s="62" t="s">
        <v>34</v>
      </c>
      <c r="F82" s="155" t="str">
        <f>IF(E18="","",E18)</f>
        <v/>
      </c>
      <c r="L82" s="40"/>
    </row>
    <row r="83" spans="2:12" s="1" customFormat="1" ht="10.35" customHeight="1">
      <c r="B83" s="40"/>
      <c r="L83" s="40"/>
    </row>
    <row r="84" spans="2:20" s="10" customFormat="1" ht="29.25" customHeight="1">
      <c r="B84" s="157"/>
      <c r="C84" s="158" t="s">
        <v>143</v>
      </c>
      <c r="D84" s="159" t="s">
        <v>59</v>
      </c>
      <c r="E84" s="159" t="s">
        <v>55</v>
      </c>
      <c r="F84" s="159" t="s">
        <v>144</v>
      </c>
      <c r="G84" s="159" t="s">
        <v>145</v>
      </c>
      <c r="H84" s="159" t="s">
        <v>146</v>
      </c>
      <c r="I84" s="160" t="s">
        <v>147</v>
      </c>
      <c r="J84" s="159" t="s">
        <v>127</v>
      </c>
      <c r="K84" s="161" t="s">
        <v>148</v>
      </c>
      <c r="L84" s="157"/>
      <c r="M84" s="72" t="s">
        <v>149</v>
      </c>
      <c r="N84" s="73" t="s">
        <v>44</v>
      </c>
      <c r="O84" s="73" t="s">
        <v>150</v>
      </c>
      <c r="P84" s="73" t="s">
        <v>151</v>
      </c>
      <c r="Q84" s="73" t="s">
        <v>152</v>
      </c>
      <c r="R84" s="73" t="s">
        <v>153</v>
      </c>
      <c r="S84" s="73" t="s">
        <v>154</v>
      </c>
      <c r="T84" s="74" t="s">
        <v>155</v>
      </c>
    </row>
    <row r="85" spans="2:63" s="1" customFormat="1" ht="29.25" customHeight="1">
      <c r="B85" s="40"/>
      <c r="C85" s="76" t="s">
        <v>128</v>
      </c>
      <c r="J85" s="162">
        <f>BK85</f>
        <v>0</v>
      </c>
      <c r="L85" s="40"/>
      <c r="M85" s="75"/>
      <c r="N85" s="67"/>
      <c r="O85" s="67"/>
      <c r="P85" s="163">
        <f>P86+P162</f>
        <v>0</v>
      </c>
      <c r="Q85" s="67"/>
      <c r="R85" s="163">
        <f>R86+R162</f>
        <v>76.23016792</v>
      </c>
      <c r="S85" s="67"/>
      <c r="T85" s="164">
        <f>T86+T162</f>
        <v>0.05</v>
      </c>
      <c r="AT85" s="23" t="s">
        <v>73</v>
      </c>
      <c r="AU85" s="23" t="s">
        <v>129</v>
      </c>
      <c r="BK85" s="165">
        <f>BK86+BK162</f>
        <v>0</v>
      </c>
    </row>
    <row r="86" spans="2:63" s="11" customFormat="1" ht="37.35" customHeight="1">
      <c r="B86" s="166"/>
      <c r="D86" s="167" t="s">
        <v>73</v>
      </c>
      <c r="E86" s="168" t="s">
        <v>156</v>
      </c>
      <c r="F86" s="168" t="s">
        <v>157</v>
      </c>
      <c r="I86" s="169"/>
      <c r="J86" s="170">
        <f>BK86</f>
        <v>0</v>
      </c>
      <c r="L86" s="166"/>
      <c r="M86" s="171"/>
      <c r="N86" s="172"/>
      <c r="O86" s="172"/>
      <c r="P86" s="173">
        <f>P87+P132+P136+P150+P159</f>
        <v>0</v>
      </c>
      <c r="Q86" s="172"/>
      <c r="R86" s="173">
        <f>R87+R132+R136+R150+R159</f>
        <v>75.04155152</v>
      </c>
      <c r="S86" s="172"/>
      <c r="T86" s="174">
        <f>T87+T132+T136+T150+T159</f>
        <v>0.05</v>
      </c>
      <c r="AR86" s="167" t="s">
        <v>25</v>
      </c>
      <c r="AT86" s="175" t="s">
        <v>73</v>
      </c>
      <c r="AU86" s="175" t="s">
        <v>74</v>
      </c>
      <c r="AY86" s="167" t="s">
        <v>158</v>
      </c>
      <c r="BK86" s="176">
        <f>BK87+BK132+BK136+BK150+BK159</f>
        <v>0</v>
      </c>
    </row>
    <row r="87" spans="2:63" s="11" customFormat="1" ht="19.9" customHeight="1">
      <c r="B87" s="166"/>
      <c r="D87" s="167" t="s">
        <v>73</v>
      </c>
      <c r="E87" s="177" t="s">
        <v>25</v>
      </c>
      <c r="F87" s="177" t="s">
        <v>159</v>
      </c>
      <c r="I87" s="169"/>
      <c r="J87" s="178">
        <f>BK87</f>
        <v>0</v>
      </c>
      <c r="L87" s="166"/>
      <c r="M87" s="171"/>
      <c r="N87" s="172"/>
      <c r="O87" s="172"/>
      <c r="P87" s="173">
        <f>SUM(P88:P131)</f>
        <v>0</v>
      </c>
      <c r="Q87" s="172"/>
      <c r="R87" s="173">
        <f>SUM(R88:R131)</f>
        <v>75.03955152</v>
      </c>
      <c r="S87" s="172"/>
      <c r="T87" s="174">
        <f>SUM(T88:T131)</f>
        <v>0</v>
      </c>
      <c r="AR87" s="167" t="s">
        <v>25</v>
      </c>
      <c r="AT87" s="175" t="s">
        <v>73</v>
      </c>
      <c r="AU87" s="175" t="s">
        <v>25</v>
      </c>
      <c r="AY87" s="167" t="s">
        <v>158</v>
      </c>
      <c r="BK87" s="176">
        <f>SUM(BK88:BK131)</f>
        <v>0</v>
      </c>
    </row>
    <row r="88" spans="2:65" s="1" customFormat="1" ht="16.5" customHeight="1">
      <c r="B88" s="179"/>
      <c r="C88" s="180" t="s">
        <v>25</v>
      </c>
      <c r="D88" s="180" t="s">
        <v>160</v>
      </c>
      <c r="E88" s="181" t="s">
        <v>936</v>
      </c>
      <c r="F88" s="182" t="s">
        <v>937</v>
      </c>
      <c r="G88" s="183" t="s">
        <v>176</v>
      </c>
      <c r="H88" s="184">
        <v>9</v>
      </c>
      <c r="I88" s="185"/>
      <c r="J88" s="186">
        <f>ROUND(I88*H88,2)</f>
        <v>0</v>
      </c>
      <c r="K88" s="182" t="s">
        <v>5</v>
      </c>
      <c r="L88" s="40"/>
      <c r="M88" s="187" t="s">
        <v>5</v>
      </c>
      <c r="N88" s="188" t="s">
        <v>45</v>
      </c>
      <c r="O88" s="41"/>
      <c r="P88" s="189">
        <f>O88*H88</f>
        <v>0</v>
      </c>
      <c r="Q88" s="189">
        <v>0.00868</v>
      </c>
      <c r="R88" s="189">
        <f>Q88*H88</f>
        <v>0.07812</v>
      </c>
      <c r="S88" s="189">
        <v>0</v>
      </c>
      <c r="T88" s="190">
        <f>S88*H88</f>
        <v>0</v>
      </c>
      <c r="AR88" s="23" t="s">
        <v>165</v>
      </c>
      <c r="AT88" s="23" t="s">
        <v>160</v>
      </c>
      <c r="AU88" s="23" t="s">
        <v>83</v>
      </c>
      <c r="AY88" s="23" t="s">
        <v>158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23" t="s">
        <v>25</v>
      </c>
      <c r="BK88" s="191">
        <f>ROUND(I88*H88,2)</f>
        <v>0</v>
      </c>
      <c r="BL88" s="23" t="s">
        <v>165</v>
      </c>
      <c r="BM88" s="23" t="s">
        <v>1093</v>
      </c>
    </row>
    <row r="89" spans="2:47" s="1" customFormat="1" ht="27">
      <c r="B89" s="40"/>
      <c r="D89" s="192" t="s">
        <v>167</v>
      </c>
      <c r="F89" s="193" t="s">
        <v>939</v>
      </c>
      <c r="I89" s="194"/>
      <c r="L89" s="40"/>
      <c r="M89" s="195"/>
      <c r="N89" s="41"/>
      <c r="O89" s="41"/>
      <c r="P89" s="41"/>
      <c r="Q89" s="41"/>
      <c r="R89" s="41"/>
      <c r="S89" s="41"/>
      <c r="T89" s="69"/>
      <c r="AT89" s="23" t="s">
        <v>167</v>
      </c>
      <c r="AU89" s="23" t="s">
        <v>83</v>
      </c>
    </row>
    <row r="90" spans="2:51" s="12" customFormat="1" ht="13.5">
      <c r="B90" s="196"/>
      <c r="D90" s="192" t="s">
        <v>192</v>
      </c>
      <c r="E90" s="197" t="s">
        <v>5</v>
      </c>
      <c r="F90" s="198" t="s">
        <v>204</v>
      </c>
      <c r="H90" s="199">
        <v>9</v>
      </c>
      <c r="I90" s="200"/>
      <c r="L90" s="196"/>
      <c r="M90" s="201"/>
      <c r="N90" s="202"/>
      <c r="O90" s="202"/>
      <c r="P90" s="202"/>
      <c r="Q90" s="202"/>
      <c r="R90" s="202"/>
      <c r="S90" s="202"/>
      <c r="T90" s="203"/>
      <c r="AT90" s="197" t="s">
        <v>192</v>
      </c>
      <c r="AU90" s="197" t="s">
        <v>83</v>
      </c>
      <c r="AV90" s="12" t="s">
        <v>83</v>
      </c>
      <c r="AW90" s="12" t="s">
        <v>37</v>
      </c>
      <c r="AX90" s="12" t="s">
        <v>25</v>
      </c>
      <c r="AY90" s="197" t="s">
        <v>158</v>
      </c>
    </row>
    <row r="91" spans="2:65" s="1" customFormat="1" ht="16.5" customHeight="1">
      <c r="B91" s="179"/>
      <c r="C91" s="180" t="s">
        <v>83</v>
      </c>
      <c r="D91" s="180" t="s">
        <v>160</v>
      </c>
      <c r="E91" s="181" t="s">
        <v>940</v>
      </c>
      <c r="F91" s="182" t="s">
        <v>941</v>
      </c>
      <c r="G91" s="183" t="s">
        <v>176</v>
      </c>
      <c r="H91" s="184">
        <v>3</v>
      </c>
      <c r="I91" s="185"/>
      <c r="J91" s="186">
        <f>ROUND(I91*H91,2)</f>
        <v>0</v>
      </c>
      <c r="K91" s="182" t="s">
        <v>164</v>
      </c>
      <c r="L91" s="40"/>
      <c r="M91" s="187" t="s">
        <v>5</v>
      </c>
      <c r="N91" s="188" t="s">
        <v>45</v>
      </c>
      <c r="O91" s="41"/>
      <c r="P91" s="189">
        <f>O91*H91</f>
        <v>0</v>
      </c>
      <c r="Q91" s="189">
        <v>0.0369</v>
      </c>
      <c r="R91" s="189">
        <f>Q91*H91</f>
        <v>0.1107</v>
      </c>
      <c r="S91" s="189">
        <v>0</v>
      </c>
      <c r="T91" s="190">
        <f>S91*H91</f>
        <v>0</v>
      </c>
      <c r="AR91" s="23" t="s">
        <v>165</v>
      </c>
      <c r="AT91" s="23" t="s">
        <v>160</v>
      </c>
      <c r="AU91" s="23" t="s">
        <v>83</v>
      </c>
      <c r="AY91" s="23" t="s">
        <v>158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23" t="s">
        <v>25</v>
      </c>
      <c r="BK91" s="191">
        <f>ROUND(I91*H91,2)</f>
        <v>0</v>
      </c>
      <c r="BL91" s="23" t="s">
        <v>165</v>
      </c>
      <c r="BM91" s="23" t="s">
        <v>1094</v>
      </c>
    </row>
    <row r="92" spans="2:47" s="1" customFormat="1" ht="27">
      <c r="B92" s="40"/>
      <c r="D92" s="192" t="s">
        <v>167</v>
      </c>
      <c r="F92" s="193" t="s">
        <v>939</v>
      </c>
      <c r="I92" s="194"/>
      <c r="L92" s="40"/>
      <c r="M92" s="195"/>
      <c r="N92" s="41"/>
      <c r="O92" s="41"/>
      <c r="P92" s="41"/>
      <c r="Q92" s="41"/>
      <c r="R92" s="41"/>
      <c r="S92" s="41"/>
      <c r="T92" s="69"/>
      <c r="AT92" s="23" t="s">
        <v>167</v>
      </c>
      <c r="AU92" s="23" t="s">
        <v>83</v>
      </c>
    </row>
    <row r="93" spans="2:51" s="12" customFormat="1" ht="13.5">
      <c r="B93" s="196"/>
      <c r="D93" s="192" t="s">
        <v>192</v>
      </c>
      <c r="E93" s="197" t="s">
        <v>5</v>
      </c>
      <c r="F93" s="198" t="s">
        <v>173</v>
      </c>
      <c r="H93" s="199">
        <v>3</v>
      </c>
      <c r="I93" s="200"/>
      <c r="L93" s="196"/>
      <c r="M93" s="201"/>
      <c r="N93" s="202"/>
      <c r="O93" s="202"/>
      <c r="P93" s="202"/>
      <c r="Q93" s="202"/>
      <c r="R93" s="202"/>
      <c r="S93" s="202"/>
      <c r="T93" s="203"/>
      <c r="AT93" s="197" t="s">
        <v>192</v>
      </c>
      <c r="AU93" s="197" t="s">
        <v>83</v>
      </c>
      <c r="AV93" s="12" t="s">
        <v>83</v>
      </c>
      <c r="AW93" s="12" t="s">
        <v>37</v>
      </c>
      <c r="AX93" s="12" t="s">
        <v>25</v>
      </c>
      <c r="AY93" s="197" t="s">
        <v>158</v>
      </c>
    </row>
    <row r="94" spans="2:65" s="1" customFormat="1" ht="16.5" customHeight="1">
      <c r="B94" s="179"/>
      <c r="C94" s="180" t="s">
        <v>173</v>
      </c>
      <c r="D94" s="180" t="s">
        <v>160</v>
      </c>
      <c r="E94" s="181" t="s">
        <v>943</v>
      </c>
      <c r="F94" s="182" t="s">
        <v>944</v>
      </c>
      <c r="G94" s="183" t="s">
        <v>189</v>
      </c>
      <c r="H94" s="184">
        <v>15.18</v>
      </c>
      <c r="I94" s="185"/>
      <c r="J94" s="186">
        <f>ROUND(I94*H94,2)</f>
        <v>0</v>
      </c>
      <c r="K94" s="182" t="s">
        <v>164</v>
      </c>
      <c r="L94" s="40"/>
      <c r="M94" s="187" t="s">
        <v>5</v>
      </c>
      <c r="N94" s="188" t="s">
        <v>45</v>
      </c>
      <c r="O94" s="41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23" t="s">
        <v>165</v>
      </c>
      <c r="AT94" s="23" t="s">
        <v>160</v>
      </c>
      <c r="AU94" s="23" t="s">
        <v>83</v>
      </c>
      <c r="AY94" s="23" t="s">
        <v>158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23" t="s">
        <v>25</v>
      </c>
      <c r="BK94" s="191">
        <f>ROUND(I94*H94,2)</f>
        <v>0</v>
      </c>
      <c r="BL94" s="23" t="s">
        <v>165</v>
      </c>
      <c r="BM94" s="23" t="s">
        <v>1095</v>
      </c>
    </row>
    <row r="95" spans="2:51" s="12" customFormat="1" ht="13.5">
      <c r="B95" s="196"/>
      <c r="D95" s="192" t="s">
        <v>192</v>
      </c>
      <c r="E95" s="197" t="s">
        <v>5</v>
      </c>
      <c r="F95" s="198" t="s">
        <v>1096</v>
      </c>
      <c r="H95" s="199">
        <v>15.18</v>
      </c>
      <c r="I95" s="200"/>
      <c r="L95" s="196"/>
      <c r="M95" s="201"/>
      <c r="N95" s="202"/>
      <c r="O95" s="202"/>
      <c r="P95" s="202"/>
      <c r="Q95" s="202"/>
      <c r="R95" s="202"/>
      <c r="S95" s="202"/>
      <c r="T95" s="203"/>
      <c r="AT95" s="197" t="s">
        <v>192</v>
      </c>
      <c r="AU95" s="197" t="s">
        <v>83</v>
      </c>
      <c r="AV95" s="12" t="s">
        <v>83</v>
      </c>
      <c r="AW95" s="12" t="s">
        <v>37</v>
      </c>
      <c r="AX95" s="12" t="s">
        <v>25</v>
      </c>
      <c r="AY95" s="197" t="s">
        <v>158</v>
      </c>
    </row>
    <row r="96" spans="2:65" s="1" customFormat="1" ht="16.5" customHeight="1">
      <c r="B96" s="179"/>
      <c r="C96" s="180" t="s">
        <v>165</v>
      </c>
      <c r="D96" s="180" t="s">
        <v>160</v>
      </c>
      <c r="E96" s="181" t="s">
        <v>226</v>
      </c>
      <c r="F96" s="182" t="s">
        <v>227</v>
      </c>
      <c r="G96" s="183" t="s">
        <v>189</v>
      </c>
      <c r="H96" s="184">
        <v>62.114</v>
      </c>
      <c r="I96" s="185"/>
      <c r="J96" s="186">
        <f>ROUND(I96*H96,2)</f>
        <v>0</v>
      </c>
      <c r="K96" s="182" t="s">
        <v>164</v>
      </c>
      <c r="L96" s="40"/>
      <c r="M96" s="187" t="s">
        <v>5</v>
      </c>
      <c r="N96" s="188" t="s">
        <v>45</v>
      </c>
      <c r="O96" s="41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AR96" s="23" t="s">
        <v>165</v>
      </c>
      <c r="AT96" s="23" t="s">
        <v>160</v>
      </c>
      <c r="AU96" s="23" t="s">
        <v>83</v>
      </c>
      <c r="AY96" s="23" t="s">
        <v>158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3" t="s">
        <v>25</v>
      </c>
      <c r="BK96" s="191">
        <f>ROUND(I96*H96,2)</f>
        <v>0</v>
      </c>
      <c r="BL96" s="23" t="s">
        <v>165</v>
      </c>
      <c r="BM96" s="23" t="s">
        <v>1097</v>
      </c>
    </row>
    <row r="97" spans="2:47" s="1" customFormat="1" ht="27">
      <c r="B97" s="40"/>
      <c r="D97" s="192" t="s">
        <v>167</v>
      </c>
      <c r="F97" s="193" t="s">
        <v>939</v>
      </c>
      <c r="I97" s="194"/>
      <c r="L97" s="40"/>
      <c r="M97" s="195"/>
      <c r="N97" s="41"/>
      <c r="O97" s="41"/>
      <c r="P97" s="41"/>
      <c r="Q97" s="41"/>
      <c r="R97" s="41"/>
      <c r="S97" s="41"/>
      <c r="T97" s="69"/>
      <c r="AT97" s="23" t="s">
        <v>167</v>
      </c>
      <c r="AU97" s="23" t="s">
        <v>83</v>
      </c>
    </row>
    <row r="98" spans="2:51" s="12" customFormat="1" ht="13.5">
      <c r="B98" s="196"/>
      <c r="D98" s="192" t="s">
        <v>192</v>
      </c>
      <c r="E98" s="197" t="s">
        <v>5</v>
      </c>
      <c r="F98" s="198" t="s">
        <v>1098</v>
      </c>
      <c r="H98" s="199">
        <v>62.1143</v>
      </c>
      <c r="I98" s="200"/>
      <c r="L98" s="196"/>
      <c r="M98" s="201"/>
      <c r="N98" s="202"/>
      <c r="O98" s="202"/>
      <c r="P98" s="202"/>
      <c r="Q98" s="202"/>
      <c r="R98" s="202"/>
      <c r="S98" s="202"/>
      <c r="T98" s="203"/>
      <c r="AT98" s="197" t="s">
        <v>192</v>
      </c>
      <c r="AU98" s="197" t="s">
        <v>83</v>
      </c>
      <c r="AV98" s="12" t="s">
        <v>83</v>
      </c>
      <c r="AW98" s="12" t="s">
        <v>37</v>
      </c>
      <c r="AX98" s="12" t="s">
        <v>25</v>
      </c>
      <c r="AY98" s="197" t="s">
        <v>158</v>
      </c>
    </row>
    <row r="99" spans="2:65" s="1" customFormat="1" ht="16.5" customHeight="1">
      <c r="B99" s="179"/>
      <c r="C99" s="180" t="s">
        <v>182</v>
      </c>
      <c r="D99" s="180" t="s">
        <v>160</v>
      </c>
      <c r="E99" s="181" t="s">
        <v>232</v>
      </c>
      <c r="F99" s="182" t="s">
        <v>233</v>
      </c>
      <c r="G99" s="183" t="s">
        <v>189</v>
      </c>
      <c r="H99" s="184">
        <v>62.114</v>
      </c>
      <c r="I99" s="185"/>
      <c r="J99" s="186">
        <f>ROUND(I99*H99,2)</f>
        <v>0</v>
      </c>
      <c r="K99" s="182" t="s">
        <v>164</v>
      </c>
      <c r="L99" s="40"/>
      <c r="M99" s="187" t="s">
        <v>5</v>
      </c>
      <c r="N99" s="188" t="s">
        <v>45</v>
      </c>
      <c r="O99" s="41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AR99" s="23" t="s">
        <v>165</v>
      </c>
      <c r="AT99" s="23" t="s">
        <v>160</v>
      </c>
      <c r="AU99" s="23" t="s">
        <v>83</v>
      </c>
      <c r="AY99" s="23" t="s">
        <v>158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25</v>
      </c>
      <c r="BK99" s="191">
        <f>ROUND(I99*H99,2)</f>
        <v>0</v>
      </c>
      <c r="BL99" s="23" t="s">
        <v>165</v>
      </c>
      <c r="BM99" s="23" t="s">
        <v>1099</v>
      </c>
    </row>
    <row r="100" spans="2:51" s="12" customFormat="1" ht="13.5">
      <c r="B100" s="196"/>
      <c r="D100" s="192" t="s">
        <v>192</v>
      </c>
      <c r="E100" s="197" t="s">
        <v>5</v>
      </c>
      <c r="F100" s="198" t="s">
        <v>1098</v>
      </c>
      <c r="H100" s="199">
        <v>62.1143</v>
      </c>
      <c r="I100" s="200"/>
      <c r="L100" s="196"/>
      <c r="M100" s="201"/>
      <c r="N100" s="202"/>
      <c r="O100" s="202"/>
      <c r="P100" s="202"/>
      <c r="Q100" s="202"/>
      <c r="R100" s="202"/>
      <c r="S100" s="202"/>
      <c r="T100" s="203"/>
      <c r="AT100" s="197" t="s">
        <v>192</v>
      </c>
      <c r="AU100" s="197" t="s">
        <v>83</v>
      </c>
      <c r="AV100" s="12" t="s">
        <v>83</v>
      </c>
      <c r="AW100" s="12" t="s">
        <v>37</v>
      </c>
      <c r="AX100" s="12" t="s">
        <v>25</v>
      </c>
      <c r="AY100" s="197" t="s">
        <v>158</v>
      </c>
    </row>
    <row r="101" spans="2:65" s="1" customFormat="1" ht="16.5" customHeight="1">
      <c r="B101" s="179"/>
      <c r="C101" s="180" t="s">
        <v>186</v>
      </c>
      <c r="D101" s="180" t="s">
        <v>160</v>
      </c>
      <c r="E101" s="181" t="s">
        <v>236</v>
      </c>
      <c r="F101" s="182" t="s">
        <v>237</v>
      </c>
      <c r="G101" s="183" t="s">
        <v>163</v>
      </c>
      <c r="H101" s="184">
        <v>143.728</v>
      </c>
      <c r="I101" s="185"/>
      <c r="J101" s="186">
        <f>ROUND(I101*H101,2)</f>
        <v>0</v>
      </c>
      <c r="K101" s="182" t="s">
        <v>164</v>
      </c>
      <c r="L101" s="40"/>
      <c r="M101" s="187" t="s">
        <v>5</v>
      </c>
      <c r="N101" s="188" t="s">
        <v>45</v>
      </c>
      <c r="O101" s="41"/>
      <c r="P101" s="189">
        <f>O101*H101</f>
        <v>0</v>
      </c>
      <c r="Q101" s="189">
        <v>0.00084</v>
      </c>
      <c r="R101" s="189">
        <f>Q101*H101</f>
        <v>0.12073152000000001</v>
      </c>
      <c r="S101" s="189">
        <v>0</v>
      </c>
      <c r="T101" s="190">
        <f>S101*H101</f>
        <v>0</v>
      </c>
      <c r="AR101" s="23" t="s">
        <v>165</v>
      </c>
      <c r="AT101" s="23" t="s">
        <v>160</v>
      </c>
      <c r="AU101" s="23" t="s">
        <v>83</v>
      </c>
      <c r="AY101" s="23" t="s">
        <v>158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3" t="s">
        <v>25</v>
      </c>
      <c r="BK101" s="191">
        <f>ROUND(I101*H101,2)</f>
        <v>0</v>
      </c>
      <c r="BL101" s="23" t="s">
        <v>165</v>
      </c>
      <c r="BM101" s="23" t="s">
        <v>1100</v>
      </c>
    </row>
    <row r="102" spans="2:47" s="1" customFormat="1" ht="27">
      <c r="B102" s="40"/>
      <c r="D102" s="192" t="s">
        <v>167</v>
      </c>
      <c r="F102" s="193" t="s">
        <v>939</v>
      </c>
      <c r="I102" s="194"/>
      <c r="L102" s="40"/>
      <c r="M102" s="195"/>
      <c r="N102" s="41"/>
      <c r="O102" s="41"/>
      <c r="P102" s="41"/>
      <c r="Q102" s="41"/>
      <c r="R102" s="41"/>
      <c r="S102" s="41"/>
      <c r="T102" s="69"/>
      <c r="AT102" s="23" t="s">
        <v>167</v>
      </c>
      <c r="AU102" s="23" t="s">
        <v>83</v>
      </c>
    </row>
    <row r="103" spans="2:51" s="12" customFormat="1" ht="13.5">
      <c r="B103" s="196"/>
      <c r="D103" s="192" t="s">
        <v>192</v>
      </c>
      <c r="E103" s="197" t="s">
        <v>5</v>
      </c>
      <c r="F103" s="198" t="s">
        <v>1101</v>
      </c>
      <c r="H103" s="199">
        <v>143.728</v>
      </c>
      <c r="I103" s="200"/>
      <c r="L103" s="196"/>
      <c r="M103" s="201"/>
      <c r="N103" s="202"/>
      <c r="O103" s="202"/>
      <c r="P103" s="202"/>
      <c r="Q103" s="202"/>
      <c r="R103" s="202"/>
      <c r="S103" s="202"/>
      <c r="T103" s="203"/>
      <c r="AT103" s="197" t="s">
        <v>192</v>
      </c>
      <c r="AU103" s="197" t="s">
        <v>83</v>
      </c>
      <c r="AV103" s="12" t="s">
        <v>83</v>
      </c>
      <c r="AW103" s="12" t="s">
        <v>37</v>
      </c>
      <c r="AX103" s="12" t="s">
        <v>25</v>
      </c>
      <c r="AY103" s="197" t="s">
        <v>158</v>
      </c>
    </row>
    <row r="104" spans="2:65" s="1" customFormat="1" ht="16.5" customHeight="1">
      <c r="B104" s="179"/>
      <c r="C104" s="180" t="s">
        <v>194</v>
      </c>
      <c r="D104" s="180" t="s">
        <v>160</v>
      </c>
      <c r="E104" s="181" t="s">
        <v>242</v>
      </c>
      <c r="F104" s="182" t="s">
        <v>243</v>
      </c>
      <c r="G104" s="183" t="s">
        <v>163</v>
      </c>
      <c r="H104" s="184">
        <v>143.728</v>
      </c>
      <c r="I104" s="185"/>
      <c r="J104" s="186">
        <f>ROUND(I104*H104,2)</f>
        <v>0</v>
      </c>
      <c r="K104" s="182" t="s">
        <v>164</v>
      </c>
      <c r="L104" s="40"/>
      <c r="M104" s="187" t="s">
        <v>5</v>
      </c>
      <c r="N104" s="188" t="s">
        <v>45</v>
      </c>
      <c r="O104" s="41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23" t="s">
        <v>165</v>
      </c>
      <c r="AT104" s="23" t="s">
        <v>160</v>
      </c>
      <c r="AU104" s="23" t="s">
        <v>83</v>
      </c>
      <c r="AY104" s="23" t="s">
        <v>158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3" t="s">
        <v>25</v>
      </c>
      <c r="BK104" s="191">
        <f>ROUND(I104*H104,2)</f>
        <v>0</v>
      </c>
      <c r="BL104" s="23" t="s">
        <v>165</v>
      </c>
      <c r="BM104" s="23" t="s">
        <v>1102</v>
      </c>
    </row>
    <row r="105" spans="2:47" s="1" customFormat="1" ht="27">
      <c r="B105" s="40"/>
      <c r="D105" s="192" t="s">
        <v>167</v>
      </c>
      <c r="F105" s="193" t="s">
        <v>939</v>
      </c>
      <c r="I105" s="194"/>
      <c r="L105" s="40"/>
      <c r="M105" s="195"/>
      <c r="N105" s="41"/>
      <c r="O105" s="41"/>
      <c r="P105" s="41"/>
      <c r="Q105" s="41"/>
      <c r="R105" s="41"/>
      <c r="S105" s="41"/>
      <c r="T105" s="69"/>
      <c r="AT105" s="23" t="s">
        <v>167</v>
      </c>
      <c r="AU105" s="23" t="s">
        <v>83</v>
      </c>
    </row>
    <row r="106" spans="2:51" s="12" customFormat="1" ht="13.5">
      <c r="B106" s="196"/>
      <c r="D106" s="192" t="s">
        <v>192</v>
      </c>
      <c r="E106" s="197" t="s">
        <v>5</v>
      </c>
      <c r="F106" s="198" t="s">
        <v>1101</v>
      </c>
      <c r="H106" s="199">
        <v>143.728</v>
      </c>
      <c r="I106" s="200"/>
      <c r="L106" s="196"/>
      <c r="M106" s="201"/>
      <c r="N106" s="202"/>
      <c r="O106" s="202"/>
      <c r="P106" s="202"/>
      <c r="Q106" s="202"/>
      <c r="R106" s="202"/>
      <c r="S106" s="202"/>
      <c r="T106" s="203"/>
      <c r="AT106" s="197" t="s">
        <v>192</v>
      </c>
      <c r="AU106" s="197" t="s">
        <v>83</v>
      </c>
      <c r="AV106" s="12" t="s">
        <v>83</v>
      </c>
      <c r="AW106" s="12" t="s">
        <v>37</v>
      </c>
      <c r="AX106" s="12" t="s">
        <v>25</v>
      </c>
      <c r="AY106" s="197" t="s">
        <v>158</v>
      </c>
    </row>
    <row r="107" spans="2:65" s="1" customFormat="1" ht="16.5" customHeight="1">
      <c r="B107" s="179"/>
      <c r="C107" s="180" t="s">
        <v>199</v>
      </c>
      <c r="D107" s="180" t="s">
        <v>160</v>
      </c>
      <c r="E107" s="181" t="s">
        <v>247</v>
      </c>
      <c r="F107" s="182" t="s">
        <v>953</v>
      </c>
      <c r="G107" s="183" t="s">
        <v>189</v>
      </c>
      <c r="H107" s="184">
        <v>62.114</v>
      </c>
      <c r="I107" s="185"/>
      <c r="J107" s="186">
        <f>ROUND(I107*H107,2)</f>
        <v>0</v>
      </c>
      <c r="K107" s="182" t="s">
        <v>164</v>
      </c>
      <c r="L107" s="40"/>
      <c r="M107" s="187" t="s">
        <v>5</v>
      </c>
      <c r="N107" s="188" t="s">
        <v>45</v>
      </c>
      <c r="O107" s="41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23" t="s">
        <v>165</v>
      </c>
      <c r="AT107" s="23" t="s">
        <v>160</v>
      </c>
      <c r="AU107" s="23" t="s">
        <v>83</v>
      </c>
      <c r="AY107" s="23" t="s">
        <v>158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23" t="s">
        <v>25</v>
      </c>
      <c r="BK107" s="191">
        <f>ROUND(I107*H107,2)</f>
        <v>0</v>
      </c>
      <c r="BL107" s="23" t="s">
        <v>165</v>
      </c>
      <c r="BM107" s="23" t="s">
        <v>1103</v>
      </c>
    </row>
    <row r="108" spans="2:47" s="1" customFormat="1" ht="27">
      <c r="B108" s="40"/>
      <c r="D108" s="192" t="s">
        <v>167</v>
      </c>
      <c r="F108" s="193" t="s">
        <v>939</v>
      </c>
      <c r="I108" s="194"/>
      <c r="L108" s="40"/>
      <c r="M108" s="195"/>
      <c r="N108" s="41"/>
      <c r="O108" s="41"/>
      <c r="P108" s="41"/>
      <c r="Q108" s="41"/>
      <c r="R108" s="41"/>
      <c r="S108" s="41"/>
      <c r="T108" s="69"/>
      <c r="AT108" s="23" t="s">
        <v>167</v>
      </c>
      <c r="AU108" s="23" t="s">
        <v>83</v>
      </c>
    </row>
    <row r="109" spans="2:51" s="12" customFormat="1" ht="13.5">
      <c r="B109" s="196"/>
      <c r="D109" s="192" t="s">
        <v>192</v>
      </c>
      <c r="E109" s="197" t="s">
        <v>5</v>
      </c>
      <c r="F109" s="198" t="s">
        <v>1098</v>
      </c>
      <c r="H109" s="199">
        <v>62.1143</v>
      </c>
      <c r="I109" s="200"/>
      <c r="L109" s="196"/>
      <c r="M109" s="201"/>
      <c r="N109" s="202"/>
      <c r="O109" s="202"/>
      <c r="P109" s="202"/>
      <c r="Q109" s="202"/>
      <c r="R109" s="202"/>
      <c r="S109" s="202"/>
      <c r="T109" s="203"/>
      <c r="AT109" s="197" t="s">
        <v>192</v>
      </c>
      <c r="AU109" s="197" t="s">
        <v>83</v>
      </c>
      <c r="AV109" s="12" t="s">
        <v>83</v>
      </c>
      <c r="AW109" s="12" t="s">
        <v>37</v>
      </c>
      <c r="AX109" s="12" t="s">
        <v>25</v>
      </c>
      <c r="AY109" s="197" t="s">
        <v>158</v>
      </c>
    </row>
    <row r="110" spans="2:65" s="1" customFormat="1" ht="16.5" customHeight="1">
      <c r="B110" s="179"/>
      <c r="C110" s="180" t="s">
        <v>204</v>
      </c>
      <c r="D110" s="180" t="s">
        <v>160</v>
      </c>
      <c r="E110" s="181" t="s">
        <v>956</v>
      </c>
      <c r="F110" s="182" t="s">
        <v>957</v>
      </c>
      <c r="G110" s="183" t="s">
        <v>189</v>
      </c>
      <c r="H110" s="184">
        <v>75.068</v>
      </c>
      <c r="I110" s="185"/>
      <c r="J110" s="186">
        <f>ROUND(I110*H110,2)</f>
        <v>0</v>
      </c>
      <c r="K110" s="182" t="s">
        <v>164</v>
      </c>
      <c r="L110" s="40"/>
      <c r="M110" s="187" t="s">
        <v>5</v>
      </c>
      <c r="N110" s="188" t="s">
        <v>45</v>
      </c>
      <c r="O110" s="41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AR110" s="23" t="s">
        <v>165</v>
      </c>
      <c r="AT110" s="23" t="s">
        <v>160</v>
      </c>
      <c r="AU110" s="23" t="s">
        <v>83</v>
      </c>
      <c r="AY110" s="23" t="s">
        <v>158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23" t="s">
        <v>25</v>
      </c>
      <c r="BK110" s="191">
        <f>ROUND(I110*H110,2)</f>
        <v>0</v>
      </c>
      <c r="BL110" s="23" t="s">
        <v>165</v>
      </c>
      <c r="BM110" s="23" t="s">
        <v>1104</v>
      </c>
    </row>
    <row r="111" spans="2:51" s="12" customFormat="1" ht="13.5">
      <c r="B111" s="196"/>
      <c r="D111" s="192" t="s">
        <v>192</v>
      </c>
      <c r="E111" s="197" t="s">
        <v>5</v>
      </c>
      <c r="F111" s="198" t="s">
        <v>1105</v>
      </c>
      <c r="H111" s="199">
        <v>75.068</v>
      </c>
      <c r="I111" s="200"/>
      <c r="L111" s="196"/>
      <c r="M111" s="201"/>
      <c r="N111" s="202"/>
      <c r="O111" s="202"/>
      <c r="P111" s="202"/>
      <c r="Q111" s="202"/>
      <c r="R111" s="202"/>
      <c r="S111" s="202"/>
      <c r="T111" s="203"/>
      <c r="AT111" s="197" t="s">
        <v>192</v>
      </c>
      <c r="AU111" s="197" t="s">
        <v>83</v>
      </c>
      <c r="AV111" s="12" t="s">
        <v>83</v>
      </c>
      <c r="AW111" s="12" t="s">
        <v>37</v>
      </c>
      <c r="AX111" s="12" t="s">
        <v>25</v>
      </c>
      <c r="AY111" s="197" t="s">
        <v>158</v>
      </c>
    </row>
    <row r="112" spans="2:65" s="1" customFormat="1" ht="16.5" customHeight="1">
      <c r="B112" s="179"/>
      <c r="C112" s="180" t="s">
        <v>29</v>
      </c>
      <c r="D112" s="180" t="s">
        <v>160</v>
      </c>
      <c r="E112" s="181" t="s">
        <v>251</v>
      </c>
      <c r="F112" s="182" t="s">
        <v>252</v>
      </c>
      <c r="G112" s="183" t="s">
        <v>189</v>
      </c>
      <c r="H112" s="184">
        <v>49.16</v>
      </c>
      <c r="I112" s="185"/>
      <c r="J112" s="186">
        <f>ROUND(I112*H112,2)</f>
        <v>0</v>
      </c>
      <c r="K112" s="182" t="s">
        <v>164</v>
      </c>
      <c r="L112" s="40"/>
      <c r="M112" s="187" t="s">
        <v>5</v>
      </c>
      <c r="N112" s="188" t="s">
        <v>45</v>
      </c>
      <c r="O112" s="41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AR112" s="23" t="s">
        <v>165</v>
      </c>
      <c r="AT112" s="23" t="s">
        <v>160</v>
      </c>
      <c r="AU112" s="23" t="s">
        <v>83</v>
      </c>
      <c r="AY112" s="23" t="s">
        <v>158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23" t="s">
        <v>25</v>
      </c>
      <c r="BK112" s="191">
        <f>ROUND(I112*H112,2)</f>
        <v>0</v>
      </c>
      <c r="BL112" s="23" t="s">
        <v>165</v>
      </c>
      <c r="BM112" s="23" t="s">
        <v>1106</v>
      </c>
    </row>
    <row r="113" spans="2:51" s="12" customFormat="1" ht="13.5">
      <c r="B113" s="196"/>
      <c r="D113" s="192" t="s">
        <v>192</v>
      </c>
      <c r="E113" s="197" t="s">
        <v>5</v>
      </c>
      <c r="F113" s="198" t="s">
        <v>1107</v>
      </c>
      <c r="H113" s="199">
        <v>49.16</v>
      </c>
      <c r="I113" s="200"/>
      <c r="L113" s="196"/>
      <c r="M113" s="201"/>
      <c r="N113" s="202"/>
      <c r="O113" s="202"/>
      <c r="P113" s="202"/>
      <c r="Q113" s="202"/>
      <c r="R113" s="202"/>
      <c r="S113" s="202"/>
      <c r="T113" s="203"/>
      <c r="AT113" s="197" t="s">
        <v>192</v>
      </c>
      <c r="AU113" s="197" t="s">
        <v>83</v>
      </c>
      <c r="AV113" s="12" t="s">
        <v>83</v>
      </c>
      <c r="AW113" s="12" t="s">
        <v>37</v>
      </c>
      <c r="AX113" s="12" t="s">
        <v>74</v>
      </c>
      <c r="AY113" s="197" t="s">
        <v>158</v>
      </c>
    </row>
    <row r="114" spans="2:65" s="1" customFormat="1" ht="16.5" customHeight="1">
      <c r="B114" s="179"/>
      <c r="C114" s="180" t="s">
        <v>214</v>
      </c>
      <c r="D114" s="180" t="s">
        <v>160</v>
      </c>
      <c r="E114" s="181" t="s">
        <v>964</v>
      </c>
      <c r="F114" s="182" t="s">
        <v>965</v>
      </c>
      <c r="G114" s="183" t="s">
        <v>189</v>
      </c>
      <c r="H114" s="184">
        <v>75.068</v>
      </c>
      <c r="I114" s="185"/>
      <c r="J114" s="186">
        <f>ROUND(I114*H114,2)</f>
        <v>0</v>
      </c>
      <c r="K114" s="182" t="s">
        <v>164</v>
      </c>
      <c r="L114" s="40"/>
      <c r="M114" s="187" t="s">
        <v>5</v>
      </c>
      <c r="N114" s="188" t="s">
        <v>45</v>
      </c>
      <c r="O114" s="41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AR114" s="23" t="s">
        <v>165</v>
      </c>
      <c r="AT114" s="23" t="s">
        <v>160</v>
      </c>
      <c r="AU114" s="23" t="s">
        <v>83</v>
      </c>
      <c r="AY114" s="23" t="s">
        <v>158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23" t="s">
        <v>25</v>
      </c>
      <c r="BK114" s="191">
        <f>ROUND(I114*H114,2)</f>
        <v>0</v>
      </c>
      <c r="BL114" s="23" t="s">
        <v>165</v>
      </c>
      <c r="BM114" s="23" t="s">
        <v>1108</v>
      </c>
    </row>
    <row r="115" spans="2:47" s="1" customFormat="1" ht="27">
      <c r="B115" s="40"/>
      <c r="D115" s="192" t="s">
        <v>167</v>
      </c>
      <c r="F115" s="193" t="s">
        <v>939</v>
      </c>
      <c r="I115" s="194"/>
      <c r="L115" s="40"/>
      <c r="M115" s="195"/>
      <c r="N115" s="41"/>
      <c r="O115" s="41"/>
      <c r="P115" s="41"/>
      <c r="Q115" s="41"/>
      <c r="R115" s="41"/>
      <c r="S115" s="41"/>
      <c r="T115" s="69"/>
      <c r="AT115" s="23" t="s">
        <v>167</v>
      </c>
      <c r="AU115" s="23" t="s">
        <v>83</v>
      </c>
    </row>
    <row r="116" spans="2:51" s="12" customFormat="1" ht="13.5">
      <c r="B116" s="196"/>
      <c r="D116" s="192" t="s">
        <v>192</v>
      </c>
      <c r="E116" s="197" t="s">
        <v>5</v>
      </c>
      <c r="F116" s="198" t="s">
        <v>1105</v>
      </c>
      <c r="H116" s="199">
        <v>75.068</v>
      </c>
      <c r="I116" s="200"/>
      <c r="L116" s="196"/>
      <c r="M116" s="201"/>
      <c r="N116" s="202"/>
      <c r="O116" s="202"/>
      <c r="P116" s="202"/>
      <c r="Q116" s="202"/>
      <c r="R116" s="202"/>
      <c r="S116" s="202"/>
      <c r="T116" s="203"/>
      <c r="AT116" s="197" t="s">
        <v>192</v>
      </c>
      <c r="AU116" s="197" t="s">
        <v>83</v>
      </c>
      <c r="AV116" s="12" t="s">
        <v>83</v>
      </c>
      <c r="AW116" s="12" t="s">
        <v>37</v>
      </c>
      <c r="AX116" s="12" t="s">
        <v>74</v>
      </c>
      <c r="AY116" s="197" t="s">
        <v>158</v>
      </c>
    </row>
    <row r="117" spans="2:65" s="1" customFormat="1" ht="16.5" customHeight="1">
      <c r="B117" s="179"/>
      <c r="C117" s="180" t="s">
        <v>220</v>
      </c>
      <c r="D117" s="180" t="s">
        <v>160</v>
      </c>
      <c r="E117" s="181" t="s">
        <v>261</v>
      </c>
      <c r="F117" s="182" t="s">
        <v>262</v>
      </c>
      <c r="G117" s="183" t="s">
        <v>189</v>
      </c>
      <c r="H117" s="184">
        <v>12.954</v>
      </c>
      <c r="I117" s="185"/>
      <c r="J117" s="186">
        <f>ROUND(I117*H117,2)</f>
        <v>0</v>
      </c>
      <c r="K117" s="182" t="s">
        <v>164</v>
      </c>
      <c r="L117" s="40"/>
      <c r="M117" s="187" t="s">
        <v>5</v>
      </c>
      <c r="N117" s="188" t="s">
        <v>45</v>
      </c>
      <c r="O117" s="41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AR117" s="23" t="s">
        <v>165</v>
      </c>
      <c r="AT117" s="23" t="s">
        <v>160</v>
      </c>
      <c r="AU117" s="23" t="s">
        <v>83</v>
      </c>
      <c r="AY117" s="23" t="s">
        <v>158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23" t="s">
        <v>25</v>
      </c>
      <c r="BK117" s="191">
        <f>ROUND(I117*H117,2)</f>
        <v>0</v>
      </c>
      <c r="BL117" s="23" t="s">
        <v>165</v>
      </c>
      <c r="BM117" s="23" t="s">
        <v>1109</v>
      </c>
    </row>
    <row r="118" spans="2:47" s="1" customFormat="1" ht="27">
      <c r="B118" s="40"/>
      <c r="D118" s="192" t="s">
        <v>167</v>
      </c>
      <c r="F118" s="193" t="s">
        <v>939</v>
      </c>
      <c r="I118" s="194"/>
      <c r="L118" s="40"/>
      <c r="M118" s="195"/>
      <c r="N118" s="41"/>
      <c r="O118" s="41"/>
      <c r="P118" s="41"/>
      <c r="Q118" s="41"/>
      <c r="R118" s="41"/>
      <c r="S118" s="41"/>
      <c r="T118" s="69"/>
      <c r="AT118" s="23" t="s">
        <v>167</v>
      </c>
      <c r="AU118" s="23" t="s">
        <v>83</v>
      </c>
    </row>
    <row r="119" spans="2:51" s="12" customFormat="1" ht="13.5">
      <c r="B119" s="196"/>
      <c r="D119" s="192" t="s">
        <v>192</v>
      </c>
      <c r="E119" s="197" t="s">
        <v>5</v>
      </c>
      <c r="F119" s="198" t="s">
        <v>1110</v>
      </c>
      <c r="H119" s="199">
        <v>12.9535</v>
      </c>
      <c r="I119" s="200"/>
      <c r="L119" s="196"/>
      <c r="M119" s="201"/>
      <c r="N119" s="202"/>
      <c r="O119" s="202"/>
      <c r="P119" s="202"/>
      <c r="Q119" s="202"/>
      <c r="R119" s="202"/>
      <c r="S119" s="202"/>
      <c r="T119" s="203"/>
      <c r="AT119" s="197" t="s">
        <v>192</v>
      </c>
      <c r="AU119" s="197" t="s">
        <v>83</v>
      </c>
      <c r="AV119" s="12" t="s">
        <v>83</v>
      </c>
      <c r="AW119" s="12" t="s">
        <v>37</v>
      </c>
      <c r="AX119" s="12" t="s">
        <v>74</v>
      </c>
      <c r="AY119" s="197" t="s">
        <v>158</v>
      </c>
    </row>
    <row r="120" spans="2:65" s="1" customFormat="1" ht="16.5" customHeight="1">
      <c r="B120" s="179"/>
      <c r="C120" s="180" t="s">
        <v>225</v>
      </c>
      <c r="D120" s="180" t="s">
        <v>160</v>
      </c>
      <c r="E120" s="181" t="s">
        <v>272</v>
      </c>
      <c r="F120" s="182" t="s">
        <v>273</v>
      </c>
      <c r="G120" s="183" t="s">
        <v>189</v>
      </c>
      <c r="H120" s="184">
        <v>23.175</v>
      </c>
      <c r="I120" s="185"/>
      <c r="J120" s="186">
        <f>ROUND(I120*H120,2)</f>
        <v>0</v>
      </c>
      <c r="K120" s="182" t="s">
        <v>164</v>
      </c>
      <c r="L120" s="40"/>
      <c r="M120" s="187" t="s">
        <v>5</v>
      </c>
      <c r="N120" s="188" t="s">
        <v>45</v>
      </c>
      <c r="O120" s="41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AR120" s="23" t="s">
        <v>165</v>
      </c>
      <c r="AT120" s="23" t="s">
        <v>160</v>
      </c>
      <c r="AU120" s="23" t="s">
        <v>83</v>
      </c>
      <c r="AY120" s="23" t="s">
        <v>158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23" t="s">
        <v>25</v>
      </c>
      <c r="BK120" s="191">
        <f>ROUND(I120*H120,2)</f>
        <v>0</v>
      </c>
      <c r="BL120" s="23" t="s">
        <v>165</v>
      </c>
      <c r="BM120" s="23" t="s">
        <v>1111</v>
      </c>
    </row>
    <row r="121" spans="2:47" s="1" customFormat="1" ht="27">
      <c r="B121" s="40"/>
      <c r="D121" s="192" t="s">
        <v>167</v>
      </c>
      <c r="F121" s="193" t="s">
        <v>939</v>
      </c>
      <c r="I121" s="194"/>
      <c r="L121" s="40"/>
      <c r="M121" s="195"/>
      <c r="N121" s="41"/>
      <c r="O121" s="41"/>
      <c r="P121" s="41"/>
      <c r="Q121" s="41"/>
      <c r="R121" s="41"/>
      <c r="S121" s="41"/>
      <c r="T121" s="69"/>
      <c r="AT121" s="23" t="s">
        <v>167</v>
      </c>
      <c r="AU121" s="23" t="s">
        <v>83</v>
      </c>
    </row>
    <row r="122" spans="2:51" s="12" customFormat="1" ht="13.5">
      <c r="B122" s="196"/>
      <c r="D122" s="192" t="s">
        <v>192</v>
      </c>
      <c r="E122" s="197" t="s">
        <v>5</v>
      </c>
      <c r="F122" s="198" t="s">
        <v>1112</v>
      </c>
      <c r="H122" s="199">
        <v>23.17463</v>
      </c>
      <c r="I122" s="200"/>
      <c r="L122" s="196"/>
      <c r="M122" s="201"/>
      <c r="N122" s="202"/>
      <c r="O122" s="202"/>
      <c r="P122" s="202"/>
      <c r="Q122" s="202"/>
      <c r="R122" s="202"/>
      <c r="S122" s="202"/>
      <c r="T122" s="203"/>
      <c r="AT122" s="197" t="s">
        <v>192</v>
      </c>
      <c r="AU122" s="197" t="s">
        <v>83</v>
      </c>
      <c r="AV122" s="12" t="s">
        <v>83</v>
      </c>
      <c r="AW122" s="12" t="s">
        <v>37</v>
      </c>
      <c r="AX122" s="12" t="s">
        <v>25</v>
      </c>
      <c r="AY122" s="197" t="s">
        <v>158</v>
      </c>
    </row>
    <row r="123" spans="2:65" s="1" customFormat="1" ht="16.5" customHeight="1">
      <c r="B123" s="179"/>
      <c r="C123" s="204" t="s">
        <v>231</v>
      </c>
      <c r="D123" s="204" t="s">
        <v>205</v>
      </c>
      <c r="E123" s="205" t="s">
        <v>970</v>
      </c>
      <c r="F123" s="206" t="s">
        <v>971</v>
      </c>
      <c r="G123" s="207" t="s">
        <v>208</v>
      </c>
      <c r="H123" s="208">
        <v>17.376</v>
      </c>
      <c r="I123" s="209"/>
      <c r="J123" s="210">
        <f>ROUND(I123*H123,2)</f>
        <v>0</v>
      </c>
      <c r="K123" s="206" t="s">
        <v>5</v>
      </c>
      <c r="L123" s="211"/>
      <c r="M123" s="212" t="s">
        <v>5</v>
      </c>
      <c r="N123" s="213" t="s">
        <v>45</v>
      </c>
      <c r="O123" s="41"/>
      <c r="P123" s="189">
        <f>O123*H123</f>
        <v>0</v>
      </c>
      <c r="Q123" s="189">
        <v>1</v>
      </c>
      <c r="R123" s="189">
        <f>Q123*H123</f>
        <v>17.376</v>
      </c>
      <c r="S123" s="189">
        <v>0</v>
      </c>
      <c r="T123" s="190">
        <f>S123*H123</f>
        <v>0</v>
      </c>
      <c r="AR123" s="23" t="s">
        <v>199</v>
      </c>
      <c r="AT123" s="23" t="s">
        <v>205</v>
      </c>
      <c r="AU123" s="23" t="s">
        <v>83</v>
      </c>
      <c r="AY123" s="23" t="s">
        <v>158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23" t="s">
        <v>25</v>
      </c>
      <c r="BK123" s="191">
        <f>ROUND(I123*H123,2)</f>
        <v>0</v>
      </c>
      <c r="BL123" s="23" t="s">
        <v>165</v>
      </c>
      <c r="BM123" s="23" t="s">
        <v>1113</v>
      </c>
    </row>
    <row r="124" spans="2:47" s="1" customFormat="1" ht="27">
      <c r="B124" s="40"/>
      <c r="D124" s="192" t="s">
        <v>167</v>
      </c>
      <c r="F124" s="193" t="s">
        <v>1114</v>
      </c>
      <c r="I124" s="194"/>
      <c r="L124" s="40"/>
      <c r="M124" s="195"/>
      <c r="N124" s="41"/>
      <c r="O124" s="41"/>
      <c r="P124" s="41"/>
      <c r="Q124" s="41"/>
      <c r="R124" s="41"/>
      <c r="S124" s="41"/>
      <c r="T124" s="69"/>
      <c r="AT124" s="23" t="s">
        <v>167</v>
      </c>
      <c r="AU124" s="23" t="s">
        <v>83</v>
      </c>
    </row>
    <row r="125" spans="2:51" s="12" customFormat="1" ht="13.5">
      <c r="B125" s="196"/>
      <c r="D125" s="192" t="s">
        <v>192</v>
      </c>
      <c r="E125" s="197" t="s">
        <v>5</v>
      </c>
      <c r="F125" s="198" t="s">
        <v>1115</v>
      </c>
      <c r="H125" s="199">
        <v>17.3757</v>
      </c>
      <c r="I125" s="200"/>
      <c r="L125" s="196"/>
      <c r="M125" s="201"/>
      <c r="N125" s="202"/>
      <c r="O125" s="202"/>
      <c r="P125" s="202"/>
      <c r="Q125" s="202"/>
      <c r="R125" s="202"/>
      <c r="S125" s="202"/>
      <c r="T125" s="203"/>
      <c r="AT125" s="197" t="s">
        <v>192</v>
      </c>
      <c r="AU125" s="197" t="s">
        <v>83</v>
      </c>
      <c r="AV125" s="12" t="s">
        <v>83</v>
      </c>
      <c r="AW125" s="12" t="s">
        <v>37</v>
      </c>
      <c r="AX125" s="12" t="s">
        <v>74</v>
      </c>
      <c r="AY125" s="197" t="s">
        <v>158</v>
      </c>
    </row>
    <row r="126" spans="2:65" s="1" customFormat="1" ht="25.5" customHeight="1">
      <c r="B126" s="179"/>
      <c r="C126" s="180" t="s">
        <v>11</v>
      </c>
      <c r="D126" s="180" t="s">
        <v>160</v>
      </c>
      <c r="E126" s="181" t="s">
        <v>975</v>
      </c>
      <c r="F126" s="182" t="s">
        <v>976</v>
      </c>
      <c r="G126" s="183" t="s">
        <v>189</v>
      </c>
      <c r="H126" s="184">
        <v>32.774</v>
      </c>
      <c r="I126" s="185"/>
      <c r="J126" s="186">
        <f>ROUND(I126*H126,2)</f>
        <v>0</v>
      </c>
      <c r="K126" s="182" t="s">
        <v>5</v>
      </c>
      <c r="L126" s="40"/>
      <c r="M126" s="187" t="s">
        <v>5</v>
      </c>
      <c r="N126" s="188" t="s">
        <v>45</v>
      </c>
      <c r="O126" s="41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AR126" s="23" t="s">
        <v>165</v>
      </c>
      <c r="AT126" s="23" t="s">
        <v>160</v>
      </c>
      <c r="AU126" s="23" t="s">
        <v>83</v>
      </c>
      <c r="AY126" s="23" t="s">
        <v>158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3" t="s">
        <v>25</v>
      </c>
      <c r="BK126" s="191">
        <f>ROUND(I126*H126,2)</f>
        <v>0</v>
      </c>
      <c r="BL126" s="23" t="s">
        <v>165</v>
      </c>
      <c r="BM126" s="23" t="s">
        <v>1116</v>
      </c>
    </row>
    <row r="127" spans="2:47" s="1" customFormat="1" ht="27">
      <c r="B127" s="40"/>
      <c r="D127" s="192" t="s">
        <v>167</v>
      </c>
      <c r="F127" s="193" t="s">
        <v>939</v>
      </c>
      <c r="I127" s="194"/>
      <c r="L127" s="40"/>
      <c r="M127" s="195"/>
      <c r="N127" s="41"/>
      <c r="O127" s="41"/>
      <c r="P127" s="41"/>
      <c r="Q127" s="41"/>
      <c r="R127" s="41"/>
      <c r="S127" s="41"/>
      <c r="T127" s="69"/>
      <c r="AT127" s="23" t="s">
        <v>167</v>
      </c>
      <c r="AU127" s="23" t="s">
        <v>83</v>
      </c>
    </row>
    <row r="128" spans="2:51" s="12" customFormat="1" ht="13.5">
      <c r="B128" s="196"/>
      <c r="D128" s="192" t="s">
        <v>192</v>
      </c>
      <c r="E128" s="197" t="s">
        <v>5</v>
      </c>
      <c r="F128" s="198" t="s">
        <v>1117</v>
      </c>
      <c r="H128" s="199">
        <v>32.77387</v>
      </c>
      <c r="I128" s="200"/>
      <c r="L128" s="196"/>
      <c r="M128" s="201"/>
      <c r="N128" s="202"/>
      <c r="O128" s="202"/>
      <c r="P128" s="202"/>
      <c r="Q128" s="202"/>
      <c r="R128" s="202"/>
      <c r="S128" s="202"/>
      <c r="T128" s="203"/>
      <c r="AT128" s="197" t="s">
        <v>192</v>
      </c>
      <c r="AU128" s="197" t="s">
        <v>83</v>
      </c>
      <c r="AV128" s="12" t="s">
        <v>83</v>
      </c>
      <c r="AW128" s="12" t="s">
        <v>37</v>
      </c>
      <c r="AX128" s="12" t="s">
        <v>25</v>
      </c>
      <c r="AY128" s="197" t="s">
        <v>158</v>
      </c>
    </row>
    <row r="129" spans="2:65" s="1" customFormat="1" ht="16.5" customHeight="1">
      <c r="B129" s="179"/>
      <c r="C129" s="204" t="s">
        <v>241</v>
      </c>
      <c r="D129" s="204" t="s">
        <v>205</v>
      </c>
      <c r="E129" s="205" t="s">
        <v>979</v>
      </c>
      <c r="F129" s="206" t="s">
        <v>980</v>
      </c>
      <c r="G129" s="207" t="s">
        <v>208</v>
      </c>
      <c r="H129" s="208">
        <v>57.354</v>
      </c>
      <c r="I129" s="209"/>
      <c r="J129" s="210">
        <f>ROUND(I129*H129,2)</f>
        <v>0</v>
      </c>
      <c r="K129" s="206" t="s">
        <v>5</v>
      </c>
      <c r="L129" s="211"/>
      <c r="M129" s="212" t="s">
        <v>5</v>
      </c>
      <c r="N129" s="213" t="s">
        <v>45</v>
      </c>
      <c r="O129" s="41"/>
      <c r="P129" s="189">
        <f>O129*H129</f>
        <v>0</v>
      </c>
      <c r="Q129" s="189">
        <v>1</v>
      </c>
      <c r="R129" s="189">
        <f>Q129*H129</f>
        <v>57.354</v>
      </c>
      <c r="S129" s="189">
        <v>0</v>
      </c>
      <c r="T129" s="190">
        <f>S129*H129</f>
        <v>0</v>
      </c>
      <c r="AR129" s="23" t="s">
        <v>199</v>
      </c>
      <c r="AT129" s="23" t="s">
        <v>205</v>
      </c>
      <c r="AU129" s="23" t="s">
        <v>83</v>
      </c>
      <c r="AY129" s="23" t="s">
        <v>158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23" t="s">
        <v>25</v>
      </c>
      <c r="BK129" s="191">
        <f>ROUND(I129*H129,2)</f>
        <v>0</v>
      </c>
      <c r="BL129" s="23" t="s">
        <v>165</v>
      </c>
      <c r="BM129" s="23" t="s">
        <v>1118</v>
      </c>
    </row>
    <row r="130" spans="2:47" s="1" customFormat="1" ht="27">
      <c r="B130" s="40"/>
      <c r="D130" s="192" t="s">
        <v>167</v>
      </c>
      <c r="F130" s="193" t="s">
        <v>1119</v>
      </c>
      <c r="I130" s="194"/>
      <c r="L130" s="40"/>
      <c r="M130" s="195"/>
      <c r="N130" s="41"/>
      <c r="O130" s="41"/>
      <c r="P130" s="41"/>
      <c r="Q130" s="41"/>
      <c r="R130" s="41"/>
      <c r="S130" s="41"/>
      <c r="T130" s="69"/>
      <c r="AT130" s="23" t="s">
        <v>167</v>
      </c>
      <c r="AU130" s="23" t="s">
        <v>83</v>
      </c>
    </row>
    <row r="131" spans="2:51" s="12" customFormat="1" ht="13.5">
      <c r="B131" s="196"/>
      <c r="D131" s="192" t="s">
        <v>192</v>
      </c>
      <c r="E131" s="197" t="s">
        <v>5</v>
      </c>
      <c r="F131" s="198" t="s">
        <v>1120</v>
      </c>
      <c r="H131" s="199">
        <v>57.3542725</v>
      </c>
      <c r="I131" s="200"/>
      <c r="L131" s="196"/>
      <c r="M131" s="201"/>
      <c r="N131" s="202"/>
      <c r="O131" s="202"/>
      <c r="P131" s="202"/>
      <c r="Q131" s="202"/>
      <c r="R131" s="202"/>
      <c r="S131" s="202"/>
      <c r="T131" s="203"/>
      <c r="AT131" s="197" t="s">
        <v>192</v>
      </c>
      <c r="AU131" s="197" t="s">
        <v>83</v>
      </c>
      <c r="AV131" s="12" t="s">
        <v>83</v>
      </c>
      <c r="AW131" s="12" t="s">
        <v>37</v>
      </c>
      <c r="AX131" s="12" t="s">
        <v>25</v>
      </c>
      <c r="AY131" s="197" t="s">
        <v>158</v>
      </c>
    </row>
    <row r="132" spans="2:63" s="11" customFormat="1" ht="29.85" customHeight="1">
      <c r="B132" s="166"/>
      <c r="D132" s="167" t="s">
        <v>73</v>
      </c>
      <c r="E132" s="177" t="s">
        <v>165</v>
      </c>
      <c r="F132" s="177" t="s">
        <v>984</v>
      </c>
      <c r="I132" s="169"/>
      <c r="J132" s="178">
        <f>BK132</f>
        <v>0</v>
      </c>
      <c r="L132" s="166"/>
      <c r="M132" s="171"/>
      <c r="N132" s="172"/>
      <c r="O132" s="172"/>
      <c r="P132" s="173">
        <f>SUM(P133:P135)</f>
        <v>0</v>
      </c>
      <c r="Q132" s="172"/>
      <c r="R132" s="173">
        <f>SUM(R133:R135)</f>
        <v>0</v>
      </c>
      <c r="S132" s="172"/>
      <c r="T132" s="174">
        <f>SUM(T133:T135)</f>
        <v>0</v>
      </c>
      <c r="AR132" s="167" t="s">
        <v>25</v>
      </c>
      <c r="AT132" s="175" t="s">
        <v>73</v>
      </c>
      <c r="AU132" s="175" t="s">
        <v>25</v>
      </c>
      <c r="AY132" s="167" t="s">
        <v>158</v>
      </c>
      <c r="BK132" s="176">
        <f>SUM(BK133:BK135)</f>
        <v>0</v>
      </c>
    </row>
    <row r="133" spans="2:65" s="1" customFormat="1" ht="16.5" customHeight="1">
      <c r="B133" s="179"/>
      <c r="C133" s="180" t="s">
        <v>246</v>
      </c>
      <c r="D133" s="180" t="s">
        <v>160</v>
      </c>
      <c r="E133" s="181" t="s">
        <v>985</v>
      </c>
      <c r="F133" s="182" t="s">
        <v>986</v>
      </c>
      <c r="G133" s="183" t="s">
        <v>189</v>
      </c>
      <c r="H133" s="184">
        <v>6.166</v>
      </c>
      <c r="I133" s="185"/>
      <c r="J133" s="186">
        <f>ROUND(I133*H133,2)</f>
        <v>0</v>
      </c>
      <c r="K133" s="182" t="s">
        <v>5</v>
      </c>
      <c r="L133" s="40"/>
      <c r="M133" s="187" t="s">
        <v>5</v>
      </c>
      <c r="N133" s="188" t="s">
        <v>45</v>
      </c>
      <c r="O133" s="41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AR133" s="23" t="s">
        <v>165</v>
      </c>
      <c r="AT133" s="23" t="s">
        <v>160</v>
      </c>
      <c r="AU133" s="23" t="s">
        <v>83</v>
      </c>
      <c r="AY133" s="23" t="s">
        <v>158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23" t="s">
        <v>25</v>
      </c>
      <c r="BK133" s="191">
        <f>ROUND(I133*H133,2)</f>
        <v>0</v>
      </c>
      <c r="BL133" s="23" t="s">
        <v>165</v>
      </c>
      <c r="BM133" s="23" t="s">
        <v>1121</v>
      </c>
    </row>
    <row r="134" spans="2:47" s="1" customFormat="1" ht="27">
      <c r="B134" s="40"/>
      <c r="D134" s="192" t="s">
        <v>167</v>
      </c>
      <c r="F134" s="193" t="s">
        <v>939</v>
      </c>
      <c r="I134" s="194"/>
      <c r="L134" s="40"/>
      <c r="M134" s="195"/>
      <c r="N134" s="41"/>
      <c r="O134" s="41"/>
      <c r="P134" s="41"/>
      <c r="Q134" s="41"/>
      <c r="R134" s="41"/>
      <c r="S134" s="41"/>
      <c r="T134" s="69"/>
      <c r="AT134" s="23" t="s">
        <v>167</v>
      </c>
      <c r="AU134" s="23" t="s">
        <v>83</v>
      </c>
    </row>
    <row r="135" spans="2:51" s="12" customFormat="1" ht="13.5">
      <c r="B135" s="196"/>
      <c r="D135" s="192" t="s">
        <v>192</v>
      </c>
      <c r="E135" s="197" t="s">
        <v>5</v>
      </c>
      <c r="F135" s="198" t="s">
        <v>1122</v>
      </c>
      <c r="H135" s="199">
        <v>6.1658</v>
      </c>
      <c r="I135" s="200"/>
      <c r="L135" s="196"/>
      <c r="M135" s="201"/>
      <c r="N135" s="202"/>
      <c r="O135" s="202"/>
      <c r="P135" s="202"/>
      <c r="Q135" s="202"/>
      <c r="R135" s="202"/>
      <c r="S135" s="202"/>
      <c r="T135" s="203"/>
      <c r="AT135" s="197" t="s">
        <v>192</v>
      </c>
      <c r="AU135" s="197" t="s">
        <v>83</v>
      </c>
      <c r="AV135" s="12" t="s">
        <v>83</v>
      </c>
      <c r="AW135" s="12" t="s">
        <v>37</v>
      </c>
      <c r="AX135" s="12" t="s">
        <v>25</v>
      </c>
      <c r="AY135" s="197" t="s">
        <v>158</v>
      </c>
    </row>
    <row r="136" spans="2:63" s="11" customFormat="1" ht="29.85" customHeight="1">
      <c r="B136" s="166"/>
      <c r="D136" s="167" t="s">
        <v>73</v>
      </c>
      <c r="E136" s="177" t="s">
        <v>199</v>
      </c>
      <c r="F136" s="177" t="s">
        <v>378</v>
      </c>
      <c r="I136" s="169"/>
      <c r="J136" s="178">
        <f>BK136</f>
        <v>0</v>
      </c>
      <c r="L136" s="166"/>
      <c r="M136" s="171"/>
      <c r="N136" s="172"/>
      <c r="O136" s="172"/>
      <c r="P136" s="173">
        <f>SUM(P137:P149)</f>
        <v>0</v>
      </c>
      <c r="Q136" s="172"/>
      <c r="R136" s="173">
        <f>SUM(R137:R149)</f>
        <v>0.002</v>
      </c>
      <c r="S136" s="172"/>
      <c r="T136" s="174">
        <f>SUM(T137:T149)</f>
        <v>0</v>
      </c>
      <c r="AR136" s="167" t="s">
        <v>25</v>
      </c>
      <c r="AT136" s="175" t="s">
        <v>73</v>
      </c>
      <c r="AU136" s="175" t="s">
        <v>25</v>
      </c>
      <c r="AY136" s="167" t="s">
        <v>158</v>
      </c>
      <c r="BK136" s="176">
        <f>SUM(BK137:BK149)</f>
        <v>0</v>
      </c>
    </row>
    <row r="137" spans="2:65" s="1" customFormat="1" ht="16.5" customHeight="1">
      <c r="B137" s="179"/>
      <c r="C137" s="180" t="s">
        <v>250</v>
      </c>
      <c r="D137" s="180" t="s">
        <v>160</v>
      </c>
      <c r="E137" s="181" t="s">
        <v>1123</v>
      </c>
      <c r="F137" s="182" t="s">
        <v>1124</v>
      </c>
      <c r="G137" s="183" t="s">
        <v>1041</v>
      </c>
      <c r="H137" s="184">
        <v>12</v>
      </c>
      <c r="I137" s="185"/>
      <c r="J137" s="186">
        <f>ROUND(I137*H137,2)</f>
        <v>0</v>
      </c>
      <c r="K137" s="182" t="s">
        <v>5</v>
      </c>
      <c r="L137" s="40"/>
      <c r="M137" s="187" t="s">
        <v>5</v>
      </c>
      <c r="N137" s="188" t="s">
        <v>45</v>
      </c>
      <c r="O137" s="41"/>
      <c r="P137" s="189">
        <f>O137*H137</f>
        <v>0</v>
      </c>
      <c r="Q137" s="189">
        <v>0.00014</v>
      </c>
      <c r="R137" s="189">
        <f>Q137*H137</f>
        <v>0.0016799999999999999</v>
      </c>
      <c r="S137" s="189">
        <v>0</v>
      </c>
      <c r="T137" s="190">
        <f>S137*H137</f>
        <v>0</v>
      </c>
      <c r="AR137" s="23" t="s">
        <v>475</v>
      </c>
      <c r="AT137" s="23" t="s">
        <v>160</v>
      </c>
      <c r="AU137" s="23" t="s">
        <v>83</v>
      </c>
      <c r="AY137" s="23" t="s">
        <v>158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23" t="s">
        <v>25</v>
      </c>
      <c r="BK137" s="191">
        <f>ROUND(I137*H137,2)</f>
        <v>0</v>
      </c>
      <c r="BL137" s="23" t="s">
        <v>475</v>
      </c>
      <c r="BM137" s="23" t="s">
        <v>1125</v>
      </c>
    </row>
    <row r="138" spans="2:47" s="1" customFormat="1" ht="27">
      <c r="B138" s="40"/>
      <c r="D138" s="192" t="s">
        <v>167</v>
      </c>
      <c r="F138" s="193" t="s">
        <v>1126</v>
      </c>
      <c r="I138" s="194"/>
      <c r="L138" s="40"/>
      <c r="M138" s="195"/>
      <c r="N138" s="41"/>
      <c r="O138" s="41"/>
      <c r="P138" s="41"/>
      <c r="Q138" s="41"/>
      <c r="R138" s="41"/>
      <c r="S138" s="41"/>
      <c r="T138" s="69"/>
      <c r="AT138" s="23" t="s">
        <v>167</v>
      </c>
      <c r="AU138" s="23" t="s">
        <v>83</v>
      </c>
    </row>
    <row r="139" spans="2:51" s="12" customFormat="1" ht="13.5">
      <c r="B139" s="196"/>
      <c r="D139" s="192" t="s">
        <v>192</v>
      </c>
      <c r="E139" s="197" t="s">
        <v>5</v>
      </c>
      <c r="F139" s="198" t="s">
        <v>220</v>
      </c>
      <c r="H139" s="199">
        <v>12</v>
      </c>
      <c r="I139" s="200"/>
      <c r="L139" s="196"/>
      <c r="M139" s="201"/>
      <c r="N139" s="202"/>
      <c r="O139" s="202"/>
      <c r="P139" s="202"/>
      <c r="Q139" s="202"/>
      <c r="R139" s="202"/>
      <c r="S139" s="202"/>
      <c r="T139" s="203"/>
      <c r="AT139" s="197" t="s">
        <v>192</v>
      </c>
      <c r="AU139" s="197" t="s">
        <v>83</v>
      </c>
      <c r="AV139" s="12" t="s">
        <v>83</v>
      </c>
      <c r="AW139" s="12" t="s">
        <v>37</v>
      </c>
      <c r="AX139" s="12" t="s">
        <v>25</v>
      </c>
      <c r="AY139" s="197" t="s">
        <v>158</v>
      </c>
    </row>
    <row r="140" spans="2:65" s="1" customFormat="1" ht="16.5" customHeight="1">
      <c r="B140" s="179"/>
      <c r="C140" s="180" t="s">
        <v>256</v>
      </c>
      <c r="D140" s="180" t="s">
        <v>160</v>
      </c>
      <c r="E140" s="181" t="s">
        <v>1127</v>
      </c>
      <c r="F140" s="182" t="s">
        <v>1128</v>
      </c>
      <c r="G140" s="183" t="s">
        <v>1066</v>
      </c>
      <c r="H140" s="184">
        <v>65</v>
      </c>
      <c r="I140" s="185"/>
      <c r="J140" s="186">
        <f>ROUND(I140*H140,2)</f>
        <v>0</v>
      </c>
      <c r="K140" s="182" t="s">
        <v>5</v>
      </c>
      <c r="L140" s="40"/>
      <c r="M140" s="187" t="s">
        <v>5</v>
      </c>
      <c r="N140" s="188" t="s">
        <v>45</v>
      </c>
      <c r="O140" s="41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23" t="s">
        <v>165</v>
      </c>
      <c r="AT140" s="23" t="s">
        <v>160</v>
      </c>
      <c r="AU140" s="23" t="s">
        <v>83</v>
      </c>
      <c r="AY140" s="23" t="s">
        <v>158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3" t="s">
        <v>25</v>
      </c>
      <c r="BK140" s="191">
        <f>ROUND(I140*H140,2)</f>
        <v>0</v>
      </c>
      <c r="BL140" s="23" t="s">
        <v>165</v>
      </c>
      <c r="BM140" s="23" t="s">
        <v>1129</v>
      </c>
    </row>
    <row r="141" spans="2:47" s="1" customFormat="1" ht="27">
      <c r="B141" s="40"/>
      <c r="D141" s="192" t="s">
        <v>167</v>
      </c>
      <c r="F141" s="193" t="s">
        <v>1126</v>
      </c>
      <c r="I141" s="194"/>
      <c r="L141" s="40"/>
      <c r="M141" s="195"/>
      <c r="N141" s="41"/>
      <c r="O141" s="41"/>
      <c r="P141" s="41"/>
      <c r="Q141" s="41"/>
      <c r="R141" s="41"/>
      <c r="S141" s="41"/>
      <c r="T141" s="69"/>
      <c r="AT141" s="23" t="s">
        <v>167</v>
      </c>
      <c r="AU141" s="23" t="s">
        <v>83</v>
      </c>
    </row>
    <row r="142" spans="2:51" s="12" customFormat="1" ht="13.5">
      <c r="B142" s="196"/>
      <c r="D142" s="192" t="s">
        <v>192</v>
      </c>
      <c r="E142" s="197" t="s">
        <v>5</v>
      </c>
      <c r="F142" s="198" t="s">
        <v>481</v>
      </c>
      <c r="H142" s="199">
        <v>65</v>
      </c>
      <c r="I142" s="200"/>
      <c r="L142" s="196"/>
      <c r="M142" s="201"/>
      <c r="N142" s="202"/>
      <c r="O142" s="202"/>
      <c r="P142" s="202"/>
      <c r="Q142" s="202"/>
      <c r="R142" s="202"/>
      <c r="S142" s="202"/>
      <c r="T142" s="203"/>
      <c r="AT142" s="197" t="s">
        <v>192</v>
      </c>
      <c r="AU142" s="197" t="s">
        <v>83</v>
      </c>
      <c r="AV142" s="12" t="s">
        <v>83</v>
      </c>
      <c r="AW142" s="12" t="s">
        <v>37</v>
      </c>
      <c r="AX142" s="12" t="s">
        <v>25</v>
      </c>
      <c r="AY142" s="197" t="s">
        <v>158</v>
      </c>
    </row>
    <row r="143" spans="2:65" s="1" customFormat="1" ht="16.5" customHeight="1">
      <c r="B143" s="179"/>
      <c r="C143" s="180" t="s">
        <v>260</v>
      </c>
      <c r="D143" s="180" t="s">
        <v>160</v>
      </c>
      <c r="E143" s="181" t="s">
        <v>1130</v>
      </c>
      <c r="F143" s="182" t="s">
        <v>1131</v>
      </c>
      <c r="G143" s="183" t="s">
        <v>176</v>
      </c>
      <c r="H143" s="184">
        <v>55.28</v>
      </c>
      <c r="I143" s="185"/>
      <c r="J143" s="186">
        <f>ROUND(I143*H143,2)</f>
        <v>0</v>
      </c>
      <c r="K143" s="182" t="s">
        <v>5</v>
      </c>
      <c r="L143" s="40"/>
      <c r="M143" s="187" t="s">
        <v>5</v>
      </c>
      <c r="N143" s="188" t="s">
        <v>45</v>
      </c>
      <c r="O143" s="41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AR143" s="23" t="s">
        <v>165</v>
      </c>
      <c r="AT143" s="23" t="s">
        <v>160</v>
      </c>
      <c r="AU143" s="23" t="s">
        <v>83</v>
      </c>
      <c r="AY143" s="23" t="s">
        <v>158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23" t="s">
        <v>25</v>
      </c>
      <c r="BK143" s="191">
        <f>ROUND(I143*H143,2)</f>
        <v>0</v>
      </c>
      <c r="BL143" s="23" t="s">
        <v>165</v>
      </c>
      <c r="BM143" s="23" t="s">
        <v>1132</v>
      </c>
    </row>
    <row r="144" spans="2:47" s="1" customFormat="1" ht="27">
      <c r="B144" s="40"/>
      <c r="D144" s="192" t="s">
        <v>167</v>
      </c>
      <c r="F144" s="193" t="s">
        <v>1133</v>
      </c>
      <c r="I144" s="194"/>
      <c r="L144" s="40"/>
      <c r="M144" s="195"/>
      <c r="N144" s="41"/>
      <c r="O144" s="41"/>
      <c r="P144" s="41"/>
      <c r="Q144" s="41"/>
      <c r="R144" s="41"/>
      <c r="S144" s="41"/>
      <c r="T144" s="69"/>
      <c r="AT144" s="23" t="s">
        <v>167</v>
      </c>
      <c r="AU144" s="23" t="s">
        <v>83</v>
      </c>
    </row>
    <row r="145" spans="2:51" s="12" customFormat="1" ht="13.5">
      <c r="B145" s="196"/>
      <c r="D145" s="192" t="s">
        <v>192</v>
      </c>
      <c r="E145" s="197" t="s">
        <v>5</v>
      </c>
      <c r="F145" s="198" t="s">
        <v>1134</v>
      </c>
      <c r="H145" s="199">
        <v>55.28</v>
      </c>
      <c r="I145" s="200"/>
      <c r="L145" s="196"/>
      <c r="M145" s="201"/>
      <c r="N145" s="202"/>
      <c r="O145" s="202"/>
      <c r="P145" s="202"/>
      <c r="Q145" s="202"/>
      <c r="R145" s="202"/>
      <c r="S145" s="202"/>
      <c r="T145" s="203"/>
      <c r="AT145" s="197" t="s">
        <v>192</v>
      </c>
      <c r="AU145" s="197" t="s">
        <v>83</v>
      </c>
      <c r="AV145" s="12" t="s">
        <v>83</v>
      </c>
      <c r="AW145" s="12" t="s">
        <v>37</v>
      </c>
      <c r="AX145" s="12" t="s">
        <v>25</v>
      </c>
      <c r="AY145" s="197" t="s">
        <v>158</v>
      </c>
    </row>
    <row r="146" spans="2:65" s="1" customFormat="1" ht="16.5" customHeight="1">
      <c r="B146" s="179"/>
      <c r="C146" s="180" t="s">
        <v>10</v>
      </c>
      <c r="D146" s="180" t="s">
        <v>160</v>
      </c>
      <c r="E146" s="181" t="s">
        <v>1028</v>
      </c>
      <c r="F146" s="182" t="s">
        <v>1029</v>
      </c>
      <c r="G146" s="183" t="s">
        <v>397</v>
      </c>
      <c r="H146" s="184">
        <v>2</v>
      </c>
      <c r="I146" s="185"/>
      <c r="J146" s="186">
        <f>ROUND(I146*H146,2)</f>
        <v>0</v>
      </c>
      <c r="K146" s="182" t="s">
        <v>164</v>
      </c>
      <c r="L146" s="40"/>
      <c r="M146" s="187" t="s">
        <v>5</v>
      </c>
      <c r="N146" s="188" t="s">
        <v>45</v>
      </c>
      <c r="O146" s="41"/>
      <c r="P146" s="189">
        <f>O146*H146</f>
        <v>0</v>
      </c>
      <c r="Q146" s="189">
        <v>0.00016</v>
      </c>
      <c r="R146" s="189">
        <f>Q146*H146</f>
        <v>0.00032</v>
      </c>
      <c r="S146" s="189">
        <v>0</v>
      </c>
      <c r="T146" s="190">
        <f>S146*H146</f>
        <v>0</v>
      </c>
      <c r="AR146" s="23" t="s">
        <v>165</v>
      </c>
      <c r="AT146" s="23" t="s">
        <v>160</v>
      </c>
      <c r="AU146" s="23" t="s">
        <v>83</v>
      </c>
      <c r="AY146" s="23" t="s">
        <v>158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23" t="s">
        <v>25</v>
      </c>
      <c r="BK146" s="191">
        <f>ROUND(I146*H146,2)</f>
        <v>0</v>
      </c>
      <c r="BL146" s="23" t="s">
        <v>165</v>
      </c>
      <c r="BM146" s="23" t="s">
        <v>1135</v>
      </c>
    </row>
    <row r="147" spans="2:51" s="12" customFormat="1" ht="13.5">
      <c r="B147" s="196"/>
      <c r="D147" s="192" t="s">
        <v>192</v>
      </c>
      <c r="E147" s="197" t="s">
        <v>5</v>
      </c>
      <c r="F147" s="198" t="s">
        <v>83</v>
      </c>
      <c r="H147" s="199">
        <v>2</v>
      </c>
      <c r="I147" s="200"/>
      <c r="L147" s="196"/>
      <c r="M147" s="201"/>
      <c r="N147" s="202"/>
      <c r="O147" s="202"/>
      <c r="P147" s="202"/>
      <c r="Q147" s="202"/>
      <c r="R147" s="202"/>
      <c r="S147" s="202"/>
      <c r="T147" s="203"/>
      <c r="AT147" s="197" t="s">
        <v>192</v>
      </c>
      <c r="AU147" s="197" t="s">
        <v>83</v>
      </c>
      <c r="AV147" s="12" t="s">
        <v>83</v>
      </c>
      <c r="AW147" s="12" t="s">
        <v>37</v>
      </c>
      <c r="AX147" s="12" t="s">
        <v>25</v>
      </c>
      <c r="AY147" s="197" t="s">
        <v>158</v>
      </c>
    </row>
    <row r="148" spans="2:65" s="1" customFormat="1" ht="16.5" customHeight="1">
      <c r="B148" s="179"/>
      <c r="C148" s="180" t="s">
        <v>271</v>
      </c>
      <c r="D148" s="180" t="s">
        <v>160</v>
      </c>
      <c r="E148" s="181" t="s">
        <v>1034</v>
      </c>
      <c r="F148" s="182" t="s">
        <v>1035</v>
      </c>
      <c r="G148" s="183" t="s">
        <v>1036</v>
      </c>
      <c r="H148" s="184">
        <v>1</v>
      </c>
      <c r="I148" s="185"/>
      <c r="J148" s="186">
        <f>ROUND(I148*H148,2)</f>
        <v>0</v>
      </c>
      <c r="K148" s="182" t="s">
        <v>5</v>
      </c>
      <c r="L148" s="40"/>
      <c r="M148" s="187" t="s">
        <v>5</v>
      </c>
      <c r="N148" s="188" t="s">
        <v>45</v>
      </c>
      <c r="O148" s="41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AR148" s="23" t="s">
        <v>165</v>
      </c>
      <c r="AT148" s="23" t="s">
        <v>160</v>
      </c>
      <c r="AU148" s="23" t="s">
        <v>83</v>
      </c>
      <c r="AY148" s="23" t="s">
        <v>158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23" t="s">
        <v>25</v>
      </c>
      <c r="BK148" s="191">
        <f>ROUND(I148*H148,2)</f>
        <v>0</v>
      </c>
      <c r="BL148" s="23" t="s">
        <v>165</v>
      </c>
      <c r="BM148" s="23" t="s">
        <v>1136</v>
      </c>
    </row>
    <row r="149" spans="2:51" s="12" customFormat="1" ht="13.5">
      <c r="B149" s="196"/>
      <c r="D149" s="192" t="s">
        <v>192</v>
      </c>
      <c r="E149" s="197" t="s">
        <v>5</v>
      </c>
      <c r="F149" s="198" t="s">
        <v>25</v>
      </c>
      <c r="H149" s="199">
        <v>1</v>
      </c>
      <c r="I149" s="200"/>
      <c r="L149" s="196"/>
      <c r="M149" s="201"/>
      <c r="N149" s="202"/>
      <c r="O149" s="202"/>
      <c r="P149" s="202"/>
      <c r="Q149" s="202"/>
      <c r="R149" s="202"/>
      <c r="S149" s="202"/>
      <c r="T149" s="203"/>
      <c r="AT149" s="197" t="s">
        <v>192</v>
      </c>
      <c r="AU149" s="197" t="s">
        <v>83</v>
      </c>
      <c r="AV149" s="12" t="s">
        <v>83</v>
      </c>
      <c r="AW149" s="12" t="s">
        <v>37</v>
      </c>
      <c r="AX149" s="12" t="s">
        <v>25</v>
      </c>
      <c r="AY149" s="197" t="s">
        <v>158</v>
      </c>
    </row>
    <row r="150" spans="2:63" s="11" customFormat="1" ht="29.85" customHeight="1">
      <c r="B150" s="166"/>
      <c r="D150" s="167" t="s">
        <v>73</v>
      </c>
      <c r="E150" s="177" t="s">
        <v>204</v>
      </c>
      <c r="F150" s="177" t="s">
        <v>1038</v>
      </c>
      <c r="I150" s="169"/>
      <c r="J150" s="178">
        <f>BK150</f>
        <v>0</v>
      </c>
      <c r="L150" s="166"/>
      <c r="M150" s="171"/>
      <c r="N150" s="172"/>
      <c r="O150" s="172"/>
      <c r="P150" s="173">
        <f>SUM(P151:P158)</f>
        <v>0</v>
      </c>
      <c r="Q150" s="172"/>
      <c r="R150" s="173">
        <f>SUM(R151:R158)</f>
        <v>0</v>
      </c>
      <c r="S150" s="172"/>
      <c r="T150" s="174">
        <f>SUM(T151:T158)</f>
        <v>0.05</v>
      </c>
      <c r="AR150" s="167" t="s">
        <v>25</v>
      </c>
      <c r="AT150" s="175" t="s">
        <v>73</v>
      </c>
      <c r="AU150" s="175" t="s">
        <v>25</v>
      </c>
      <c r="AY150" s="167" t="s">
        <v>158</v>
      </c>
      <c r="BK150" s="176">
        <f>SUM(BK151:BK158)</f>
        <v>0</v>
      </c>
    </row>
    <row r="151" spans="2:65" s="1" customFormat="1" ht="16.5" customHeight="1">
      <c r="B151" s="179"/>
      <c r="C151" s="180" t="s">
        <v>277</v>
      </c>
      <c r="D151" s="180" t="s">
        <v>160</v>
      </c>
      <c r="E151" s="181" t="s">
        <v>1137</v>
      </c>
      <c r="F151" s="182" t="s">
        <v>1138</v>
      </c>
      <c r="G151" s="183" t="s">
        <v>176</v>
      </c>
      <c r="H151" s="184">
        <v>55.28</v>
      </c>
      <c r="I151" s="185"/>
      <c r="J151" s="186">
        <f>ROUND(I151*H151,2)</f>
        <v>0</v>
      </c>
      <c r="K151" s="182" t="s">
        <v>5</v>
      </c>
      <c r="L151" s="40"/>
      <c r="M151" s="187" t="s">
        <v>5</v>
      </c>
      <c r="N151" s="188" t="s">
        <v>45</v>
      </c>
      <c r="O151" s="41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AR151" s="23" t="s">
        <v>475</v>
      </c>
      <c r="AT151" s="23" t="s">
        <v>160</v>
      </c>
      <c r="AU151" s="23" t="s">
        <v>83</v>
      </c>
      <c r="AY151" s="23" t="s">
        <v>158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23" t="s">
        <v>25</v>
      </c>
      <c r="BK151" s="191">
        <f>ROUND(I151*H151,2)</f>
        <v>0</v>
      </c>
      <c r="BL151" s="23" t="s">
        <v>475</v>
      </c>
      <c r="BM151" s="23" t="s">
        <v>1139</v>
      </c>
    </row>
    <row r="152" spans="2:47" s="1" customFormat="1" ht="27">
      <c r="B152" s="40"/>
      <c r="D152" s="192" t="s">
        <v>167</v>
      </c>
      <c r="F152" s="193" t="s">
        <v>1068</v>
      </c>
      <c r="I152" s="194"/>
      <c r="L152" s="40"/>
      <c r="M152" s="195"/>
      <c r="N152" s="41"/>
      <c r="O152" s="41"/>
      <c r="P152" s="41"/>
      <c r="Q152" s="41"/>
      <c r="R152" s="41"/>
      <c r="S152" s="41"/>
      <c r="T152" s="69"/>
      <c r="AT152" s="23" t="s">
        <v>167</v>
      </c>
      <c r="AU152" s="23" t="s">
        <v>83</v>
      </c>
    </row>
    <row r="153" spans="2:51" s="12" customFormat="1" ht="13.5">
      <c r="B153" s="196"/>
      <c r="D153" s="192" t="s">
        <v>192</v>
      </c>
      <c r="E153" s="197" t="s">
        <v>5</v>
      </c>
      <c r="F153" s="198" t="s">
        <v>1134</v>
      </c>
      <c r="H153" s="199">
        <v>55.28</v>
      </c>
      <c r="I153" s="200"/>
      <c r="L153" s="196"/>
      <c r="M153" s="201"/>
      <c r="N153" s="202"/>
      <c r="O153" s="202"/>
      <c r="P153" s="202"/>
      <c r="Q153" s="202"/>
      <c r="R153" s="202"/>
      <c r="S153" s="202"/>
      <c r="T153" s="203"/>
      <c r="AT153" s="197" t="s">
        <v>192</v>
      </c>
      <c r="AU153" s="197" t="s">
        <v>83</v>
      </c>
      <c r="AV153" s="12" t="s">
        <v>83</v>
      </c>
      <c r="AW153" s="12" t="s">
        <v>37</v>
      </c>
      <c r="AX153" s="12" t="s">
        <v>25</v>
      </c>
      <c r="AY153" s="197" t="s">
        <v>158</v>
      </c>
    </row>
    <row r="154" spans="2:65" s="1" customFormat="1" ht="25.5" customHeight="1">
      <c r="B154" s="179"/>
      <c r="C154" s="180" t="s">
        <v>283</v>
      </c>
      <c r="D154" s="180" t="s">
        <v>160</v>
      </c>
      <c r="E154" s="181" t="s">
        <v>1043</v>
      </c>
      <c r="F154" s="182" t="s">
        <v>1044</v>
      </c>
      <c r="G154" s="183" t="s">
        <v>1036</v>
      </c>
      <c r="H154" s="184">
        <v>1</v>
      </c>
      <c r="I154" s="185"/>
      <c r="J154" s="186">
        <f>ROUND(I154*H154,2)</f>
        <v>0</v>
      </c>
      <c r="K154" s="182" t="s">
        <v>5</v>
      </c>
      <c r="L154" s="40"/>
      <c r="M154" s="187" t="s">
        <v>5</v>
      </c>
      <c r="N154" s="188" t="s">
        <v>45</v>
      </c>
      <c r="O154" s="41"/>
      <c r="P154" s="189">
        <f>O154*H154</f>
        <v>0</v>
      </c>
      <c r="Q154" s="189">
        <v>0</v>
      </c>
      <c r="R154" s="189">
        <f>Q154*H154</f>
        <v>0</v>
      </c>
      <c r="S154" s="189">
        <v>0.05</v>
      </c>
      <c r="T154" s="190">
        <f>S154*H154</f>
        <v>0.05</v>
      </c>
      <c r="AR154" s="23" t="s">
        <v>165</v>
      </c>
      <c r="AT154" s="23" t="s">
        <v>160</v>
      </c>
      <c r="AU154" s="23" t="s">
        <v>83</v>
      </c>
      <c r="AY154" s="23" t="s">
        <v>158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23" t="s">
        <v>25</v>
      </c>
      <c r="BK154" s="191">
        <f>ROUND(I154*H154,2)</f>
        <v>0</v>
      </c>
      <c r="BL154" s="23" t="s">
        <v>165</v>
      </c>
      <c r="BM154" s="23" t="s">
        <v>1140</v>
      </c>
    </row>
    <row r="155" spans="2:51" s="12" customFormat="1" ht="13.5">
      <c r="B155" s="196"/>
      <c r="D155" s="192" t="s">
        <v>192</v>
      </c>
      <c r="E155" s="197" t="s">
        <v>5</v>
      </c>
      <c r="F155" s="198" t="s">
        <v>25</v>
      </c>
      <c r="H155" s="199">
        <v>1</v>
      </c>
      <c r="I155" s="200"/>
      <c r="L155" s="196"/>
      <c r="M155" s="201"/>
      <c r="N155" s="202"/>
      <c r="O155" s="202"/>
      <c r="P155" s="202"/>
      <c r="Q155" s="202"/>
      <c r="R155" s="202"/>
      <c r="S155" s="202"/>
      <c r="T155" s="203"/>
      <c r="AT155" s="197" t="s">
        <v>192</v>
      </c>
      <c r="AU155" s="197" t="s">
        <v>83</v>
      </c>
      <c r="AV155" s="12" t="s">
        <v>83</v>
      </c>
      <c r="AW155" s="12" t="s">
        <v>37</v>
      </c>
      <c r="AX155" s="12" t="s">
        <v>25</v>
      </c>
      <c r="AY155" s="197" t="s">
        <v>158</v>
      </c>
    </row>
    <row r="156" spans="2:65" s="1" customFormat="1" ht="16.5" customHeight="1">
      <c r="B156" s="179"/>
      <c r="C156" s="180" t="s">
        <v>290</v>
      </c>
      <c r="D156" s="180" t="s">
        <v>160</v>
      </c>
      <c r="E156" s="181" t="s">
        <v>1046</v>
      </c>
      <c r="F156" s="182" t="s">
        <v>1047</v>
      </c>
      <c r="G156" s="183" t="s">
        <v>208</v>
      </c>
      <c r="H156" s="184">
        <v>73.74</v>
      </c>
      <c r="I156" s="185"/>
      <c r="J156" s="186">
        <f>ROUND(I156*H156,2)</f>
        <v>0</v>
      </c>
      <c r="K156" s="182" t="s">
        <v>5</v>
      </c>
      <c r="L156" s="40"/>
      <c r="M156" s="187" t="s">
        <v>5</v>
      </c>
      <c r="N156" s="188" t="s">
        <v>45</v>
      </c>
      <c r="O156" s="41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AR156" s="23" t="s">
        <v>165</v>
      </c>
      <c r="AT156" s="23" t="s">
        <v>160</v>
      </c>
      <c r="AU156" s="23" t="s">
        <v>83</v>
      </c>
      <c r="AY156" s="23" t="s">
        <v>158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23" t="s">
        <v>25</v>
      </c>
      <c r="BK156" s="191">
        <f>ROUND(I156*H156,2)</f>
        <v>0</v>
      </c>
      <c r="BL156" s="23" t="s">
        <v>165</v>
      </c>
      <c r="BM156" s="23" t="s">
        <v>1141</v>
      </c>
    </row>
    <row r="157" spans="2:47" s="1" customFormat="1" ht="27">
      <c r="B157" s="40"/>
      <c r="D157" s="192" t="s">
        <v>167</v>
      </c>
      <c r="F157" s="193" t="s">
        <v>1049</v>
      </c>
      <c r="I157" s="194"/>
      <c r="L157" s="40"/>
      <c r="M157" s="195"/>
      <c r="N157" s="41"/>
      <c r="O157" s="41"/>
      <c r="P157" s="41"/>
      <c r="Q157" s="41"/>
      <c r="R157" s="41"/>
      <c r="S157" s="41"/>
      <c r="T157" s="69"/>
      <c r="AT157" s="23" t="s">
        <v>167</v>
      </c>
      <c r="AU157" s="23" t="s">
        <v>83</v>
      </c>
    </row>
    <row r="158" spans="2:51" s="12" customFormat="1" ht="13.5">
      <c r="B158" s="196"/>
      <c r="D158" s="192" t="s">
        <v>192</v>
      </c>
      <c r="E158" s="197" t="s">
        <v>5</v>
      </c>
      <c r="F158" s="198" t="s">
        <v>1142</v>
      </c>
      <c r="H158" s="199">
        <v>73.74</v>
      </c>
      <c r="I158" s="200"/>
      <c r="L158" s="196"/>
      <c r="M158" s="201"/>
      <c r="N158" s="202"/>
      <c r="O158" s="202"/>
      <c r="P158" s="202"/>
      <c r="Q158" s="202"/>
      <c r="R158" s="202"/>
      <c r="S158" s="202"/>
      <c r="T158" s="203"/>
      <c r="AT158" s="197" t="s">
        <v>192</v>
      </c>
      <c r="AU158" s="197" t="s">
        <v>83</v>
      </c>
      <c r="AV158" s="12" t="s">
        <v>83</v>
      </c>
      <c r="AW158" s="12" t="s">
        <v>37</v>
      </c>
      <c r="AX158" s="12" t="s">
        <v>25</v>
      </c>
      <c r="AY158" s="197" t="s">
        <v>158</v>
      </c>
    </row>
    <row r="159" spans="2:63" s="11" customFormat="1" ht="29.85" customHeight="1">
      <c r="B159" s="166"/>
      <c r="D159" s="167" t="s">
        <v>73</v>
      </c>
      <c r="E159" s="177" t="s">
        <v>695</v>
      </c>
      <c r="F159" s="177" t="s">
        <v>696</v>
      </c>
      <c r="I159" s="169"/>
      <c r="J159" s="178">
        <f>BK159</f>
        <v>0</v>
      </c>
      <c r="L159" s="166"/>
      <c r="M159" s="171"/>
      <c r="N159" s="172"/>
      <c r="O159" s="172"/>
      <c r="P159" s="173">
        <f>SUM(P160:P161)</f>
        <v>0</v>
      </c>
      <c r="Q159" s="172"/>
      <c r="R159" s="173">
        <f>SUM(R160:R161)</f>
        <v>0</v>
      </c>
      <c r="S159" s="172"/>
      <c r="T159" s="174">
        <f>SUM(T160:T161)</f>
        <v>0</v>
      </c>
      <c r="AR159" s="167" t="s">
        <v>25</v>
      </c>
      <c r="AT159" s="175" t="s">
        <v>73</v>
      </c>
      <c r="AU159" s="175" t="s">
        <v>25</v>
      </c>
      <c r="AY159" s="167" t="s">
        <v>158</v>
      </c>
      <c r="BK159" s="176">
        <f>SUM(BK160:BK161)</f>
        <v>0</v>
      </c>
    </row>
    <row r="160" spans="2:65" s="1" customFormat="1" ht="16.5" customHeight="1">
      <c r="B160" s="179"/>
      <c r="C160" s="180" t="s">
        <v>295</v>
      </c>
      <c r="D160" s="180" t="s">
        <v>160</v>
      </c>
      <c r="E160" s="181" t="s">
        <v>1051</v>
      </c>
      <c r="F160" s="182" t="s">
        <v>1052</v>
      </c>
      <c r="G160" s="183" t="s">
        <v>208</v>
      </c>
      <c r="H160" s="184">
        <v>2</v>
      </c>
      <c r="I160" s="185"/>
      <c r="J160" s="186">
        <f>ROUND(I160*H160,2)</f>
        <v>0</v>
      </c>
      <c r="K160" s="182" t="s">
        <v>164</v>
      </c>
      <c r="L160" s="40"/>
      <c r="M160" s="187" t="s">
        <v>5</v>
      </c>
      <c r="N160" s="188" t="s">
        <v>45</v>
      </c>
      <c r="O160" s="41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AR160" s="23" t="s">
        <v>165</v>
      </c>
      <c r="AT160" s="23" t="s">
        <v>160</v>
      </c>
      <c r="AU160" s="23" t="s">
        <v>83</v>
      </c>
      <c r="AY160" s="23" t="s">
        <v>158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23" t="s">
        <v>25</v>
      </c>
      <c r="BK160" s="191">
        <f>ROUND(I160*H160,2)</f>
        <v>0</v>
      </c>
      <c r="BL160" s="23" t="s">
        <v>165</v>
      </c>
      <c r="BM160" s="23" t="s">
        <v>1143</v>
      </c>
    </row>
    <row r="161" spans="2:51" s="12" customFormat="1" ht="13.5">
      <c r="B161" s="196"/>
      <c r="D161" s="192" t="s">
        <v>192</v>
      </c>
      <c r="E161" s="197" t="s">
        <v>5</v>
      </c>
      <c r="F161" s="198" t="s">
        <v>83</v>
      </c>
      <c r="H161" s="199">
        <v>2</v>
      </c>
      <c r="I161" s="200"/>
      <c r="L161" s="196"/>
      <c r="M161" s="201"/>
      <c r="N161" s="202"/>
      <c r="O161" s="202"/>
      <c r="P161" s="202"/>
      <c r="Q161" s="202"/>
      <c r="R161" s="202"/>
      <c r="S161" s="202"/>
      <c r="T161" s="203"/>
      <c r="AT161" s="197" t="s">
        <v>192</v>
      </c>
      <c r="AU161" s="197" t="s">
        <v>83</v>
      </c>
      <c r="AV161" s="12" t="s">
        <v>83</v>
      </c>
      <c r="AW161" s="12" t="s">
        <v>37</v>
      </c>
      <c r="AX161" s="12" t="s">
        <v>25</v>
      </c>
      <c r="AY161" s="197" t="s">
        <v>158</v>
      </c>
    </row>
    <row r="162" spans="2:63" s="11" customFormat="1" ht="37.35" customHeight="1">
      <c r="B162" s="166"/>
      <c r="D162" s="167" t="s">
        <v>73</v>
      </c>
      <c r="E162" s="168" t="s">
        <v>205</v>
      </c>
      <c r="F162" s="168" t="s">
        <v>701</v>
      </c>
      <c r="I162" s="169"/>
      <c r="J162" s="170">
        <f>BK162</f>
        <v>0</v>
      </c>
      <c r="L162" s="166"/>
      <c r="M162" s="171"/>
      <c r="N162" s="172"/>
      <c r="O162" s="172"/>
      <c r="P162" s="173">
        <f>P163+P169</f>
        <v>0</v>
      </c>
      <c r="Q162" s="172"/>
      <c r="R162" s="173">
        <f>R163+R169</f>
        <v>1.1886164</v>
      </c>
      <c r="S162" s="172"/>
      <c r="T162" s="174">
        <f>T163+T169</f>
        <v>0</v>
      </c>
      <c r="AR162" s="167" t="s">
        <v>173</v>
      </c>
      <c r="AT162" s="175" t="s">
        <v>73</v>
      </c>
      <c r="AU162" s="175" t="s">
        <v>74</v>
      </c>
      <c r="AY162" s="167" t="s">
        <v>158</v>
      </c>
      <c r="BK162" s="176">
        <f>BK163+BK169</f>
        <v>0</v>
      </c>
    </row>
    <row r="163" spans="2:63" s="11" customFormat="1" ht="19.9" customHeight="1">
      <c r="B163" s="166"/>
      <c r="D163" s="167" t="s">
        <v>73</v>
      </c>
      <c r="E163" s="177" t="s">
        <v>1054</v>
      </c>
      <c r="F163" s="177" t="s">
        <v>1055</v>
      </c>
      <c r="I163" s="169"/>
      <c r="J163" s="178">
        <f>BK163</f>
        <v>0</v>
      </c>
      <c r="L163" s="166"/>
      <c r="M163" s="171"/>
      <c r="N163" s="172"/>
      <c r="O163" s="172"/>
      <c r="P163" s="173">
        <f>SUM(P164:P168)</f>
        <v>0</v>
      </c>
      <c r="Q163" s="172"/>
      <c r="R163" s="173">
        <f>SUM(R164:R168)</f>
        <v>0.005528000000000001</v>
      </c>
      <c r="S163" s="172"/>
      <c r="T163" s="174">
        <f>SUM(T164:T168)</f>
        <v>0</v>
      </c>
      <c r="AR163" s="167" t="s">
        <v>173</v>
      </c>
      <c r="AT163" s="175" t="s">
        <v>73</v>
      </c>
      <c r="AU163" s="175" t="s">
        <v>25</v>
      </c>
      <c r="AY163" s="167" t="s">
        <v>158</v>
      </c>
      <c r="BK163" s="176">
        <f>SUM(BK164:BK168)</f>
        <v>0</v>
      </c>
    </row>
    <row r="164" spans="2:65" s="1" customFormat="1" ht="25.5" customHeight="1">
      <c r="B164" s="179"/>
      <c r="C164" s="180" t="s">
        <v>301</v>
      </c>
      <c r="D164" s="180" t="s">
        <v>160</v>
      </c>
      <c r="E164" s="181" t="s">
        <v>1056</v>
      </c>
      <c r="F164" s="182" t="s">
        <v>1057</v>
      </c>
      <c r="G164" s="183" t="s">
        <v>176</v>
      </c>
      <c r="H164" s="184">
        <v>110.56</v>
      </c>
      <c r="I164" s="185"/>
      <c r="J164" s="186">
        <f>ROUND(I164*H164,2)</f>
        <v>0</v>
      </c>
      <c r="K164" s="182" t="s">
        <v>1010</v>
      </c>
      <c r="L164" s="40"/>
      <c r="M164" s="187" t="s">
        <v>5</v>
      </c>
      <c r="N164" s="188" t="s">
        <v>45</v>
      </c>
      <c r="O164" s="41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AR164" s="23" t="s">
        <v>475</v>
      </c>
      <c r="AT164" s="23" t="s">
        <v>160</v>
      </c>
      <c r="AU164" s="23" t="s">
        <v>83</v>
      </c>
      <c r="AY164" s="23" t="s">
        <v>158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23" t="s">
        <v>25</v>
      </c>
      <c r="BK164" s="191">
        <f>ROUND(I164*H164,2)</f>
        <v>0</v>
      </c>
      <c r="BL164" s="23" t="s">
        <v>475</v>
      </c>
      <c r="BM164" s="23" t="s">
        <v>1144</v>
      </c>
    </row>
    <row r="165" spans="2:47" s="1" customFormat="1" ht="27">
      <c r="B165" s="40"/>
      <c r="D165" s="192" t="s">
        <v>167</v>
      </c>
      <c r="F165" s="193" t="s">
        <v>1059</v>
      </c>
      <c r="I165" s="194"/>
      <c r="L165" s="40"/>
      <c r="M165" s="195"/>
      <c r="N165" s="41"/>
      <c r="O165" s="41"/>
      <c r="P165" s="41"/>
      <c r="Q165" s="41"/>
      <c r="R165" s="41"/>
      <c r="S165" s="41"/>
      <c r="T165" s="69"/>
      <c r="AT165" s="23" t="s">
        <v>167</v>
      </c>
      <c r="AU165" s="23" t="s">
        <v>83</v>
      </c>
    </row>
    <row r="166" spans="2:51" s="12" customFormat="1" ht="13.5">
      <c r="B166" s="196"/>
      <c r="D166" s="192" t="s">
        <v>192</v>
      </c>
      <c r="E166" s="197" t="s">
        <v>5</v>
      </c>
      <c r="F166" s="198" t="s">
        <v>1145</v>
      </c>
      <c r="H166" s="199">
        <v>110.56</v>
      </c>
      <c r="I166" s="200"/>
      <c r="L166" s="196"/>
      <c r="M166" s="201"/>
      <c r="N166" s="202"/>
      <c r="O166" s="202"/>
      <c r="P166" s="202"/>
      <c r="Q166" s="202"/>
      <c r="R166" s="202"/>
      <c r="S166" s="202"/>
      <c r="T166" s="203"/>
      <c r="AT166" s="197" t="s">
        <v>192</v>
      </c>
      <c r="AU166" s="197" t="s">
        <v>83</v>
      </c>
      <c r="AV166" s="12" t="s">
        <v>83</v>
      </c>
      <c r="AW166" s="12" t="s">
        <v>37</v>
      </c>
      <c r="AX166" s="12" t="s">
        <v>74</v>
      </c>
      <c r="AY166" s="197" t="s">
        <v>158</v>
      </c>
    </row>
    <row r="167" spans="2:65" s="1" customFormat="1" ht="16.5" customHeight="1">
      <c r="B167" s="179"/>
      <c r="C167" s="204" t="s">
        <v>306</v>
      </c>
      <c r="D167" s="204" t="s">
        <v>205</v>
      </c>
      <c r="E167" s="205" t="s">
        <v>1061</v>
      </c>
      <c r="F167" s="206" t="s">
        <v>1062</v>
      </c>
      <c r="G167" s="207" t="s">
        <v>176</v>
      </c>
      <c r="H167" s="208">
        <v>110.56</v>
      </c>
      <c r="I167" s="209"/>
      <c r="J167" s="210">
        <f>ROUND(I167*H167,2)</f>
        <v>0</v>
      </c>
      <c r="K167" s="206" t="s">
        <v>164</v>
      </c>
      <c r="L167" s="211"/>
      <c r="M167" s="212" t="s">
        <v>5</v>
      </c>
      <c r="N167" s="213" t="s">
        <v>45</v>
      </c>
      <c r="O167" s="41"/>
      <c r="P167" s="189">
        <f>O167*H167</f>
        <v>0</v>
      </c>
      <c r="Q167" s="189">
        <v>5E-05</v>
      </c>
      <c r="R167" s="189">
        <f>Q167*H167</f>
        <v>0.005528000000000001</v>
      </c>
      <c r="S167" s="189">
        <v>0</v>
      </c>
      <c r="T167" s="190">
        <f>S167*H167</f>
        <v>0</v>
      </c>
      <c r="AR167" s="23" t="s">
        <v>723</v>
      </c>
      <c r="AT167" s="23" t="s">
        <v>205</v>
      </c>
      <c r="AU167" s="23" t="s">
        <v>83</v>
      </c>
      <c r="AY167" s="23" t="s">
        <v>158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23" t="s">
        <v>25</v>
      </c>
      <c r="BK167" s="191">
        <f>ROUND(I167*H167,2)</f>
        <v>0</v>
      </c>
      <c r="BL167" s="23" t="s">
        <v>723</v>
      </c>
      <c r="BM167" s="23" t="s">
        <v>1146</v>
      </c>
    </row>
    <row r="168" spans="2:47" s="1" customFormat="1" ht="27">
      <c r="B168" s="40"/>
      <c r="D168" s="192" t="s">
        <v>167</v>
      </c>
      <c r="F168" s="193" t="s">
        <v>1059</v>
      </c>
      <c r="I168" s="194"/>
      <c r="L168" s="40"/>
      <c r="M168" s="195"/>
      <c r="N168" s="41"/>
      <c r="O168" s="41"/>
      <c r="P168" s="41"/>
      <c r="Q168" s="41"/>
      <c r="R168" s="41"/>
      <c r="S168" s="41"/>
      <c r="T168" s="69"/>
      <c r="AT168" s="23" t="s">
        <v>167</v>
      </c>
      <c r="AU168" s="23" t="s">
        <v>83</v>
      </c>
    </row>
    <row r="169" spans="2:63" s="11" customFormat="1" ht="29.85" customHeight="1">
      <c r="B169" s="166"/>
      <c r="D169" s="167" t="s">
        <v>73</v>
      </c>
      <c r="E169" s="177" t="s">
        <v>702</v>
      </c>
      <c r="F169" s="177" t="s">
        <v>703</v>
      </c>
      <c r="I169" s="169"/>
      <c r="J169" s="178">
        <f>BK169</f>
        <v>0</v>
      </c>
      <c r="L169" s="166"/>
      <c r="M169" s="171"/>
      <c r="N169" s="172"/>
      <c r="O169" s="172"/>
      <c r="P169" s="173">
        <f>SUM(P170:P215)</f>
        <v>0</v>
      </c>
      <c r="Q169" s="172"/>
      <c r="R169" s="173">
        <f>SUM(R170:R215)</f>
        <v>1.1830884</v>
      </c>
      <c r="S169" s="172"/>
      <c r="T169" s="174">
        <f>SUM(T170:T215)</f>
        <v>0</v>
      </c>
      <c r="AR169" s="167" t="s">
        <v>173</v>
      </c>
      <c r="AT169" s="175" t="s">
        <v>73</v>
      </c>
      <c r="AU169" s="175" t="s">
        <v>25</v>
      </c>
      <c r="AY169" s="167" t="s">
        <v>158</v>
      </c>
      <c r="BK169" s="176">
        <f>SUM(BK170:BK215)</f>
        <v>0</v>
      </c>
    </row>
    <row r="170" spans="2:65" s="1" customFormat="1" ht="16.5" customHeight="1">
      <c r="B170" s="179"/>
      <c r="C170" s="180" t="s">
        <v>311</v>
      </c>
      <c r="D170" s="180" t="s">
        <v>160</v>
      </c>
      <c r="E170" s="181" t="s">
        <v>1039</v>
      </c>
      <c r="F170" s="182" t="s">
        <v>1040</v>
      </c>
      <c r="G170" s="183" t="s">
        <v>1041</v>
      </c>
      <c r="H170" s="184">
        <v>12</v>
      </c>
      <c r="I170" s="185"/>
      <c r="J170" s="186">
        <f>ROUND(I170*H170,2)</f>
        <v>0</v>
      </c>
      <c r="K170" s="182" t="s">
        <v>5</v>
      </c>
      <c r="L170" s="40"/>
      <c r="M170" s="187" t="s">
        <v>5</v>
      </c>
      <c r="N170" s="188" t="s">
        <v>45</v>
      </c>
      <c r="O170" s="41"/>
      <c r="P170" s="189">
        <f>O170*H170</f>
        <v>0</v>
      </c>
      <c r="Q170" s="189">
        <v>0.00014</v>
      </c>
      <c r="R170" s="189">
        <f>Q170*H170</f>
        <v>0.0016799999999999999</v>
      </c>
      <c r="S170" s="189">
        <v>0</v>
      </c>
      <c r="T170" s="190">
        <f>S170*H170</f>
        <v>0</v>
      </c>
      <c r="AR170" s="23" t="s">
        <v>475</v>
      </c>
      <c r="AT170" s="23" t="s">
        <v>160</v>
      </c>
      <c r="AU170" s="23" t="s">
        <v>83</v>
      </c>
      <c r="AY170" s="23" t="s">
        <v>158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23" t="s">
        <v>25</v>
      </c>
      <c r="BK170" s="191">
        <f>ROUND(I170*H170,2)</f>
        <v>0</v>
      </c>
      <c r="BL170" s="23" t="s">
        <v>475</v>
      </c>
      <c r="BM170" s="23" t="s">
        <v>1147</v>
      </c>
    </row>
    <row r="171" spans="2:47" s="1" customFormat="1" ht="27">
      <c r="B171" s="40"/>
      <c r="D171" s="192" t="s">
        <v>167</v>
      </c>
      <c r="F171" s="193" t="s">
        <v>1126</v>
      </c>
      <c r="I171" s="194"/>
      <c r="L171" s="40"/>
      <c r="M171" s="195"/>
      <c r="N171" s="41"/>
      <c r="O171" s="41"/>
      <c r="P171" s="41"/>
      <c r="Q171" s="41"/>
      <c r="R171" s="41"/>
      <c r="S171" s="41"/>
      <c r="T171" s="69"/>
      <c r="AT171" s="23" t="s">
        <v>167</v>
      </c>
      <c r="AU171" s="23" t="s">
        <v>83</v>
      </c>
    </row>
    <row r="172" spans="2:51" s="12" customFormat="1" ht="13.5">
      <c r="B172" s="196"/>
      <c r="D172" s="192" t="s">
        <v>192</v>
      </c>
      <c r="E172" s="197" t="s">
        <v>5</v>
      </c>
      <c r="F172" s="198" t="s">
        <v>220</v>
      </c>
      <c r="H172" s="199">
        <v>12</v>
      </c>
      <c r="I172" s="200"/>
      <c r="L172" s="196"/>
      <c r="M172" s="201"/>
      <c r="N172" s="202"/>
      <c r="O172" s="202"/>
      <c r="P172" s="202"/>
      <c r="Q172" s="202"/>
      <c r="R172" s="202"/>
      <c r="S172" s="202"/>
      <c r="T172" s="203"/>
      <c r="AT172" s="197" t="s">
        <v>192</v>
      </c>
      <c r="AU172" s="197" t="s">
        <v>83</v>
      </c>
      <c r="AV172" s="12" t="s">
        <v>83</v>
      </c>
      <c r="AW172" s="12" t="s">
        <v>37</v>
      </c>
      <c r="AX172" s="12" t="s">
        <v>25</v>
      </c>
      <c r="AY172" s="197" t="s">
        <v>158</v>
      </c>
    </row>
    <row r="173" spans="2:65" s="1" customFormat="1" ht="16.5" customHeight="1">
      <c r="B173" s="179"/>
      <c r="C173" s="180" t="s">
        <v>315</v>
      </c>
      <c r="D173" s="180" t="s">
        <v>160</v>
      </c>
      <c r="E173" s="181" t="s">
        <v>1064</v>
      </c>
      <c r="F173" s="182" t="s">
        <v>1065</v>
      </c>
      <c r="G173" s="183" t="s">
        <v>1066</v>
      </c>
      <c r="H173" s="184">
        <v>55.28</v>
      </c>
      <c r="I173" s="185"/>
      <c r="J173" s="186">
        <f>ROUND(I173*H173,2)</f>
        <v>0</v>
      </c>
      <c r="K173" s="182" t="s">
        <v>5</v>
      </c>
      <c r="L173" s="40"/>
      <c r="M173" s="187" t="s">
        <v>5</v>
      </c>
      <c r="N173" s="188" t="s">
        <v>45</v>
      </c>
      <c r="O173" s="41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AR173" s="23" t="s">
        <v>475</v>
      </c>
      <c r="AT173" s="23" t="s">
        <v>160</v>
      </c>
      <c r="AU173" s="23" t="s">
        <v>83</v>
      </c>
      <c r="AY173" s="23" t="s">
        <v>158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23" t="s">
        <v>25</v>
      </c>
      <c r="BK173" s="191">
        <f>ROUND(I173*H173,2)</f>
        <v>0</v>
      </c>
      <c r="BL173" s="23" t="s">
        <v>475</v>
      </c>
      <c r="BM173" s="23" t="s">
        <v>1148</v>
      </c>
    </row>
    <row r="174" spans="2:47" s="1" customFormat="1" ht="27">
      <c r="B174" s="40"/>
      <c r="D174" s="192" t="s">
        <v>167</v>
      </c>
      <c r="F174" s="193" t="s">
        <v>1068</v>
      </c>
      <c r="I174" s="194"/>
      <c r="L174" s="40"/>
      <c r="M174" s="195"/>
      <c r="N174" s="41"/>
      <c r="O174" s="41"/>
      <c r="P174" s="41"/>
      <c r="Q174" s="41"/>
      <c r="R174" s="41"/>
      <c r="S174" s="41"/>
      <c r="T174" s="69"/>
      <c r="AT174" s="23" t="s">
        <v>167</v>
      </c>
      <c r="AU174" s="23" t="s">
        <v>83</v>
      </c>
    </row>
    <row r="175" spans="2:51" s="12" customFormat="1" ht="13.5">
      <c r="B175" s="196"/>
      <c r="D175" s="192" t="s">
        <v>192</v>
      </c>
      <c r="E175" s="197" t="s">
        <v>5</v>
      </c>
      <c r="F175" s="198" t="s">
        <v>1149</v>
      </c>
      <c r="H175" s="199">
        <v>55.28</v>
      </c>
      <c r="I175" s="200"/>
      <c r="L175" s="196"/>
      <c r="M175" s="201"/>
      <c r="N175" s="202"/>
      <c r="O175" s="202"/>
      <c r="P175" s="202"/>
      <c r="Q175" s="202"/>
      <c r="R175" s="202"/>
      <c r="S175" s="202"/>
      <c r="T175" s="203"/>
      <c r="AT175" s="197" t="s">
        <v>192</v>
      </c>
      <c r="AU175" s="197" t="s">
        <v>83</v>
      </c>
      <c r="AV175" s="12" t="s">
        <v>83</v>
      </c>
      <c r="AW175" s="12" t="s">
        <v>37</v>
      </c>
      <c r="AX175" s="12" t="s">
        <v>25</v>
      </c>
      <c r="AY175" s="197" t="s">
        <v>158</v>
      </c>
    </row>
    <row r="176" spans="2:65" s="1" customFormat="1" ht="16.5" customHeight="1">
      <c r="B176" s="179"/>
      <c r="C176" s="180" t="s">
        <v>321</v>
      </c>
      <c r="D176" s="180" t="s">
        <v>160</v>
      </c>
      <c r="E176" s="181" t="s">
        <v>1150</v>
      </c>
      <c r="F176" s="182" t="s">
        <v>1151</v>
      </c>
      <c r="G176" s="183" t="s">
        <v>397</v>
      </c>
      <c r="H176" s="184">
        <v>34</v>
      </c>
      <c r="I176" s="185"/>
      <c r="J176" s="186">
        <f>ROUND(I176*H176,2)</f>
        <v>0</v>
      </c>
      <c r="K176" s="182" t="s">
        <v>164</v>
      </c>
      <c r="L176" s="40"/>
      <c r="M176" s="187" t="s">
        <v>5</v>
      </c>
      <c r="N176" s="188" t="s">
        <v>45</v>
      </c>
      <c r="O176" s="41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AR176" s="23" t="s">
        <v>475</v>
      </c>
      <c r="AT176" s="23" t="s">
        <v>160</v>
      </c>
      <c r="AU176" s="23" t="s">
        <v>83</v>
      </c>
      <c r="AY176" s="23" t="s">
        <v>158</v>
      </c>
      <c r="BE176" s="191">
        <f>IF(N176="základní",J176,0)</f>
        <v>0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23" t="s">
        <v>25</v>
      </c>
      <c r="BK176" s="191">
        <f>ROUND(I176*H176,2)</f>
        <v>0</v>
      </c>
      <c r="BL176" s="23" t="s">
        <v>475</v>
      </c>
      <c r="BM176" s="23" t="s">
        <v>1152</v>
      </c>
    </row>
    <row r="177" spans="2:51" s="12" customFormat="1" ht="13.5">
      <c r="B177" s="196"/>
      <c r="D177" s="192" t="s">
        <v>192</v>
      </c>
      <c r="E177" s="197" t="s">
        <v>5</v>
      </c>
      <c r="F177" s="198" t="s">
        <v>337</v>
      </c>
      <c r="H177" s="199">
        <v>34</v>
      </c>
      <c r="I177" s="200"/>
      <c r="L177" s="196"/>
      <c r="M177" s="201"/>
      <c r="N177" s="202"/>
      <c r="O177" s="202"/>
      <c r="P177" s="202"/>
      <c r="Q177" s="202"/>
      <c r="R177" s="202"/>
      <c r="S177" s="202"/>
      <c r="T177" s="203"/>
      <c r="AT177" s="197" t="s">
        <v>192</v>
      </c>
      <c r="AU177" s="197" t="s">
        <v>83</v>
      </c>
      <c r="AV177" s="12" t="s">
        <v>83</v>
      </c>
      <c r="AW177" s="12" t="s">
        <v>37</v>
      </c>
      <c r="AX177" s="12" t="s">
        <v>74</v>
      </c>
      <c r="AY177" s="197" t="s">
        <v>158</v>
      </c>
    </row>
    <row r="178" spans="2:65" s="1" customFormat="1" ht="16.5" customHeight="1">
      <c r="B178" s="179"/>
      <c r="C178" s="180" t="s">
        <v>326</v>
      </c>
      <c r="D178" s="180" t="s">
        <v>160</v>
      </c>
      <c r="E178" s="181" t="s">
        <v>1153</v>
      </c>
      <c r="F178" s="182" t="s">
        <v>1154</v>
      </c>
      <c r="G178" s="183" t="s">
        <v>397</v>
      </c>
      <c r="H178" s="184">
        <v>8</v>
      </c>
      <c r="I178" s="185"/>
      <c r="J178" s="186">
        <f>ROUND(I178*H178,2)</f>
        <v>0</v>
      </c>
      <c r="K178" s="182" t="s">
        <v>164</v>
      </c>
      <c r="L178" s="40"/>
      <c r="M178" s="187" t="s">
        <v>5</v>
      </c>
      <c r="N178" s="188" t="s">
        <v>45</v>
      </c>
      <c r="O178" s="41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AR178" s="23" t="s">
        <v>475</v>
      </c>
      <c r="AT178" s="23" t="s">
        <v>160</v>
      </c>
      <c r="AU178" s="23" t="s">
        <v>83</v>
      </c>
      <c r="AY178" s="23" t="s">
        <v>158</v>
      </c>
      <c r="BE178" s="191">
        <f>IF(N178="základní",J178,0)</f>
        <v>0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23" t="s">
        <v>25</v>
      </c>
      <c r="BK178" s="191">
        <f>ROUND(I178*H178,2)</f>
        <v>0</v>
      </c>
      <c r="BL178" s="23" t="s">
        <v>475</v>
      </c>
      <c r="BM178" s="23" t="s">
        <v>1155</v>
      </c>
    </row>
    <row r="179" spans="2:51" s="12" customFormat="1" ht="13.5">
      <c r="B179" s="196"/>
      <c r="D179" s="192" t="s">
        <v>192</v>
      </c>
      <c r="E179" s="197" t="s">
        <v>5</v>
      </c>
      <c r="F179" s="198" t="s">
        <v>199</v>
      </c>
      <c r="H179" s="199">
        <v>8</v>
      </c>
      <c r="I179" s="200"/>
      <c r="L179" s="196"/>
      <c r="M179" s="201"/>
      <c r="N179" s="202"/>
      <c r="O179" s="202"/>
      <c r="P179" s="202"/>
      <c r="Q179" s="202"/>
      <c r="R179" s="202"/>
      <c r="S179" s="202"/>
      <c r="T179" s="203"/>
      <c r="AT179" s="197" t="s">
        <v>192</v>
      </c>
      <c r="AU179" s="197" t="s">
        <v>83</v>
      </c>
      <c r="AV179" s="12" t="s">
        <v>83</v>
      </c>
      <c r="AW179" s="12" t="s">
        <v>37</v>
      </c>
      <c r="AX179" s="12" t="s">
        <v>74</v>
      </c>
      <c r="AY179" s="197" t="s">
        <v>158</v>
      </c>
    </row>
    <row r="180" spans="2:65" s="1" customFormat="1" ht="16.5" customHeight="1">
      <c r="B180" s="179"/>
      <c r="C180" s="204" t="s">
        <v>332</v>
      </c>
      <c r="D180" s="204" t="s">
        <v>205</v>
      </c>
      <c r="E180" s="205" t="s">
        <v>1156</v>
      </c>
      <c r="F180" s="206" t="s">
        <v>1157</v>
      </c>
      <c r="G180" s="207" t="s">
        <v>397</v>
      </c>
      <c r="H180" s="208">
        <v>9</v>
      </c>
      <c r="I180" s="209"/>
      <c r="J180" s="210">
        <f>ROUND(I180*H180,2)</f>
        <v>0</v>
      </c>
      <c r="K180" s="206" t="s">
        <v>5</v>
      </c>
      <c r="L180" s="211"/>
      <c r="M180" s="212" t="s">
        <v>5</v>
      </c>
      <c r="N180" s="213" t="s">
        <v>45</v>
      </c>
      <c r="O180" s="41"/>
      <c r="P180" s="189">
        <f>O180*H180</f>
        <v>0</v>
      </c>
      <c r="Q180" s="189">
        <v>0.003</v>
      </c>
      <c r="R180" s="189">
        <f>Q180*H180</f>
        <v>0.027</v>
      </c>
      <c r="S180" s="189">
        <v>0</v>
      </c>
      <c r="T180" s="190">
        <f>S180*H180</f>
        <v>0</v>
      </c>
      <c r="AR180" s="23" t="s">
        <v>723</v>
      </c>
      <c r="AT180" s="23" t="s">
        <v>205</v>
      </c>
      <c r="AU180" s="23" t="s">
        <v>83</v>
      </c>
      <c r="AY180" s="23" t="s">
        <v>158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23" t="s">
        <v>25</v>
      </c>
      <c r="BK180" s="191">
        <f>ROUND(I180*H180,2)</f>
        <v>0</v>
      </c>
      <c r="BL180" s="23" t="s">
        <v>723</v>
      </c>
      <c r="BM180" s="23" t="s">
        <v>1158</v>
      </c>
    </row>
    <row r="181" spans="2:47" s="1" customFormat="1" ht="27">
      <c r="B181" s="40"/>
      <c r="D181" s="192" t="s">
        <v>167</v>
      </c>
      <c r="F181" s="193" t="s">
        <v>1126</v>
      </c>
      <c r="I181" s="194"/>
      <c r="L181" s="40"/>
      <c r="M181" s="195"/>
      <c r="N181" s="41"/>
      <c r="O181" s="41"/>
      <c r="P181" s="41"/>
      <c r="Q181" s="41"/>
      <c r="R181" s="41"/>
      <c r="S181" s="41"/>
      <c r="T181" s="69"/>
      <c r="AT181" s="23" t="s">
        <v>167</v>
      </c>
      <c r="AU181" s="23" t="s">
        <v>83</v>
      </c>
    </row>
    <row r="182" spans="2:51" s="12" customFormat="1" ht="13.5">
      <c r="B182" s="196"/>
      <c r="D182" s="192" t="s">
        <v>192</v>
      </c>
      <c r="E182" s="197" t="s">
        <v>5</v>
      </c>
      <c r="F182" s="198" t="s">
        <v>204</v>
      </c>
      <c r="H182" s="199">
        <v>9</v>
      </c>
      <c r="I182" s="200"/>
      <c r="L182" s="196"/>
      <c r="M182" s="201"/>
      <c r="N182" s="202"/>
      <c r="O182" s="202"/>
      <c r="P182" s="202"/>
      <c r="Q182" s="202"/>
      <c r="R182" s="202"/>
      <c r="S182" s="202"/>
      <c r="T182" s="203"/>
      <c r="AT182" s="197" t="s">
        <v>192</v>
      </c>
      <c r="AU182" s="197" t="s">
        <v>83</v>
      </c>
      <c r="AV182" s="12" t="s">
        <v>83</v>
      </c>
      <c r="AW182" s="12" t="s">
        <v>37</v>
      </c>
      <c r="AX182" s="12" t="s">
        <v>74</v>
      </c>
      <c r="AY182" s="197" t="s">
        <v>158</v>
      </c>
    </row>
    <row r="183" spans="2:65" s="1" customFormat="1" ht="16.5" customHeight="1">
      <c r="B183" s="179"/>
      <c r="C183" s="204" t="s">
        <v>337</v>
      </c>
      <c r="D183" s="204" t="s">
        <v>205</v>
      </c>
      <c r="E183" s="205" t="s">
        <v>1159</v>
      </c>
      <c r="F183" s="206" t="s">
        <v>1160</v>
      </c>
      <c r="G183" s="207" t="s">
        <v>397</v>
      </c>
      <c r="H183" s="208">
        <v>2</v>
      </c>
      <c r="I183" s="209"/>
      <c r="J183" s="210">
        <f>ROUND(I183*H183,2)</f>
        <v>0</v>
      </c>
      <c r="K183" s="206" t="s">
        <v>5</v>
      </c>
      <c r="L183" s="211"/>
      <c r="M183" s="212" t="s">
        <v>5</v>
      </c>
      <c r="N183" s="213" t="s">
        <v>45</v>
      </c>
      <c r="O183" s="41"/>
      <c r="P183" s="189">
        <f>O183*H183</f>
        <v>0</v>
      </c>
      <c r="Q183" s="189">
        <v>0.00042</v>
      </c>
      <c r="R183" s="189">
        <f>Q183*H183</f>
        <v>0.00084</v>
      </c>
      <c r="S183" s="189">
        <v>0</v>
      </c>
      <c r="T183" s="190">
        <f>S183*H183</f>
        <v>0</v>
      </c>
      <c r="AR183" s="23" t="s">
        <v>723</v>
      </c>
      <c r="AT183" s="23" t="s">
        <v>205</v>
      </c>
      <c r="AU183" s="23" t="s">
        <v>83</v>
      </c>
      <c r="AY183" s="23" t="s">
        <v>158</v>
      </c>
      <c r="BE183" s="191">
        <f>IF(N183="základní",J183,0)</f>
        <v>0</v>
      </c>
      <c r="BF183" s="191">
        <f>IF(N183="snížená",J183,0)</f>
        <v>0</v>
      </c>
      <c r="BG183" s="191">
        <f>IF(N183="zákl. přenesená",J183,0)</f>
        <v>0</v>
      </c>
      <c r="BH183" s="191">
        <f>IF(N183="sníž. přenesená",J183,0)</f>
        <v>0</v>
      </c>
      <c r="BI183" s="191">
        <f>IF(N183="nulová",J183,0)</f>
        <v>0</v>
      </c>
      <c r="BJ183" s="23" t="s">
        <v>25</v>
      </c>
      <c r="BK183" s="191">
        <f>ROUND(I183*H183,2)</f>
        <v>0</v>
      </c>
      <c r="BL183" s="23" t="s">
        <v>723</v>
      </c>
      <c r="BM183" s="23" t="s">
        <v>1161</v>
      </c>
    </row>
    <row r="184" spans="2:47" s="1" customFormat="1" ht="27">
      <c r="B184" s="40"/>
      <c r="D184" s="192" t="s">
        <v>167</v>
      </c>
      <c r="F184" s="193" t="s">
        <v>1126</v>
      </c>
      <c r="I184" s="194"/>
      <c r="L184" s="40"/>
      <c r="M184" s="195"/>
      <c r="N184" s="41"/>
      <c r="O184" s="41"/>
      <c r="P184" s="41"/>
      <c r="Q184" s="41"/>
      <c r="R184" s="41"/>
      <c r="S184" s="41"/>
      <c r="T184" s="69"/>
      <c r="AT184" s="23" t="s">
        <v>167</v>
      </c>
      <c r="AU184" s="23" t="s">
        <v>83</v>
      </c>
    </row>
    <row r="185" spans="2:65" s="1" customFormat="1" ht="16.5" customHeight="1">
      <c r="B185" s="179"/>
      <c r="C185" s="204" t="s">
        <v>341</v>
      </c>
      <c r="D185" s="204" t="s">
        <v>205</v>
      </c>
      <c r="E185" s="205" t="s">
        <v>1162</v>
      </c>
      <c r="F185" s="206" t="s">
        <v>1163</v>
      </c>
      <c r="G185" s="207" t="s">
        <v>397</v>
      </c>
      <c r="H185" s="208">
        <v>1</v>
      </c>
      <c r="I185" s="209"/>
      <c r="J185" s="210">
        <f>ROUND(I185*H185,2)</f>
        <v>0</v>
      </c>
      <c r="K185" s="206" t="s">
        <v>5</v>
      </c>
      <c r="L185" s="211"/>
      <c r="M185" s="212" t="s">
        <v>5</v>
      </c>
      <c r="N185" s="213" t="s">
        <v>45</v>
      </c>
      <c r="O185" s="41"/>
      <c r="P185" s="189">
        <f>O185*H185</f>
        <v>0</v>
      </c>
      <c r="Q185" s="189">
        <v>2E-05</v>
      </c>
      <c r="R185" s="189">
        <f>Q185*H185</f>
        <v>2E-05</v>
      </c>
      <c r="S185" s="189">
        <v>0</v>
      </c>
      <c r="T185" s="190">
        <f>S185*H185</f>
        <v>0</v>
      </c>
      <c r="AR185" s="23" t="s">
        <v>723</v>
      </c>
      <c r="AT185" s="23" t="s">
        <v>205</v>
      </c>
      <c r="AU185" s="23" t="s">
        <v>83</v>
      </c>
      <c r="AY185" s="23" t="s">
        <v>158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23" t="s">
        <v>25</v>
      </c>
      <c r="BK185" s="191">
        <f>ROUND(I185*H185,2)</f>
        <v>0</v>
      </c>
      <c r="BL185" s="23" t="s">
        <v>723</v>
      </c>
      <c r="BM185" s="23" t="s">
        <v>1164</v>
      </c>
    </row>
    <row r="186" spans="2:47" s="1" customFormat="1" ht="27">
      <c r="B186" s="40"/>
      <c r="D186" s="192" t="s">
        <v>167</v>
      </c>
      <c r="F186" s="193" t="s">
        <v>1126</v>
      </c>
      <c r="I186" s="194"/>
      <c r="L186" s="40"/>
      <c r="M186" s="195"/>
      <c r="N186" s="41"/>
      <c r="O186" s="41"/>
      <c r="P186" s="41"/>
      <c r="Q186" s="41"/>
      <c r="R186" s="41"/>
      <c r="S186" s="41"/>
      <c r="T186" s="69"/>
      <c r="AT186" s="23" t="s">
        <v>167</v>
      </c>
      <c r="AU186" s="23" t="s">
        <v>83</v>
      </c>
    </row>
    <row r="187" spans="2:65" s="1" customFormat="1" ht="16.5" customHeight="1">
      <c r="B187" s="179"/>
      <c r="C187" s="204" t="s">
        <v>345</v>
      </c>
      <c r="D187" s="204" t="s">
        <v>205</v>
      </c>
      <c r="E187" s="205" t="s">
        <v>1165</v>
      </c>
      <c r="F187" s="206" t="s">
        <v>1166</v>
      </c>
      <c r="G187" s="207" t="s">
        <v>397</v>
      </c>
      <c r="H187" s="208">
        <v>1</v>
      </c>
      <c r="I187" s="209"/>
      <c r="J187" s="210">
        <f>ROUND(I187*H187,2)</f>
        <v>0</v>
      </c>
      <c r="K187" s="206" t="s">
        <v>5</v>
      </c>
      <c r="L187" s="211"/>
      <c r="M187" s="212" t="s">
        <v>5</v>
      </c>
      <c r="N187" s="213" t="s">
        <v>45</v>
      </c>
      <c r="O187" s="41"/>
      <c r="P187" s="189">
        <f>O187*H187</f>
        <v>0</v>
      </c>
      <c r="Q187" s="189">
        <v>0.0597</v>
      </c>
      <c r="R187" s="189">
        <f>Q187*H187</f>
        <v>0.0597</v>
      </c>
      <c r="S187" s="189">
        <v>0</v>
      </c>
      <c r="T187" s="190">
        <f>S187*H187</f>
        <v>0</v>
      </c>
      <c r="AR187" s="23" t="s">
        <v>711</v>
      </c>
      <c r="AT187" s="23" t="s">
        <v>205</v>
      </c>
      <c r="AU187" s="23" t="s">
        <v>83</v>
      </c>
      <c r="AY187" s="23" t="s">
        <v>158</v>
      </c>
      <c r="BE187" s="191">
        <f>IF(N187="základní",J187,0)</f>
        <v>0</v>
      </c>
      <c r="BF187" s="191">
        <f>IF(N187="snížená",J187,0)</f>
        <v>0</v>
      </c>
      <c r="BG187" s="191">
        <f>IF(N187="zákl. přenesená",J187,0)</f>
        <v>0</v>
      </c>
      <c r="BH187" s="191">
        <f>IF(N187="sníž. přenesená",J187,0)</f>
        <v>0</v>
      </c>
      <c r="BI187" s="191">
        <f>IF(N187="nulová",J187,0)</f>
        <v>0</v>
      </c>
      <c r="BJ187" s="23" t="s">
        <v>25</v>
      </c>
      <c r="BK187" s="191">
        <f>ROUND(I187*H187,2)</f>
        <v>0</v>
      </c>
      <c r="BL187" s="23" t="s">
        <v>475</v>
      </c>
      <c r="BM187" s="23" t="s">
        <v>1167</v>
      </c>
    </row>
    <row r="188" spans="2:47" s="1" customFormat="1" ht="27">
      <c r="B188" s="40"/>
      <c r="D188" s="192" t="s">
        <v>167</v>
      </c>
      <c r="F188" s="193" t="s">
        <v>1068</v>
      </c>
      <c r="I188" s="194"/>
      <c r="L188" s="40"/>
      <c r="M188" s="195"/>
      <c r="N188" s="41"/>
      <c r="O188" s="41"/>
      <c r="P188" s="41"/>
      <c r="Q188" s="41"/>
      <c r="R188" s="41"/>
      <c r="S188" s="41"/>
      <c r="T188" s="69"/>
      <c r="AT188" s="23" t="s">
        <v>167</v>
      </c>
      <c r="AU188" s="23" t="s">
        <v>83</v>
      </c>
    </row>
    <row r="189" spans="2:65" s="1" customFormat="1" ht="16.5" customHeight="1">
      <c r="B189" s="179"/>
      <c r="C189" s="204" t="s">
        <v>351</v>
      </c>
      <c r="D189" s="204" t="s">
        <v>205</v>
      </c>
      <c r="E189" s="205" t="s">
        <v>1168</v>
      </c>
      <c r="F189" s="206" t="s">
        <v>1169</v>
      </c>
      <c r="G189" s="207" t="s">
        <v>397</v>
      </c>
      <c r="H189" s="208">
        <v>1</v>
      </c>
      <c r="I189" s="209"/>
      <c r="J189" s="210">
        <f>ROUND(I189*H189,2)</f>
        <v>0</v>
      </c>
      <c r="K189" s="206" t="s">
        <v>5</v>
      </c>
      <c r="L189" s="211"/>
      <c r="M189" s="212" t="s">
        <v>5</v>
      </c>
      <c r="N189" s="213" t="s">
        <v>45</v>
      </c>
      <c r="O189" s="41"/>
      <c r="P189" s="189">
        <f>O189*H189</f>
        <v>0</v>
      </c>
      <c r="Q189" s="189">
        <v>0.0188</v>
      </c>
      <c r="R189" s="189">
        <f>Q189*H189</f>
        <v>0.0188</v>
      </c>
      <c r="S189" s="189">
        <v>0</v>
      </c>
      <c r="T189" s="190">
        <f>S189*H189</f>
        <v>0</v>
      </c>
      <c r="AR189" s="23" t="s">
        <v>711</v>
      </c>
      <c r="AT189" s="23" t="s">
        <v>205</v>
      </c>
      <c r="AU189" s="23" t="s">
        <v>83</v>
      </c>
      <c r="AY189" s="23" t="s">
        <v>158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23" t="s">
        <v>25</v>
      </c>
      <c r="BK189" s="191">
        <f>ROUND(I189*H189,2)</f>
        <v>0</v>
      </c>
      <c r="BL189" s="23" t="s">
        <v>475</v>
      </c>
      <c r="BM189" s="23" t="s">
        <v>1170</v>
      </c>
    </row>
    <row r="190" spans="2:47" s="1" customFormat="1" ht="27">
      <c r="B190" s="40"/>
      <c r="D190" s="192" t="s">
        <v>167</v>
      </c>
      <c r="F190" s="193" t="s">
        <v>1068</v>
      </c>
      <c r="I190" s="194"/>
      <c r="L190" s="40"/>
      <c r="M190" s="195"/>
      <c r="N190" s="41"/>
      <c r="O190" s="41"/>
      <c r="P190" s="41"/>
      <c r="Q190" s="41"/>
      <c r="R190" s="41"/>
      <c r="S190" s="41"/>
      <c r="T190" s="69"/>
      <c r="AT190" s="23" t="s">
        <v>167</v>
      </c>
      <c r="AU190" s="23" t="s">
        <v>83</v>
      </c>
    </row>
    <row r="191" spans="2:65" s="1" customFormat="1" ht="16.5" customHeight="1">
      <c r="B191" s="179"/>
      <c r="C191" s="204" t="s">
        <v>357</v>
      </c>
      <c r="D191" s="204" t="s">
        <v>205</v>
      </c>
      <c r="E191" s="205" t="s">
        <v>1171</v>
      </c>
      <c r="F191" s="206" t="s">
        <v>1172</v>
      </c>
      <c r="G191" s="207" t="s">
        <v>397</v>
      </c>
      <c r="H191" s="208">
        <v>7</v>
      </c>
      <c r="I191" s="209"/>
      <c r="J191" s="210">
        <f>ROUND(I191*H191,2)</f>
        <v>0</v>
      </c>
      <c r="K191" s="206" t="s">
        <v>5</v>
      </c>
      <c r="L191" s="211"/>
      <c r="M191" s="212" t="s">
        <v>5</v>
      </c>
      <c r="N191" s="213" t="s">
        <v>45</v>
      </c>
      <c r="O191" s="41"/>
      <c r="P191" s="189">
        <f>O191*H191</f>
        <v>0</v>
      </c>
      <c r="Q191" s="189">
        <v>0.0023</v>
      </c>
      <c r="R191" s="189">
        <f>Q191*H191</f>
        <v>0.0161</v>
      </c>
      <c r="S191" s="189">
        <v>0</v>
      </c>
      <c r="T191" s="190">
        <f>S191*H191</f>
        <v>0</v>
      </c>
      <c r="AR191" s="23" t="s">
        <v>723</v>
      </c>
      <c r="AT191" s="23" t="s">
        <v>205</v>
      </c>
      <c r="AU191" s="23" t="s">
        <v>83</v>
      </c>
      <c r="AY191" s="23" t="s">
        <v>158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23" t="s">
        <v>25</v>
      </c>
      <c r="BK191" s="191">
        <f>ROUND(I191*H191,2)</f>
        <v>0</v>
      </c>
      <c r="BL191" s="23" t="s">
        <v>723</v>
      </c>
      <c r="BM191" s="23" t="s">
        <v>1173</v>
      </c>
    </row>
    <row r="192" spans="2:47" s="1" customFormat="1" ht="27">
      <c r="B192" s="40"/>
      <c r="D192" s="192" t="s">
        <v>167</v>
      </c>
      <c r="F192" s="193" t="s">
        <v>1126</v>
      </c>
      <c r="I192" s="194"/>
      <c r="L192" s="40"/>
      <c r="M192" s="195"/>
      <c r="N192" s="41"/>
      <c r="O192" s="41"/>
      <c r="P192" s="41"/>
      <c r="Q192" s="41"/>
      <c r="R192" s="41"/>
      <c r="S192" s="41"/>
      <c r="T192" s="69"/>
      <c r="AT192" s="23" t="s">
        <v>167</v>
      </c>
      <c r="AU192" s="23" t="s">
        <v>83</v>
      </c>
    </row>
    <row r="193" spans="2:51" s="12" customFormat="1" ht="13.5">
      <c r="B193" s="196"/>
      <c r="D193" s="192" t="s">
        <v>192</v>
      </c>
      <c r="E193" s="197" t="s">
        <v>5</v>
      </c>
      <c r="F193" s="198" t="s">
        <v>194</v>
      </c>
      <c r="H193" s="199">
        <v>7</v>
      </c>
      <c r="I193" s="200"/>
      <c r="L193" s="196"/>
      <c r="M193" s="201"/>
      <c r="N193" s="202"/>
      <c r="O193" s="202"/>
      <c r="P193" s="202"/>
      <c r="Q193" s="202"/>
      <c r="R193" s="202"/>
      <c r="S193" s="202"/>
      <c r="T193" s="203"/>
      <c r="AT193" s="197" t="s">
        <v>192</v>
      </c>
      <c r="AU193" s="197" t="s">
        <v>83</v>
      </c>
      <c r="AV193" s="12" t="s">
        <v>83</v>
      </c>
      <c r="AW193" s="12" t="s">
        <v>37</v>
      </c>
      <c r="AX193" s="12" t="s">
        <v>25</v>
      </c>
      <c r="AY193" s="197" t="s">
        <v>158</v>
      </c>
    </row>
    <row r="194" spans="2:65" s="1" customFormat="1" ht="16.5" customHeight="1">
      <c r="B194" s="179"/>
      <c r="C194" s="204" t="s">
        <v>361</v>
      </c>
      <c r="D194" s="204" t="s">
        <v>205</v>
      </c>
      <c r="E194" s="205" t="s">
        <v>1174</v>
      </c>
      <c r="F194" s="206" t="s">
        <v>1175</v>
      </c>
      <c r="G194" s="207" t="s">
        <v>397</v>
      </c>
      <c r="H194" s="208">
        <v>1</v>
      </c>
      <c r="I194" s="209"/>
      <c r="J194" s="210">
        <f>ROUND(I194*H194,2)</f>
        <v>0</v>
      </c>
      <c r="K194" s="206" t="s">
        <v>5</v>
      </c>
      <c r="L194" s="211"/>
      <c r="M194" s="212" t="s">
        <v>5</v>
      </c>
      <c r="N194" s="213" t="s">
        <v>45</v>
      </c>
      <c r="O194" s="41"/>
      <c r="P194" s="189">
        <f>O194*H194</f>
        <v>0</v>
      </c>
      <c r="Q194" s="189">
        <v>0.0032</v>
      </c>
      <c r="R194" s="189">
        <f>Q194*H194</f>
        <v>0.0032</v>
      </c>
      <c r="S194" s="189">
        <v>0</v>
      </c>
      <c r="T194" s="190">
        <f>S194*H194</f>
        <v>0</v>
      </c>
      <c r="AR194" s="23" t="s">
        <v>723</v>
      </c>
      <c r="AT194" s="23" t="s">
        <v>205</v>
      </c>
      <c r="AU194" s="23" t="s">
        <v>83</v>
      </c>
      <c r="AY194" s="23" t="s">
        <v>158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23" t="s">
        <v>25</v>
      </c>
      <c r="BK194" s="191">
        <f>ROUND(I194*H194,2)</f>
        <v>0</v>
      </c>
      <c r="BL194" s="23" t="s">
        <v>723</v>
      </c>
      <c r="BM194" s="23" t="s">
        <v>1176</v>
      </c>
    </row>
    <row r="195" spans="2:47" s="1" customFormat="1" ht="27">
      <c r="B195" s="40"/>
      <c r="D195" s="192" t="s">
        <v>167</v>
      </c>
      <c r="F195" s="193" t="s">
        <v>1126</v>
      </c>
      <c r="I195" s="194"/>
      <c r="L195" s="40"/>
      <c r="M195" s="195"/>
      <c r="N195" s="41"/>
      <c r="O195" s="41"/>
      <c r="P195" s="41"/>
      <c r="Q195" s="41"/>
      <c r="R195" s="41"/>
      <c r="S195" s="41"/>
      <c r="T195" s="69"/>
      <c r="AT195" s="23" t="s">
        <v>167</v>
      </c>
      <c r="AU195" s="23" t="s">
        <v>83</v>
      </c>
    </row>
    <row r="196" spans="2:65" s="1" customFormat="1" ht="16.5" customHeight="1">
      <c r="B196" s="179"/>
      <c r="C196" s="204" t="s">
        <v>366</v>
      </c>
      <c r="D196" s="204" t="s">
        <v>205</v>
      </c>
      <c r="E196" s="205" t="s">
        <v>1177</v>
      </c>
      <c r="F196" s="206" t="s">
        <v>1178</v>
      </c>
      <c r="G196" s="207" t="s">
        <v>397</v>
      </c>
      <c r="H196" s="208">
        <v>2</v>
      </c>
      <c r="I196" s="209"/>
      <c r="J196" s="210">
        <f>ROUND(I196*H196,2)</f>
        <v>0</v>
      </c>
      <c r="K196" s="206" t="s">
        <v>5</v>
      </c>
      <c r="L196" s="211"/>
      <c r="M196" s="212" t="s">
        <v>5</v>
      </c>
      <c r="N196" s="213" t="s">
        <v>45</v>
      </c>
      <c r="O196" s="41"/>
      <c r="P196" s="189">
        <f>O196*H196</f>
        <v>0</v>
      </c>
      <c r="Q196" s="189">
        <v>0.00052</v>
      </c>
      <c r="R196" s="189">
        <f>Q196*H196</f>
        <v>0.00104</v>
      </c>
      <c r="S196" s="189">
        <v>0</v>
      </c>
      <c r="T196" s="190">
        <f>S196*H196</f>
        <v>0</v>
      </c>
      <c r="AR196" s="23" t="s">
        <v>723</v>
      </c>
      <c r="AT196" s="23" t="s">
        <v>205</v>
      </c>
      <c r="AU196" s="23" t="s">
        <v>83</v>
      </c>
      <c r="AY196" s="23" t="s">
        <v>158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23" t="s">
        <v>25</v>
      </c>
      <c r="BK196" s="191">
        <f>ROUND(I196*H196,2)</f>
        <v>0</v>
      </c>
      <c r="BL196" s="23" t="s">
        <v>723</v>
      </c>
      <c r="BM196" s="23" t="s">
        <v>1179</v>
      </c>
    </row>
    <row r="197" spans="2:47" s="1" customFormat="1" ht="27">
      <c r="B197" s="40"/>
      <c r="D197" s="192" t="s">
        <v>167</v>
      </c>
      <c r="F197" s="193" t="s">
        <v>1126</v>
      </c>
      <c r="I197" s="194"/>
      <c r="L197" s="40"/>
      <c r="M197" s="195"/>
      <c r="N197" s="41"/>
      <c r="O197" s="41"/>
      <c r="P197" s="41"/>
      <c r="Q197" s="41"/>
      <c r="R197" s="41"/>
      <c r="S197" s="41"/>
      <c r="T197" s="69"/>
      <c r="AT197" s="23" t="s">
        <v>167</v>
      </c>
      <c r="AU197" s="23" t="s">
        <v>83</v>
      </c>
    </row>
    <row r="198" spans="2:65" s="1" customFormat="1" ht="16.5" customHeight="1">
      <c r="B198" s="179"/>
      <c r="C198" s="204" t="s">
        <v>370</v>
      </c>
      <c r="D198" s="204" t="s">
        <v>205</v>
      </c>
      <c r="E198" s="205" t="s">
        <v>1180</v>
      </c>
      <c r="F198" s="206" t="s">
        <v>1181</v>
      </c>
      <c r="G198" s="207" t="s">
        <v>397</v>
      </c>
      <c r="H198" s="208">
        <v>16</v>
      </c>
      <c r="I198" s="209"/>
      <c r="J198" s="210">
        <f>ROUND(I198*H198,2)</f>
        <v>0</v>
      </c>
      <c r="K198" s="206" t="s">
        <v>5</v>
      </c>
      <c r="L198" s="211"/>
      <c r="M198" s="212" t="s">
        <v>5</v>
      </c>
      <c r="N198" s="213" t="s">
        <v>45</v>
      </c>
      <c r="O198" s="41"/>
      <c r="P198" s="189">
        <f>O198*H198</f>
        <v>0</v>
      </c>
      <c r="Q198" s="189">
        <v>0.00778</v>
      </c>
      <c r="R198" s="189">
        <f>Q198*H198</f>
        <v>0.12448</v>
      </c>
      <c r="S198" s="189">
        <v>0</v>
      </c>
      <c r="T198" s="190">
        <f>S198*H198</f>
        <v>0</v>
      </c>
      <c r="AR198" s="23" t="s">
        <v>723</v>
      </c>
      <c r="AT198" s="23" t="s">
        <v>205</v>
      </c>
      <c r="AU198" s="23" t="s">
        <v>83</v>
      </c>
      <c r="AY198" s="23" t="s">
        <v>158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23" t="s">
        <v>25</v>
      </c>
      <c r="BK198" s="191">
        <f>ROUND(I198*H198,2)</f>
        <v>0</v>
      </c>
      <c r="BL198" s="23" t="s">
        <v>723</v>
      </c>
      <c r="BM198" s="23" t="s">
        <v>1182</v>
      </c>
    </row>
    <row r="199" spans="2:47" s="1" customFormat="1" ht="27">
      <c r="B199" s="40"/>
      <c r="D199" s="192" t="s">
        <v>167</v>
      </c>
      <c r="F199" s="193" t="s">
        <v>1126</v>
      </c>
      <c r="I199" s="194"/>
      <c r="L199" s="40"/>
      <c r="M199" s="195"/>
      <c r="N199" s="41"/>
      <c r="O199" s="41"/>
      <c r="P199" s="41"/>
      <c r="Q199" s="41"/>
      <c r="R199" s="41"/>
      <c r="S199" s="41"/>
      <c r="T199" s="69"/>
      <c r="AT199" s="23" t="s">
        <v>167</v>
      </c>
      <c r="AU199" s="23" t="s">
        <v>83</v>
      </c>
    </row>
    <row r="200" spans="2:51" s="12" customFormat="1" ht="13.5">
      <c r="B200" s="196"/>
      <c r="D200" s="192" t="s">
        <v>192</v>
      </c>
      <c r="E200" s="197" t="s">
        <v>5</v>
      </c>
      <c r="F200" s="198" t="s">
        <v>241</v>
      </c>
      <c r="H200" s="199">
        <v>16</v>
      </c>
      <c r="I200" s="200"/>
      <c r="L200" s="196"/>
      <c r="M200" s="201"/>
      <c r="N200" s="202"/>
      <c r="O200" s="202"/>
      <c r="P200" s="202"/>
      <c r="Q200" s="202"/>
      <c r="R200" s="202"/>
      <c r="S200" s="202"/>
      <c r="T200" s="203"/>
      <c r="AT200" s="197" t="s">
        <v>192</v>
      </c>
      <c r="AU200" s="197" t="s">
        <v>83</v>
      </c>
      <c r="AV200" s="12" t="s">
        <v>83</v>
      </c>
      <c r="AW200" s="12" t="s">
        <v>37</v>
      </c>
      <c r="AX200" s="12" t="s">
        <v>74</v>
      </c>
      <c r="AY200" s="197" t="s">
        <v>158</v>
      </c>
    </row>
    <row r="201" spans="2:65" s="1" customFormat="1" ht="16.5" customHeight="1">
      <c r="B201" s="179"/>
      <c r="C201" s="204" t="s">
        <v>374</v>
      </c>
      <c r="D201" s="204" t="s">
        <v>205</v>
      </c>
      <c r="E201" s="205" t="s">
        <v>1183</v>
      </c>
      <c r="F201" s="206" t="s">
        <v>1184</v>
      </c>
      <c r="G201" s="207" t="s">
        <v>397</v>
      </c>
      <c r="H201" s="208">
        <v>4</v>
      </c>
      <c r="I201" s="209"/>
      <c r="J201" s="210">
        <f>ROUND(I201*H201,2)</f>
        <v>0</v>
      </c>
      <c r="K201" s="206" t="s">
        <v>5</v>
      </c>
      <c r="L201" s="211"/>
      <c r="M201" s="212" t="s">
        <v>5</v>
      </c>
      <c r="N201" s="213" t="s">
        <v>45</v>
      </c>
      <c r="O201" s="41"/>
      <c r="P201" s="189">
        <f>O201*H201</f>
        <v>0</v>
      </c>
      <c r="Q201" s="189">
        <v>0.02196</v>
      </c>
      <c r="R201" s="189">
        <f>Q201*H201</f>
        <v>0.08784</v>
      </c>
      <c r="S201" s="189">
        <v>0</v>
      </c>
      <c r="T201" s="190">
        <f>S201*H201</f>
        <v>0</v>
      </c>
      <c r="AR201" s="23" t="s">
        <v>723</v>
      </c>
      <c r="AT201" s="23" t="s">
        <v>205</v>
      </c>
      <c r="AU201" s="23" t="s">
        <v>83</v>
      </c>
      <c r="AY201" s="23" t="s">
        <v>158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23" t="s">
        <v>25</v>
      </c>
      <c r="BK201" s="191">
        <f>ROUND(I201*H201,2)</f>
        <v>0</v>
      </c>
      <c r="BL201" s="23" t="s">
        <v>723</v>
      </c>
      <c r="BM201" s="23" t="s">
        <v>1185</v>
      </c>
    </row>
    <row r="202" spans="2:47" s="1" customFormat="1" ht="27">
      <c r="B202" s="40"/>
      <c r="D202" s="192" t="s">
        <v>167</v>
      </c>
      <c r="F202" s="193" t="s">
        <v>1126</v>
      </c>
      <c r="I202" s="194"/>
      <c r="L202" s="40"/>
      <c r="M202" s="195"/>
      <c r="N202" s="41"/>
      <c r="O202" s="41"/>
      <c r="P202" s="41"/>
      <c r="Q202" s="41"/>
      <c r="R202" s="41"/>
      <c r="S202" s="41"/>
      <c r="T202" s="69"/>
      <c r="AT202" s="23" t="s">
        <v>167</v>
      </c>
      <c r="AU202" s="23" t="s">
        <v>83</v>
      </c>
    </row>
    <row r="203" spans="2:51" s="12" customFormat="1" ht="13.5">
      <c r="B203" s="196"/>
      <c r="D203" s="192" t="s">
        <v>192</v>
      </c>
      <c r="E203" s="197" t="s">
        <v>5</v>
      </c>
      <c r="F203" s="198" t="s">
        <v>165</v>
      </c>
      <c r="H203" s="199">
        <v>4</v>
      </c>
      <c r="I203" s="200"/>
      <c r="L203" s="196"/>
      <c r="M203" s="201"/>
      <c r="N203" s="202"/>
      <c r="O203" s="202"/>
      <c r="P203" s="202"/>
      <c r="Q203" s="202"/>
      <c r="R203" s="202"/>
      <c r="S203" s="202"/>
      <c r="T203" s="203"/>
      <c r="AT203" s="197" t="s">
        <v>192</v>
      </c>
      <c r="AU203" s="197" t="s">
        <v>83</v>
      </c>
      <c r="AV203" s="12" t="s">
        <v>83</v>
      </c>
      <c r="AW203" s="12" t="s">
        <v>37</v>
      </c>
      <c r="AX203" s="12" t="s">
        <v>74</v>
      </c>
      <c r="AY203" s="197" t="s">
        <v>158</v>
      </c>
    </row>
    <row r="204" spans="2:65" s="1" customFormat="1" ht="25.5" customHeight="1">
      <c r="B204" s="179"/>
      <c r="C204" s="180" t="s">
        <v>379</v>
      </c>
      <c r="D204" s="180" t="s">
        <v>160</v>
      </c>
      <c r="E204" s="181" t="s">
        <v>1186</v>
      </c>
      <c r="F204" s="182" t="s">
        <v>1187</v>
      </c>
      <c r="G204" s="183" t="s">
        <v>176</v>
      </c>
      <c r="H204" s="184">
        <v>46.78</v>
      </c>
      <c r="I204" s="185"/>
      <c r="J204" s="186">
        <f>ROUND(I204*H204,2)</f>
        <v>0</v>
      </c>
      <c r="K204" s="182" t="s">
        <v>164</v>
      </c>
      <c r="L204" s="40"/>
      <c r="M204" s="187" t="s">
        <v>5</v>
      </c>
      <c r="N204" s="188" t="s">
        <v>45</v>
      </c>
      <c r="O204" s="41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AR204" s="23" t="s">
        <v>475</v>
      </c>
      <c r="AT204" s="23" t="s">
        <v>160</v>
      </c>
      <c r="AU204" s="23" t="s">
        <v>83</v>
      </c>
      <c r="AY204" s="23" t="s">
        <v>158</v>
      </c>
      <c r="BE204" s="191">
        <f>IF(N204="základní",J204,0)</f>
        <v>0</v>
      </c>
      <c r="BF204" s="191">
        <f>IF(N204="snížená",J204,0)</f>
        <v>0</v>
      </c>
      <c r="BG204" s="191">
        <f>IF(N204="zákl. přenesená",J204,0)</f>
        <v>0</v>
      </c>
      <c r="BH204" s="191">
        <f>IF(N204="sníž. přenesená",J204,0)</f>
        <v>0</v>
      </c>
      <c r="BI204" s="191">
        <f>IF(N204="nulová",J204,0)</f>
        <v>0</v>
      </c>
      <c r="BJ204" s="23" t="s">
        <v>25</v>
      </c>
      <c r="BK204" s="191">
        <f>ROUND(I204*H204,2)</f>
        <v>0</v>
      </c>
      <c r="BL204" s="23" t="s">
        <v>475</v>
      </c>
      <c r="BM204" s="23" t="s">
        <v>1188</v>
      </c>
    </row>
    <row r="205" spans="2:47" s="1" customFormat="1" ht="27">
      <c r="B205" s="40"/>
      <c r="D205" s="192" t="s">
        <v>167</v>
      </c>
      <c r="F205" s="193" t="s">
        <v>1189</v>
      </c>
      <c r="I205" s="194"/>
      <c r="L205" s="40"/>
      <c r="M205" s="195"/>
      <c r="N205" s="41"/>
      <c r="O205" s="41"/>
      <c r="P205" s="41"/>
      <c r="Q205" s="41"/>
      <c r="R205" s="41"/>
      <c r="S205" s="41"/>
      <c r="T205" s="69"/>
      <c r="AT205" s="23" t="s">
        <v>167</v>
      </c>
      <c r="AU205" s="23" t="s">
        <v>83</v>
      </c>
    </row>
    <row r="206" spans="2:65" s="1" customFormat="1" ht="25.5" customHeight="1">
      <c r="B206" s="179"/>
      <c r="C206" s="180" t="s">
        <v>384</v>
      </c>
      <c r="D206" s="180" t="s">
        <v>160</v>
      </c>
      <c r="E206" s="181" t="s">
        <v>1190</v>
      </c>
      <c r="F206" s="182" t="s">
        <v>1191</v>
      </c>
      <c r="G206" s="183" t="s">
        <v>176</v>
      </c>
      <c r="H206" s="184">
        <v>8.5</v>
      </c>
      <c r="I206" s="185"/>
      <c r="J206" s="186">
        <f>ROUND(I206*H206,2)</f>
        <v>0</v>
      </c>
      <c r="K206" s="182" t="s">
        <v>164</v>
      </c>
      <c r="L206" s="40"/>
      <c r="M206" s="187" t="s">
        <v>5</v>
      </c>
      <c r="N206" s="188" t="s">
        <v>45</v>
      </c>
      <c r="O206" s="41"/>
      <c r="P206" s="189">
        <f>O206*H206</f>
        <v>0</v>
      </c>
      <c r="Q206" s="189">
        <v>0</v>
      </c>
      <c r="R206" s="189">
        <f>Q206*H206</f>
        <v>0</v>
      </c>
      <c r="S206" s="189">
        <v>0</v>
      </c>
      <c r="T206" s="190">
        <f>S206*H206</f>
        <v>0</v>
      </c>
      <c r="AR206" s="23" t="s">
        <v>475</v>
      </c>
      <c r="AT206" s="23" t="s">
        <v>160</v>
      </c>
      <c r="AU206" s="23" t="s">
        <v>83</v>
      </c>
      <c r="AY206" s="23" t="s">
        <v>158</v>
      </c>
      <c r="BE206" s="191">
        <f>IF(N206="základní",J206,0)</f>
        <v>0</v>
      </c>
      <c r="BF206" s="191">
        <f>IF(N206="snížená",J206,0)</f>
        <v>0</v>
      </c>
      <c r="BG206" s="191">
        <f>IF(N206="zákl. přenesená",J206,0)</f>
        <v>0</v>
      </c>
      <c r="BH206" s="191">
        <f>IF(N206="sníž. přenesená",J206,0)</f>
        <v>0</v>
      </c>
      <c r="BI206" s="191">
        <f>IF(N206="nulová",J206,0)</f>
        <v>0</v>
      </c>
      <c r="BJ206" s="23" t="s">
        <v>25</v>
      </c>
      <c r="BK206" s="191">
        <f>ROUND(I206*H206,2)</f>
        <v>0</v>
      </c>
      <c r="BL206" s="23" t="s">
        <v>475</v>
      </c>
      <c r="BM206" s="23" t="s">
        <v>1192</v>
      </c>
    </row>
    <row r="207" spans="2:47" s="1" customFormat="1" ht="40.5">
      <c r="B207" s="40"/>
      <c r="D207" s="192" t="s">
        <v>167</v>
      </c>
      <c r="F207" s="193" t="s">
        <v>1193</v>
      </c>
      <c r="I207" s="194"/>
      <c r="L207" s="40"/>
      <c r="M207" s="195"/>
      <c r="N207" s="41"/>
      <c r="O207" s="41"/>
      <c r="P207" s="41"/>
      <c r="Q207" s="41"/>
      <c r="R207" s="41"/>
      <c r="S207" s="41"/>
      <c r="T207" s="69"/>
      <c r="AT207" s="23" t="s">
        <v>167</v>
      </c>
      <c r="AU207" s="23" t="s">
        <v>83</v>
      </c>
    </row>
    <row r="208" spans="2:65" s="1" customFormat="1" ht="25.5" customHeight="1">
      <c r="B208" s="179"/>
      <c r="C208" s="204" t="s">
        <v>389</v>
      </c>
      <c r="D208" s="204" t="s">
        <v>205</v>
      </c>
      <c r="E208" s="205" t="s">
        <v>1194</v>
      </c>
      <c r="F208" s="206" t="s">
        <v>1195</v>
      </c>
      <c r="G208" s="207" t="s">
        <v>176</v>
      </c>
      <c r="H208" s="208">
        <v>46.78</v>
      </c>
      <c r="I208" s="209"/>
      <c r="J208" s="210">
        <f>ROUND(I208*H208,2)</f>
        <v>0</v>
      </c>
      <c r="K208" s="206" t="s">
        <v>164</v>
      </c>
      <c r="L208" s="211"/>
      <c r="M208" s="212" t="s">
        <v>5</v>
      </c>
      <c r="N208" s="213" t="s">
        <v>45</v>
      </c>
      <c r="O208" s="41"/>
      <c r="P208" s="189">
        <f>O208*H208</f>
        <v>0</v>
      </c>
      <c r="Q208" s="189">
        <v>0.01328</v>
      </c>
      <c r="R208" s="189">
        <f>Q208*H208</f>
        <v>0.6212384</v>
      </c>
      <c r="S208" s="189">
        <v>0</v>
      </c>
      <c r="T208" s="190">
        <f>S208*H208</f>
        <v>0</v>
      </c>
      <c r="AR208" s="23" t="s">
        <v>711</v>
      </c>
      <c r="AT208" s="23" t="s">
        <v>205</v>
      </c>
      <c r="AU208" s="23" t="s">
        <v>83</v>
      </c>
      <c r="AY208" s="23" t="s">
        <v>158</v>
      </c>
      <c r="BE208" s="191">
        <f>IF(N208="základní",J208,0)</f>
        <v>0</v>
      </c>
      <c r="BF208" s="191">
        <f>IF(N208="snížená",J208,0)</f>
        <v>0</v>
      </c>
      <c r="BG208" s="191">
        <f>IF(N208="zákl. přenesená",J208,0)</f>
        <v>0</v>
      </c>
      <c r="BH208" s="191">
        <f>IF(N208="sníž. přenesená",J208,0)</f>
        <v>0</v>
      </c>
      <c r="BI208" s="191">
        <f>IF(N208="nulová",J208,0)</f>
        <v>0</v>
      </c>
      <c r="BJ208" s="23" t="s">
        <v>25</v>
      </c>
      <c r="BK208" s="191">
        <f>ROUND(I208*H208,2)</f>
        <v>0</v>
      </c>
      <c r="BL208" s="23" t="s">
        <v>475</v>
      </c>
      <c r="BM208" s="23" t="s">
        <v>1196</v>
      </c>
    </row>
    <row r="209" spans="2:65" s="1" customFormat="1" ht="16.5" customHeight="1">
      <c r="B209" s="179"/>
      <c r="C209" s="204" t="s">
        <v>394</v>
      </c>
      <c r="D209" s="204" t="s">
        <v>205</v>
      </c>
      <c r="E209" s="205" t="s">
        <v>1197</v>
      </c>
      <c r="F209" s="206" t="s">
        <v>1198</v>
      </c>
      <c r="G209" s="207" t="s">
        <v>176</v>
      </c>
      <c r="H209" s="208">
        <v>8.5</v>
      </c>
      <c r="I209" s="209"/>
      <c r="J209" s="210">
        <f>ROUND(I209*H209,2)</f>
        <v>0</v>
      </c>
      <c r="K209" s="206" t="s">
        <v>423</v>
      </c>
      <c r="L209" s="211"/>
      <c r="M209" s="212" t="s">
        <v>5</v>
      </c>
      <c r="N209" s="213" t="s">
        <v>45</v>
      </c>
      <c r="O209" s="41"/>
      <c r="P209" s="189">
        <f>O209*H209</f>
        <v>0</v>
      </c>
      <c r="Q209" s="189">
        <v>0.0259</v>
      </c>
      <c r="R209" s="189">
        <f>Q209*H209</f>
        <v>0.22014999999999998</v>
      </c>
      <c r="S209" s="189">
        <v>0</v>
      </c>
      <c r="T209" s="190">
        <f>S209*H209</f>
        <v>0</v>
      </c>
      <c r="AR209" s="23" t="s">
        <v>711</v>
      </c>
      <c r="AT209" s="23" t="s">
        <v>205</v>
      </c>
      <c r="AU209" s="23" t="s">
        <v>83</v>
      </c>
      <c r="AY209" s="23" t="s">
        <v>158</v>
      </c>
      <c r="BE209" s="191">
        <f>IF(N209="základní",J209,0)</f>
        <v>0</v>
      </c>
      <c r="BF209" s="191">
        <f>IF(N209="snížená",J209,0)</f>
        <v>0</v>
      </c>
      <c r="BG209" s="191">
        <f>IF(N209="zákl. přenesená",J209,0)</f>
        <v>0</v>
      </c>
      <c r="BH209" s="191">
        <f>IF(N209="sníž. přenesená",J209,0)</f>
        <v>0</v>
      </c>
      <c r="BI209" s="191">
        <f>IF(N209="nulová",J209,0)</f>
        <v>0</v>
      </c>
      <c r="BJ209" s="23" t="s">
        <v>25</v>
      </c>
      <c r="BK209" s="191">
        <f>ROUND(I209*H209,2)</f>
        <v>0</v>
      </c>
      <c r="BL209" s="23" t="s">
        <v>475</v>
      </c>
      <c r="BM209" s="23" t="s">
        <v>1199</v>
      </c>
    </row>
    <row r="210" spans="2:65" s="1" customFormat="1" ht="25.5" customHeight="1">
      <c r="B210" s="179"/>
      <c r="C210" s="180" t="s">
        <v>399</v>
      </c>
      <c r="D210" s="180" t="s">
        <v>160</v>
      </c>
      <c r="E210" s="181" t="s">
        <v>1200</v>
      </c>
      <c r="F210" s="182" t="s">
        <v>1201</v>
      </c>
      <c r="G210" s="183" t="s">
        <v>397</v>
      </c>
      <c r="H210" s="184">
        <v>2</v>
      </c>
      <c r="I210" s="185"/>
      <c r="J210" s="186">
        <f>ROUND(I210*H210,2)</f>
        <v>0</v>
      </c>
      <c r="K210" s="182" t="s">
        <v>164</v>
      </c>
      <c r="L210" s="40"/>
      <c r="M210" s="187" t="s">
        <v>5</v>
      </c>
      <c r="N210" s="188" t="s">
        <v>45</v>
      </c>
      <c r="O210" s="41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AR210" s="23" t="s">
        <v>475</v>
      </c>
      <c r="AT210" s="23" t="s">
        <v>160</v>
      </c>
      <c r="AU210" s="23" t="s">
        <v>83</v>
      </c>
      <c r="AY210" s="23" t="s">
        <v>158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23" t="s">
        <v>25</v>
      </c>
      <c r="BK210" s="191">
        <f>ROUND(I210*H210,2)</f>
        <v>0</v>
      </c>
      <c r="BL210" s="23" t="s">
        <v>475</v>
      </c>
      <c r="BM210" s="23" t="s">
        <v>1202</v>
      </c>
    </row>
    <row r="211" spans="2:51" s="12" customFormat="1" ht="13.5">
      <c r="B211" s="196"/>
      <c r="D211" s="192" t="s">
        <v>192</v>
      </c>
      <c r="E211" s="197" t="s">
        <v>5</v>
      </c>
      <c r="F211" s="198" t="s">
        <v>83</v>
      </c>
      <c r="H211" s="199">
        <v>2</v>
      </c>
      <c r="I211" s="200"/>
      <c r="L211" s="196"/>
      <c r="M211" s="201"/>
      <c r="N211" s="202"/>
      <c r="O211" s="202"/>
      <c r="P211" s="202"/>
      <c r="Q211" s="202"/>
      <c r="R211" s="202"/>
      <c r="S211" s="202"/>
      <c r="T211" s="203"/>
      <c r="AT211" s="197" t="s">
        <v>192</v>
      </c>
      <c r="AU211" s="197" t="s">
        <v>83</v>
      </c>
      <c r="AV211" s="12" t="s">
        <v>83</v>
      </c>
      <c r="AW211" s="12" t="s">
        <v>37</v>
      </c>
      <c r="AX211" s="12" t="s">
        <v>74</v>
      </c>
      <c r="AY211" s="197" t="s">
        <v>158</v>
      </c>
    </row>
    <row r="212" spans="2:65" s="1" customFormat="1" ht="16.5" customHeight="1">
      <c r="B212" s="179"/>
      <c r="C212" s="180" t="s">
        <v>404</v>
      </c>
      <c r="D212" s="180" t="s">
        <v>160</v>
      </c>
      <c r="E212" s="181" t="s">
        <v>1203</v>
      </c>
      <c r="F212" s="182" t="s">
        <v>1204</v>
      </c>
      <c r="G212" s="183" t="s">
        <v>1036</v>
      </c>
      <c r="H212" s="184">
        <v>1</v>
      </c>
      <c r="I212" s="185"/>
      <c r="J212" s="186">
        <f>ROUND(I212*H212,2)</f>
        <v>0</v>
      </c>
      <c r="K212" s="182" t="s">
        <v>5</v>
      </c>
      <c r="L212" s="40"/>
      <c r="M212" s="187" t="s">
        <v>5</v>
      </c>
      <c r="N212" s="188" t="s">
        <v>45</v>
      </c>
      <c r="O212" s="41"/>
      <c r="P212" s="189">
        <f>O212*H212</f>
        <v>0</v>
      </c>
      <c r="Q212" s="189">
        <v>0</v>
      </c>
      <c r="R212" s="189">
        <f>Q212*H212</f>
        <v>0</v>
      </c>
      <c r="S212" s="189">
        <v>0</v>
      </c>
      <c r="T212" s="190">
        <f>S212*H212</f>
        <v>0</v>
      </c>
      <c r="AR212" s="23" t="s">
        <v>475</v>
      </c>
      <c r="AT212" s="23" t="s">
        <v>160</v>
      </c>
      <c r="AU212" s="23" t="s">
        <v>83</v>
      </c>
      <c r="AY212" s="23" t="s">
        <v>158</v>
      </c>
      <c r="BE212" s="191">
        <f>IF(N212="základní",J212,0)</f>
        <v>0</v>
      </c>
      <c r="BF212" s="191">
        <f>IF(N212="snížená",J212,0)</f>
        <v>0</v>
      </c>
      <c r="BG212" s="191">
        <f>IF(N212="zákl. přenesená",J212,0)</f>
        <v>0</v>
      </c>
      <c r="BH212" s="191">
        <f>IF(N212="sníž. přenesená",J212,0)</f>
        <v>0</v>
      </c>
      <c r="BI212" s="191">
        <f>IF(N212="nulová",J212,0)</f>
        <v>0</v>
      </c>
      <c r="BJ212" s="23" t="s">
        <v>25</v>
      </c>
      <c r="BK212" s="191">
        <f>ROUND(I212*H212,2)</f>
        <v>0</v>
      </c>
      <c r="BL212" s="23" t="s">
        <v>475</v>
      </c>
      <c r="BM212" s="23" t="s">
        <v>1205</v>
      </c>
    </row>
    <row r="213" spans="2:65" s="1" customFormat="1" ht="16.5" customHeight="1">
      <c r="B213" s="179"/>
      <c r="C213" s="180" t="s">
        <v>408</v>
      </c>
      <c r="D213" s="180" t="s">
        <v>160</v>
      </c>
      <c r="E213" s="181" t="s">
        <v>1206</v>
      </c>
      <c r="F213" s="182" t="s">
        <v>1207</v>
      </c>
      <c r="G213" s="183" t="s">
        <v>1036</v>
      </c>
      <c r="H213" s="184">
        <v>1</v>
      </c>
      <c r="I213" s="185"/>
      <c r="J213" s="186">
        <f>ROUND(I213*H213,2)</f>
        <v>0</v>
      </c>
      <c r="K213" s="182" t="s">
        <v>5</v>
      </c>
      <c r="L213" s="40"/>
      <c r="M213" s="187" t="s">
        <v>5</v>
      </c>
      <c r="N213" s="188" t="s">
        <v>45</v>
      </c>
      <c r="O213" s="41"/>
      <c r="P213" s="189">
        <f>O213*H213</f>
        <v>0</v>
      </c>
      <c r="Q213" s="189">
        <v>0.001</v>
      </c>
      <c r="R213" s="189">
        <f>Q213*H213</f>
        <v>0.001</v>
      </c>
      <c r="S213" s="189">
        <v>0</v>
      </c>
      <c r="T213" s="190">
        <f>S213*H213</f>
        <v>0</v>
      </c>
      <c r="AR213" s="23" t="s">
        <v>475</v>
      </c>
      <c r="AT213" s="23" t="s">
        <v>160</v>
      </c>
      <c r="AU213" s="23" t="s">
        <v>83</v>
      </c>
      <c r="AY213" s="23" t="s">
        <v>158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23" t="s">
        <v>25</v>
      </c>
      <c r="BK213" s="191">
        <f>ROUND(I213*H213,2)</f>
        <v>0</v>
      </c>
      <c r="BL213" s="23" t="s">
        <v>475</v>
      </c>
      <c r="BM213" s="23" t="s">
        <v>1208</v>
      </c>
    </row>
    <row r="214" spans="2:65" s="1" customFormat="1" ht="16.5" customHeight="1">
      <c r="B214" s="179"/>
      <c r="C214" s="180" t="s">
        <v>412</v>
      </c>
      <c r="D214" s="180" t="s">
        <v>160</v>
      </c>
      <c r="E214" s="181" t="s">
        <v>1209</v>
      </c>
      <c r="F214" s="182" t="s">
        <v>1210</v>
      </c>
      <c r="G214" s="183" t="s">
        <v>176</v>
      </c>
      <c r="H214" s="184">
        <v>46.78</v>
      </c>
      <c r="I214" s="185"/>
      <c r="J214" s="186">
        <f>ROUND(I214*H214,2)</f>
        <v>0</v>
      </c>
      <c r="K214" s="182" t="s">
        <v>164</v>
      </c>
      <c r="L214" s="40"/>
      <c r="M214" s="187" t="s">
        <v>5</v>
      </c>
      <c r="N214" s="188" t="s">
        <v>45</v>
      </c>
      <c r="O214" s="41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AR214" s="23" t="s">
        <v>475</v>
      </c>
      <c r="AT214" s="23" t="s">
        <v>160</v>
      </c>
      <c r="AU214" s="23" t="s">
        <v>83</v>
      </c>
      <c r="AY214" s="23" t="s">
        <v>158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23" t="s">
        <v>25</v>
      </c>
      <c r="BK214" s="191">
        <f>ROUND(I214*H214,2)</f>
        <v>0</v>
      </c>
      <c r="BL214" s="23" t="s">
        <v>475</v>
      </c>
      <c r="BM214" s="23" t="s">
        <v>1211</v>
      </c>
    </row>
    <row r="215" spans="2:65" s="1" customFormat="1" ht="16.5" customHeight="1">
      <c r="B215" s="179"/>
      <c r="C215" s="180" t="s">
        <v>416</v>
      </c>
      <c r="D215" s="180" t="s">
        <v>160</v>
      </c>
      <c r="E215" s="181" t="s">
        <v>1212</v>
      </c>
      <c r="F215" s="182" t="s">
        <v>1213</v>
      </c>
      <c r="G215" s="183" t="s">
        <v>176</v>
      </c>
      <c r="H215" s="184">
        <v>8.5</v>
      </c>
      <c r="I215" s="185"/>
      <c r="J215" s="186">
        <f>ROUND(I215*H215,2)</f>
        <v>0</v>
      </c>
      <c r="K215" s="182" t="s">
        <v>164</v>
      </c>
      <c r="L215" s="40"/>
      <c r="M215" s="187" t="s">
        <v>5</v>
      </c>
      <c r="N215" s="225" t="s">
        <v>45</v>
      </c>
      <c r="O215" s="215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AR215" s="23" t="s">
        <v>475</v>
      </c>
      <c r="AT215" s="23" t="s">
        <v>160</v>
      </c>
      <c r="AU215" s="23" t="s">
        <v>83</v>
      </c>
      <c r="AY215" s="23" t="s">
        <v>158</v>
      </c>
      <c r="BE215" s="191">
        <f>IF(N215="základní",J215,0)</f>
        <v>0</v>
      </c>
      <c r="BF215" s="191">
        <f>IF(N215="snížená",J215,0)</f>
        <v>0</v>
      </c>
      <c r="BG215" s="191">
        <f>IF(N215="zákl. přenesená",J215,0)</f>
        <v>0</v>
      </c>
      <c r="BH215" s="191">
        <f>IF(N215="sníž. přenesená",J215,0)</f>
        <v>0</v>
      </c>
      <c r="BI215" s="191">
        <f>IF(N215="nulová",J215,0)</f>
        <v>0</v>
      </c>
      <c r="BJ215" s="23" t="s">
        <v>25</v>
      </c>
      <c r="BK215" s="191">
        <f>ROUND(I215*H215,2)</f>
        <v>0</v>
      </c>
      <c r="BL215" s="23" t="s">
        <v>475</v>
      </c>
      <c r="BM215" s="23" t="s">
        <v>1214</v>
      </c>
    </row>
    <row r="216" spans="2:12" s="1" customFormat="1" ht="6.95" customHeight="1">
      <c r="B216" s="55"/>
      <c r="C216" s="56"/>
      <c r="D216" s="56"/>
      <c r="E216" s="56"/>
      <c r="F216" s="56"/>
      <c r="G216" s="56"/>
      <c r="H216" s="56"/>
      <c r="I216" s="133"/>
      <c r="J216" s="56"/>
      <c r="K216" s="56"/>
      <c r="L216" s="40"/>
    </row>
  </sheetData>
  <autoFilter ref="C84:K215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Tytko</dc:creator>
  <cp:keywords/>
  <dc:description/>
  <cp:lastModifiedBy>Hübnerová Nataša</cp:lastModifiedBy>
  <dcterms:created xsi:type="dcterms:W3CDTF">2018-04-18T14:08:02Z</dcterms:created>
  <dcterms:modified xsi:type="dcterms:W3CDTF">2018-05-11T12:04:08Z</dcterms:modified>
  <cp:category/>
  <cp:version/>
  <cp:contentType/>
  <cp:contentStatus/>
</cp:coreProperties>
</file>