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Users\fopex\Desktop\"/>
    </mc:Choice>
  </mc:AlternateContent>
  <bookViews>
    <workbookView xWindow="0" yWindow="0" windowWidth="0" windowHeight="0"/>
  </bookViews>
  <sheets>
    <sheet name="Rekapitulace stavby" sheetId="1" r:id="rId1"/>
    <sheet name="01 - Bourání do suti" sheetId="2" r:id="rId2"/>
    <sheet name="02 - Demontáže a zpětné m..." sheetId="3" r:id="rId3"/>
    <sheet name="03 - Nové konsrukce" sheetId="4" r:id="rId4"/>
    <sheet name="04 - Výměna tepelné izola..." sheetId="5" r:id="rId5"/>
    <sheet name="05 - Vedlejší náklady" sheetId="6" r:id="rId6"/>
    <sheet name="Seznam figur" sheetId="7" r:id="rId7"/>
  </sheets>
  <definedNames>
    <definedName name="_xlnm.Print_Area" localSheetId="0">'Rekapitulace stavby'!$D$4:$AO$76,'Rekapitulace stavby'!$C$82:$AQ$100</definedName>
    <definedName name="_xlnm.Print_Titles" localSheetId="0">'Rekapitulace stavby'!$92:$92</definedName>
    <definedName name="_xlnm._FilterDatabase" localSheetId="1" hidden="1">'01 - Bourání do suti'!$C$121:$K$193</definedName>
    <definedName name="_xlnm.Print_Area" localSheetId="1">'01 - Bourání do suti'!$C$4:$J$76,'01 - Bourání do suti'!$C$82:$J$103,'01 - Bourání do suti'!$C$109:$K$193</definedName>
    <definedName name="_xlnm.Print_Titles" localSheetId="1">'01 - Bourání do suti'!$121:$121</definedName>
    <definedName name="_xlnm._FilterDatabase" localSheetId="2" hidden="1">'02 - Demontáže a zpětné m...'!$C$122:$K$200</definedName>
    <definedName name="_xlnm.Print_Area" localSheetId="2">'02 - Demontáže a zpětné m...'!$C$4:$J$76,'02 - Demontáže a zpětné m...'!$C$82:$J$104,'02 - Demontáže a zpětné m...'!$C$110:$K$200</definedName>
    <definedName name="_xlnm.Print_Titles" localSheetId="2">'02 - Demontáže a zpětné m...'!$122:$122</definedName>
    <definedName name="_xlnm._FilterDatabase" localSheetId="3" hidden="1">'03 - Nové konsrukce'!$C$120:$K$237</definedName>
    <definedName name="_xlnm.Print_Area" localSheetId="3">'03 - Nové konsrukce'!$C$4:$J$76,'03 - Nové konsrukce'!$C$82:$J$102,'03 - Nové konsrukce'!$C$108:$K$237</definedName>
    <definedName name="_xlnm.Print_Titles" localSheetId="3">'03 - Nové konsrukce'!$120:$120</definedName>
    <definedName name="_xlnm._FilterDatabase" localSheetId="4" hidden="1">'04 - Výměna tepelné izola...'!$C$117:$K$140</definedName>
    <definedName name="_xlnm.Print_Area" localSheetId="4">'04 - Výměna tepelné izola...'!$C$4:$J$76,'04 - Výměna tepelné izola...'!$C$82:$J$99,'04 - Výměna tepelné izola...'!$C$105:$K$140</definedName>
    <definedName name="_xlnm.Print_Titles" localSheetId="4">'04 - Výměna tepelné izola...'!$117:$117</definedName>
    <definedName name="_xlnm._FilterDatabase" localSheetId="5" hidden="1">'05 - Vedlejší náklady'!$C$118:$K$128</definedName>
    <definedName name="_xlnm.Print_Area" localSheetId="5">'05 - Vedlejší náklady'!$C$4:$J$76,'05 - Vedlejší náklady'!$C$82:$J$100,'05 - Vedlejší náklady'!$C$106:$K$128</definedName>
    <definedName name="_xlnm.Print_Titles" localSheetId="5">'05 - Vedlejší náklady'!$118:$118</definedName>
    <definedName name="_xlnm.Print_Area" localSheetId="6">'Seznam figur'!$C$4:$G$39</definedName>
    <definedName name="_xlnm.Print_Titles" localSheetId="6">'Seznam figur'!$9:$9</definedName>
  </definedNames>
  <calcPr/>
</workbook>
</file>

<file path=xl/calcChain.xml><?xml version="1.0" encoding="utf-8"?>
<calcChain xmlns="http://schemas.openxmlformats.org/spreadsheetml/2006/main">
  <c i="7" l="1" r="D7"/>
  <c i="6" r="J37"/>
  <c r="J36"/>
  <c i="1" r="AY99"/>
  <c i="6" r="J35"/>
  <c i="1" r="AX99"/>
  <c i="6" r="BI127"/>
  <c r="BH127"/>
  <c r="BG127"/>
  <c r="BF127"/>
  <c r="T127"/>
  <c r="T126"/>
  <c r="R127"/>
  <c r="R126"/>
  <c r="P127"/>
  <c r="P126"/>
  <c r="BI124"/>
  <c r="BH124"/>
  <c r="BG124"/>
  <c r="BF124"/>
  <c r="T124"/>
  <c r="T123"/>
  <c r="R124"/>
  <c r="R123"/>
  <c r="P124"/>
  <c r="P123"/>
  <c r="BI121"/>
  <c r="BH121"/>
  <c r="BG121"/>
  <c r="BF121"/>
  <c r="T121"/>
  <c r="T120"/>
  <c r="T119"/>
  <c r="R121"/>
  <c r="R120"/>
  <c r="R119"/>
  <c r="P121"/>
  <c r="P120"/>
  <c r="P119"/>
  <c i="1" r="AU99"/>
  <c i="6" r="J116"/>
  <c r="J115"/>
  <c r="F115"/>
  <c r="F113"/>
  <c r="E111"/>
  <c r="J92"/>
  <c r="J91"/>
  <c r="F91"/>
  <c r="F89"/>
  <c r="E87"/>
  <c r="J18"/>
  <c r="E18"/>
  <c r="F116"/>
  <c r="J17"/>
  <c r="J12"/>
  <c r="J113"/>
  <c r="E7"/>
  <c r="E85"/>
  <c i="5" r="J37"/>
  <c r="J36"/>
  <c i="1" r="AY98"/>
  <c i="5" r="J35"/>
  <c i="1" r="AX98"/>
  <c i="5"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BI124"/>
  <c r="BH124"/>
  <c r="BG124"/>
  <c r="BF124"/>
  <c r="T124"/>
  <c r="R124"/>
  <c r="P124"/>
  <c r="BI122"/>
  <c r="BH122"/>
  <c r="BG122"/>
  <c r="BF122"/>
  <c r="T122"/>
  <c r="R122"/>
  <c r="P122"/>
  <c r="BI120"/>
  <c r="BH120"/>
  <c r="BG120"/>
  <c r="BF120"/>
  <c r="T120"/>
  <c r="R120"/>
  <c r="P120"/>
  <c r="J115"/>
  <c r="J114"/>
  <c r="F114"/>
  <c r="F112"/>
  <c r="E110"/>
  <c r="J92"/>
  <c r="J91"/>
  <c r="F91"/>
  <c r="F89"/>
  <c r="E87"/>
  <c r="J18"/>
  <c r="E18"/>
  <c r="F115"/>
  <c r="J17"/>
  <c r="J12"/>
  <c r="J89"/>
  <c r="E7"/>
  <c r="E85"/>
  <c i="4" r="J37"/>
  <c r="J36"/>
  <c i="1" r="AY97"/>
  <c i="4" r="J35"/>
  <c i="1" r="AX97"/>
  <c i="4" r="BI236"/>
  <c r="BH236"/>
  <c r="BG236"/>
  <c r="BF236"/>
  <c r="T236"/>
  <c r="R236"/>
  <c r="P236"/>
  <c r="BI233"/>
  <c r="BH233"/>
  <c r="BG233"/>
  <c r="BF233"/>
  <c r="T233"/>
  <c r="R233"/>
  <c r="P233"/>
  <c r="BI229"/>
  <c r="BH229"/>
  <c r="BG229"/>
  <c r="BF229"/>
  <c r="T229"/>
  <c r="R229"/>
  <c r="P229"/>
  <c r="BI226"/>
  <c r="BH226"/>
  <c r="BG226"/>
  <c r="BF226"/>
  <c r="T226"/>
  <c r="R226"/>
  <c r="P226"/>
  <c r="BI223"/>
  <c r="BH223"/>
  <c r="BG223"/>
  <c r="BF223"/>
  <c r="T223"/>
  <c r="R223"/>
  <c r="P223"/>
  <c r="BI216"/>
  <c r="BH216"/>
  <c r="BG216"/>
  <c r="BF216"/>
  <c r="T216"/>
  <c r="R216"/>
  <c r="P216"/>
  <c r="BI212"/>
  <c r="BH212"/>
  <c r="BG212"/>
  <c r="BF212"/>
  <c r="T212"/>
  <c r="R212"/>
  <c r="P212"/>
  <c r="BI208"/>
  <c r="BH208"/>
  <c r="BG208"/>
  <c r="BF208"/>
  <c r="T208"/>
  <c r="R208"/>
  <c r="P208"/>
  <c r="BI204"/>
  <c r="BH204"/>
  <c r="BG204"/>
  <c r="BF204"/>
  <c r="T204"/>
  <c r="R204"/>
  <c r="P204"/>
  <c r="BI200"/>
  <c r="BH200"/>
  <c r="BG200"/>
  <c r="BF200"/>
  <c r="T200"/>
  <c r="R200"/>
  <c r="P200"/>
  <c r="BI196"/>
  <c r="BH196"/>
  <c r="BG196"/>
  <c r="BF196"/>
  <c r="T196"/>
  <c r="R196"/>
  <c r="P196"/>
  <c r="BI193"/>
  <c r="BH193"/>
  <c r="BG193"/>
  <c r="BF193"/>
  <c r="T193"/>
  <c r="R193"/>
  <c r="P193"/>
  <c r="BI182"/>
  <c r="BH182"/>
  <c r="BG182"/>
  <c r="BF182"/>
  <c r="T182"/>
  <c r="R182"/>
  <c r="P182"/>
  <c r="BI179"/>
  <c r="BH179"/>
  <c r="BG179"/>
  <c r="BF179"/>
  <c r="T179"/>
  <c r="R179"/>
  <c r="P179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30"/>
  <c r="BH130"/>
  <c r="BG130"/>
  <c r="BF130"/>
  <c r="T130"/>
  <c r="R130"/>
  <c r="P130"/>
  <c r="BI127"/>
  <c r="BH127"/>
  <c r="BG127"/>
  <c r="BF127"/>
  <c r="T127"/>
  <c r="R127"/>
  <c r="P127"/>
  <c r="BI123"/>
  <c r="BH123"/>
  <c r="BG123"/>
  <c r="BF123"/>
  <c r="T123"/>
  <c r="R123"/>
  <c r="P123"/>
  <c r="J118"/>
  <c r="J117"/>
  <c r="F117"/>
  <c r="F115"/>
  <c r="E113"/>
  <c r="J92"/>
  <c r="J91"/>
  <c r="F91"/>
  <c r="F89"/>
  <c r="E87"/>
  <c r="J18"/>
  <c r="E18"/>
  <c r="F92"/>
  <c r="J17"/>
  <c r="J12"/>
  <c r="J89"/>
  <c r="E7"/>
  <c r="E111"/>
  <c i="3" r="J37"/>
  <c r="J36"/>
  <c i="1" r="AY96"/>
  <c i="3" r="J35"/>
  <c i="1" r="AX96"/>
  <c i="3" r="BI199"/>
  <c r="BH199"/>
  <c r="BG199"/>
  <c r="BF199"/>
  <c r="T199"/>
  <c r="T198"/>
  <c r="R199"/>
  <c r="R198"/>
  <c r="P199"/>
  <c r="P198"/>
  <c r="BI196"/>
  <c r="BH196"/>
  <c r="BG196"/>
  <c r="BF196"/>
  <c r="T196"/>
  <c r="R196"/>
  <c r="P196"/>
  <c r="BI194"/>
  <c r="BH194"/>
  <c r="BG194"/>
  <c r="BF194"/>
  <c r="T194"/>
  <c r="R194"/>
  <c r="P194"/>
  <c r="BI192"/>
  <c r="BH192"/>
  <c r="BG192"/>
  <c r="BF192"/>
  <c r="T192"/>
  <c r="R192"/>
  <c r="P192"/>
  <c r="BI188"/>
  <c r="BH188"/>
  <c r="BG188"/>
  <c r="BF188"/>
  <c r="T188"/>
  <c r="R188"/>
  <c r="P188"/>
  <c r="BI184"/>
  <c r="BH184"/>
  <c r="BG184"/>
  <c r="BF184"/>
  <c r="T184"/>
  <c r="R184"/>
  <c r="P184"/>
  <c r="BI182"/>
  <c r="BH182"/>
  <c r="BG182"/>
  <c r="BF182"/>
  <c r="T182"/>
  <c r="R182"/>
  <c r="P182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6"/>
  <c r="BH146"/>
  <c r="BG146"/>
  <c r="BF146"/>
  <c r="T146"/>
  <c r="T145"/>
  <c r="R146"/>
  <c r="R145"/>
  <c r="P146"/>
  <c r="P145"/>
  <c r="BI141"/>
  <c r="BH141"/>
  <c r="BG141"/>
  <c r="BF141"/>
  <c r="T141"/>
  <c r="R141"/>
  <c r="P141"/>
  <c r="BI137"/>
  <c r="BH137"/>
  <c r="BG137"/>
  <c r="BF137"/>
  <c r="T137"/>
  <c r="R137"/>
  <c r="P137"/>
  <c r="BI133"/>
  <c r="BH133"/>
  <c r="BG133"/>
  <c r="BF133"/>
  <c r="T133"/>
  <c r="R133"/>
  <c r="P133"/>
  <c r="BI129"/>
  <c r="BH129"/>
  <c r="BG129"/>
  <c r="BF129"/>
  <c r="T129"/>
  <c r="R129"/>
  <c r="P129"/>
  <c r="BI125"/>
  <c r="BH125"/>
  <c r="BG125"/>
  <c r="BF125"/>
  <c r="T125"/>
  <c r="T124"/>
  <c r="R125"/>
  <c r="R124"/>
  <c r="P125"/>
  <c r="P124"/>
  <c r="J120"/>
  <c r="J119"/>
  <c r="F119"/>
  <c r="F117"/>
  <c r="E115"/>
  <c r="J92"/>
  <c r="J91"/>
  <c r="F91"/>
  <c r="F89"/>
  <c r="E87"/>
  <c r="J18"/>
  <c r="E18"/>
  <c r="F92"/>
  <c r="J17"/>
  <c r="J12"/>
  <c r="J117"/>
  <c r="E7"/>
  <c r="E113"/>
  <c i="2" r="J37"/>
  <c r="J36"/>
  <c i="1" r="AY95"/>
  <c i="2" r="J35"/>
  <c i="1" r="AX95"/>
  <c i="2" r="BI190"/>
  <c r="BH190"/>
  <c r="BG190"/>
  <c r="BF190"/>
  <c r="T190"/>
  <c r="T189"/>
  <c r="R190"/>
  <c r="R189"/>
  <c r="P190"/>
  <c r="P189"/>
  <c r="BI185"/>
  <c r="BH185"/>
  <c r="BG185"/>
  <c r="BF185"/>
  <c r="T185"/>
  <c r="R185"/>
  <c r="P185"/>
  <c r="BI178"/>
  <c r="BH178"/>
  <c r="BG178"/>
  <c r="BF178"/>
  <c r="T178"/>
  <c r="R178"/>
  <c r="P178"/>
  <c r="BI174"/>
  <c r="BH174"/>
  <c r="BG174"/>
  <c r="BF174"/>
  <c r="T174"/>
  <c r="R174"/>
  <c r="P174"/>
  <c r="BI170"/>
  <c r="BH170"/>
  <c r="BG170"/>
  <c r="BF170"/>
  <c r="T170"/>
  <c r="R170"/>
  <c r="P170"/>
  <c r="BI166"/>
  <c r="BH166"/>
  <c r="BG166"/>
  <c r="BF166"/>
  <c r="T166"/>
  <c r="T165"/>
  <c r="R166"/>
  <c r="R165"/>
  <c r="P166"/>
  <c r="P165"/>
  <c r="BI161"/>
  <c r="BH161"/>
  <c r="BG161"/>
  <c r="BF161"/>
  <c r="T161"/>
  <c r="T160"/>
  <c r="R161"/>
  <c r="R160"/>
  <c r="P161"/>
  <c r="P160"/>
  <c r="BI150"/>
  <c r="BH150"/>
  <c r="BG150"/>
  <c r="BF150"/>
  <c r="T150"/>
  <c r="T138"/>
  <c r="R150"/>
  <c r="R138"/>
  <c r="P150"/>
  <c r="P138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1"/>
  <c r="BH131"/>
  <c r="BG131"/>
  <c r="BF131"/>
  <c r="T131"/>
  <c r="R131"/>
  <c r="P131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J119"/>
  <c r="J118"/>
  <c r="F118"/>
  <c r="F116"/>
  <c r="E114"/>
  <c r="J92"/>
  <c r="J91"/>
  <c r="F91"/>
  <c r="F89"/>
  <c r="E87"/>
  <c r="J18"/>
  <c r="E18"/>
  <c r="F92"/>
  <c r="J17"/>
  <c r="J12"/>
  <c r="J116"/>
  <c r="E7"/>
  <c r="E112"/>
  <c i="1" r="L90"/>
  <c r="AM90"/>
  <c r="AM89"/>
  <c r="L89"/>
  <c r="AM87"/>
  <c r="L87"/>
  <c r="L85"/>
  <c r="L84"/>
  <c i="2" r="J128"/>
  <c r="BK133"/>
  <c r="J190"/>
  <c r="BK178"/>
  <c r="BK170"/>
  <c r="J139"/>
  <c r="J131"/>
  <c i="3" r="BK166"/>
  <c r="J196"/>
  <c r="BK170"/>
  <c r="BK192"/>
  <c r="J170"/>
  <c r="BK141"/>
  <c i="4" r="J236"/>
  <c r="J196"/>
  <c r="BK236"/>
  <c r="J208"/>
  <c r="J169"/>
  <c r="J149"/>
  <c r="BK223"/>
  <c r="BK127"/>
  <c r="J223"/>
  <c r="J127"/>
  <c i="5" r="BK122"/>
  <c r="J130"/>
  <c r="J120"/>
  <c i="6" r="BK127"/>
  <c i="2" r="BK126"/>
  <c r="BK128"/>
  <c r="J185"/>
  <c r="J174"/>
  <c r="J161"/>
  <c r="BK166"/>
  <c i="3" r="J194"/>
  <c r="J137"/>
  <c r="J199"/>
  <c r="BK174"/>
  <c r="J152"/>
  <c r="J188"/>
  <c r="J156"/>
  <c r="BK137"/>
  <c i="4" r="BK216"/>
  <c r="J158"/>
  <c r="J212"/>
  <c r="BK172"/>
  <c r="J130"/>
  <c r="BK204"/>
  <c r="BK123"/>
  <c r="J172"/>
  <c i="5" r="BK133"/>
  <c i="2" r="BK131"/>
  <c r="BK136"/>
  <c r="J124"/>
  <c r="BK185"/>
  <c r="J178"/>
  <c r="BK161"/>
  <c r="J150"/>
  <c i="3" r="BK158"/>
  <c r="J125"/>
  <c r="BK178"/>
  <c r="BK148"/>
  <c r="J184"/>
  <c r="J146"/>
  <c r="BK125"/>
  <c i="4" r="BK233"/>
  <c r="J193"/>
  <c r="BK226"/>
  <c r="J204"/>
  <c r="J166"/>
  <c r="J123"/>
  <c r="J200"/>
  <c r="J226"/>
  <c r="BK162"/>
  <c i="5" r="BK139"/>
  <c r="BK120"/>
  <c r="BK124"/>
  <c i="6" r="BK124"/>
  <c i="2" r="F37"/>
  <c r="J126"/>
  <c i="3" r="BK182"/>
  <c r="J133"/>
  <c r="BK196"/>
  <c r="J158"/>
  <c r="BK146"/>
  <c r="BK162"/>
  <c r="J129"/>
  <c i="4" r="BK212"/>
  <c r="BK166"/>
  <c r="BK229"/>
  <c r="J179"/>
  <c r="BK158"/>
  <c r="BK130"/>
  <c r="J152"/>
  <c r="J175"/>
  <c i="5" r="BK136"/>
  <c r="J136"/>
  <c r="J122"/>
  <c i="6" r="J121"/>
  <c r="BK121"/>
  <c i="2" r="J136"/>
  <c r="BK124"/>
  <c i="1" r="AS94"/>
  <c i="2" r="J170"/>
  <c r="BK150"/>
  <c r="BK139"/>
  <c i="3" r="BK188"/>
  <c r="J162"/>
  <c r="BK129"/>
  <c r="BK184"/>
  <c r="J166"/>
  <c r="J141"/>
  <c r="J174"/>
  <c r="J148"/>
  <c i="4" r="BK208"/>
  <c r="BK169"/>
  <c r="J216"/>
  <c r="BK193"/>
  <c r="J162"/>
  <c r="J229"/>
  <c r="J182"/>
  <c r="BK196"/>
  <c r="BK152"/>
  <c i="5" r="BK130"/>
  <c r="J133"/>
  <c r="J124"/>
  <c i="2" r="BK190"/>
  <c r="BK174"/>
  <c r="J166"/>
  <c r="J133"/>
  <c i="3" r="BK199"/>
  <c r="J178"/>
  <c r="J192"/>
  <c r="BK156"/>
  <c r="BK194"/>
  <c r="J182"/>
  <c r="BK152"/>
  <c r="BK133"/>
  <c i="4" r="BK182"/>
  <c r="J233"/>
  <c r="BK200"/>
  <c r="BK155"/>
  <c r="J155"/>
  <c r="BK175"/>
  <c r="BK179"/>
  <c r="BK149"/>
  <c i="5" r="J127"/>
  <c r="J139"/>
  <c r="BK127"/>
  <c i="6" r="J127"/>
  <c r="J124"/>
  <c i="2" l="1" r="BK123"/>
  <c r="J123"/>
  <c r="J97"/>
  <c r="T123"/>
  <c r="R169"/>
  <c r="T169"/>
  <c i="3" r="T147"/>
  <c r="R147"/>
  <c r="R187"/>
  <c r="R128"/>
  <c r="R123"/>
  <c r="BK147"/>
  <c r="J147"/>
  <c r="J100"/>
  <c r="R157"/>
  <c r="T187"/>
  <c i="4" r="BK122"/>
  <c r="P181"/>
  <c i="2" r="P169"/>
  <c i="3" r="P128"/>
  <c r="P123"/>
  <c i="1" r="AU96"/>
  <c i="3" r="BK157"/>
  <c r="J157"/>
  <c r="J101"/>
  <c r="BK187"/>
  <c r="J187"/>
  <c r="J102"/>
  <c i="4" r="T122"/>
  <c r="P195"/>
  <c i="2" r="P123"/>
  <c r="P122"/>
  <c i="1" r="AU95"/>
  <c i="2" r="R123"/>
  <c i="3" r="BK128"/>
  <c r="J128"/>
  <c r="J98"/>
  <c r="P147"/>
  <c r="T157"/>
  <c i="4" r="P122"/>
  <c r="BK174"/>
  <c r="J174"/>
  <c r="J98"/>
  <c r="R174"/>
  <c r="T174"/>
  <c r="BK181"/>
  <c r="J181"/>
  <c r="J99"/>
  <c r="T181"/>
  <c r="BK195"/>
  <c r="J195"/>
  <c r="J100"/>
  <c r="R195"/>
  <c r="T195"/>
  <c r="BK228"/>
  <c r="J228"/>
  <c r="J101"/>
  <c r="P228"/>
  <c r="R228"/>
  <c r="T228"/>
  <c i="5" r="BK119"/>
  <c r="J119"/>
  <c r="J97"/>
  <c r="R129"/>
  <c i="2" r="BK169"/>
  <c r="J169"/>
  <c r="J101"/>
  <c i="3" r="T128"/>
  <c r="T123"/>
  <c r="P157"/>
  <c r="P187"/>
  <c i="4" r="R122"/>
  <c r="R121"/>
  <c r="P174"/>
  <c r="R181"/>
  <c i="5" r="T119"/>
  <c r="T129"/>
  <c r="P119"/>
  <c r="BK129"/>
  <c r="J129"/>
  <c r="J98"/>
  <c r="R119"/>
  <c r="R118"/>
  <c r="P129"/>
  <c i="3" r="BK124"/>
  <c r="J124"/>
  <c r="J97"/>
  <c r="BK145"/>
  <c r="J145"/>
  <c r="J99"/>
  <c i="2" r="BK138"/>
  <c r="J138"/>
  <c r="J98"/>
  <c r="BK160"/>
  <c r="J160"/>
  <c r="J99"/>
  <c r="BK189"/>
  <c r="J189"/>
  <c r="J102"/>
  <c i="3" r="BK198"/>
  <c r="J198"/>
  <c r="J103"/>
  <c i="2" r="BK165"/>
  <c r="J165"/>
  <c r="J100"/>
  <c i="6" r="BK123"/>
  <c r="J123"/>
  <c r="J98"/>
  <c r="BK126"/>
  <c r="J126"/>
  <c r="J99"/>
  <c r="BK120"/>
  <c r="BK119"/>
  <c r="J119"/>
  <c r="J96"/>
  <c r="E109"/>
  <c r="F92"/>
  <c r="J89"/>
  <c r="BE121"/>
  <c r="BE124"/>
  <c r="BE127"/>
  <c i="4" r="J122"/>
  <c r="J97"/>
  <c i="5" r="BE120"/>
  <c r="F92"/>
  <c r="E108"/>
  <c r="J112"/>
  <c r="BE127"/>
  <c r="BE130"/>
  <c r="BE139"/>
  <c r="BE122"/>
  <c r="BE124"/>
  <c r="BE133"/>
  <c r="BE136"/>
  <c i="4" r="J115"/>
  <c r="BE158"/>
  <c r="BE193"/>
  <c r="BE149"/>
  <c r="BE155"/>
  <c r="BE169"/>
  <c r="BE182"/>
  <c r="BE196"/>
  <c r="BE204"/>
  <c r="BE208"/>
  <c r="BE212"/>
  <c r="BE216"/>
  <c r="E85"/>
  <c r="F118"/>
  <c r="BE127"/>
  <c r="BE130"/>
  <c r="BE162"/>
  <c r="BE166"/>
  <c r="BE172"/>
  <c r="BE175"/>
  <c r="BE179"/>
  <c r="BE223"/>
  <c r="BE226"/>
  <c r="BE229"/>
  <c r="BE236"/>
  <c r="BE123"/>
  <c r="BE152"/>
  <c r="BE200"/>
  <c r="BE233"/>
  <c i="3" r="J89"/>
  <c r="F120"/>
  <c r="BE125"/>
  <c r="BE129"/>
  <c r="BE137"/>
  <c r="BE141"/>
  <c r="BE148"/>
  <c r="BE158"/>
  <c r="BE188"/>
  <c r="BE199"/>
  <c r="BE146"/>
  <c r="BE152"/>
  <c r="BE156"/>
  <c r="BE162"/>
  <c r="BE166"/>
  <c r="BE170"/>
  <c r="BE174"/>
  <c r="BE182"/>
  <c r="BE194"/>
  <c r="BE196"/>
  <c r="E85"/>
  <c r="BE133"/>
  <c r="BE178"/>
  <c r="BE184"/>
  <c r="BE192"/>
  <c i="2" r="F119"/>
  <c r="E85"/>
  <c r="J89"/>
  <c r="BE133"/>
  <c r="BE166"/>
  <c r="BE170"/>
  <c r="BE174"/>
  <c r="BE178"/>
  <c r="BE185"/>
  <c r="BE190"/>
  <c r="BE139"/>
  <c r="BE124"/>
  <c r="BE131"/>
  <c r="BE136"/>
  <c r="BE150"/>
  <c r="BE161"/>
  <c r="BE126"/>
  <c r="BE128"/>
  <c i="1" r="BD95"/>
  <c i="2" r="F35"/>
  <c i="1" r="BB95"/>
  <c i="3" r="F36"/>
  <c i="1" r="BC96"/>
  <c i="4" r="F37"/>
  <c i="1" r="BD97"/>
  <c i="6" r="J34"/>
  <c i="1" r="AW99"/>
  <c i="3" r="F34"/>
  <c i="1" r="BA96"/>
  <c i="4" r="F35"/>
  <c i="1" r="BB97"/>
  <c i="5" r="F35"/>
  <c i="1" r="BB98"/>
  <c i="2" r="F36"/>
  <c i="1" r="BC95"/>
  <c i="4" r="F36"/>
  <c i="1" r="BC97"/>
  <c i="6" r="F34"/>
  <c i="1" r="BA99"/>
  <c i="3" r="F35"/>
  <c i="1" r="BB96"/>
  <c i="4" r="F34"/>
  <c i="1" r="BA97"/>
  <c i="5" r="F34"/>
  <c i="1" r="BA98"/>
  <c i="6" r="F37"/>
  <c i="1" r="BD99"/>
  <c i="2" r="J34"/>
  <c i="1" r="AW95"/>
  <c i="4" r="J34"/>
  <c i="1" r="AW97"/>
  <c i="6" r="F36"/>
  <c i="1" r="BC99"/>
  <c i="2" r="F34"/>
  <c i="1" r="BA95"/>
  <c i="3" r="F37"/>
  <c i="1" r="BD96"/>
  <c i="5" r="F36"/>
  <c i="1" r="BC98"/>
  <c i="5" r="J34"/>
  <c i="1" r="AW98"/>
  <c i="5" r="F37"/>
  <c i="1" r="BD98"/>
  <c i="6" r="F35"/>
  <c i="1" r="BB99"/>
  <c i="3" r="J34"/>
  <c i="1" r="AW96"/>
  <c i="5" l="1" r="T118"/>
  <c i="4" r="T121"/>
  <c r="P121"/>
  <c i="1" r="AU97"/>
  <c i="2" r="T122"/>
  <c i="5" r="P118"/>
  <c i="1" r="AU98"/>
  <c i="2" r="R122"/>
  <c i="4" r="BK121"/>
  <c r="J121"/>
  <c r="J96"/>
  <c i="2" r="BK122"/>
  <c r="J122"/>
  <c i="3" r="BK123"/>
  <c r="J123"/>
  <c r="J96"/>
  <c i="5" r="BK118"/>
  <c r="J118"/>
  <c r="J96"/>
  <c i="6" r="J120"/>
  <c r="J97"/>
  <c r="J30"/>
  <c i="1" r="AG99"/>
  <c i="2" r="F33"/>
  <c i="1" r="AZ95"/>
  <c i="4" r="J33"/>
  <c i="1" r="AV97"/>
  <c r="AT97"/>
  <c i="5" r="F33"/>
  <c i="1" r="AZ98"/>
  <c r="BC94"/>
  <c r="AY94"/>
  <c r="BD94"/>
  <c r="W33"/>
  <c i="2" r="J30"/>
  <c i="1" r="AG95"/>
  <c i="3" r="J33"/>
  <c i="1" r="AV96"/>
  <c r="AT96"/>
  <c i="6" r="F33"/>
  <c i="1" r="AZ99"/>
  <c r="BB94"/>
  <c r="AX94"/>
  <c i="2" r="J33"/>
  <c i="1" r="AV95"/>
  <c r="AT95"/>
  <c r="AN95"/>
  <c i="4" r="F33"/>
  <c i="1" r="AZ97"/>
  <c i="5" r="J33"/>
  <c i="1" r="AV98"/>
  <c r="AT98"/>
  <c i="6" r="J33"/>
  <c i="1" r="AV99"/>
  <c r="AT99"/>
  <c r="AN99"/>
  <c i="3" r="F33"/>
  <c i="1" r="AZ96"/>
  <c r="BA94"/>
  <c r="AW94"/>
  <c r="AK30"/>
  <c i="2" l="1" r="J96"/>
  <c i="6" r="J39"/>
  <c i="2" r="J39"/>
  <c i="1" r="AU94"/>
  <c i="5" r="J30"/>
  <c i="1" r="AG98"/>
  <c i="3" r="J30"/>
  <c i="1" r="AG96"/>
  <c r="W31"/>
  <c r="W30"/>
  <c i="4" r="J30"/>
  <c i="1" r="AG97"/>
  <c r="W32"/>
  <c r="AZ94"/>
  <c r="AV94"/>
  <c r="AK29"/>
  <c i="5" l="1" r="J39"/>
  <c i="3" r="J39"/>
  <c i="4" r="J39"/>
  <c i="1" r="AN97"/>
  <c r="AN96"/>
  <c r="AN98"/>
  <c r="AT94"/>
  <c r="W29"/>
  <c r="AG94"/>
  <c r="AK26"/>
  <c l="1" r="AN94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<sst xmlns="http://schemas.openxmlformats.org/spreadsheetml/2006/main">
  <si>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</si>
  <si>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</si>
  <si>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</si>
  <si>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</si>
  <si>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</si>
  <si>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{a9f8fca2-b1f3-4a16-ab08-65858532e830}</t>
  </si>
  <si>
    <t>0,01</t>
  </si>
  <si>
    <t>21</t>
  </si>
  <si>
    <t>12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</si>
  <si>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</si>
  <si>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</si>
  <si>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</si>
  <si>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</si>
  <si>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</si>
  <si>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2025-SR-02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</si>
  <si>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</si>
  <si>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</si>
  <si>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Oprava střechy budovy č.p. 50/8a na ulici Karola Śliwky – budova C</t>
  </si>
  <si>
    <t>KSO:</t>
  </si>
  <si>
    <t>CC-CZ:</t>
  </si>
  <si>
    <t>Místo:</t>
  </si>
  <si>
    <t xml:space="preserve"> </t>
  </si>
  <si>
    <t>Datum:</t>
  </si>
  <si>
    <t>28. 5. 2025</t>
  </si>
  <si>
    <t>Zadavatel:</t>
  </si>
  <si>
    <t>IČ:</t>
  </si>
  <si>
    <t>Statutární město Karviná</t>
  </si>
  <si>
    <t>DIČ:</t>
  </si>
  <si>
    <t>Uchazeč:</t>
  </si>
  <si>
    <t>Vyplň údaj</t>
  </si>
  <si>
    <t>Projektant:</t>
  </si>
  <si>
    <t>Ing. Vladimír Cigánek</t>
  </si>
  <si>
    <t>True</t>
  </si>
  <si>
    <t>Zpracovatel:</t>
  </si>
  <si>
    <t>190 07 680</t>
  </si>
  <si>
    <t>Ladislav Pekárek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</si>
  <si>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</si>
  <si>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</si>
  <si>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</si>
  <si>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</si>
  <si>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</si>
  <si>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</si>
  <si>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</si>
  <si>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</si>
  <si>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</si>
  <si>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</si>
  <si>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</si>
  <si>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</si>
  <si>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</si>
  <si>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</si>
  <si>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</si>
  <si>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</si>
  <si>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</si>
  <si>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</si>
  <si>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</si>
  <si>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</si>
  <si>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</si>
  <si>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</si>
  <si>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</si>
  <si>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</si>
  <si>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</si>
  <si>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</si>
  <si>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</si>
  <si>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</si>
  <si>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</si>
  <si>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</si>
  <si>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</si>
  <si>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</si>
  <si>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</si>
  <si>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</si>
  <si>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</si>
  <si>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</si>
  <si>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</si>
  <si>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</si>
  <si>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</si>
  <si>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</si>
  <si>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</si>
  <si>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</si>
  <si>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</si>
  <si>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</si>
  <si>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</si>
  <si>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</si>
  <si>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</si>
  <si>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Bourání do suti</t>
  </si>
  <si>
    <t>STA</t>
  </si>
  <si>
    <t>1</t>
  </si>
  <si>
    <t>{4e2957cb-4bb5-4c6d-ac2e-9f5596d68495}</t>
  </si>
  <si>
    <t>2</t>
  </si>
  <si>
    <t>02</t>
  </si>
  <si>
    <t>Demontáže a zpětné montáže</t>
  </si>
  <si>
    <t>{c75634b0-6d42-43b8-b836-a6caccca43ae}</t>
  </si>
  <si>
    <t>03</t>
  </si>
  <si>
    <t>Nové konsrukce</t>
  </si>
  <si>
    <t>{9a6c3441-c7d0-4ffb-91d8-366072c67c40}</t>
  </si>
  <si>
    <t>04</t>
  </si>
  <si>
    <t>Výměna tepelné izolace v rozsahu 10 %</t>
  </si>
  <si>
    <t>{5eeea0e7-8f24-4e44-abdd-2618b95c29bd}</t>
  </si>
  <si>
    <t>05</t>
  </si>
  <si>
    <t>Vedlejší náklady</t>
  </si>
  <si>
    <t>{e1e1acbb-57e6-4046-944a-31358f669b46}</t>
  </si>
  <si>
    <t>KRYCÍ LIST SOUPISU PRACÍ</t>
  </si>
  <si>
    <t>Objekt:</t>
  </si>
  <si>
    <t>01 - Bourání do suti</t>
  </si>
  <si>
    <t>REKAPITULACE ČLENĚNÍ SOUPISU PRACÍ</t>
  </si>
  <si>
    <t>Kód dílu - Popis</t>
  </si>
  <si>
    <t>Cena celkem [CZK]</t>
  </si>
  <si>
    <t>Náklady ze soupisu prací</t>
  </si>
  <si>
    <t>-1</t>
  </si>
  <si>
    <t>997 - Doprava suti a vybouraných hmot</t>
  </si>
  <si>
    <t>712 - Povlakové krytiny</t>
  </si>
  <si>
    <t>721 - Zdravotechnika - vnitřní kanalizace</t>
  </si>
  <si>
    <t>762 - Konstrukce tesařské</t>
  </si>
  <si>
    <t>764 - Konstrukce klempířské</t>
  </si>
  <si>
    <t>767 - Konstrukce zámečnické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</si>
  <si>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</si>
  <si>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</si>
  <si>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</si>
  <si>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</si>
  <si>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</si>
  <si>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</si>
  <si>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</si>
  <si>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</si>
  <si>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</si>
  <si>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</si>
  <si>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</si>
  <si>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</si>
  <si>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</si>
  <si>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997</t>
  </si>
  <si>
    <t>Doprava suti a vybouraných hmot</t>
  </si>
  <si>
    <t>ROZPOCET</t>
  </si>
  <si>
    <t>K</t>
  </si>
  <si>
    <t>997013214</t>
  </si>
  <si>
    <t>Vnitrostaveništní doprava suti a vybouraných hmot vodorovně do 50 m s naložením ručně pro budovy a haly výšky přes 12 do 15 m</t>
  </si>
  <si>
    <t>t</t>
  </si>
  <si>
    <t>CS ÚRS 2025 01</t>
  </si>
  <si>
    <t>4</t>
  </si>
  <si>
    <t>99302745</t>
  </si>
  <si>
    <t>Online PSC</t>
  </si>
  <si>
    <t>https://podminky.urs.cz/item/CS_URS_2025_01/997013214</t>
  </si>
  <si>
    <t>997013312</t>
  </si>
  <si>
    <t>Shoz na stavební suť montáž a demontáž shozu výšky přes 10 do 20 m</t>
  </si>
  <si>
    <t>m</t>
  </si>
  <si>
    <t>1380449143</t>
  </si>
  <si>
    <t>https://podminky.urs.cz/item/CS_URS_2025_01/997013312</t>
  </si>
  <si>
    <t>3</t>
  </si>
  <si>
    <t>997013323</t>
  </si>
  <si>
    <t>Shoz na stavební suť montáž a demontáž shozu výšky Příplatek za první a každý další den použití shozu výšky přes 20 do 30 m</t>
  </si>
  <si>
    <t>-1942594601</t>
  </si>
  <si>
    <t>https://podminky.urs.cz/item/CS_URS_2025_01/997013323</t>
  </si>
  <si>
    <t>VV</t>
  </si>
  <si>
    <t>20*21 'Přepočtené koeficientem množství</t>
  </si>
  <si>
    <t>997013501</t>
  </si>
  <si>
    <t>Odvoz suti a vybouraných hmot na skládku nebo meziskládku se složením, na vzdálenost do 1 km</t>
  </si>
  <si>
    <t>682608763</t>
  </si>
  <si>
    <t>https://podminky.urs.cz/item/CS_URS_2025_01/997013501</t>
  </si>
  <si>
    <t>5</t>
  </si>
  <si>
    <t>997013509</t>
  </si>
  <si>
    <t>Odvoz suti a vybouraných hmot na skládku nebo meziskládku se složením, na vzdálenost Příplatek k ceně za každý další započatý 1 km přes 1 km</t>
  </si>
  <si>
    <t>335860920</t>
  </si>
  <si>
    <t>https://podminky.urs.cz/item/CS_URS_2025_01/997013509</t>
  </si>
  <si>
    <t>9,162*19 'Přepočtené koeficientem množství</t>
  </si>
  <si>
    <t>6</t>
  </si>
  <si>
    <t>997013813</t>
  </si>
  <si>
    <t>Poplatek za uložení stavebního odpadu na skládce (skládkovné) z plastických hmot zatříděného do Katalogu odpadů pod kódem 17 02 03</t>
  </si>
  <si>
    <t>-1055965892</t>
  </si>
  <si>
    <t>https://podminky.urs.cz/item/CS_URS_2025_01/997013813</t>
  </si>
  <si>
    <t>712</t>
  </si>
  <si>
    <t>Povlakové krytiny</t>
  </si>
  <si>
    <t>7</t>
  </si>
  <si>
    <t>712363823</t>
  </si>
  <si>
    <t>Odstranění povlakové krytiny střech plochých do 10° s mechanicky kotvenou izolací pro jakoukoli tloušťku izolace budovy výšky přes 18 m, kotvené do betonu</t>
  </si>
  <si>
    <t>m2</t>
  </si>
  <si>
    <t>16</t>
  </si>
  <si>
    <t>1499200073</t>
  </si>
  <si>
    <t>https://podminky.urs.cz/item/CS_URS_2025_01/712363823</t>
  </si>
  <si>
    <t>B1</t>
  </si>
  <si>
    <t>623,00</t>
  </si>
  <si>
    <t>B2</t>
  </si>
  <si>
    <t>217,00</t>
  </si>
  <si>
    <t>B2a</t>
  </si>
  <si>
    <t>24,00</t>
  </si>
  <si>
    <t>B3</t>
  </si>
  <si>
    <t>Součet</t>
  </si>
  <si>
    <t>8</t>
  </si>
  <si>
    <t>712-KON-01</t>
  </si>
  <si>
    <t>Odstranění povlakové krytiny střech plochých do 10° z fólií položenou volně se svařovanými nebo lepenými spoji</t>
  </si>
  <si>
    <t>R</t>
  </si>
  <si>
    <t>702378020</t>
  </si>
  <si>
    <t>721</t>
  </si>
  <si>
    <t>Zdravotechnika - vnitřní kanalizace</t>
  </si>
  <si>
    <t>9</t>
  </si>
  <si>
    <t>721210823</t>
  </si>
  <si>
    <t>Demontáž kanalizačního příslušenství střešních vtoků DN 125</t>
  </si>
  <si>
    <t>kus</t>
  </si>
  <si>
    <t>2092563118</t>
  </si>
  <si>
    <t>https://podminky.urs.cz/item/CS_URS_2025_01/721210823</t>
  </si>
  <si>
    <t>B4</t>
  </si>
  <si>
    <t>762</t>
  </si>
  <si>
    <t>Konstrukce tesařské</t>
  </si>
  <si>
    <t>10</t>
  </si>
  <si>
    <t>762-KON-R01</t>
  </si>
  <si>
    <t>Demontáž podlah bez polštářů z prken nebo fošen tl. přes 32 mm</t>
  </si>
  <si>
    <t>-1967938624</t>
  </si>
  <si>
    <t>B12</t>
  </si>
  <si>
    <t>290,00*0,25</t>
  </si>
  <si>
    <t>764</t>
  </si>
  <si>
    <t>Konstrukce klempířské</t>
  </si>
  <si>
    <t>11</t>
  </si>
  <si>
    <t>764001811</t>
  </si>
  <si>
    <t>Demontáž klempířských konstrukcí dilatační lišty do suti</t>
  </si>
  <si>
    <t>2080709620</t>
  </si>
  <si>
    <t>https://podminky.urs.cz/item/CS_URS_2025_01/764001811</t>
  </si>
  <si>
    <t>B6</t>
  </si>
  <si>
    <t>12,00</t>
  </si>
  <si>
    <t>764002841</t>
  </si>
  <si>
    <t>Demontáž klempířských konstrukcí oplechování horních ploch zdí a nadezdívek do suti</t>
  </si>
  <si>
    <t>1740191487</t>
  </si>
  <si>
    <t>https://podminky.urs.cz/item/CS_URS_2025_01/764002841</t>
  </si>
  <si>
    <t>B5</t>
  </si>
  <si>
    <t>290,00</t>
  </si>
  <si>
    <t>13</t>
  </si>
  <si>
    <t>764003801</t>
  </si>
  <si>
    <t>Demontáž klempířských konstrukcí lemování trub, konzol, držáků, ventilačních nástavců a ostatních kusových prvků do suti</t>
  </si>
  <si>
    <t>-473175358</t>
  </si>
  <si>
    <t>https://podminky.urs.cz/item/CS_URS_2025_01/764003801</t>
  </si>
  <si>
    <t>B7</t>
  </si>
  <si>
    <t>94</t>
  </si>
  <si>
    <t>B11</t>
  </si>
  <si>
    <t>14</t>
  </si>
  <si>
    <t>764004861</t>
  </si>
  <si>
    <t>Demontáž klempířských konstrukcí svodu do suti</t>
  </si>
  <si>
    <t>1769017588</t>
  </si>
  <si>
    <t>https://podminky.urs.cz/item/CS_URS_2025_01/764004861</t>
  </si>
  <si>
    <t>B9</t>
  </si>
  <si>
    <t>21,00</t>
  </si>
  <si>
    <t>767</t>
  </si>
  <si>
    <t>Konstrukce zámečnické</t>
  </si>
  <si>
    <t>15</t>
  </si>
  <si>
    <t>767311831</t>
  </si>
  <si>
    <t>Demontáž světlíků s umělohmotnou výplní bodových</t>
  </si>
  <si>
    <t>-1602956236</t>
  </si>
  <si>
    <t>https://podminky.urs.cz/item/CS_URS_2025_01/767311831</t>
  </si>
  <si>
    <t>B8</t>
  </si>
  <si>
    <t>1,00*1,00*30</t>
  </si>
  <si>
    <t>02 - Demontáže a zpětné montáže</t>
  </si>
  <si>
    <t>9 - Ostatní konstrukce a práce, bourání</t>
  </si>
  <si>
    <t>741 - Elektroinstalace - silnoproud</t>
  </si>
  <si>
    <t>742 - Elektroinstalace - slaboproud</t>
  </si>
  <si>
    <t>751 - Vzduchotechnika</t>
  </si>
  <si>
    <t>783 - Dokončovací práce - nátěry</t>
  </si>
  <si>
    <t>HZS - Hodinové zúčtovací sazby</t>
  </si>
  <si>
    <t>Ostatní konstrukce a práce, bourání</t>
  </si>
  <si>
    <t>945421110</t>
  </si>
  <si>
    <t>Hydraulická zvedací plošina včetně obsluhy instalovaná na automobilovém podvozku, výšky zdvihu do 18 m</t>
  </si>
  <si>
    <t>hod</t>
  </si>
  <si>
    <t>-1526031297</t>
  </si>
  <si>
    <t>https://podminky.urs.cz/item/CS_URS_2025_01/945421110</t>
  </si>
  <si>
    <t>14*8</t>
  </si>
  <si>
    <t>741</t>
  </si>
  <si>
    <t>Elektroinstalace - silnoproud</t>
  </si>
  <si>
    <t>741420011</t>
  </si>
  <si>
    <t>Montáž hromosvodného vedení svodových drátů nebo lan bez podpěr, Ø do 10 mm</t>
  </si>
  <si>
    <t>-554965422</t>
  </si>
  <si>
    <t>https://podminky.urs.cz/item/CS_URS_2025_01/741420011</t>
  </si>
  <si>
    <t>D3</t>
  </si>
  <si>
    <t>300,00</t>
  </si>
  <si>
    <t>741420021</t>
  </si>
  <si>
    <t>Montáž hromosvodného vedení svorek se 2 šrouby</t>
  </si>
  <si>
    <t>764468107</t>
  </si>
  <si>
    <t>https://podminky.urs.cz/item/CS_URS_2025_01/741420021</t>
  </si>
  <si>
    <t>100,00</t>
  </si>
  <si>
    <t>741421813</t>
  </si>
  <si>
    <t>Demontáž hromosvodného vedení bez zachování funkčnosti svodových drátů nebo lan kolmého svodu, průměru přes 8 mm</t>
  </si>
  <si>
    <t>-662243278</t>
  </si>
  <si>
    <t>https://podminky.urs.cz/item/CS_URS_2025_01/741421813</t>
  </si>
  <si>
    <t>150,00</t>
  </si>
  <si>
    <t>741421823</t>
  </si>
  <si>
    <t>Demontáž hromosvodného vedení bez zachování funkčnosti svodových drátů nebo lan na rovné střeše, průměru přes 8 mm</t>
  </si>
  <si>
    <t>1088965132</t>
  </si>
  <si>
    <t>https://podminky.urs.cz/item/CS_URS_2025_01/741421823</t>
  </si>
  <si>
    <t>742</t>
  </si>
  <si>
    <t>Elektroinstalace - slaboproud</t>
  </si>
  <si>
    <t>742-KON</t>
  </si>
  <si>
    <t>Demontáž a zpětná montáž kamerového systému</t>
  </si>
  <si>
    <t>suma</t>
  </si>
  <si>
    <t>1847683849</t>
  </si>
  <si>
    <t>751</t>
  </si>
  <si>
    <t>Vzduchotechnika</t>
  </si>
  <si>
    <t>751721117</t>
  </si>
  <si>
    <t>Montáž klimatizační jednotky venkovní jednofázové napájení do 8 vnitřních jednotek</t>
  </si>
  <si>
    <t>1808740218</t>
  </si>
  <si>
    <t>https://podminky.urs.cz/item/CS_URS_2025_01/751721117</t>
  </si>
  <si>
    <t>D5</t>
  </si>
  <si>
    <t>751721817</t>
  </si>
  <si>
    <t>Demontáž klimatizační jednotky venkovní jednofázové napájení do 8 vnitřních jednotek</t>
  </si>
  <si>
    <t>-724402951</t>
  </si>
  <si>
    <t>https://podminky.urs.cz/item/CS_URS_2025_01/751721817</t>
  </si>
  <si>
    <t>751-KON-01</t>
  </si>
  <si>
    <t>Elektroinstalační práce při demontáži a zpětné montáži klimatizačních jednotek</t>
  </si>
  <si>
    <t>ks</t>
  </si>
  <si>
    <t>1183399609</t>
  </si>
  <si>
    <t>767415132</t>
  </si>
  <si>
    <t>Montáž vnějšího obkladu skládaného pláště plechem tvarovaným výšky budovy přes 12 do 24 m, uchyceným šroubováním</t>
  </si>
  <si>
    <t>1585362660</t>
  </si>
  <si>
    <t>https://podminky.urs.cz/item/CS_URS_2025_01/767415132</t>
  </si>
  <si>
    <t>D1</t>
  </si>
  <si>
    <t>454,00</t>
  </si>
  <si>
    <t>767415832</t>
  </si>
  <si>
    <t>Demontáž vnějšího obkladu skládaného pláště plechem tvarovaným výšky budovy přes 12 do 24 m, uchyceným šroubováním</t>
  </si>
  <si>
    <t>-1374401970</t>
  </si>
  <si>
    <t>https://podminky.urs.cz/item/CS_URS_2025_01/767415832</t>
  </si>
  <si>
    <t>767590124</t>
  </si>
  <si>
    <t>Montáž podlahových konstrukcí podlahových roštů, podlah připevněných šroubováním</t>
  </si>
  <si>
    <t>-1628037275</t>
  </si>
  <si>
    <t>https://podminky.urs.cz/item/CS_URS_2025_01/767590124</t>
  </si>
  <si>
    <t>D6</t>
  </si>
  <si>
    <t>23,00</t>
  </si>
  <si>
    <t>767590840</t>
  </si>
  <si>
    <t>Demontáž podlahových konstrukcí šroubovaných , nýtovaných nebo svařovaných z podlahových roštů</t>
  </si>
  <si>
    <t>169741829</t>
  </si>
  <si>
    <t>https://podminky.urs.cz/item/CS_URS_2025_01/767590840</t>
  </si>
  <si>
    <t>767832122</t>
  </si>
  <si>
    <t>Montáž venkovních požárních žebříků do betonu bez suchovodu</t>
  </si>
  <si>
    <t>-2113294756</t>
  </si>
  <si>
    <t>https://podminky.urs.cz/item/CS_URS_2025_01/767832122</t>
  </si>
  <si>
    <t>D4</t>
  </si>
  <si>
    <t>4,50*2</t>
  </si>
  <si>
    <t>767832801</t>
  </si>
  <si>
    <t>Demontáž venkovních požárních žebříků s ochranným košem</t>
  </si>
  <si>
    <t>364615808</t>
  </si>
  <si>
    <t>https://podminky.urs.cz/item/CS_URS_2025_01/767832801</t>
  </si>
  <si>
    <t>767834111</t>
  </si>
  <si>
    <t>Montáž venkovních požárních žebříků Příplatek k cenám za montáž ochranného koše, připevněného šroubováním</t>
  </si>
  <si>
    <t>1546786162</t>
  </si>
  <si>
    <t>https://podminky.urs.cz/item/CS_URS_2025_01/767834111</t>
  </si>
  <si>
    <t>17</t>
  </si>
  <si>
    <t>767-KON-01</t>
  </si>
  <si>
    <t>Demontáž a zpětná montáž lana záchytného syystému</t>
  </si>
  <si>
    <t>-484119452</t>
  </si>
  <si>
    <t>D2</t>
  </si>
  <si>
    <t>783</t>
  </si>
  <si>
    <t>Dokončovací práce - nátěry</t>
  </si>
  <si>
    <t>18</t>
  </si>
  <si>
    <t>783301303</t>
  </si>
  <si>
    <t>Příprava podkladu zámečnických konstrukcí před provedením nátěru odrezivění odrezovačem bezoplachovým</t>
  </si>
  <si>
    <t>127463455</t>
  </si>
  <si>
    <t>https://podminky.urs.cz/item/CS_URS_2025_01/783301303</t>
  </si>
  <si>
    <t>repase žebříků</t>
  </si>
  <si>
    <t>4,50*0,50*2</t>
  </si>
  <si>
    <t>19</t>
  </si>
  <si>
    <t>783314101</t>
  </si>
  <si>
    <t>Základní nátěr zámečnických konstrukcí jednonásobný syntetický</t>
  </si>
  <si>
    <t>273606442</t>
  </si>
  <si>
    <t>https://podminky.urs.cz/item/CS_URS_2025_01/783314101</t>
  </si>
  <si>
    <t>20</t>
  </si>
  <si>
    <t>783315101</t>
  </si>
  <si>
    <t>Mezinátěr zámečnických konstrukcí jednonásobný syntetický standardní</t>
  </si>
  <si>
    <t>-1018268718</t>
  </si>
  <si>
    <t>https://podminky.urs.cz/item/CS_URS_2025_01/783315101</t>
  </si>
  <si>
    <t>783317101</t>
  </si>
  <si>
    <t>Krycí nátěr (email) zámečnických konstrukcí jednonásobný syntetický standardní</t>
  </si>
  <si>
    <t>-1490593744</t>
  </si>
  <si>
    <t>https://podminky.urs.cz/item/CS_URS_2025_01/783317101</t>
  </si>
  <si>
    <t>HZS</t>
  </si>
  <si>
    <t>Hodinové zúčtovací sazby</t>
  </si>
  <si>
    <t>22</t>
  </si>
  <si>
    <t>HZS4211</t>
  </si>
  <si>
    <t>Hodinové zúčtovací sazby ostatních profesí revizní a kontrolní činnost revizní technik</t>
  </si>
  <si>
    <t>512</t>
  </si>
  <si>
    <t>-1420239481</t>
  </si>
  <si>
    <t>https://podminky.urs.cz/item/CS_URS_2025_01/HZS4211</t>
  </si>
  <si>
    <t>Pochuzna</t>
  </si>
  <si>
    <t>Pochůzná folie</t>
  </si>
  <si>
    <t>49,96</t>
  </si>
  <si>
    <t>Plocha_střechy</t>
  </si>
  <si>
    <t>Plocha střechy</t>
  </si>
  <si>
    <t>946,717</t>
  </si>
  <si>
    <t>03 - Nové konsrukce</t>
  </si>
  <si>
    <t>712363210</t>
  </si>
  <si>
    <t>Provedení povlakové krytiny střech plochých do 10° fólií ostatní činnosti při pokládání hydroizolačních fólií (materiál ve specifikaci) přivaření pochozí střešní fólie horkovzdušným svarem</t>
  </si>
  <si>
    <t>704270553</t>
  </si>
  <si>
    <t>https://podminky.urs.cz/item/CS_URS_2025_01/712363210</t>
  </si>
  <si>
    <t>měřeno elektronicky</t>
  </si>
  <si>
    <t>30,57+19,39</t>
  </si>
  <si>
    <t>M</t>
  </si>
  <si>
    <t>28322053</t>
  </si>
  <si>
    <t>fólie střešní mPVC s pochůznou protiskluzovou úpravou na horním povrchu tl 1,2mm</t>
  </si>
  <si>
    <t>32</t>
  </si>
  <si>
    <t>-870754869</t>
  </si>
  <si>
    <t>49,96*1,1655 'Přepočtené koeficientem množství</t>
  </si>
  <si>
    <t>712363604</t>
  </si>
  <si>
    <t>Provedení povlakové krytiny střech plochých do 10° z mechanicky kotvených hydroizolačních fólií včetně položení fólie a horkovzdušného svaření tl. tepelné izolace přes 240 mm budovy výšky do 18 m, kotvené do betonu vnitřní pole</t>
  </si>
  <si>
    <t>-818412713</t>
  </si>
  <si>
    <t>https://podminky.urs.cz/item/CS_URS_2025_01/712363604</t>
  </si>
  <si>
    <t>S1 - kota +13,85</t>
  </si>
  <si>
    <t>13,75*12,30</t>
  </si>
  <si>
    <t>9,65*12,30</t>
  </si>
  <si>
    <t>27,15*12,30</t>
  </si>
  <si>
    <t>S2 - kota +18,15</t>
  </si>
  <si>
    <t>31,30*9,90</t>
  </si>
  <si>
    <t>odpočet strojovny výtahu</t>
  </si>
  <si>
    <t>-5,70* 5,17</t>
  </si>
  <si>
    <t>odpočet světlíků</t>
  </si>
  <si>
    <t>-1,00*1,00*30</t>
  </si>
  <si>
    <t>S3 - kota +20</t>
  </si>
  <si>
    <t>5,70* 5,17</t>
  </si>
  <si>
    <t>Mezisoučet</t>
  </si>
  <si>
    <t>5% na atikové zídky (svislé)</t>
  </si>
  <si>
    <t>901,635*0,05</t>
  </si>
  <si>
    <t>Plocha_střechy*0,70</t>
  </si>
  <si>
    <t>712363605</t>
  </si>
  <si>
    <t>Provedení povlakové krytiny střech plochých do 10° z mechanicky kotvených hydroizolačních fólií včetně položení fólie a horkovzdušného svaření tl. tepelné izolace přes 240 mm budovy výšky do 18 m, kotvené do betonu krajní pole</t>
  </si>
  <si>
    <t>69184977</t>
  </si>
  <si>
    <t>https://podminky.urs.cz/item/CS_URS_2025_01/712363605</t>
  </si>
  <si>
    <t>Plocha_střechy*0,20</t>
  </si>
  <si>
    <t>712363606</t>
  </si>
  <si>
    <t>Provedení povlakové krytiny střech plochých do 10° z mechanicky kotvených hydroizolačních fólií včetně položení fólie a horkovzdušného svaření tl. tepelné izolace přes 240 mm budovy výšky do 18 m, kotvené do betonu rohové pole</t>
  </si>
  <si>
    <t>1569454002</t>
  </si>
  <si>
    <t>https://podminky.urs.cz/item/CS_URS_2025_01/712363606</t>
  </si>
  <si>
    <t>Plocha_střechy*0,10</t>
  </si>
  <si>
    <t>28329020</t>
  </si>
  <si>
    <t>fólie hydroizolační střešní TPO (FPO), mechanicky kotvená tl 1,5mm</t>
  </si>
  <si>
    <t>-431955379</t>
  </si>
  <si>
    <t>946,717*1,1655 'Přepočtené koeficientem množství</t>
  </si>
  <si>
    <t>712363672</t>
  </si>
  <si>
    <t>Provedení povlakové krytiny střech plochých do 10° z mechanicky kotvených hydroizolačních fólií ostatní práce mechanické kotvení plechových lišt do rš 200 mm do podkladu ze dřeva</t>
  </si>
  <si>
    <t>1713465667</t>
  </si>
  <si>
    <t>https://podminky.urs.cz/item/CS_URS_2025_01/712363672</t>
  </si>
  <si>
    <t>1/K</t>
  </si>
  <si>
    <t>193,00</t>
  </si>
  <si>
    <t>13880025</t>
  </si>
  <si>
    <t>lišta L rohová vnější z poplastovaného plechu (TPO/FPO) rš 100mm</t>
  </si>
  <si>
    <t>254391790</t>
  </si>
  <si>
    <t>193*1,1 'Přepočtené koeficientem množství</t>
  </si>
  <si>
    <t>712391171</t>
  </si>
  <si>
    <t>Provedení povlakové krytiny střech plochých do 10° -ostatní práce provedení vrstvy textilní podkladní</t>
  </si>
  <si>
    <t>-259180039</t>
  </si>
  <si>
    <t>https://podminky.urs.cz/item/CS_URS_2025_01/712391171</t>
  </si>
  <si>
    <t>69311068</t>
  </si>
  <si>
    <t>geotextilie netkaná separační, ochranná, filtrační, drenážní PP 300g/m2</t>
  </si>
  <si>
    <t>745940193</t>
  </si>
  <si>
    <t>946,717*1,155 'Přepočtené koeficientem množství</t>
  </si>
  <si>
    <t>998712113</t>
  </si>
  <si>
    <t>Přesun hmot pro povlakové krytiny stanovený z hmotnosti přesunovaného materiálu vodorovná dopravní vzdálenost do 50 m s omezením mechanizace v objektech výšky přes 12 do 24 m</t>
  </si>
  <si>
    <t>-679777608</t>
  </si>
  <si>
    <t>https://podminky.urs.cz/item/CS_URS_2025_01/998712113</t>
  </si>
  <si>
    <t>721233143</t>
  </si>
  <si>
    <t>Střešní vtoky (vpusti) polypropylenové (PP) pro ploché střechy s odtokem svislým s vyhříváním asfaltová manžeta nebo PVC příruba DN 125</t>
  </si>
  <si>
    <t>134065013</t>
  </si>
  <si>
    <t>https://podminky.urs.cz/item/CS_URS_2025_01/721233143</t>
  </si>
  <si>
    <t>O/2</t>
  </si>
  <si>
    <t>998721113</t>
  </si>
  <si>
    <t>Přesun hmot pro vnitřní kanalizaci stanovený z hmotnosti přesunovaného materiálu vodorovná dopravní vzdálenost do 50 m s omezením mechanizace v objektech výšky přes 12 do 24 m</t>
  </si>
  <si>
    <t>-1761275791</t>
  </si>
  <si>
    <t>https://podminky.urs.cz/item/CS_URS_2025_01/998721113</t>
  </si>
  <si>
    <t>762361333</t>
  </si>
  <si>
    <t>Konstrukční vrstva pod klempířské prvky pro oplechování horních ploch zdí a nadezdívek (atik) z vodovzdorné překližky šroubovaných do podkladu, tloušťky desky 24 mm</t>
  </si>
  <si>
    <t>669314276</t>
  </si>
  <si>
    <t>https://podminky.urs.cz/item/CS_URS_2025_01/762361333</t>
  </si>
  <si>
    <t>193,00*0,15</t>
  </si>
  <si>
    <t>2/k</t>
  </si>
  <si>
    <t>0,60*0,60*94</t>
  </si>
  <si>
    <t>4/K</t>
  </si>
  <si>
    <t>12,00*0,30</t>
  </si>
  <si>
    <t>6/K</t>
  </si>
  <si>
    <t>99,00*0,15</t>
  </si>
  <si>
    <t>998762113</t>
  </si>
  <si>
    <t>Přesun hmot pro konstrukce tesařské stanovený z hmotnosti přesunovaného materiálu vodorovná dopravní vzdálenost do 50 m s omezením mechanizace v objektech výšky přes 12 do 24 m</t>
  </si>
  <si>
    <t>659266527</t>
  </si>
  <si>
    <t>https://podminky.urs.cz/item/CS_URS_2025_01/998762113</t>
  </si>
  <si>
    <t>764141531</t>
  </si>
  <si>
    <t>Krytina ze svitků nebo tabulí z titanzinkového plechu s povrchovou úpravou s úpravou u okapů, prostupů a výčnělků střechy rovné drážkováním z tabulí, velikosti 1000 x 2000 mm, sklon střechy do 30°</t>
  </si>
  <si>
    <t>234940539</t>
  </si>
  <si>
    <t>https://podminky.urs.cz/item/CS_URS_2025_01/764141531</t>
  </si>
  <si>
    <t>764243539</t>
  </si>
  <si>
    <t>Oplechování střešních prvků z titanzinkového plechu s povrchovou úpravou střešní dilatace vícedílná rš 800 mm</t>
  </si>
  <si>
    <t>282357703</t>
  </si>
  <si>
    <t>https://podminky.urs.cz/item/CS_URS_2025_01/764243539</t>
  </si>
  <si>
    <t>4/k</t>
  </si>
  <si>
    <t>764244503</t>
  </si>
  <si>
    <t>Oplechování horních ploch zdí a nadezdívek (atik) z titanzinkového plechu s povrchovou úpravou mechanicky kotvené rš 250 mm</t>
  </si>
  <si>
    <t>1868383377</t>
  </si>
  <si>
    <t>https://podminky.urs.cz/item/CS_URS_2025_01/764244503</t>
  </si>
  <si>
    <t>1/k</t>
  </si>
  <si>
    <t>764244506</t>
  </si>
  <si>
    <t>Oplechování horních ploch zdí a nadezdívek (atik) z titanzinkového plechu s povrchovou úpravou mechanicky kotvené rš 500 mm</t>
  </si>
  <si>
    <t>-256373930</t>
  </si>
  <si>
    <t>https://podminky.urs.cz/item/CS_URS_2025_01/764244506</t>
  </si>
  <si>
    <t>6/k</t>
  </si>
  <si>
    <t>99,00</t>
  </si>
  <si>
    <t>764542326</t>
  </si>
  <si>
    <t>Žlab nadřímsový z titanzinkového lesklého válcovaného plechu hranatý, včetně čel a hrdel uložený v lůžku rš 500 mm</t>
  </si>
  <si>
    <t>-879473290</t>
  </si>
  <si>
    <t>https://podminky.urs.cz/item/CS_URS_2025_01/764542326</t>
  </si>
  <si>
    <t>3/K</t>
  </si>
  <si>
    <t>63,00</t>
  </si>
  <si>
    <t>764545411</t>
  </si>
  <si>
    <t>Žlab mezistřešní nebo zaatikový z titanzinkového předzvětralého plechu včetně čel a hrdel uložený v lůžku bez háků rš 1100 mm</t>
  </si>
  <si>
    <t>-1430181495</t>
  </si>
  <si>
    <t>https://podminky.urs.cz/item/CS_URS_2025_01/764545411</t>
  </si>
  <si>
    <t>7/K</t>
  </si>
  <si>
    <t>33,00</t>
  </si>
  <si>
    <t>8/k</t>
  </si>
  <si>
    <t>764-KON-01</t>
  </si>
  <si>
    <t>Hranatý svod včetně objímek, kolen, odskoků z TiZn plechu 400/200 mm</t>
  </si>
  <si>
    <t>-111662550</t>
  </si>
  <si>
    <t>5/K</t>
  </si>
  <si>
    <t>23</t>
  </si>
  <si>
    <t>998764113</t>
  </si>
  <si>
    <t>Přesun hmot pro konstrukce klempířské stanovený z hmotnosti přesunovaného materiálu vodorovná dopravní vzdálenost do 50 m s omezením mechanizace v objektech výšky přes 12 do 24 m</t>
  </si>
  <si>
    <t>296165532</t>
  </si>
  <si>
    <t>https://podminky.urs.cz/item/CS_URS_2025_01/998764113</t>
  </si>
  <si>
    <t>24</t>
  </si>
  <si>
    <t>767316311</t>
  </si>
  <si>
    <t>Montáž světlíků bodových přes 1 do 1,5 m2</t>
  </si>
  <si>
    <t>-1600918940</t>
  </si>
  <si>
    <t>https://podminky.urs.cz/item/CS_URS_2025_01/767316311</t>
  </si>
  <si>
    <t>O1</t>
  </si>
  <si>
    <t>30</t>
  </si>
  <si>
    <t>25</t>
  </si>
  <si>
    <t>56245353</t>
  </si>
  <si>
    <t>světlík bodový třívrstvá kopule, manžeta v 150mm 1,2x1,2m</t>
  </si>
  <si>
    <t>-1211740632</t>
  </si>
  <si>
    <t>26</t>
  </si>
  <si>
    <t>998767113</t>
  </si>
  <si>
    <t>Přesun hmot pro zámečnické konstrukce stanovený z hmotnosti přesunovaného materiálu vodorovná dopravní vzdálenost do 50 m s omezením mechanizace v objektech výšky přes 12 do 24 m</t>
  </si>
  <si>
    <t>7438203</t>
  </si>
  <si>
    <t>https://podminky.urs.cz/item/CS_URS_2025_01/998767113</t>
  </si>
  <si>
    <t>04 - Výměna tepelné izolace v rozsahu 10 %</t>
  </si>
  <si>
    <t>713 - Izolace tepelné</t>
  </si>
  <si>
    <t>1169707720</t>
  </si>
  <si>
    <t>1819290122</t>
  </si>
  <si>
    <t>1823537731</t>
  </si>
  <si>
    <t>0,71*19 'Přepočtené koeficientem množství</t>
  </si>
  <si>
    <t>1705896245</t>
  </si>
  <si>
    <t>713</t>
  </si>
  <si>
    <t>Izolace tepelné</t>
  </si>
  <si>
    <t>713140826</t>
  </si>
  <si>
    <t>Odstranění tepelné izolace střech plochých z rohoží, pásů, dílců, desek, bloků nadstřešních izolací volně položených z polystyrenu suchého, tloušťka izolace přes 200 mm</t>
  </si>
  <si>
    <t>235525346</t>
  </si>
  <si>
    <t>https://podminky.urs.cz/item/CS_URS_2025_01/713140826</t>
  </si>
  <si>
    <t>946,717*0,1 'Přepočtené koeficientem množství</t>
  </si>
  <si>
    <t>713141322</t>
  </si>
  <si>
    <t>Montáž tepelné izolace střech plochých spádovými klíny v ploše přilepenými asfaltem za horka bodově</t>
  </si>
  <si>
    <t>-558339586</t>
  </si>
  <si>
    <t>https://podminky.urs.cz/item/CS_URS_2025_01/713141322</t>
  </si>
  <si>
    <t>946,717*1,1 'Přepočtené koeficientem množství</t>
  </si>
  <si>
    <t>IPD.EPS70K</t>
  </si>
  <si>
    <t>Spádový klín EPS 70</t>
  </si>
  <si>
    <t>m3</t>
  </si>
  <si>
    <t>-1962314123</t>
  </si>
  <si>
    <t>946,717*0,30</t>
  </si>
  <si>
    <t>284,015*0,1 'Přepočtené koeficientem množství</t>
  </si>
  <si>
    <t>998713113</t>
  </si>
  <si>
    <t>Přesun hmot pro izolace tepelné stanovený z hmotnosti přesunovaného materiálu vodorovná dopravní vzdálenost do 50 m s omezením mechanizace v objektech výšky přes 12 m do 24 m</t>
  </si>
  <si>
    <t>579016512</t>
  </si>
  <si>
    <t>https://podminky.urs.cz/item/CS_URS_2025_01/998713113</t>
  </si>
  <si>
    <t>05 - Vedlejší náklady</t>
  </si>
  <si>
    <t>VRN1 - Průzkumné, zeměměřičské a projektové práce</t>
  </si>
  <si>
    <t>VRN3 - Zařízení staveniště</t>
  </si>
  <si>
    <t>VRN4 - Inženýrská činnost</t>
  </si>
  <si>
    <t>VRN1</t>
  </si>
  <si>
    <t>Průzkumné, zeměměřičské a projektové práce</t>
  </si>
  <si>
    <t>013254000</t>
  </si>
  <si>
    <t>Dokumentace skutečného provedení stavby</t>
  </si>
  <si>
    <t>1024</t>
  </si>
  <si>
    <t>1167229648</t>
  </si>
  <si>
    <t>https://podminky.urs.cz/item/CS_URS_2025_01/013254000</t>
  </si>
  <si>
    <t>VRN3</t>
  </si>
  <si>
    <t>Zařízení staveniště</t>
  </si>
  <si>
    <t>030001000</t>
  </si>
  <si>
    <t>-918175332</t>
  </si>
  <si>
    <t>https://podminky.urs.cz/item/CS_URS_2025_01/030001000</t>
  </si>
  <si>
    <t>VRN4</t>
  </si>
  <si>
    <t>Inženýrská činnost</t>
  </si>
  <si>
    <t>041424000</t>
  </si>
  <si>
    <t>Koordinátor BOZP</t>
  </si>
  <si>
    <t>-800663473</t>
  </si>
  <si>
    <t>https://podminky.urs.cz/item/CS_URS_2025_01/041424000</t>
  </si>
  <si>
    <t>SEZNAM FIGUR</t>
  </si>
  <si>
    <t>Výměra</t>
  </si>
  <si>
    <t>Použití figury:</t>
  </si>
  <si>
    <t>Provedení povlak krytiny mechanicky kotvenou do betonu TI tl přes 240 mm vnitřní pole, budova v do 18 m</t>
  </si>
  <si>
    <t>Provedení povlak krytiny mechanicky kotvenou do betonu TI tl přes 240 mm krajní pole, budova v do 18 m</t>
  </si>
  <si>
    <t>Provedení povlak krytiny mechanicky kotvenou do betonu TI tl přes 240 mm rohové pole, budova v do 18 m</t>
  </si>
  <si>
    <t>Provedení povlakové krytiny střech do 10° podkladní textilní vrstvy</t>
  </si>
  <si>
    <t>Provedení povlakové krytiny střech do 10° montáž pochozí střešní fólie horkovzdušným svarem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</si>
</sst>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2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800080"/>
      <name val="Arial CE"/>
    </font>
    <font>
      <sz val="8"/>
      <color rgb="FFFF0000"/>
      <name val="Arial CE"/>
    </font>
    <font>
      <sz val="8"/>
      <color rgb="FF0000A8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sz val="7"/>
      <color rgb="FF969696"/>
      <name val="Arial CE"/>
    </font>
    <font>
      <sz val="8"/>
      <color rgb="FF000000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b/>
      <sz val="9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1" fillId="0" borderId="0" applyNumberFormat="0" applyFill="0" applyBorder="0" applyAlignment="0" applyProtection="0"/>
  </cellStyleXfs>
  <cellXfs count="305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7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7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8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9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1" fillId="0" borderId="14" xfId="0" applyFont="1" applyBorder="1" applyAlignment="1" applyProtection="1">
      <alignment horizontal="left" vertical="center"/>
    </xf>
    <xf numFmtId="0" fontId="21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2" fillId="4" borderId="6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2" fillId="4" borderId="7" xfId="0" applyFont="1" applyFill="1" applyBorder="1" applyAlignment="1" applyProtection="1">
      <alignment horizontal="center" vertical="center"/>
    </xf>
    <xf numFmtId="0" fontId="22" fillId="4" borderId="7" xfId="0" applyFont="1" applyFill="1" applyBorder="1" applyAlignment="1" applyProtection="1">
      <alignment horizontal="right" vertical="center"/>
    </xf>
    <xf numFmtId="0" fontId="22" fillId="4" borderId="8" xfId="0" applyFont="1" applyFill="1" applyBorder="1" applyAlignment="1" applyProtection="1">
      <alignment horizontal="left" vertical="center"/>
    </xf>
    <xf numFmtId="0" fontId="22" fillId="4" borderId="0" xfId="0" applyFont="1" applyFill="1" applyAlignment="1" applyProtection="1">
      <alignment horizontal="center" vertical="center"/>
    </xf>
    <xf numFmtId="0" fontId="23" fillId="0" borderId="16" xfId="0" applyFont="1" applyBorder="1" applyAlignment="1" applyProtection="1">
      <alignment horizontal="center" vertical="center" wrapText="1"/>
    </xf>
    <xf numFmtId="0" fontId="23" fillId="0" borderId="17" xfId="0" applyFont="1" applyBorder="1" applyAlignment="1" applyProtection="1">
      <alignment horizontal="center" vertical="center" wrapText="1"/>
    </xf>
    <xf numFmtId="0" fontId="23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24" fillId="0" borderId="0" xfId="0" applyFont="1" applyAlignment="1" applyProtection="1">
      <alignment vertical="center"/>
    </xf>
    <xf numFmtId="4" fontId="24" fillId="0" borderId="0" xfId="0" applyNumberFormat="1" applyFont="1" applyAlignment="1" applyProtection="1">
      <alignment horizontal="right" vertical="center"/>
    </xf>
    <xf numFmtId="4" fontId="24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0" fillId="0" borderId="14" xfId="0" applyNumberFormat="1" applyFont="1" applyBorder="1" applyAlignment="1" applyProtection="1">
      <alignment vertical="center"/>
    </xf>
    <xf numFmtId="4" fontId="20" fillId="0" borderId="0" xfId="0" applyNumberFormat="1" applyFont="1" applyBorder="1" applyAlignment="1" applyProtection="1">
      <alignment vertical="center"/>
    </xf>
    <xf numFmtId="166" fontId="20" fillId="0" borderId="0" xfId="0" applyNumberFormat="1" applyFont="1" applyBorder="1" applyAlignment="1" applyProtection="1">
      <alignment vertical="center"/>
    </xf>
    <xf numFmtId="4" fontId="20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7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vertical="center"/>
    </xf>
    <xf numFmtId="4" fontId="28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9" fillId="0" borderId="14" xfId="0" applyNumberFormat="1" applyFont="1" applyBorder="1" applyAlignment="1" applyProtection="1">
      <alignment vertical="center"/>
    </xf>
    <xf numFmtId="4" fontId="29" fillId="0" borderId="0" xfId="0" applyNumberFormat="1" applyFont="1" applyBorder="1" applyAlignment="1" applyProtection="1">
      <alignment vertical="center"/>
    </xf>
    <xf numFmtId="166" fontId="29" fillId="0" borderId="0" xfId="0" applyNumberFormat="1" applyFont="1" applyBorder="1" applyAlignment="1" applyProtection="1">
      <alignment vertical="center"/>
    </xf>
    <xf numFmtId="4" fontId="29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 applyProtection="1">
      <alignment vertical="center"/>
    </xf>
    <xf numFmtId="4" fontId="29" fillId="0" borderId="20" xfId="0" applyNumberFormat="1" applyFont="1" applyBorder="1" applyAlignment="1" applyProtection="1">
      <alignment vertical="center"/>
    </xf>
    <xf numFmtId="166" fontId="29" fillId="0" borderId="20" xfId="0" applyNumberFormat="1" applyFont="1" applyBorder="1" applyAlignment="1" applyProtection="1">
      <alignment vertical="center"/>
    </xf>
    <xf numFmtId="4" fontId="29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7" fillId="0" borderId="0" xfId="0" applyFont="1" applyAlignment="1">
      <alignment horizontal="lef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2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2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2" fillId="4" borderId="16" xfId="0" applyFont="1" applyFill="1" applyBorder="1" applyAlignment="1" applyProtection="1">
      <alignment horizontal="center" vertical="center" wrapText="1"/>
    </xf>
    <xf numFmtId="0" fontId="22" fillId="4" borderId="17" xfId="0" applyFont="1" applyFill="1" applyBorder="1" applyAlignment="1" applyProtection="1">
      <alignment horizontal="center" vertical="center" wrapText="1"/>
    </xf>
    <xf numFmtId="0" fontId="22" fillId="4" borderId="18" xfId="0" applyFont="1" applyFill="1" applyBorder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2" fillId="0" borderId="12" xfId="0" applyNumberFormat="1" applyFont="1" applyBorder="1" applyAlignment="1" applyProtection="1"/>
    <xf numFmtId="166" fontId="32" fillId="0" borderId="13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7" fillId="0" borderId="3" xfId="0" applyFont="1" applyBorder="1" applyAlignment="1" applyProtection="1"/>
    <xf numFmtId="0" fontId="7" fillId="0" borderId="0" xfId="0" applyFont="1" applyAlignment="1" applyProtection="1"/>
    <xf numFmtId="0" fontId="7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7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7" fillId="0" borderId="3" xfId="0" applyFont="1" applyBorder="1" applyAlignment="1"/>
    <xf numFmtId="0" fontId="7" fillId="0" borderId="14" xfId="0" applyFont="1" applyBorder="1" applyAlignment="1" applyProtection="1"/>
    <xf numFmtId="0" fontId="7" fillId="0" borderId="0" xfId="0" applyFont="1" applyBorder="1" applyAlignment="1" applyProtection="1"/>
    <xf numFmtId="166" fontId="7" fillId="0" borderId="0" xfId="0" applyNumberFormat="1" applyFont="1" applyBorder="1" applyAlignment="1" applyProtection="1"/>
    <xf numFmtId="166" fontId="7" fillId="0" borderId="15" xfId="0" applyNumberFormat="1" applyFont="1" applyBorder="1" applyAlignment="1" applyProtection="1"/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4" fontId="7" fillId="0" borderId="0" xfId="0" applyNumberFormat="1" applyFont="1" applyAlignment="1">
      <alignment vertical="center"/>
    </xf>
    <xf numFmtId="0" fontId="22" fillId="0" borderId="22" xfId="0" applyFont="1" applyBorder="1" applyAlignment="1" applyProtection="1">
      <alignment horizontal="center" vertical="center"/>
    </xf>
    <xf numFmtId="49" fontId="22" fillId="0" borderId="22" xfId="0" applyNumberFormat="1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left" vertical="center" wrapText="1"/>
    </xf>
    <xf numFmtId="0" fontId="22" fillId="0" borderId="22" xfId="0" applyFont="1" applyBorder="1" applyAlignment="1" applyProtection="1">
      <alignment horizontal="center" vertical="center" wrapText="1"/>
    </xf>
    <xf numFmtId="167" fontId="22" fillId="0" borderId="22" xfId="0" applyNumberFormat="1" applyFont="1" applyBorder="1" applyAlignment="1" applyProtection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 applyProtection="1">
      <alignment horizontal="center" vertical="center"/>
    </xf>
    <xf numFmtId="166" fontId="23" fillId="0" borderId="0" xfId="0" applyNumberFormat="1" applyFont="1" applyBorder="1" applyAlignment="1" applyProtection="1">
      <alignment vertical="center"/>
    </xf>
    <xf numFmtId="166" fontId="23" fillId="0" borderId="15" xfId="0" applyNumberFormat="1" applyFont="1" applyBorder="1" applyAlignment="1" applyProtection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4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8" fillId="0" borderId="3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36" fillId="0" borderId="0" xfId="0" applyFont="1" applyAlignment="1" applyProtection="1">
      <alignment horizontal="left" vertical="center"/>
    </xf>
    <xf numFmtId="0" fontId="8" fillId="0" borderId="0" xfId="0" applyFont="1" applyAlignment="1" applyProtection="1">
      <alignment horizontal="left" vertical="center" wrapText="1"/>
    </xf>
    <xf numFmtId="167" fontId="8" fillId="0" borderId="0" xfId="0" applyNumberFormat="1" applyFont="1" applyAlignment="1" applyProtection="1">
      <alignment vertical="center"/>
    </xf>
    <xf numFmtId="0" fontId="8" fillId="0" borderId="0" xfId="0" applyFont="1" applyAlignment="1" applyProtection="1">
      <alignment vertical="center"/>
      <protection locked="0"/>
    </xf>
    <xf numFmtId="0" fontId="8" fillId="0" borderId="3" xfId="0" applyFont="1" applyBorder="1" applyAlignment="1">
      <alignment vertical="center"/>
    </xf>
    <xf numFmtId="0" fontId="8" fillId="0" borderId="14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5" xfId="0" applyFont="1" applyBorder="1" applyAlignment="1" applyProtection="1">
      <alignment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8" fillId="0" borderId="19" xfId="0" applyFont="1" applyBorder="1" applyAlignment="1" applyProtection="1">
      <alignment vertical="center"/>
    </xf>
    <xf numFmtId="0" fontId="8" fillId="0" borderId="20" xfId="0" applyFont="1" applyBorder="1" applyAlignment="1" applyProtection="1">
      <alignment vertical="center"/>
    </xf>
    <xf numFmtId="0" fontId="8" fillId="0" borderId="21" xfId="0" applyFont="1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37" fillId="0" borderId="0" xfId="0" applyFont="1" applyAlignment="1">
      <alignment horizontal="left" vertical="center"/>
    </xf>
    <xf numFmtId="0" fontId="38" fillId="0" borderId="22" xfId="0" applyFont="1" applyBorder="1" applyAlignment="1" applyProtection="1">
      <alignment horizontal="center" vertical="center"/>
    </xf>
    <xf numFmtId="49" fontId="38" fillId="0" borderId="22" xfId="0" applyNumberFormat="1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left" vertical="center" wrapText="1"/>
    </xf>
    <xf numFmtId="0" fontId="38" fillId="0" borderId="22" xfId="0" applyFont="1" applyBorder="1" applyAlignment="1" applyProtection="1">
      <alignment horizontal="center" vertical="center" wrapText="1"/>
    </xf>
    <xf numFmtId="167" fontId="38" fillId="0" borderId="22" xfId="0" applyNumberFormat="1" applyFont="1" applyBorder="1" applyAlignment="1" applyProtection="1">
      <alignment vertical="center"/>
    </xf>
    <xf numFmtId="4" fontId="38" fillId="2" borderId="22" xfId="0" applyNumberFormat="1" applyFont="1" applyFill="1" applyBorder="1" applyAlignment="1" applyProtection="1">
      <alignment vertical="center"/>
      <protection locked="0"/>
    </xf>
    <xf numFmtId="4" fontId="38" fillId="0" borderId="22" xfId="0" applyNumberFormat="1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167" fontId="11" fillId="0" borderId="0" xfId="0" applyNumberFormat="1" applyFont="1" applyAlignment="1" applyProtection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left" vertical="top" wrapText="1"/>
    </xf>
    <xf numFmtId="0" fontId="0" fillId="0" borderId="3" xfId="0" applyFont="1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0" fillId="0" borderId="16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 wrapText="1"/>
    </xf>
    <xf numFmtId="0" fontId="40" fillId="0" borderId="22" xfId="0" applyFont="1" applyBorder="1" applyAlignment="1">
      <alignment horizontal="left" vertical="center"/>
    </xf>
    <xf numFmtId="167" fontId="40" fillId="0" borderId="18" xfId="0" applyNumberFormat="1" applyFont="1" applyBorder="1" applyAlignment="1">
      <alignment vertical="center"/>
    </xf>
    <xf numFmtId="0" fontId="0" fillId="0" borderId="0" xfId="0" applyFont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0" fontId="33" fillId="0" borderId="0" xfId="0" applyFont="1" applyAlignment="1">
      <alignment horizontal="left"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6385" cy="286385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97013214" TargetMode="External" /><Relationship Id="rId2" Type="http://schemas.openxmlformats.org/officeDocument/2006/relationships/hyperlink" Target="https://podminky.urs.cz/item/CS_URS_2025_01/997013312" TargetMode="External" /><Relationship Id="rId3" Type="http://schemas.openxmlformats.org/officeDocument/2006/relationships/hyperlink" Target="https://podminky.urs.cz/item/CS_URS_2025_01/997013323" TargetMode="External" /><Relationship Id="rId4" Type="http://schemas.openxmlformats.org/officeDocument/2006/relationships/hyperlink" Target="https://podminky.urs.cz/item/CS_URS_2025_01/997013501" TargetMode="External" /><Relationship Id="rId5" Type="http://schemas.openxmlformats.org/officeDocument/2006/relationships/hyperlink" Target="https://podminky.urs.cz/item/CS_URS_2025_01/997013509" TargetMode="External" /><Relationship Id="rId6" Type="http://schemas.openxmlformats.org/officeDocument/2006/relationships/hyperlink" Target="https://podminky.urs.cz/item/CS_URS_2025_01/997013813" TargetMode="External" /><Relationship Id="rId7" Type="http://schemas.openxmlformats.org/officeDocument/2006/relationships/hyperlink" Target="https://podminky.urs.cz/item/CS_URS_2025_01/712363823" TargetMode="External" /><Relationship Id="rId8" Type="http://schemas.openxmlformats.org/officeDocument/2006/relationships/hyperlink" Target="https://podminky.urs.cz/item/CS_URS_2025_01/721210823" TargetMode="External" /><Relationship Id="rId9" Type="http://schemas.openxmlformats.org/officeDocument/2006/relationships/hyperlink" Target="https://podminky.urs.cz/item/CS_URS_2025_01/764001811" TargetMode="External" /><Relationship Id="rId10" Type="http://schemas.openxmlformats.org/officeDocument/2006/relationships/hyperlink" Target="https://podminky.urs.cz/item/CS_URS_2025_01/764002841" TargetMode="External" /><Relationship Id="rId11" Type="http://schemas.openxmlformats.org/officeDocument/2006/relationships/hyperlink" Target="https://podminky.urs.cz/item/CS_URS_2025_01/764003801" TargetMode="External" /><Relationship Id="rId12" Type="http://schemas.openxmlformats.org/officeDocument/2006/relationships/hyperlink" Target="https://podminky.urs.cz/item/CS_URS_2025_01/764004861" TargetMode="External" /><Relationship Id="rId13" Type="http://schemas.openxmlformats.org/officeDocument/2006/relationships/hyperlink" Target="https://podminky.urs.cz/item/CS_URS_2025_01/767311831" TargetMode="External" /><Relationship Id="rId14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45421110" TargetMode="External" /><Relationship Id="rId2" Type="http://schemas.openxmlformats.org/officeDocument/2006/relationships/hyperlink" Target="https://podminky.urs.cz/item/CS_URS_2025_01/741420011" TargetMode="External" /><Relationship Id="rId3" Type="http://schemas.openxmlformats.org/officeDocument/2006/relationships/hyperlink" Target="https://podminky.urs.cz/item/CS_URS_2025_01/741420021" TargetMode="External" /><Relationship Id="rId4" Type="http://schemas.openxmlformats.org/officeDocument/2006/relationships/hyperlink" Target="https://podminky.urs.cz/item/CS_URS_2025_01/741421813" TargetMode="External" /><Relationship Id="rId5" Type="http://schemas.openxmlformats.org/officeDocument/2006/relationships/hyperlink" Target="https://podminky.urs.cz/item/CS_URS_2025_01/741421823" TargetMode="External" /><Relationship Id="rId6" Type="http://schemas.openxmlformats.org/officeDocument/2006/relationships/hyperlink" Target="https://podminky.urs.cz/item/CS_URS_2025_01/751721117" TargetMode="External" /><Relationship Id="rId7" Type="http://schemas.openxmlformats.org/officeDocument/2006/relationships/hyperlink" Target="https://podminky.urs.cz/item/CS_URS_2025_01/751721817" TargetMode="External" /><Relationship Id="rId8" Type="http://schemas.openxmlformats.org/officeDocument/2006/relationships/hyperlink" Target="https://podminky.urs.cz/item/CS_URS_2025_01/767415132" TargetMode="External" /><Relationship Id="rId9" Type="http://schemas.openxmlformats.org/officeDocument/2006/relationships/hyperlink" Target="https://podminky.urs.cz/item/CS_URS_2025_01/767415832" TargetMode="External" /><Relationship Id="rId10" Type="http://schemas.openxmlformats.org/officeDocument/2006/relationships/hyperlink" Target="https://podminky.urs.cz/item/CS_URS_2025_01/767590124" TargetMode="External" /><Relationship Id="rId11" Type="http://schemas.openxmlformats.org/officeDocument/2006/relationships/hyperlink" Target="https://podminky.urs.cz/item/CS_URS_2025_01/767590840" TargetMode="External" /><Relationship Id="rId12" Type="http://schemas.openxmlformats.org/officeDocument/2006/relationships/hyperlink" Target="https://podminky.urs.cz/item/CS_URS_2025_01/767832122" TargetMode="External" /><Relationship Id="rId13" Type="http://schemas.openxmlformats.org/officeDocument/2006/relationships/hyperlink" Target="https://podminky.urs.cz/item/CS_URS_2025_01/767832801" TargetMode="External" /><Relationship Id="rId14" Type="http://schemas.openxmlformats.org/officeDocument/2006/relationships/hyperlink" Target="https://podminky.urs.cz/item/CS_URS_2025_01/767834111" TargetMode="External" /><Relationship Id="rId15" Type="http://schemas.openxmlformats.org/officeDocument/2006/relationships/hyperlink" Target="https://podminky.urs.cz/item/CS_URS_2025_01/783301303" TargetMode="External" /><Relationship Id="rId16" Type="http://schemas.openxmlformats.org/officeDocument/2006/relationships/hyperlink" Target="https://podminky.urs.cz/item/CS_URS_2025_01/783314101" TargetMode="External" /><Relationship Id="rId17" Type="http://schemas.openxmlformats.org/officeDocument/2006/relationships/hyperlink" Target="https://podminky.urs.cz/item/CS_URS_2025_01/783315101" TargetMode="External" /><Relationship Id="rId18" Type="http://schemas.openxmlformats.org/officeDocument/2006/relationships/hyperlink" Target="https://podminky.urs.cz/item/CS_URS_2025_01/783317101" TargetMode="External" /><Relationship Id="rId19" Type="http://schemas.openxmlformats.org/officeDocument/2006/relationships/hyperlink" Target="https://podminky.urs.cz/item/CS_URS_2025_01/HZS4211" TargetMode="External" /><Relationship Id="rId20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712363210" TargetMode="External" /><Relationship Id="rId2" Type="http://schemas.openxmlformats.org/officeDocument/2006/relationships/hyperlink" Target="https://podminky.urs.cz/item/CS_URS_2025_01/712363604" TargetMode="External" /><Relationship Id="rId3" Type="http://schemas.openxmlformats.org/officeDocument/2006/relationships/hyperlink" Target="https://podminky.urs.cz/item/CS_URS_2025_01/712363605" TargetMode="External" /><Relationship Id="rId4" Type="http://schemas.openxmlformats.org/officeDocument/2006/relationships/hyperlink" Target="https://podminky.urs.cz/item/CS_URS_2025_01/712363606" TargetMode="External" /><Relationship Id="rId5" Type="http://schemas.openxmlformats.org/officeDocument/2006/relationships/hyperlink" Target="https://podminky.urs.cz/item/CS_URS_2025_01/712363672" TargetMode="External" /><Relationship Id="rId6" Type="http://schemas.openxmlformats.org/officeDocument/2006/relationships/hyperlink" Target="https://podminky.urs.cz/item/CS_URS_2025_01/712391171" TargetMode="External" /><Relationship Id="rId7" Type="http://schemas.openxmlformats.org/officeDocument/2006/relationships/hyperlink" Target="https://podminky.urs.cz/item/CS_URS_2025_01/998712113" TargetMode="External" /><Relationship Id="rId8" Type="http://schemas.openxmlformats.org/officeDocument/2006/relationships/hyperlink" Target="https://podminky.urs.cz/item/CS_URS_2025_01/721233143" TargetMode="External" /><Relationship Id="rId9" Type="http://schemas.openxmlformats.org/officeDocument/2006/relationships/hyperlink" Target="https://podminky.urs.cz/item/CS_URS_2025_01/998721113" TargetMode="External" /><Relationship Id="rId10" Type="http://schemas.openxmlformats.org/officeDocument/2006/relationships/hyperlink" Target="https://podminky.urs.cz/item/CS_URS_2025_01/762361333" TargetMode="External" /><Relationship Id="rId11" Type="http://schemas.openxmlformats.org/officeDocument/2006/relationships/hyperlink" Target="https://podminky.urs.cz/item/CS_URS_2025_01/998762113" TargetMode="External" /><Relationship Id="rId12" Type="http://schemas.openxmlformats.org/officeDocument/2006/relationships/hyperlink" Target="https://podminky.urs.cz/item/CS_URS_2025_01/764141531" TargetMode="External" /><Relationship Id="rId13" Type="http://schemas.openxmlformats.org/officeDocument/2006/relationships/hyperlink" Target="https://podminky.urs.cz/item/CS_URS_2025_01/764243539" TargetMode="External" /><Relationship Id="rId14" Type="http://schemas.openxmlformats.org/officeDocument/2006/relationships/hyperlink" Target="https://podminky.urs.cz/item/CS_URS_2025_01/764244503" TargetMode="External" /><Relationship Id="rId15" Type="http://schemas.openxmlformats.org/officeDocument/2006/relationships/hyperlink" Target="https://podminky.urs.cz/item/CS_URS_2025_01/764244506" TargetMode="External" /><Relationship Id="rId16" Type="http://schemas.openxmlformats.org/officeDocument/2006/relationships/hyperlink" Target="https://podminky.urs.cz/item/CS_URS_2025_01/764542326" TargetMode="External" /><Relationship Id="rId17" Type="http://schemas.openxmlformats.org/officeDocument/2006/relationships/hyperlink" Target="https://podminky.urs.cz/item/CS_URS_2025_01/764545411" TargetMode="External" /><Relationship Id="rId18" Type="http://schemas.openxmlformats.org/officeDocument/2006/relationships/hyperlink" Target="https://podminky.urs.cz/item/CS_URS_2025_01/998764113" TargetMode="External" /><Relationship Id="rId19" Type="http://schemas.openxmlformats.org/officeDocument/2006/relationships/hyperlink" Target="https://podminky.urs.cz/item/CS_URS_2025_01/767316311" TargetMode="External" /><Relationship Id="rId20" Type="http://schemas.openxmlformats.org/officeDocument/2006/relationships/hyperlink" Target="https://podminky.urs.cz/item/CS_URS_2025_01/998767113" TargetMode="External" /><Relationship Id="rId2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997013214" TargetMode="External" /><Relationship Id="rId2" Type="http://schemas.openxmlformats.org/officeDocument/2006/relationships/hyperlink" Target="https://podminky.urs.cz/item/CS_URS_2025_01/997013501" TargetMode="External" /><Relationship Id="rId3" Type="http://schemas.openxmlformats.org/officeDocument/2006/relationships/hyperlink" Target="https://podminky.urs.cz/item/CS_URS_2025_01/997013509" TargetMode="External" /><Relationship Id="rId4" Type="http://schemas.openxmlformats.org/officeDocument/2006/relationships/hyperlink" Target="https://podminky.urs.cz/item/CS_URS_2025_01/997013813" TargetMode="External" /><Relationship Id="rId5" Type="http://schemas.openxmlformats.org/officeDocument/2006/relationships/hyperlink" Target="https://podminky.urs.cz/item/CS_URS_2025_01/713140826" TargetMode="External" /><Relationship Id="rId6" Type="http://schemas.openxmlformats.org/officeDocument/2006/relationships/hyperlink" Target="https://podminky.urs.cz/item/CS_URS_2025_01/713141322" TargetMode="External" /><Relationship Id="rId7" Type="http://schemas.openxmlformats.org/officeDocument/2006/relationships/hyperlink" Target="https://podminky.urs.cz/item/CS_URS_2025_01/998713113" TargetMode="External" /><Relationship Id="rId8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hyperlink" Target="https://podminky.urs.cz/item/CS_URS_2025_01/013254000" TargetMode="External" /><Relationship Id="rId2" Type="http://schemas.openxmlformats.org/officeDocument/2006/relationships/hyperlink" Target="https://podminky.urs.cz/item/CS_URS_2025_01/030001000" TargetMode="External" /><Relationship Id="rId3" Type="http://schemas.openxmlformats.org/officeDocument/2006/relationships/hyperlink" Target="https://podminky.urs.cz/item/CS_URS_2025_01/041424000" TargetMode="External" /><Relationship Id="rId4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1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26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27</v>
      </c>
      <c r="AL11" s="22"/>
      <c r="AM11" s="22"/>
      <c r="AN11" s="27" t="s">
        <v>1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28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29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29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27</v>
      </c>
      <c r="AL14" s="22"/>
      <c r="AM14" s="22"/>
      <c r="AN14" s="34" t="s">
        <v>29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30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1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31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27</v>
      </c>
      <c r="AL17" s="22"/>
      <c r="AM17" s="22"/>
      <c r="AN17" s="27" t="s">
        <v>1</v>
      </c>
      <c r="AO17" s="22"/>
      <c r="AP17" s="22"/>
      <c r="AQ17" s="22"/>
      <c r="AR17" s="20"/>
      <c r="BE17" s="31"/>
      <c r="BS17" s="17" t="s">
        <v>32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33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34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35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27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4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36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2" customFormat="1" ht="25.92" customHeight="1">
      <c r="A26" s="38"/>
      <c r="B26" s="39"/>
      <c r="C26" s="40"/>
      <c r="D26" s="41" t="s">
        <v>37</v>
      </c>
      <c r="E26" s="42"/>
      <c r="F26" s="42"/>
      <c r="G26" s="42"/>
      <c r="H26" s="42"/>
      <c r="I26" s="42"/>
      <c r="J26" s="42"/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  <c r="V26" s="42"/>
      <c r="W26" s="42"/>
      <c r="X26" s="42"/>
      <c r="Y26" s="42"/>
      <c r="Z26" s="42"/>
      <c r="AA26" s="42"/>
      <c r="AB26" s="42"/>
      <c r="AC26" s="42"/>
      <c r="AD26" s="42"/>
      <c r="AE26" s="42"/>
      <c r="AF26" s="42"/>
      <c r="AG26" s="42"/>
      <c r="AH26" s="42"/>
      <c r="AI26" s="42"/>
      <c r="AJ26" s="42"/>
      <c r="AK26" s="43">
        <f>ROUND(AG94,2)</f>
        <v>0</v>
      </c>
      <c r="AL26" s="42"/>
      <c r="AM26" s="42"/>
      <c r="AN26" s="42"/>
      <c r="AO26" s="42"/>
      <c r="AP26" s="40"/>
      <c r="AQ26" s="40"/>
      <c r="AR26" s="44"/>
      <c r="BE26" s="31"/>
    </row>
    <row r="27" s="2" customFormat="1" ht="6.96" customHeight="1">
      <c r="A27" s="38"/>
      <c r="B27" s="39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4"/>
      <c r="BE27" s="31"/>
    </row>
    <row r="28" s="2" customFormat="1">
      <c r="A28" s="38"/>
      <c r="B28" s="39"/>
      <c r="C28" s="40"/>
      <c r="D28" s="40"/>
      <c r="E28" s="40"/>
      <c r="F28" s="40"/>
      <c r="G28" s="40"/>
      <c r="H28" s="40"/>
      <c r="I28" s="40"/>
      <c r="J28" s="40"/>
      <c r="K28" s="40"/>
      <c r="L28" s="45" t="s">
        <v>38</v>
      </c>
      <c r="M28" s="45"/>
      <c r="N28" s="45"/>
      <c r="O28" s="45"/>
      <c r="P28" s="45"/>
      <c r="Q28" s="40"/>
      <c r="R28" s="40"/>
      <c r="S28" s="40"/>
      <c r="T28" s="40"/>
      <c r="U28" s="40"/>
      <c r="V28" s="40"/>
      <c r="W28" s="45" t="s">
        <v>39</v>
      </c>
      <c r="X28" s="45"/>
      <c r="Y28" s="45"/>
      <c r="Z28" s="45"/>
      <c r="AA28" s="45"/>
      <c r="AB28" s="45"/>
      <c r="AC28" s="45"/>
      <c r="AD28" s="45"/>
      <c r="AE28" s="45"/>
      <c r="AF28" s="40"/>
      <c r="AG28" s="40"/>
      <c r="AH28" s="40"/>
      <c r="AI28" s="40"/>
      <c r="AJ28" s="40"/>
      <c r="AK28" s="45" t="s">
        <v>40</v>
      </c>
      <c r="AL28" s="45"/>
      <c r="AM28" s="45"/>
      <c r="AN28" s="45"/>
      <c r="AO28" s="45"/>
      <c r="AP28" s="40"/>
      <c r="AQ28" s="40"/>
      <c r="AR28" s="44"/>
      <c r="BE28" s="31"/>
    </row>
    <row r="29" s="3" customFormat="1" ht="14.4" customHeight="1">
      <c r="A29" s="3"/>
      <c r="B29" s="46"/>
      <c r="C29" s="47"/>
      <c r="D29" s="32" t="s">
        <v>41</v>
      </c>
      <c r="E29" s="47"/>
      <c r="F29" s="32" t="s">
        <v>42</v>
      </c>
      <c r="G29" s="47"/>
      <c r="H29" s="47"/>
      <c r="I29" s="47"/>
      <c r="J29" s="47"/>
      <c r="K29" s="47"/>
      <c r="L29" s="48">
        <v>0.20999999999999999</v>
      </c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9">
        <f>ROUND(AZ94, 2)</f>
        <v>0</v>
      </c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9">
        <f>ROUND(AV94, 2)</f>
        <v>0</v>
      </c>
      <c r="AL29" s="47"/>
      <c r="AM29" s="47"/>
      <c r="AN29" s="47"/>
      <c r="AO29" s="47"/>
      <c r="AP29" s="47"/>
      <c r="AQ29" s="47"/>
      <c r="AR29" s="50"/>
      <c r="BE29" s="51"/>
    </row>
    <row r="30" s="3" customFormat="1" ht="14.4" customHeight="1">
      <c r="A30" s="3"/>
      <c r="B30" s="46"/>
      <c r="C30" s="47"/>
      <c r="D30" s="47"/>
      <c r="E30" s="47"/>
      <c r="F30" s="32" t="s">
        <v>43</v>
      </c>
      <c r="G30" s="47"/>
      <c r="H30" s="47"/>
      <c r="I30" s="47"/>
      <c r="J30" s="47"/>
      <c r="K30" s="47"/>
      <c r="L30" s="48">
        <v>0.12</v>
      </c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9">
        <f>ROUND(BA94, 2)</f>
        <v>0</v>
      </c>
      <c r="X30" s="47"/>
      <c r="Y30" s="47"/>
      <c r="Z30" s="47"/>
      <c r="AA30" s="47"/>
      <c r="AB30" s="47"/>
      <c r="AC30" s="47"/>
      <c r="AD30" s="47"/>
      <c r="AE30" s="47"/>
      <c r="AF30" s="47"/>
      <c r="AG30" s="47"/>
      <c r="AH30" s="47"/>
      <c r="AI30" s="47"/>
      <c r="AJ30" s="47"/>
      <c r="AK30" s="49">
        <f>ROUND(AW94, 2)</f>
        <v>0</v>
      </c>
      <c r="AL30" s="47"/>
      <c r="AM30" s="47"/>
      <c r="AN30" s="47"/>
      <c r="AO30" s="47"/>
      <c r="AP30" s="47"/>
      <c r="AQ30" s="47"/>
      <c r="AR30" s="50"/>
      <c r="BE30" s="51"/>
    </row>
    <row r="31" hidden="1" s="3" customFormat="1" ht="14.4" customHeight="1">
      <c r="A31" s="3"/>
      <c r="B31" s="46"/>
      <c r="C31" s="47"/>
      <c r="D31" s="47"/>
      <c r="E31" s="47"/>
      <c r="F31" s="32" t="s">
        <v>44</v>
      </c>
      <c r="G31" s="47"/>
      <c r="H31" s="47"/>
      <c r="I31" s="47"/>
      <c r="J31" s="47"/>
      <c r="K31" s="47"/>
      <c r="L31" s="48">
        <v>0.20999999999999999</v>
      </c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9">
        <f>ROUND(BB94, 2)</f>
        <v>0</v>
      </c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9">
        <v>0</v>
      </c>
      <c r="AL31" s="47"/>
      <c r="AM31" s="47"/>
      <c r="AN31" s="47"/>
      <c r="AO31" s="47"/>
      <c r="AP31" s="47"/>
      <c r="AQ31" s="47"/>
      <c r="AR31" s="50"/>
      <c r="BE31" s="51"/>
    </row>
    <row r="32" hidden="1" s="3" customFormat="1" ht="14.4" customHeight="1">
      <c r="A32" s="3"/>
      <c r="B32" s="46"/>
      <c r="C32" s="47"/>
      <c r="D32" s="47"/>
      <c r="E32" s="47"/>
      <c r="F32" s="32" t="s">
        <v>45</v>
      </c>
      <c r="G32" s="47"/>
      <c r="H32" s="47"/>
      <c r="I32" s="47"/>
      <c r="J32" s="47"/>
      <c r="K32" s="47"/>
      <c r="L32" s="48">
        <v>0.12</v>
      </c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9">
        <f>ROUND(BC94, 2)</f>
        <v>0</v>
      </c>
      <c r="X32" s="47"/>
      <c r="Y32" s="47"/>
      <c r="Z32" s="47"/>
      <c r="AA32" s="47"/>
      <c r="AB32" s="47"/>
      <c r="AC32" s="47"/>
      <c r="AD32" s="47"/>
      <c r="AE32" s="47"/>
      <c r="AF32" s="47"/>
      <c r="AG32" s="47"/>
      <c r="AH32" s="47"/>
      <c r="AI32" s="47"/>
      <c r="AJ32" s="47"/>
      <c r="AK32" s="49">
        <v>0</v>
      </c>
      <c r="AL32" s="47"/>
      <c r="AM32" s="47"/>
      <c r="AN32" s="47"/>
      <c r="AO32" s="47"/>
      <c r="AP32" s="47"/>
      <c r="AQ32" s="47"/>
      <c r="AR32" s="50"/>
      <c r="BE32" s="51"/>
    </row>
    <row r="33" hidden="1" s="3" customFormat="1" ht="14.4" customHeight="1">
      <c r="A33" s="3"/>
      <c r="B33" s="46"/>
      <c r="C33" s="47"/>
      <c r="D33" s="47"/>
      <c r="E33" s="47"/>
      <c r="F33" s="32" t="s">
        <v>46</v>
      </c>
      <c r="G33" s="47"/>
      <c r="H33" s="47"/>
      <c r="I33" s="47"/>
      <c r="J33" s="47"/>
      <c r="K33" s="47"/>
      <c r="L33" s="48">
        <v>0</v>
      </c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9">
        <f>ROUND(BD94, 2)</f>
        <v>0</v>
      </c>
      <c r="X33" s="47"/>
      <c r="Y33" s="47"/>
      <c r="Z33" s="47"/>
      <c r="AA33" s="47"/>
      <c r="AB33" s="47"/>
      <c r="AC33" s="47"/>
      <c r="AD33" s="47"/>
      <c r="AE33" s="47"/>
      <c r="AF33" s="47"/>
      <c r="AG33" s="47"/>
      <c r="AH33" s="47"/>
      <c r="AI33" s="47"/>
      <c r="AJ33" s="47"/>
      <c r="AK33" s="49">
        <v>0</v>
      </c>
      <c r="AL33" s="47"/>
      <c r="AM33" s="47"/>
      <c r="AN33" s="47"/>
      <c r="AO33" s="47"/>
      <c r="AP33" s="47"/>
      <c r="AQ33" s="47"/>
      <c r="AR33" s="50"/>
      <c r="BE33" s="51"/>
    </row>
    <row r="34" s="2" customFormat="1" ht="6.96" customHeight="1">
      <c r="A34" s="38"/>
      <c r="B34" s="39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4"/>
      <c r="BE34" s="31"/>
    </row>
    <row r="35" s="2" customFormat="1" ht="25.92" customHeight="1">
      <c r="A35" s="38"/>
      <c r="B35" s="39"/>
      <c r="C35" s="52"/>
      <c r="D35" s="53" t="s">
        <v>47</v>
      </c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54"/>
      <c r="R35" s="54"/>
      <c r="S35" s="54"/>
      <c r="T35" s="55" t="s">
        <v>48</v>
      </c>
      <c r="U35" s="54"/>
      <c r="V35" s="54"/>
      <c r="W35" s="54"/>
      <c r="X35" s="56" t="s">
        <v>49</v>
      </c>
      <c r="Y35" s="54"/>
      <c r="Z35" s="54"/>
      <c r="AA35" s="54"/>
      <c r="AB35" s="54"/>
      <c r="AC35" s="54"/>
      <c r="AD35" s="54"/>
      <c r="AE35" s="54"/>
      <c r="AF35" s="54"/>
      <c r="AG35" s="54"/>
      <c r="AH35" s="54"/>
      <c r="AI35" s="54"/>
      <c r="AJ35" s="54"/>
      <c r="AK35" s="57">
        <f>SUM(AK26:AK33)</f>
        <v>0</v>
      </c>
      <c r="AL35" s="54"/>
      <c r="AM35" s="54"/>
      <c r="AN35" s="54"/>
      <c r="AO35" s="58"/>
      <c r="AP35" s="52"/>
      <c r="AQ35" s="52"/>
      <c r="AR35" s="44"/>
      <c r="BE35" s="38"/>
    </row>
    <row r="36" s="2" customFormat="1" ht="6.96" customHeight="1">
      <c r="A36" s="38"/>
      <c r="B36" s="39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0"/>
      <c r="AR36" s="44"/>
      <c r="BE36" s="38"/>
    </row>
    <row r="37" s="2" customFormat="1" ht="14.4" customHeight="1">
      <c r="A37" s="38"/>
      <c r="B37" s="39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0"/>
      <c r="AH37" s="40"/>
      <c r="AI37" s="40"/>
      <c r="AJ37" s="40"/>
      <c r="AK37" s="40"/>
      <c r="AL37" s="40"/>
      <c r="AM37" s="40"/>
      <c r="AN37" s="40"/>
      <c r="AO37" s="40"/>
      <c r="AP37" s="40"/>
      <c r="AQ37" s="40"/>
      <c r="AR37" s="44"/>
      <c r="BE37" s="38"/>
    </row>
    <row r="38" s="1" customFormat="1" ht="14.4" customHeight="1">
      <c r="B38" s="21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0"/>
    </row>
    <row r="39" s="1" customFormat="1" ht="14.4" customHeight="1">
      <c r="B39" s="21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0"/>
    </row>
    <row r="40" s="1" customFormat="1" ht="14.4" customHeight="1">
      <c r="B40" s="21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59"/>
      <c r="C49" s="60"/>
      <c r="D49" s="61" t="s">
        <v>50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1" t="s">
        <v>51</v>
      </c>
      <c r="AI49" s="62"/>
      <c r="AJ49" s="62"/>
      <c r="AK49" s="62"/>
      <c r="AL49" s="62"/>
      <c r="AM49" s="62"/>
      <c r="AN49" s="62"/>
      <c r="AO49" s="62"/>
      <c r="AP49" s="60"/>
      <c r="AQ49" s="60"/>
      <c r="AR49" s="63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38"/>
      <c r="B60" s="39"/>
      <c r="C60" s="40"/>
      <c r="D60" s="64" t="s">
        <v>52</v>
      </c>
      <c r="E60" s="42"/>
      <c r="F60" s="42"/>
      <c r="G60" s="42"/>
      <c r="H60" s="42"/>
      <c r="I60" s="42"/>
      <c r="J60" s="42"/>
      <c r="K60" s="42"/>
      <c r="L60" s="42"/>
      <c r="M60" s="42"/>
      <c r="N60" s="42"/>
      <c r="O60" s="42"/>
      <c r="P60" s="42"/>
      <c r="Q60" s="42"/>
      <c r="R60" s="42"/>
      <c r="S60" s="42"/>
      <c r="T60" s="42"/>
      <c r="U60" s="42"/>
      <c r="V60" s="64" t="s">
        <v>53</v>
      </c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64" t="s">
        <v>52</v>
      </c>
      <c r="AI60" s="42"/>
      <c r="AJ60" s="42"/>
      <c r="AK60" s="42"/>
      <c r="AL60" s="42"/>
      <c r="AM60" s="64" t="s">
        <v>53</v>
      </c>
      <c r="AN60" s="42"/>
      <c r="AO60" s="42"/>
      <c r="AP60" s="40"/>
      <c r="AQ60" s="40"/>
      <c r="AR60" s="44"/>
      <c r="BE60" s="38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38"/>
      <c r="B64" s="39"/>
      <c r="C64" s="40"/>
      <c r="D64" s="61" t="s">
        <v>54</v>
      </c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1" t="s">
        <v>55</v>
      </c>
      <c r="AI64" s="65"/>
      <c r="AJ64" s="65"/>
      <c r="AK64" s="65"/>
      <c r="AL64" s="65"/>
      <c r="AM64" s="65"/>
      <c r="AN64" s="65"/>
      <c r="AO64" s="65"/>
      <c r="AP64" s="40"/>
      <c r="AQ64" s="40"/>
      <c r="AR64" s="44"/>
      <c r="BE64" s="38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38"/>
      <c r="B75" s="39"/>
      <c r="C75" s="40"/>
      <c r="D75" s="64" t="s">
        <v>52</v>
      </c>
      <c r="E75" s="42"/>
      <c r="F75" s="42"/>
      <c r="G75" s="42"/>
      <c r="H75" s="42"/>
      <c r="I75" s="42"/>
      <c r="J75" s="42"/>
      <c r="K75" s="42"/>
      <c r="L75" s="42"/>
      <c r="M75" s="42"/>
      <c r="N75" s="42"/>
      <c r="O75" s="42"/>
      <c r="P75" s="42"/>
      <c r="Q75" s="42"/>
      <c r="R75" s="42"/>
      <c r="S75" s="42"/>
      <c r="T75" s="42"/>
      <c r="U75" s="42"/>
      <c r="V75" s="64" t="s">
        <v>53</v>
      </c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64" t="s">
        <v>52</v>
      </c>
      <c r="AI75" s="42"/>
      <c r="AJ75" s="42"/>
      <c r="AK75" s="42"/>
      <c r="AL75" s="42"/>
      <c r="AM75" s="64" t="s">
        <v>53</v>
      </c>
      <c r="AN75" s="42"/>
      <c r="AO75" s="42"/>
      <c r="AP75" s="40"/>
      <c r="AQ75" s="40"/>
      <c r="AR75" s="44"/>
      <c r="BE75" s="38"/>
    </row>
    <row r="76" s="2" customFormat="1">
      <c r="A76" s="38"/>
      <c r="B76" s="39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40"/>
      <c r="AR76" s="44"/>
      <c r="BE76" s="38"/>
    </row>
    <row r="77" s="2" customFormat="1" ht="6.96" customHeight="1">
      <c r="A77" s="38"/>
      <c r="B77" s="66"/>
      <c r="C77" s="67"/>
      <c r="D77" s="67"/>
      <c r="E77" s="67"/>
      <c r="F77" s="67"/>
      <c r="G77" s="67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44"/>
      <c r="BE77" s="38"/>
    </row>
    <row r="81" s="2" customFormat="1" ht="6.96" customHeight="1">
      <c r="A81" s="38"/>
      <c r="B81" s="68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44"/>
      <c r="BE81" s="38"/>
    </row>
    <row r="82" s="2" customFormat="1" ht="24.96" customHeight="1">
      <c r="A82" s="38"/>
      <c r="B82" s="39"/>
      <c r="C82" s="23" t="s">
        <v>56</v>
      </c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4"/>
      <c r="B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4"/>
      <c r="BE83" s="38"/>
    </row>
    <row r="84" s="4" customFormat="1" ht="12" customHeight="1">
      <c r="A84" s="4"/>
      <c r="B84" s="70"/>
      <c r="C84" s="32" t="s">
        <v>13</v>
      </c>
      <c r="D84" s="71"/>
      <c r="E84" s="71"/>
      <c r="F84" s="71"/>
      <c r="G84" s="71"/>
      <c r="H84" s="71"/>
      <c r="I84" s="71"/>
      <c r="J84" s="71"/>
      <c r="K84" s="71"/>
      <c r="L84" s="71" t="str">
        <f>K5</f>
        <v>2025-SR-02</v>
      </c>
      <c r="M84" s="71"/>
      <c r="N84" s="71"/>
      <c r="O84" s="71"/>
      <c r="P84" s="71"/>
      <c r="Q84" s="71"/>
      <c r="R84" s="71"/>
      <c r="S84" s="71"/>
      <c r="T84" s="71"/>
      <c r="U84" s="71"/>
      <c r="V84" s="71"/>
      <c r="W84" s="71"/>
      <c r="X84" s="71"/>
      <c r="Y84" s="71"/>
      <c r="Z84" s="71"/>
      <c r="AA84" s="71"/>
      <c r="AB84" s="71"/>
      <c r="AC84" s="71"/>
      <c r="AD84" s="71"/>
      <c r="AE84" s="71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2"/>
      <c r="BE84" s="4"/>
    </row>
    <row r="85" s="5" customFormat="1" ht="36.96" customHeight="1">
      <c r="A85" s="5"/>
      <c r="B85" s="73"/>
      <c r="C85" s="74" t="s">
        <v>16</v>
      </c>
      <c r="D85" s="75"/>
      <c r="E85" s="75"/>
      <c r="F85" s="75"/>
      <c r="G85" s="75"/>
      <c r="H85" s="75"/>
      <c r="I85" s="75"/>
      <c r="J85" s="75"/>
      <c r="K85" s="75"/>
      <c r="L85" s="76" t="str">
        <f>K6</f>
        <v>Oprava střechy budovy č.p. 50/8a na ulici Karola Śliwky – budova C</v>
      </c>
      <c r="M85" s="75"/>
      <c r="N85" s="75"/>
      <c r="O85" s="75"/>
      <c r="P85" s="75"/>
      <c r="Q85" s="75"/>
      <c r="R85" s="75"/>
      <c r="S85" s="75"/>
      <c r="T85" s="75"/>
      <c r="U85" s="75"/>
      <c r="V85" s="75"/>
      <c r="W85" s="75"/>
      <c r="X85" s="75"/>
      <c r="Y85" s="75"/>
      <c r="Z85" s="75"/>
      <c r="AA85" s="75"/>
      <c r="AB85" s="75"/>
      <c r="AC85" s="75"/>
      <c r="AD85" s="75"/>
      <c r="AE85" s="75"/>
      <c r="AF85" s="75"/>
      <c r="AG85" s="75"/>
      <c r="AH85" s="75"/>
      <c r="AI85" s="75"/>
      <c r="AJ85" s="75"/>
      <c r="AK85" s="75"/>
      <c r="AL85" s="75"/>
      <c r="AM85" s="75"/>
      <c r="AN85" s="75"/>
      <c r="AO85" s="75"/>
      <c r="AP85" s="75"/>
      <c r="AQ85" s="75"/>
      <c r="AR85" s="77"/>
      <c r="BE85" s="5"/>
    </row>
    <row r="86" s="2" customFormat="1" ht="6.96" customHeight="1">
      <c r="A86" s="38"/>
      <c r="B86" s="39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0"/>
      <c r="AR86" s="44"/>
      <c r="BE86" s="38"/>
    </row>
    <row r="87" s="2" customFormat="1" ht="12" customHeight="1">
      <c r="A87" s="38"/>
      <c r="B87" s="39"/>
      <c r="C87" s="32" t="s">
        <v>20</v>
      </c>
      <c r="D87" s="40"/>
      <c r="E87" s="40"/>
      <c r="F87" s="40"/>
      <c r="G87" s="40"/>
      <c r="H87" s="40"/>
      <c r="I87" s="40"/>
      <c r="J87" s="40"/>
      <c r="K87" s="40"/>
      <c r="L87" s="78" t="str">
        <f>IF(K8="","",K8)</f>
        <v xml:space="preserve"> </v>
      </c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  <c r="AG87" s="40"/>
      <c r="AH87" s="40"/>
      <c r="AI87" s="32" t="s">
        <v>22</v>
      </c>
      <c r="AJ87" s="40"/>
      <c r="AK87" s="40"/>
      <c r="AL87" s="40"/>
      <c r="AM87" s="79" t="str">
        <f>IF(AN8= "","",AN8)</f>
        <v>28. 5. 2025</v>
      </c>
      <c r="AN87" s="79"/>
      <c r="AO87" s="40"/>
      <c r="AP87" s="40"/>
      <c r="AQ87" s="40"/>
      <c r="AR87" s="44"/>
      <c r="B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40"/>
      <c r="AR88" s="44"/>
      <c r="BE88" s="38"/>
    </row>
    <row r="89" s="2" customFormat="1" ht="15.15" customHeight="1">
      <c r="A89" s="38"/>
      <c r="B89" s="39"/>
      <c r="C89" s="32" t="s">
        <v>24</v>
      </c>
      <c r="D89" s="40"/>
      <c r="E89" s="40"/>
      <c r="F89" s="40"/>
      <c r="G89" s="40"/>
      <c r="H89" s="40"/>
      <c r="I89" s="40"/>
      <c r="J89" s="40"/>
      <c r="K89" s="40"/>
      <c r="L89" s="71" t="str">
        <f>IF(E11= "","",E11)</f>
        <v>Statutární město Karviná</v>
      </c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  <c r="AG89" s="40"/>
      <c r="AH89" s="40"/>
      <c r="AI89" s="32" t="s">
        <v>30</v>
      </c>
      <c r="AJ89" s="40"/>
      <c r="AK89" s="40"/>
      <c r="AL89" s="40"/>
      <c r="AM89" s="80" t="str">
        <f>IF(E17="","",E17)</f>
        <v>Ing. Vladimír Cigánek</v>
      </c>
      <c r="AN89" s="71"/>
      <c r="AO89" s="71"/>
      <c r="AP89" s="71"/>
      <c r="AQ89" s="40"/>
      <c r="AR89" s="44"/>
      <c r="AS89" s="81" t="s">
        <v>57</v>
      </c>
      <c r="AT89" s="82"/>
      <c r="AU89" s="83"/>
      <c r="AV89" s="83"/>
      <c r="AW89" s="83"/>
      <c r="AX89" s="83"/>
      <c r="AY89" s="83"/>
      <c r="AZ89" s="83"/>
      <c r="BA89" s="83"/>
      <c r="BB89" s="83"/>
      <c r="BC89" s="83"/>
      <c r="BD89" s="84"/>
      <c r="BE89" s="38"/>
    </row>
    <row r="90" s="2" customFormat="1" ht="15.15" customHeight="1">
      <c r="A90" s="38"/>
      <c r="B90" s="39"/>
      <c r="C90" s="32" t="s">
        <v>28</v>
      </c>
      <c r="D90" s="40"/>
      <c r="E90" s="40"/>
      <c r="F90" s="40"/>
      <c r="G90" s="40"/>
      <c r="H90" s="40"/>
      <c r="I90" s="40"/>
      <c r="J90" s="40"/>
      <c r="K90" s="40"/>
      <c r="L90" s="71" t="str">
        <f>IF(E14= "Vyplň údaj","",E14)</f>
        <v/>
      </c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  <c r="AG90" s="40"/>
      <c r="AH90" s="40"/>
      <c r="AI90" s="32" t="s">
        <v>33</v>
      </c>
      <c r="AJ90" s="40"/>
      <c r="AK90" s="40"/>
      <c r="AL90" s="40"/>
      <c r="AM90" s="80" t="str">
        <f>IF(E20="","",E20)</f>
        <v>Ladislav Pekárek</v>
      </c>
      <c r="AN90" s="71"/>
      <c r="AO90" s="71"/>
      <c r="AP90" s="71"/>
      <c r="AQ90" s="40"/>
      <c r="AR90" s="44"/>
      <c r="AS90" s="85"/>
      <c r="AT90" s="86"/>
      <c r="AU90" s="87"/>
      <c r="AV90" s="87"/>
      <c r="AW90" s="87"/>
      <c r="AX90" s="87"/>
      <c r="AY90" s="87"/>
      <c r="AZ90" s="87"/>
      <c r="BA90" s="87"/>
      <c r="BB90" s="87"/>
      <c r="BC90" s="87"/>
      <c r="BD90" s="88"/>
      <c r="BE90" s="38"/>
    </row>
    <row r="91" s="2" customFormat="1" ht="10.8" customHeight="1">
      <c r="A91" s="38"/>
      <c r="B91" s="39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40"/>
      <c r="AR91" s="44"/>
      <c r="AS91" s="89"/>
      <c r="AT91" s="90"/>
      <c r="AU91" s="91"/>
      <c r="AV91" s="91"/>
      <c r="AW91" s="91"/>
      <c r="AX91" s="91"/>
      <c r="AY91" s="91"/>
      <c r="AZ91" s="91"/>
      <c r="BA91" s="91"/>
      <c r="BB91" s="91"/>
      <c r="BC91" s="91"/>
      <c r="BD91" s="92"/>
      <c r="BE91" s="38"/>
    </row>
    <row r="92" s="2" customFormat="1" ht="29.28" customHeight="1">
      <c r="A92" s="38"/>
      <c r="B92" s="39"/>
      <c r="C92" s="93" t="s">
        <v>58</v>
      </c>
      <c r="D92" s="94"/>
      <c r="E92" s="94"/>
      <c r="F92" s="94"/>
      <c r="G92" s="94"/>
      <c r="H92" s="95"/>
      <c r="I92" s="96" t="s">
        <v>59</v>
      </c>
      <c r="J92" s="94"/>
      <c r="K92" s="94"/>
      <c r="L92" s="94"/>
      <c r="M92" s="94"/>
      <c r="N92" s="94"/>
      <c r="O92" s="94"/>
      <c r="P92" s="94"/>
      <c r="Q92" s="94"/>
      <c r="R92" s="94"/>
      <c r="S92" s="94"/>
      <c r="T92" s="94"/>
      <c r="U92" s="94"/>
      <c r="V92" s="94"/>
      <c r="W92" s="94"/>
      <c r="X92" s="94"/>
      <c r="Y92" s="94"/>
      <c r="Z92" s="94"/>
      <c r="AA92" s="94"/>
      <c r="AB92" s="94"/>
      <c r="AC92" s="94"/>
      <c r="AD92" s="94"/>
      <c r="AE92" s="94"/>
      <c r="AF92" s="94"/>
      <c r="AG92" s="97" t="s">
        <v>60</v>
      </c>
      <c r="AH92" s="94"/>
      <c r="AI92" s="94"/>
      <c r="AJ92" s="94"/>
      <c r="AK92" s="94"/>
      <c r="AL92" s="94"/>
      <c r="AM92" s="94"/>
      <c r="AN92" s="96" t="s">
        <v>61</v>
      </c>
      <c r="AO92" s="94"/>
      <c r="AP92" s="98"/>
      <c r="AQ92" s="99" t="s">
        <v>62</v>
      </c>
      <c r="AR92" s="44"/>
      <c r="AS92" s="100" t="s">
        <v>63</v>
      </c>
      <c r="AT92" s="101" t="s">
        <v>64</v>
      </c>
      <c r="AU92" s="101" t="s">
        <v>65</v>
      </c>
      <c r="AV92" s="101" t="s">
        <v>66</v>
      </c>
      <c r="AW92" s="101" t="s">
        <v>67</v>
      </c>
      <c r="AX92" s="101" t="s">
        <v>68</v>
      </c>
      <c r="AY92" s="101" t="s">
        <v>69</v>
      </c>
      <c r="AZ92" s="101" t="s">
        <v>70</v>
      </c>
      <c r="BA92" s="101" t="s">
        <v>71</v>
      </c>
      <c r="BB92" s="101" t="s">
        <v>72</v>
      </c>
      <c r="BC92" s="101" t="s">
        <v>73</v>
      </c>
      <c r="BD92" s="102" t="s">
        <v>74</v>
      </c>
      <c r="BE92" s="38"/>
    </row>
    <row r="93" s="2" customFormat="1" ht="10.8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40"/>
      <c r="AR93" s="44"/>
      <c r="AS93" s="103"/>
      <c r="AT93" s="104"/>
      <c r="AU93" s="104"/>
      <c r="AV93" s="104"/>
      <c r="AW93" s="104"/>
      <c r="AX93" s="104"/>
      <c r="AY93" s="104"/>
      <c r="AZ93" s="104"/>
      <c r="BA93" s="104"/>
      <c r="BB93" s="104"/>
      <c r="BC93" s="104"/>
      <c r="BD93" s="105"/>
      <c r="BE93" s="38"/>
    </row>
    <row r="94" s="6" customFormat="1" ht="32.4" customHeight="1">
      <c r="A94" s="6"/>
      <c r="B94" s="106"/>
      <c r="C94" s="107" t="s">
        <v>75</v>
      </c>
      <c r="D94" s="108"/>
      <c r="E94" s="108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9">
        <f>ROUND(SUM(AG95:AG99),2)</f>
        <v>0</v>
      </c>
      <c r="AH94" s="109"/>
      <c r="AI94" s="109"/>
      <c r="AJ94" s="109"/>
      <c r="AK94" s="109"/>
      <c r="AL94" s="109"/>
      <c r="AM94" s="109"/>
      <c r="AN94" s="110">
        <f>SUM(AG94,AT94)</f>
        <v>0</v>
      </c>
      <c r="AO94" s="110"/>
      <c r="AP94" s="110"/>
      <c r="AQ94" s="111" t="s">
        <v>1</v>
      </c>
      <c r="AR94" s="112"/>
      <c r="AS94" s="113">
        <f>ROUND(SUM(AS95:AS99),2)</f>
        <v>0</v>
      </c>
      <c r="AT94" s="114">
        <f>ROUND(SUM(AV94:AW94),2)</f>
        <v>0</v>
      </c>
      <c r="AU94" s="115">
        <f>ROUND(SUM(AU95:AU99),5)</f>
        <v>0</v>
      </c>
      <c r="AV94" s="114">
        <f>ROUND(AZ94*L29,2)</f>
        <v>0</v>
      </c>
      <c r="AW94" s="114">
        <f>ROUND(BA94*L30,2)</f>
        <v>0</v>
      </c>
      <c r="AX94" s="114">
        <f>ROUND(BB94*L29,2)</f>
        <v>0</v>
      </c>
      <c r="AY94" s="114">
        <f>ROUND(BC94*L30,2)</f>
        <v>0</v>
      </c>
      <c r="AZ94" s="114">
        <f>ROUND(SUM(AZ95:AZ99),2)</f>
        <v>0</v>
      </c>
      <c r="BA94" s="114">
        <f>ROUND(SUM(BA95:BA99),2)</f>
        <v>0</v>
      </c>
      <c r="BB94" s="114">
        <f>ROUND(SUM(BB95:BB99),2)</f>
        <v>0</v>
      </c>
      <c r="BC94" s="114">
        <f>ROUND(SUM(BC95:BC99),2)</f>
        <v>0</v>
      </c>
      <c r="BD94" s="116">
        <f>ROUND(SUM(BD95:BD99),2)</f>
        <v>0</v>
      </c>
      <c r="BE94" s="6"/>
      <c r="BS94" s="117" t="s">
        <v>76</v>
      </c>
      <c r="BT94" s="117" t="s">
        <v>77</v>
      </c>
      <c r="BU94" s="118" t="s">
        <v>78</v>
      </c>
      <c r="BV94" s="117" t="s">
        <v>79</v>
      </c>
      <c r="BW94" s="117" t="s">
        <v>5</v>
      </c>
      <c r="BX94" s="117" t="s">
        <v>80</v>
      </c>
      <c r="CL94" s="117" t="s">
        <v>1</v>
      </c>
    </row>
    <row r="95" s="7" customFormat="1" ht="16.5" customHeight="1">
      <c r="A95" s="119" t="s">
        <v>81</v>
      </c>
      <c r="B95" s="120"/>
      <c r="C95" s="121"/>
      <c r="D95" s="122" t="s">
        <v>82</v>
      </c>
      <c r="E95" s="122"/>
      <c r="F95" s="122"/>
      <c r="G95" s="122"/>
      <c r="H95" s="122"/>
      <c r="I95" s="123"/>
      <c r="J95" s="122" t="s">
        <v>83</v>
      </c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  <c r="AB95" s="122"/>
      <c r="AC95" s="122"/>
      <c r="AD95" s="122"/>
      <c r="AE95" s="122"/>
      <c r="AF95" s="122"/>
      <c r="AG95" s="124">
        <f>'01 - Bourání do suti'!J30</f>
        <v>0</v>
      </c>
      <c r="AH95" s="123"/>
      <c r="AI95" s="123"/>
      <c r="AJ95" s="123"/>
      <c r="AK95" s="123"/>
      <c r="AL95" s="123"/>
      <c r="AM95" s="123"/>
      <c r="AN95" s="124">
        <f>SUM(AG95,AT95)</f>
        <v>0</v>
      </c>
      <c r="AO95" s="123"/>
      <c r="AP95" s="123"/>
      <c r="AQ95" s="125" t="s">
        <v>84</v>
      </c>
      <c r="AR95" s="126"/>
      <c r="AS95" s="127">
        <v>0</v>
      </c>
      <c r="AT95" s="128">
        <f>ROUND(SUM(AV95:AW95),2)</f>
        <v>0</v>
      </c>
      <c r="AU95" s="129">
        <f>'01 - Bourání do suti'!P122</f>
        <v>0</v>
      </c>
      <c r="AV95" s="128">
        <f>'01 - Bourání do suti'!J33</f>
        <v>0</v>
      </c>
      <c r="AW95" s="128">
        <f>'01 - Bourání do suti'!J34</f>
        <v>0</v>
      </c>
      <c r="AX95" s="128">
        <f>'01 - Bourání do suti'!J35</f>
        <v>0</v>
      </c>
      <c r="AY95" s="128">
        <f>'01 - Bourání do suti'!J36</f>
        <v>0</v>
      </c>
      <c r="AZ95" s="128">
        <f>'01 - Bourání do suti'!F33</f>
        <v>0</v>
      </c>
      <c r="BA95" s="128">
        <f>'01 - Bourání do suti'!F34</f>
        <v>0</v>
      </c>
      <c r="BB95" s="128">
        <f>'01 - Bourání do suti'!F35</f>
        <v>0</v>
      </c>
      <c r="BC95" s="128">
        <f>'01 - Bourání do suti'!F36</f>
        <v>0</v>
      </c>
      <c r="BD95" s="130">
        <f>'01 - Bourání do suti'!F37</f>
        <v>0</v>
      </c>
      <c r="BE95" s="7"/>
      <c r="BT95" s="131" t="s">
        <v>85</v>
      </c>
      <c r="BV95" s="131" t="s">
        <v>79</v>
      </c>
      <c r="BW95" s="131" t="s">
        <v>86</v>
      </c>
      <c r="BX95" s="131" t="s">
        <v>5</v>
      </c>
      <c r="CL95" s="131" t="s">
        <v>1</v>
      </c>
      <c r="CM95" s="131" t="s">
        <v>87</v>
      </c>
    </row>
    <row r="96" s="7" customFormat="1" ht="16.5" customHeight="1">
      <c r="A96" s="119" t="s">
        <v>81</v>
      </c>
      <c r="B96" s="120"/>
      <c r="C96" s="121"/>
      <c r="D96" s="122" t="s">
        <v>88</v>
      </c>
      <c r="E96" s="122"/>
      <c r="F96" s="122"/>
      <c r="G96" s="122"/>
      <c r="H96" s="122"/>
      <c r="I96" s="123"/>
      <c r="J96" s="122" t="s">
        <v>89</v>
      </c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  <c r="AB96" s="122"/>
      <c r="AC96" s="122"/>
      <c r="AD96" s="122"/>
      <c r="AE96" s="122"/>
      <c r="AF96" s="122"/>
      <c r="AG96" s="124">
        <f>'02 - Demontáže a zpětné m...'!J30</f>
        <v>0</v>
      </c>
      <c r="AH96" s="123"/>
      <c r="AI96" s="123"/>
      <c r="AJ96" s="123"/>
      <c r="AK96" s="123"/>
      <c r="AL96" s="123"/>
      <c r="AM96" s="123"/>
      <c r="AN96" s="124">
        <f>SUM(AG96,AT96)</f>
        <v>0</v>
      </c>
      <c r="AO96" s="123"/>
      <c r="AP96" s="123"/>
      <c r="AQ96" s="125" t="s">
        <v>84</v>
      </c>
      <c r="AR96" s="126"/>
      <c r="AS96" s="127">
        <v>0</v>
      </c>
      <c r="AT96" s="128">
        <f>ROUND(SUM(AV96:AW96),2)</f>
        <v>0</v>
      </c>
      <c r="AU96" s="129">
        <f>'02 - Demontáže a zpětné m...'!P123</f>
        <v>0</v>
      </c>
      <c r="AV96" s="128">
        <f>'02 - Demontáže a zpětné m...'!J33</f>
        <v>0</v>
      </c>
      <c r="AW96" s="128">
        <f>'02 - Demontáže a zpětné m...'!J34</f>
        <v>0</v>
      </c>
      <c r="AX96" s="128">
        <f>'02 - Demontáže a zpětné m...'!J35</f>
        <v>0</v>
      </c>
      <c r="AY96" s="128">
        <f>'02 - Demontáže a zpětné m...'!J36</f>
        <v>0</v>
      </c>
      <c r="AZ96" s="128">
        <f>'02 - Demontáže a zpětné m...'!F33</f>
        <v>0</v>
      </c>
      <c r="BA96" s="128">
        <f>'02 - Demontáže a zpětné m...'!F34</f>
        <v>0</v>
      </c>
      <c r="BB96" s="128">
        <f>'02 - Demontáže a zpětné m...'!F35</f>
        <v>0</v>
      </c>
      <c r="BC96" s="128">
        <f>'02 - Demontáže a zpětné m...'!F36</f>
        <v>0</v>
      </c>
      <c r="BD96" s="130">
        <f>'02 - Demontáže a zpětné m...'!F37</f>
        <v>0</v>
      </c>
      <c r="BE96" s="7"/>
      <c r="BT96" s="131" t="s">
        <v>85</v>
      </c>
      <c r="BV96" s="131" t="s">
        <v>79</v>
      </c>
      <c r="BW96" s="131" t="s">
        <v>90</v>
      </c>
      <c r="BX96" s="131" t="s">
        <v>5</v>
      </c>
      <c r="CL96" s="131" t="s">
        <v>1</v>
      </c>
      <c r="CM96" s="131" t="s">
        <v>87</v>
      </c>
    </row>
    <row r="97" s="7" customFormat="1" ht="16.5" customHeight="1">
      <c r="A97" s="119" t="s">
        <v>81</v>
      </c>
      <c r="B97" s="120"/>
      <c r="C97" s="121"/>
      <c r="D97" s="122" t="s">
        <v>91</v>
      </c>
      <c r="E97" s="122"/>
      <c r="F97" s="122"/>
      <c r="G97" s="122"/>
      <c r="H97" s="122"/>
      <c r="I97" s="123"/>
      <c r="J97" s="122" t="s">
        <v>92</v>
      </c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  <c r="AB97" s="122"/>
      <c r="AC97" s="122"/>
      <c r="AD97" s="122"/>
      <c r="AE97" s="122"/>
      <c r="AF97" s="122"/>
      <c r="AG97" s="124">
        <f>'03 - Nové konsrukce'!J30</f>
        <v>0</v>
      </c>
      <c r="AH97" s="123"/>
      <c r="AI97" s="123"/>
      <c r="AJ97" s="123"/>
      <c r="AK97" s="123"/>
      <c r="AL97" s="123"/>
      <c r="AM97" s="123"/>
      <c r="AN97" s="124">
        <f>SUM(AG97,AT97)</f>
        <v>0</v>
      </c>
      <c r="AO97" s="123"/>
      <c r="AP97" s="123"/>
      <c r="AQ97" s="125" t="s">
        <v>84</v>
      </c>
      <c r="AR97" s="126"/>
      <c r="AS97" s="127">
        <v>0</v>
      </c>
      <c r="AT97" s="128">
        <f>ROUND(SUM(AV97:AW97),2)</f>
        <v>0</v>
      </c>
      <c r="AU97" s="129">
        <f>'03 - Nové konsrukce'!P121</f>
        <v>0</v>
      </c>
      <c r="AV97" s="128">
        <f>'03 - Nové konsrukce'!J33</f>
        <v>0</v>
      </c>
      <c r="AW97" s="128">
        <f>'03 - Nové konsrukce'!J34</f>
        <v>0</v>
      </c>
      <c r="AX97" s="128">
        <f>'03 - Nové konsrukce'!J35</f>
        <v>0</v>
      </c>
      <c r="AY97" s="128">
        <f>'03 - Nové konsrukce'!J36</f>
        <v>0</v>
      </c>
      <c r="AZ97" s="128">
        <f>'03 - Nové konsrukce'!F33</f>
        <v>0</v>
      </c>
      <c r="BA97" s="128">
        <f>'03 - Nové konsrukce'!F34</f>
        <v>0</v>
      </c>
      <c r="BB97" s="128">
        <f>'03 - Nové konsrukce'!F35</f>
        <v>0</v>
      </c>
      <c r="BC97" s="128">
        <f>'03 - Nové konsrukce'!F36</f>
        <v>0</v>
      </c>
      <c r="BD97" s="130">
        <f>'03 - Nové konsrukce'!F37</f>
        <v>0</v>
      </c>
      <c r="BE97" s="7"/>
      <c r="BT97" s="131" t="s">
        <v>85</v>
      </c>
      <c r="BV97" s="131" t="s">
        <v>79</v>
      </c>
      <c r="BW97" s="131" t="s">
        <v>93</v>
      </c>
      <c r="BX97" s="131" t="s">
        <v>5</v>
      </c>
      <c r="CL97" s="131" t="s">
        <v>1</v>
      </c>
      <c r="CM97" s="131" t="s">
        <v>87</v>
      </c>
    </row>
    <row r="98" s="7" customFormat="1" ht="24.75" customHeight="1">
      <c r="A98" s="119" t="s">
        <v>81</v>
      </c>
      <c r="B98" s="120"/>
      <c r="C98" s="121"/>
      <c r="D98" s="122" t="s">
        <v>94</v>
      </c>
      <c r="E98" s="122"/>
      <c r="F98" s="122"/>
      <c r="G98" s="122"/>
      <c r="H98" s="122"/>
      <c r="I98" s="123"/>
      <c r="J98" s="122" t="s">
        <v>95</v>
      </c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  <c r="AB98" s="122"/>
      <c r="AC98" s="122"/>
      <c r="AD98" s="122"/>
      <c r="AE98" s="122"/>
      <c r="AF98" s="122"/>
      <c r="AG98" s="124">
        <f>'04 - Výměna tepelné izola...'!J30</f>
        <v>0</v>
      </c>
      <c r="AH98" s="123"/>
      <c r="AI98" s="123"/>
      <c r="AJ98" s="123"/>
      <c r="AK98" s="123"/>
      <c r="AL98" s="123"/>
      <c r="AM98" s="123"/>
      <c r="AN98" s="124">
        <f>SUM(AG98,AT98)</f>
        <v>0</v>
      </c>
      <c r="AO98" s="123"/>
      <c r="AP98" s="123"/>
      <c r="AQ98" s="125" t="s">
        <v>84</v>
      </c>
      <c r="AR98" s="126"/>
      <c r="AS98" s="127">
        <v>0</v>
      </c>
      <c r="AT98" s="128">
        <f>ROUND(SUM(AV98:AW98),2)</f>
        <v>0</v>
      </c>
      <c r="AU98" s="129">
        <f>'04 - Výměna tepelné izola...'!P118</f>
        <v>0</v>
      </c>
      <c r="AV98" s="128">
        <f>'04 - Výměna tepelné izola...'!J33</f>
        <v>0</v>
      </c>
      <c r="AW98" s="128">
        <f>'04 - Výměna tepelné izola...'!J34</f>
        <v>0</v>
      </c>
      <c r="AX98" s="128">
        <f>'04 - Výměna tepelné izola...'!J35</f>
        <v>0</v>
      </c>
      <c r="AY98" s="128">
        <f>'04 - Výměna tepelné izola...'!J36</f>
        <v>0</v>
      </c>
      <c r="AZ98" s="128">
        <f>'04 - Výměna tepelné izola...'!F33</f>
        <v>0</v>
      </c>
      <c r="BA98" s="128">
        <f>'04 - Výměna tepelné izola...'!F34</f>
        <v>0</v>
      </c>
      <c r="BB98" s="128">
        <f>'04 - Výměna tepelné izola...'!F35</f>
        <v>0</v>
      </c>
      <c r="BC98" s="128">
        <f>'04 - Výměna tepelné izola...'!F36</f>
        <v>0</v>
      </c>
      <c r="BD98" s="130">
        <f>'04 - Výměna tepelné izola...'!F37</f>
        <v>0</v>
      </c>
      <c r="BE98" s="7"/>
      <c r="BT98" s="131" t="s">
        <v>85</v>
      </c>
      <c r="BV98" s="131" t="s">
        <v>79</v>
      </c>
      <c r="BW98" s="131" t="s">
        <v>96</v>
      </c>
      <c r="BX98" s="131" t="s">
        <v>5</v>
      </c>
      <c r="CL98" s="131" t="s">
        <v>1</v>
      </c>
      <c r="CM98" s="131" t="s">
        <v>87</v>
      </c>
    </row>
    <row r="99" s="7" customFormat="1" ht="16.5" customHeight="1">
      <c r="A99" s="119" t="s">
        <v>81</v>
      </c>
      <c r="B99" s="120"/>
      <c r="C99" s="121"/>
      <c r="D99" s="122" t="s">
        <v>97</v>
      </c>
      <c r="E99" s="122"/>
      <c r="F99" s="122"/>
      <c r="G99" s="122"/>
      <c r="H99" s="122"/>
      <c r="I99" s="123"/>
      <c r="J99" s="122" t="s">
        <v>98</v>
      </c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  <c r="AB99" s="122"/>
      <c r="AC99" s="122"/>
      <c r="AD99" s="122"/>
      <c r="AE99" s="122"/>
      <c r="AF99" s="122"/>
      <c r="AG99" s="124">
        <f>'05 - Vedlejší náklady'!J30</f>
        <v>0</v>
      </c>
      <c r="AH99" s="123"/>
      <c r="AI99" s="123"/>
      <c r="AJ99" s="123"/>
      <c r="AK99" s="123"/>
      <c r="AL99" s="123"/>
      <c r="AM99" s="123"/>
      <c r="AN99" s="124">
        <f>SUM(AG99,AT99)</f>
        <v>0</v>
      </c>
      <c r="AO99" s="123"/>
      <c r="AP99" s="123"/>
      <c r="AQ99" s="125" t="s">
        <v>84</v>
      </c>
      <c r="AR99" s="126"/>
      <c r="AS99" s="132">
        <v>0</v>
      </c>
      <c r="AT99" s="133">
        <f>ROUND(SUM(AV99:AW99),2)</f>
        <v>0</v>
      </c>
      <c r="AU99" s="134">
        <f>'05 - Vedlejší náklady'!P119</f>
        <v>0</v>
      </c>
      <c r="AV99" s="133">
        <f>'05 - Vedlejší náklady'!J33</f>
        <v>0</v>
      </c>
      <c r="AW99" s="133">
        <f>'05 - Vedlejší náklady'!J34</f>
        <v>0</v>
      </c>
      <c r="AX99" s="133">
        <f>'05 - Vedlejší náklady'!J35</f>
        <v>0</v>
      </c>
      <c r="AY99" s="133">
        <f>'05 - Vedlejší náklady'!J36</f>
        <v>0</v>
      </c>
      <c r="AZ99" s="133">
        <f>'05 - Vedlejší náklady'!F33</f>
        <v>0</v>
      </c>
      <c r="BA99" s="133">
        <f>'05 - Vedlejší náklady'!F34</f>
        <v>0</v>
      </c>
      <c r="BB99" s="133">
        <f>'05 - Vedlejší náklady'!F35</f>
        <v>0</v>
      </c>
      <c r="BC99" s="133">
        <f>'05 - Vedlejší náklady'!F36</f>
        <v>0</v>
      </c>
      <c r="BD99" s="135">
        <f>'05 - Vedlejší náklady'!F37</f>
        <v>0</v>
      </c>
      <c r="BE99" s="7"/>
      <c r="BT99" s="131" t="s">
        <v>85</v>
      </c>
      <c r="BV99" s="131" t="s">
        <v>79</v>
      </c>
      <c r="BW99" s="131" t="s">
        <v>99</v>
      </c>
      <c r="BX99" s="131" t="s">
        <v>5</v>
      </c>
      <c r="CL99" s="131" t="s">
        <v>1</v>
      </c>
      <c r="CM99" s="131" t="s">
        <v>87</v>
      </c>
    </row>
    <row r="100" s="2" customFormat="1" ht="30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40"/>
      <c r="AR100" s="44"/>
      <c r="AS100" s="38"/>
      <c r="AT100" s="38"/>
      <c r="AU100" s="38"/>
      <c r="AV100" s="38"/>
      <c r="AW100" s="38"/>
      <c r="AX100" s="38"/>
      <c r="AY100" s="38"/>
      <c r="AZ100" s="38"/>
      <c r="BA100" s="38"/>
      <c r="BB100" s="38"/>
      <c r="BC100" s="38"/>
      <c r="BD100" s="38"/>
      <c r="B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44"/>
      <c r="AS101" s="38"/>
      <c r="AT101" s="38"/>
      <c r="AU101" s="38"/>
      <c r="AV101" s="38"/>
      <c r="AW101" s="38"/>
      <c r="AX101" s="38"/>
      <c r="AY101" s="38"/>
      <c r="AZ101" s="38"/>
      <c r="BA101" s="38"/>
      <c r="BB101" s="38"/>
      <c r="BC101" s="38"/>
      <c r="BD101" s="38"/>
      <c r="BE101" s="38"/>
    </row>
  </sheetData>
  <sheetProtection sheet="1" formatColumns="0" formatRows="0" objects="1" scenarios="1" spinCount="100000" saltValue="rDtaf+8+JBTOf4XAbrIEtaV4rYebdmIyh6gFKP564uEBmyDtf3f9vLYqF+SZHGts8HMhINJeLnWSYd/UkGPhqA==" hashValue="vbE9DTYm6qtTRzkj7R/Ra3s0Xmk2KsCzfRbbbZc7u0wBpoUjw+upiWO16ZlSZyMkMPd7za+RHi2tx8uH7ymjRw==" algorithmName="SHA-512" password="CC35"/>
  <mergeCells count="58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01 - Bourání do suti'!C2" display="/"/>
    <hyperlink ref="A96" location="'02 - Demontáže a zpětné m...'!C2" display="/"/>
    <hyperlink ref="A97" location="'03 - Nové konsrukce'!C2" display="/"/>
    <hyperlink ref="A98" location="'04 - Výměna tepelné izola...'!C2" display="/"/>
    <hyperlink ref="A99" location="'05 - Vedlejší náklady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86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87</v>
      </c>
    </row>
    <row r="4" s="1" customFormat="1" ht="24.96" customHeight="1">
      <c r="B4" s="20"/>
      <c r="D4" s="138" t="s">
        <v>100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Oprava střechy budovy č.p. 50/8a na ulici Karola Śliwky – budova C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102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28. 5. 2025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34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35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ROUND(J122,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ROUND((SUM(BE122:BE193)),  2)</f>
        <v>0</v>
      </c>
      <c r="G33" s="38"/>
      <c r="H33" s="38"/>
      <c r="I33" s="155">
        <v>0.20999999999999999</v>
      </c>
      <c r="J33" s="154">
        <f>ROUND(((SUM(BE122:BE193))*I33),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ROUND((SUM(BF122:BF193)),  2)</f>
        <v>0</v>
      </c>
      <c r="G34" s="38"/>
      <c r="H34" s="38"/>
      <c r="I34" s="155">
        <v>0.12</v>
      </c>
      <c r="J34" s="154">
        <f>ROUND(((SUM(BF122:BF193))*I34),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ROUND((SUM(BG122:BG193)),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ROUND((SUM(BH122:BH193)),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ROUND((SUM(BI122:BI193)),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Oprava střechy budovy č.p. 50/8a na ulici Karola Śliwky – budova C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01 - Bourání do suti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28. 5. 2025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Karviná</v>
      </c>
      <c r="G91" s="40"/>
      <c r="H91" s="40"/>
      <c r="I91" s="32" t="s">
        <v>30</v>
      </c>
      <c r="J91" s="36" t="str">
        <f>E21</f>
        <v>Ing. Vladimír Cigánek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Ladislav Pekárek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104</v>
      </c>
      <c r="D94" s="176"/>
      <c r="E94" s="176"/>
      <c r="F94" s="176"/>
      <c r="G94" s="176"/>
      <c r="H94" s="176"/>
      <c r="I94" s="176"/>
      <c r="J94" s="177" t="s">
        <v>105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106</v>
      </c>
      <c r="D96" s="40"/>
      <c r="E96" s="40"/>
      <c r="F96" s="40"/>
      <c r="G96" s="40"/>
      <c r="H96" s="40"/>
      <c r="I96" s="40"/>
      <c r="J96" s="110">
        <f>J122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107</v>
      </c>
    </row>
    <row r="97" s="9" customFormat="1" ht="24.96" customHeight="1">
      <c r="A97" s="9"/>
      <c r="B97" s="179"/>
      <c r="C97" s="180"/>
      <c r="D97" s="181" t="s">
        <v>108</v>
      </c>
      <c r="E97" s="182"/>
      <c r="F97" s="182"/>
      <c r="G97" s="182"/>
      <c r="H97" s="182"/>
      <c r="I97" s="182"/>
      <c r="J97" s="183">
        <f>J123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109</v>
      </c>
      <c r="E98" s="182"/>
      <c r="F98" s="182"/>
      <c r="G98" s="182"/>
      <c r="H98" s="182"/>
      <c r="I98" s="182"/>
      <c r="J98" s="183">
        <f>J138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110</v>
      </c>
      <c r="E99" s="182"/>
      <c r="F99" s="182"/>
      <c r="G99" s="182"/>
      <c r="H99" s="182"/>
      <c r="I99" s="182"/>
      <c r="J99" s="183">
        <f>J160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9"/>
      <c r="C100" s="180"/>
      <c r="D100" s="181" t="s">
        <v>111</v>
      </c>
      <c r="E100" s="182"/>
      <c r="F100" s="182"/>
      <c r="G100" s="182"/>
      <c r="H100" s="182"/>
      <c r="I100" s="182"/>
      <c r="J100" s="183">
        <f>J165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9"/>
      <c r="C101" s="180"/>
      <c r="D101" s="181" t="s">
        <v>112</v>
      </c>
      <c r="E101" s="182"/>
      <c r="F101" s="182"/>
      <c r="G101" s="182"/>
      <c r="H101" s="182"/>
      <c r="I101" s="182"/>
      <c r="J101" s="183">
        <f>J169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9"/>
      <c r="C102" s="180"/>
      <c r="D102" s="181" t="s">
        <v>113</v>
      </c>
      <c r="E102" s="182"/>
      <c r="F102" s="182"/>
      <c r="G102" s="182"/>
      <c r="H102" s="182"/>
      <c r="I102" s="182"/>
      <c r="J102" s="183">
        <f>J189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2" customFormat="1" ht="21.84" customHeight="1">
      <c r="A103" s="38"/>
      <c r="B103" s="39"/>
      <c r="C103" s="40"/>
      <c r="D103" s="40"/>
      <c r="E103" s="40"/>
      <c r="F103" s="40"/>
      <c r="G103" s="40"/>
      <c r="H103" s="40"/>
      <c r="I103" s="40"/>
      <c r="J103" s="40"/>
      <c r="K103" s="40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4" s="2" customFormat="1" ht="6.96" customHeight="1">
      <c r="A104" s="38"/>
      <c r="B104" s="66"/>
      <c r="C104" s="67"/>
      <c r="D104" s="67"/>
      <c r="E104" s="67"/>
      <c r="F104" s="67"/>
      <c r="G104" s="67"/>
      <c r="H104" s="67"/>
      <c r="I104" s="67"/>
      <c r="J104" s="67"/>
      <c r="K104" s="67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8" s="2" customFormat="1" ht="6.96" customHeight="1">
      <c r="A108" s="38"/>
      <c r="B108" s="68"/>
      <c r="C108" s="69"/>
      <c r="D108" s="69"/>
      <c r="E108" s="69"/>
      <c r="F108" s="69"/>
      <c r="G108" s="69"/>
      <c r="H108" s="69"/>
      <c r="I108" s="69"/>
      <c r="J108" s="69"/>
      <c r="K108" s="69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4.96" customHeight="1">
      <c r="A109" s="38"/>
      <c r="B109" s="39"/>
      <c r="C109" s="23" t="s">
        <v>114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6.96" customHeight="1">
      <c r="A110" s="38"/>
      <c r="B110" s="39"/>
      <c r="C110" s="40"/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2" customHeight="1">
      <c r="A111" s="38"/>
      <c r="B111" s="39"/>
      <c r="C111" s="32" t="s">
        <v>16</v>
      </c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26.25" customHeight="1">
      <c r="A112" s="38"/>
      <c r="B112" s="39"/>
      <c r="C112" s="40"/>
      <c r="D112" s="40"/>
      <c r="E112" s="174" t="str">
        <f>E7</f>
        <v>Oprava střechy budovy č.p. 50/8a na ulici Karola Śliwky – budova C</v>
      </c>
      <c r="F112" s="32"/>
      <c r="G112" s="32"/>
      <c r="H112" s="32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101</v>
      </c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6.5" customHeight="1">
      <c r="A114" s="38"/>
      <c r="B114" s="39"/>
      <c r="C114" s="40"/>
      <c r="D114" s="40"/>
      <c r="E114" s="76" t="str">
        <f>E9</f>
        <v>01 - Bourání do suti</v>
      </c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6.96" customHeight="1">
      <c r="A115" s="38"/>
      <c r="B115" s="39"/>
      <c r="C115" s="40"/>
      <c r="D115" s="40"/>
      <c r="E115" s="40"/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2" customHeight="1">
      <c r="A116" s="38"/>
      <c r="B116" s="39"/>
      <c r="C116" s="32" t="s">
        <v>20</v>
      </c>
      <c r="D116" s="40"/>
      <c r="E116" s="40"/>
      <c r="F116" s="27" t="str">
        <f>F12</f>
        <v xml:space="preserve"> </v>
      </c>
      <c r="G116" s="40"/>
      <c r="H116" s="40"/>
      <c r="I116" s="32" t="s">
        <v>22</v>
      </c>
      <c r="J116" s="79" t="str">
        <f>IF(J12="","",J12)</f>
        <v>28. 5. 2025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6.96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24</v>
      </c>
      <c r="D118" s="40"/>
      <c r="E118" s="40"/>
      <c r="F118" s="27" t="str">
        <f>E15</f>
        <v>Statutární město Karviná</v>
      </c>
      <c r="G118" s="40"/>
      <c r="H118" s="40"/>
      <c r="I118" s="32" t="s">
        <v>30</v>
      </c>
      <c r="J118" s="36" t="str">
        <f>E21</f>
        <v>Ing. Vladimír Cigánek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28</v>
      </c>
      <c r="D119" s="40"/>
      <c r="E119" s="40"/>
      <c r="F119" s="27" t="str">
        <f>IF(E18="","",E18)</f>
        <v>Vyplň údaj</v>
      </c>
      <c r="G119" s="40"/>
      <c r="H119" s="40"/>
      <c r="I119" s="32" t="s">
        <v>33</v>
      </c>
      <c r="J119" s="36" t="str">
        <f>E24</f>
        <v>Ladislav Pekárek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0.32" customHeight="1">
      <c r="A120" s="38"/>
      <c r="B120" s="39"/>
      <c r="C120" s="40"/>
      <c r="D120" s="40"/>
      <c r="E120" s="40"/>
      <c r="F120" s="40"/>
      <c r="G120" s="40"/>
      <c r="H120" s="40"/>
      <c r="I120" s="40"/>
      <c r="J120" s="40"/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10" customFormat="1" ht="29.28" customHeight="1">
      <c r="A121" s="185"/>
      <c r="B121" s="186"/>
      <c r="C121" s="187" t="s">
        <v>115</v>
      </c>
      <c r="D121" s="188" t="s">
        <v>62</v>
      </c>
      <c r="E121" s="188" t="s">
        <v>58</v>
      </c>
      <c r="F121" s="188" t="s">
        <v>59</v>
      </c>
      <c r="G121" s="188" t="s">
        <v>116</v>
      </c>
      <c r="H121" s="188" t="s">
        <v>117</v>
      </c>
      <c r="I121" s="188" t="s">
        <v>118</v>
      </c>
      <c r="J121" s="188" t="s">
        <v>105</v>
      </c>
      <c r="K121" s="189" t="s">
        <v>119</v>
      </c>
      <c r="L121" s="190"/>
      <c r="M121" s="100" t="s">
        <v>1</v>
      </c>
      <c r="N121" s="101" t="s">
        <v>41</v>
      </c>
      <c r="O121" s="101" t="s">
        <v>120</v>
      </c>
      <c r="P121" s="101" t="s">
        <v>121</v>
      </c>
      <c r="Q121" s="101" t="s">
        <v>122</v>
      </c>
      <c r="R121" s="101" t="s">
        <v>123</v>
      </c>
      <c r="S121" s="101" t="s">
        <v>124</v>
      </c>
      <c r="T121" s="102" t="s">
        <v>125</v>
      </c>
      <c r="U121" s="185"/>
      <c r="V121" s="185"/>
      <c r="W121" s="185"/>
      <c r="X121" s="185"/>
      <c r="Y121" s="185"/>
      <c r="Z121" s="185"/>
      <c r="AA121" s="185"/>
      <c r="AB121" s="185"/>
      <c r="AC121" s="185"/>
      <c r="AD121" s="185"/>
      <c r="AE121" s="185"/>
    </row>
    <row r="122" s="2" customFormat="1" ht="22.8" customHeight="1">
      <c r="A122" s="38"/>
      <c r="B122" s="39"/>
      <c r="C122" s="107" t="s">
        <v>126</v>
      </c>
      <c r="D122" s="40"/>
      <c r="E122" s="40"/>
      <c r="F122" s="40"/>
      <c r="G122" s="40"/>
      <c r="H122" s="40"/>
      <c r="I122" s="40"/>
      <c r="J122" s="191">
        <f>BK122</f>
        <v>0</v>
      </c>
      <c r="K122" s="40"/>
      <c r="L122" s="44"/>
      <c r="M122" s="103"/>
      <c r="N122" s="192"/>
      <c r="O122" s="104"/>
      <c r="P122" s="193">
        <f>P123+P138+P160+P165+P169+P189</f>
        <v>0</v>
      </c>
      <c r="Q122" s="104"/>
      <c r="R122" s="193">
        <f>R123+R138+R160+R165+R169+R189</f>
        <v>0</v>
      </c>
      <c r="S122" s="104"/>
      <c r="T122" s="194">
        <f>T123+T138+T160+T165+T169+T189</f>
        <v>9.1616300000000006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76</v>
      </c>
      <c r="AU122" s="17" t="s">
        <v>107</v>
      </c>
      <c r="BK122" s="195">
        <f>BK123+BK138+BK160+BK165+BK169+BK189</f>
        <v>0</v>
      </c>
    </row>
    <row r="123" s="11" customFormat="1" ht="25.92" customHeight="1">
      <c r="A123" s="11"/>
      <c r="B123" s="196"/>
      <c r="C123" s="197"/>
      <c r="D123" s="198" t="s">
        <v>76</v>
      </c>
      <c r="E123" s="199" t="s">
        <v>127</v>
      </c>
      <c r="F123" s="199" t="s">
        <v>128</v>
      </c>
      <c r="G123" s="197"/>
      <c r="H123" s="197"/>
      <c r="I123" s="200"/>
      <c r="J123" s="201">
        <f>BK123</f>
        <v>0</v>
      </c>
      <c r="K123" s="197"/>
      <c r="L123" s="202"/>
      <c r="M123" s="203"/>
      <c r="N123" s="204"/>
      <c r="O123" s="204"/>
      <c r="P123" s="205">
        <f>SUM(P124:P137)</f>
        <v>0</v>
      </c>
      <c r="Q123" s="204"/>
      <c r="R123" s="205">
        <f>SUM(R124:R137)</f>
        <v>0</v>
      </c>
      <c r="S123" s="204"/>
      <c r="T123" s="206">
        <f>SUM(T124:T137)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207" t="s">
        <v>85</v>
      </c>
      <c r="AT123" s="208" t="s">
        <v>76</v>
      </c>
      <c r="AU123" s="208" t="s">
        <v>77</v>
      </c>
      <c r="AY123" s="207" t="s">
        <v>129</v>
      </c>
      <c r="BK123" s="209">
        <f>SUM(BK124:BK137)</f>
        <v>0</v>
      </c>
    </row>
    <row r="124" s="2" customFormat="1" ht="37.8" customHeight="1">
      <c r="A124" s="38"/>
      <c r="B124" s="39"/>
      <c r="C124" s="210" t="s">
        <v>85</v>
      </c>
      <c r="D124" s="210" t="s">
        <v>130</v>
      </c>
      <c r="E124" s="211" t="s">
        <v>131</v>
      </c>
      <c r="F124" s="212" t="s">
        <v>132</v>
      </c>
      <c r="G124" s="213" t="s">
        <v>133</v>
      </c>
      <c r="H124" s="214">
        <v>9.1620000000000008</v>
      </c>
      <c r="I124" s="215"/>
      <c r="J124" s="216">
        <f>ROUND(I124*H124,2)</f>
        <v>0</v>
      </c>
      <c r="K124" s="212" t="s">
        <v>134</v>
      </c>
      <c r="L124" s="44"/>
      <c r="M124" s="217" t="s">
        <v>1</v>
      </c>
      <c r="N124" s="218" t="s">
        <v>42</v>
      </c>
      <c r="O124" s="91"/>
      <c r="P124" s="219">
        <f>O124*H124</f>
        <v>0</v>
      </c>
      <c r="Q124" s="219">
        <v>0</v>
      </c>
      <c r="R124" s="219">
        <f>Q124*H124</f>
        <v>0</v>
      </c>
      <c r="S124" s="219">
        <v>0</v>
      </c>
      <c r="T124" s="22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1" t="s">
        <v>135</v>
      </c>
      <c r="AT124" s="221" t="s">
        <v>130</v>
      </c>
      <c r="AU124" s="221" t="s">
        <v>85</v>
      </c>
      <c r="AY124" s="17" t="s">
        <v>129</v>
      </c>
      <c r="BE124" s="222">
        <f>IF(N124="základní",J124,0)</f>
        <v>0</v>
      </c>
      <c r="BF124" s="222">
        <f>IF(N124="snížená",J124,0)</f>
        <v>0</v>
      </c>
      <c r="BG124" s="222">
        <f>IF(N124="zákl. přenesená",J124,0)</f>
        <v>0</v>
      </c>
      <c r="BH124" s="222">
        <f>IF(N124="sníž. přenesená",J124,0)</f>
        <v>0</v>
      </c>
      <c r="BI124" s="222">
        <f>IF(N124="nulová",J124,0)</f>
        <v>0</v>
      </c>
      <c r="BJ124" s="17" t="s">
        <v>85</v>
      </c>
      <c r="BK124" s="222">
        <f>ROUND(I124*H124,2)</f>
        <v>0</v>
      </c>
      <c r="BL124" s="17" t="s">
        <v>135</v>
      </c>
      <c r="BM124" s="221" t="s">
        <v>136</v>
      </c>
    </row>
    <row r="125" s="2" customFormat="1">
      <c r="A125" s="38"/>
      <c r="B125" s="39"/>
      <c r="C125" s="40"/>
      <c r="D125" s="223" t="s">
        <v>137</v>
      </c>
      <c r="E125" s="40"/>
      <c r="F125" s="224" t="s">
        <v>138</v>
      </c>
      <c r="G125" s="40"/>
      <c r="H125" s="40"/>
      <c r="I125" s="225"/>
      <c r="J125" s="40"/>
      <c r="K125" s="40"/>
      <c r="L125" s="44"/>
      <c r="M125" s="226"/>
      <c r="N125" s="227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137</v>
      </c>
      <c r="AU125" s="17" t="s">
        <v>85</v>
      </c>
    </row>
    <row r="126" s="2" customFormat="1" ht="24.15" customHeight="1">
      <c r="A126" s="38"/>
      <c r="B126" s="39"/>
      <c r="C126" s="210" t="s">
        <v>87</v>
      </c>
      <c r="D126" s="210" t="s">
        <v>130</v>
      </c>
      <c r="E126" s="211" t="s">
        <v>139</v>
      </c>
      <c r="F126" s="212" t="s">
        <v>140</v>
      </c>
      <c r="G126" s="213" t="s">
        <v>141</v>
      </c>
      <c r="H126" s="214">
        <v>20</v>
      </c>
      <c r="I126" s="215"/>
      <c r="J126" s="216">
        <f>ROUND(I126*H126,2)</f>
        <v>0</v>
      </c>
      <c r="K126" s="212" t="s">
        <v>134</v>
      </c>
      <c r="L126" s="44"/>
      <c r="M126" s="217" t="s">
        <v>1</v>
      </c>
      <c r="N126" s="218" t="s">
        <v>42</v>
      </c>
      <c r="O126" s="91"/>
      <c r="P126" s="219">
        <f>O126*H126</f>
        <v>0</v>
      </c>
      <c r="Q126" s="219">
        <v>0</v>
      </c>
      <c r="R126" s="219">
        <f>Q126*H126</f>
        <v>0</v>
      </c>
      <c r="S126" s="219">
        <v>0</v>
      </c>
      <c r="T126" s="220">
        <f>S126*H126</f>
        <v>0</v>
      </c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R126" s="221" t="s">
        <v>135</v>
      </c>
      <c r="AT126" s="221" t="s">
        <v>130</v>
      </c>
      <c r="AU126" s="221" t="s">
        <v>85</v>
      </c>
      <c r="AY126" s="17" t="s">
        <v>129</v>
      </c>
      <c r="BE126" s="222">
        <f>IF(N126="základní",J126,0)</f>
        <v>0</v>
      </c>
      <c r="BF126" s="222">
        <f>IF(N126="snížená",J126,0)</f>
        <v>0</v>
      </c>
      <c r="BG126" s="222">
        <f>IF(N126="zákl. přenesená",J126,0)</f>
        <v>0</v>
      </c>
      <c r="BH126" s="222">
        <f>IF(N126="sníž. přenesená",J126,0)</f>
        <v>0</v>
      </c>
      <c r="BI126" s="222">
        <f>IF(N126="nulová",J126,0)</f>
        <v>0</v>
      </c>
      <c r="BJ126" s="17" t="s">
        <v>85</v>
      </c>
      <c r="BK126" s="222">
        <f>ROUND(I126*H126,2)</f>
        <v>0</v>
      </c>
      <c r="BL126" s="17" t="s">
        <v>135</v>
      </c>
      <c r="BM126" s="221" t="s">
        <v>142</v>
      </c>
    </row>
    <row r="127" s="2" customFormat="1">
      <c r="A127" s="38"/>
      <c r="B127" s="39"/>
      <c r="C127" s="40"/>
      <c r="D127" s="223" t="s">
        <v>137</v>
      </c>
      <c r="E127" s="40"/>
      <c r="F127" s="224" t="s">
        <v>143</v>
      </c>
      <c r="G127" s="40"/>
      <c r="H127" s="40"/>
      <c r="I127" s="225"/>
      <c r="J127" s="40"/>
      <c r="K127" s="40"/>
      <c r="L127" s="44"/>
      <c r="M127" s="226"/>
      <c r="N127" s="227"/>
      <c r="O127" s="91"/>
      <c r="P127" s="91"/>
      <c r="Q127" s="91"/>
      <c r="R127" s="91"/>
      <c r="S127" s="91"/>
      <c r="T127" s="92"/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T127" s="17" t="s">
        <v>137</v>
      </c>
      <c r="AU127" s="17" t="s">
        <v>85</v>
      </c>
    </row>
    <row r="128" s="2" customFormat="1" ht="37.8" customHeight="1">
      <c r="A128" s="38"/>
      <c r="B128" s="39"/>
      <c r="C128" s="210" t="s">
        <v>144</v>
      </c>
      <c r="D128" s="210" t="s">
        <v>130</v>
      </c>
      <c r="E128" s="211" t="s">
        <v>145</v>
      </c>
      <c r="F128" s="212" t="s">
        <v>146</v>
      </c>
      <c r="G128" s="213" t="s">
        <v>141</v>
      </c>
      <c r="H128" s="214">
        <v>420</v>
      </c>
      <c r="I128" s="215"/>
      <c r="J128" s="216">
        <f>ROUND(I128*H128,2)</f>
        <v>0</v>
      </c>
      <c r="K128" s="212" t="s">
        <v>134</v>
      </c>
      <c r="L128" s="44"/>
      <c r="M128" s="217" t="s">
        <v>1</v>
      </c>
      <c r="N128" s="218" t="s">
        <v>42</v>
      </c>
      <c r="O128" s="91"/>
      <c r="P128" s="219">
        <f>O128*H128</f>
        <v>0</v>
      </c>
      <c r="Q128" s="219">
        <v>0</v>
      </c>
      <c r="R128" s="219">
        <f>Q128*H128</f>
        <v>0</v>
      </c>
      <c r="S128" s="219">
        <v>0</v>
      </c>
      <c r="T128" s="220">
        <f>S128*H128</f>
        <v>0</v>
      </c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R128" s="221" t="s">
        <v>135</v>
      </c>
      <c r="AT128" s="221" t="s">
        <v>130</v>
      </c>
      <c r="AU128" s="221" t="s">
        <v>85</v>
      </c>
      <c r="AY128" s="17" t="s">
        <v>129</v>
      </c>
      <c r="BE128" s="222">
        <f>IF(N128="základní",J128,0)</f>
        <v>0</v>
      </c>
      <c r="BF128" s="222">
        <f>IF(N128="snížená",J128,0)</f>
        <v>0</v>
      </c>
      <c r="BG128" s="222">
        <f>IF(N128="zákl. přenesená",J128,0)</f>
        <v>0</v>
      </c>
      <c r="BH128" s="222">
        <f>IF(N128="sníž. přenesená",J128,0)</f>
        <v>0</v>
      </c>
      <c r="BI128" s="222">
        <f>IF(N128="nulová",J128,0)</f>
        <v>0</v>
      </c>
      <c r="BJ128" s="17" t="s">
        <v>85</v>
      </c>
      <c r="BK128" s="222">
        <f>ROUND(I128*H128,2)</f>
        <v>0</v>
      </c>
      <c r="BL128" s="17" t="s">
        <v>135</v>
      </c>
      <c r="BM128" s="221" t="s">
        <v>147</v>
      </c>
    </row>
    <row r="129" s="2" customFormat="1">
      <c r="A129" s="38"/>
      <c r="B129" s="39"/>
      <c r="C129" s="40"/>
      <c r="D129" s="223" t="s">
        <v>137</v>
      </c>
      <c r="E129" s="40"/>
      <c r="F129" s="224" t="s">
        <v>148</v>
      </c>
      <c r="G129" s="40"/>
      <c r="H129" s="40"/>
      <c r="I129" s="225"/>
      <c r="J129" s="40"/>
      <c r="K129" s="40"/>
      <c r="L129" s="44"/>
      <c r="M129" s="226"/>
      <c r="N129" s="227"/>
      <c r="O129" s="91"/>
      <c r="P129" s="91"/>
      <c r="Q129" s="91"/>
      <c r="R129" s="91"/>
      <c r="S129" s="91"/>
      <c r="T129" s="92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T129" s="17" t="s">
        <v>137</v>
      </c>
      <c r="AU129" s="17" t="s">
        <v>85</v>
      </c>
    </row>
    <row r="130" s="12" customFormat="1">
      <c r="A130" s="12"/>
      <c r="B130" s="228"/>
      <c r="C130" s="229"/>
      <c r="D130" s="230" t="s">
        <v>149</v>
      </c>
      <c r="E130" s="229"/>
      <c r="F130" s="231" t="s">
        <v>150</v>
      </c>
      <c r="G130" s="229"/>
      <c r="H130" s="232">
        <v>420</v>
      </c>
      <c r="I130" s="233"/>
      <c r="J130" s="229"/>
      <c r="K130" s="229"/>
      <c r="L130" s="234"/>
      <c r="M130" s="235"/>
      <c r="N130" s="236"/>
      <c r="O130" s="236"/>
      <c r="P130" s="236"/>
      <c r="Q130" s="236"/>
      <c r="R130" s="236"/>
      <c r="S130" s="236"/>
      <c r="T130" s="237"/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T130" s="238" t="s">
        <v>149</v>
      </c>
      <c r="AU130" s="238" t="s">
        <v>85</v>
      </c>
      <c r="AV130" s="12" t="s">
        <v>87</v>
      </c>
      <c r="AW130" s="12" t="s">
        <v>4</v>
      </c>
      <c r="AX130" s="12" t="s">
        <v>85</v>
      </c>
      <c r="AY130" s="238" t="s">
        <v>129</v>
      </c>
    </row>
    <row r="131" s="2" customFormat="1" ht="33" customHeight="1">
      <c r="A131" s="38"/>
      <c r="B131" s="39"/>
      <c r="C131" s="210" t="s">
        <v>135</v>
      </c>
      <c r="D131" s="210" t="s">
        <v>130</v>
      </c>
      <c r="E131" s="211" t="s">
        <v>151</v>
      </c>
      <c r="F131" s="212" t="s">
        <v>152</v>
      </c>
      <c r="G131" s="213" t="s">
        <v>133</v>
      </c>
      <c r="H131" s="214">
        <v>9.1620000000000008</v>
      </c>
      <c r="I131" s="215"/>
      <c r="J131" s="216">
        <f>ROUND(I131*H131,2)</f>
        <v>0</v>
      </c>
      <c r="K131" s="212" t="s">
        <v>134</v>
      </c>
      <c r="L131" s="44"/>
      <c r="M131" s="217" t="s">
        <v>1</v>
      </c>
      <c r="N131" s="218" t="s">
        <v>42</v>
      </c>
      <c r="O131" s="91"/>
      <c r="P131" s="219">
        <f>O131*H131</f>
        <v>0</v>
      </c>
      <c r="Q131" s="219">
        <v>0</v>
      </c>
      <c r="R131" s="219">
        <f>Q131*H131</f>
        <v>0</v>
      </c>
      <c r="S131" s="219">
        <v>0</v>
      </c>
      <c r="T131" s="220">
        <f>S131*H131</f>
        <v>0</v>
      </c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R131" s="221" t="s">
        <v>135</v>
      </c>
      <c r="AT131" s="221" t="s">
        <v>130</v>
      </c>
      <c r="AU131" s="221" t="s">
        <v>85</v>
      </c>
      <c r="AY131" s="17" t="s">
        <v>129</v>
      </c>
      <c r="BE131" s="222">
        <f>IF(N131="základní",J131,0)</f>
        <v>0</v>
      </c>
      <c r="BF131" s="222">
        <f>IF(N131="snížená",J131,0)</f>
        <v>0</v>
      </c>
      <c r="BG131" s="222">
        <f>IF(N131="zákl. přenesená",J131,0)</f>
        <v>0</v>
      </c>
      <c r="BH131" s="222">
        <f>IF(N131="sníž. přenesená",J131,0)</f>
        <v>0</v>
      </c>
      <c r="BI131" s="222">
        <f>IF(N131="nulová",J131,0)</f>
        <v>0</v>
      </c>
      <c r="BJ131" s="17" t="s">
        <v>85</v>
      </c>
      <c r="BK131" s="222">
        <f>ROUND(I131*H131,2)</f>
        <v>0</v>
      </c>
      <c r="BL131" s="17" t="s">
        <v>135</v>
      </c>
      <c r="BM131" s="221" t="s">
        <v>153</v>
      </c>
    </row>
    <row r="132" s="2" customFormat="1">
      <c r="A132" s="38"/>
      <c r="B132" s="39"/>
      <c r="C132" s="40"/>
      <c r="D132" s="223" t="s">
        <v>137</v>
      </c>
      <c r="E132" s="40"/>
      <c r="F132" s="224" t="s">
        <v>154</v>
      </c>
      <c r="G132" s="40"/>
      <c r="H132" s="40"/>
      <c r="I132" s="225"/>
      <c r="J132" s="40"/>
      <c r="K132" s="40"/>
      <c r="L132" s="44"/>
      <c r="M132" s="226"/>
      <c r="N132" s="227"/>
      <c r="O132" s="91"/>
      <c r="P132" s="91"/>
      <c r="Q132" s="91"/>
      <c r="R132" s="91"/>
      <c r="S132" s="91"/>
      <c r="T132" s="92"/>
      <c r="U132" s="38"/>
      <c r="V132" s="38"/>
      <c r="W132" s="38"/>
      <c r="X132" s="38"/>
      <c r="Y132" s="38"/>
      <c r="Z132" s="38"/>
      <c r="AA132" s="38"/>
      <c r="AB132" s="38"/>
      <c r="AC132" s="38"/>
      <c r="AD132" s="38"/>
      <c r="AE132" s="38"/>
      <c r="AT132" s="17" t="s">
        <v>137</v>
      </c>
      <c r="AU132" s="17" t="s">
        <v>85</v>
      </c>
    </row>
    <row r="133" s="2" customFormat="1" ht="44.25" customHeight="1">
      <c r="A133" s="38"/>
      <c r="B133" s="39"/>
      <c r="C133" s="210" t="s">
        <v>155</v>
      </c>
      <c r="D133" s="210" t="s">
        <v>130</v>
      </c>
      <c r="E133" s="211" t="s">
        <v>156</v>
      </c>
      <c r="F133" s="212" t="s">
        <v>157</v>
      </c>
      <c r="G133" s="213" t="s">
        <v>133</v>
      </c>
      <c r="H133" s="214">
        <v>174.078</v>
      </c>
      <c r="I133" s="215"/>
      <c r="J133" s="216">
        <f>ROUND(I133*H133,2)</f>
        <v>0</v>
      </c>
      <c r="K133" s="212" t="s">
        <v>134</v>
      </c>
      <c r="L133" s="44"/>
      <c r="M133" s="217" t="s">
        <v>1</v>
      </c>
      <c r="N133" s="218" t="s">
        <v>42</v>
      </c>
      <c r="O133" s="91"/>
      <c r="P133" s="219">
        <f>O133*H133</f>
        <v>0</v>
      </c>
      <c r="Q133" s="219">
        <v>0</v>
      </c>
      <c r="R133" s="219">
        <f>Q133*H133</f>
        <v>0</v>
      </c>
      <c r="S133" s="219">
        <v>0</v>
      </c>
      <c r="T133" s="22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1" t="s">
        <v>135</v>
      </c>
      <c r="AT133" s="221" t="s">
        <v>130</v>
      </c>
      <c r="AU133" s="221" t="s">
        <v>85</v>
      </c>
      <c r="AY133" s="17" t="s">
        <v>129</v>
      </c>
      <c r="BE133" s="222">
        <f>IF(N133="základní",J133,0)</f>
        <v>0</v>
      </c>
      <c r="BF133" s="222">
        <f>IF(N133="snížená",J133,0)</f>
        <v>0</v>
      </c>
      <c r="BG133" s="222">
        <f>IF(N133="zákl. přenesená",J133,0)</f>
        <v>0</v>
      </c>
      <c r="BH133" s="222">
        <f>IF(N133="sníž. přenesená",J133,0)</f>
        <v>0</v>
      </c>
      <c r="BI133" s="222">
        <f>IF(N133="nulová",J133,0)</f>
        <v>0</v>
      </c>
      <c r="BJ133" s="17" t="s">
        <v>85</v>
      </c>
      <c r="BK133" s="222">
        <f>ROUND(I133*H133,2)</f>
        <v>0</v>
      </c>
      <c r="BL133" s="17" t="s">
        <v>135</v>
      </c>
      <c r="BM133" s="221" t="s">
        <v>158</v>
      </c>
    </row>
    <row r="134" s="2" customFormat="1">
      <c r="A134" s="38"/>
      <c r="B134" s="39"/>
      <c r="C134" s="40"/>
      <c r="D134" s="223" t="s">
        <v>137</v>
      </c>
      <c r="E134" s="40"/>
      <c r="F134" s="224" t="s">
        <v>159</v>
      </c>
      <c r="G134" s="40"/>
      <c r="H134" s="40"/>
      <c r="I134" s="225"/>
      <c r="J134" s="40"/>
      <c r="K134" s="40"/>
      <c r="L134" s="44"/>
      <c r="M134" s="226"/>
      <c r="N134" s="227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137</v>
      </c>
      <c r="AU134" s="17" t="s">
        <v>85</v>
      </c>
    </row>
    <row r="135" s="12" customFormat="1">
      <c r="A135" s="12"/>
      <c r="B135" s="228"/>
      <c r="C135" s="229"/>
      <c r="D135" s="230" t="s">
        <v>149</v>
      </c>
      <c r="E135" s="229"/>
      <c r="F135" s="231" t="s">
        <v>160</v>
      </c>
      <c r="G135" s="229"/>
      <c r="H135" s="232">
        <v>174.078</v>
      </c>
      <c r="I135" s="233"/>
      <c r="J135" s="229"/>
      <c r="K135" s="229"/>
      <c r="L135" s="234"/>
      <c r="M135" s="235"/>
      <c r="N135" s="236"/>
      <c r="O135" s="236"/>
      <c r="P135" s="236"/>
      <c r="Q135" s="236"/>
      <c r="R135" s="236"/>
      <c r="S135" s="236"/>
      <c r="T135" s="237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T135" s="238" t="s">
        <v>149</v>
      </c>
      <c r="AU135" s="238" t="s">
        <v>85</v>
      </c>
      <c r="AV135" s="12" t="s">
        <v>87</v>
      </c>
      <c r="AW135" s="12" t="s">
        <v>4</v>
      </c>
      <c r="AX135" s="12" t="s">
        <v>85</v>
      </c>
      <c r="AY135" s="238" t="s">
        <v>129</v>
      </c>
    </row>
    <row r="136" s="2" customFormat="1" ht="44.25" customHeight="1">
      <c r="A136" s="38"/>
      <c r="B136" s="39"/>
      <c r="C136" s="210" t="s">
        <v>161</v>
      </c>
      <c r="D136" s="210" t="s">
        <v>130</v>
      </c>
      <c r="E136" s="211" t="s">
        <v>162</v>
      </c>
      <c r="F136" s="212" t="s">
        <v>163</v>
      </c>
      <c r="G136" s="213" t="s">
        <v>133</v>
      </c>
      <c r="H136" s="214">
        <v>9.1620000000000008</v>
      </c>
      <c r="I136" s="215"/>
      <c r="J136" s="216">
        <f>ROUND(I136*H136,2)</f>
        <v>0</v>
      </c>
      <c r="K136" s="212" t="s">
        <v>134</v>
      </c>
      <c r="L136" s="44"/>
      <c r="M136" s="217" t="s">
        <v>1</v>
      </c>
      <c r="N136" s="218" t="s">
        <v>42</v>
      </c>
      <c r="O136" s="91"/>
      <c r="P136" s="219">
        <f>O136*H136</f>
        <v>0</v>
      </c>
      <c r="Q136" s="219">
        <v>0</v>
      </c>
      <c r="R136" s="219">
        <f>Q136*H136</f>
        <v>0</v>
      </c>
      <c r="S136" s="219">
        <v>0</v>
      </c>
      <c r="T136" s="22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1" t="s">
        <v>135</v>
      </c>
      <c r="AT136" s="221" t="s">
        <v>130</v>
      </c>
      <c r="AU136" s="221" t="s">
        <v>85</v>
      </c>
      <c r="AY136" s="17" t="s">
        <v>129</v>
      </c>
      <c r="BE136" s="222">
        <f>IF(N136="základní",J136,0)</f>
        <v>0</v>
      </c>
      <c r="BF136" s="222">
        <f>IF(N136="snížená",J136,0)</f>
        <v>0</v>
      </c>
      <c r="BG136" s="222">
        <f>IF(N136="zákl. přenesená",J136,0)</f>
        <v>0</v>
      </c>
      <c r="BH136" s="222">
        <f>IF(N136="sníž. přenesená",J136,0)</f>
        <v>0</v>
      </c>
      <c r="BI136" s="222">
        <f>IF(N136="nulová",J136,0)</f>
        <v>0</v>
      </c>
      <c r="BJ136" s="17" t="s">
        <v>85</v>
      </c>
      <c r="BK136" s="222">
        <f>ROUND(I136*H136,2)</f>
        <v>0</v>
      </c>
      <c r="BL136" s="17" t="s">
        <v>135</v>
      </c>
      <c r="BM136" s="221" t="s">
        <v>164</v>
      </c>
    </row>
    <row r="137" s="2" customFormat="1">
      <c r="A137" s="38"/>
      <c r="B137" s="39"/>
      <c r="C137" s="40"/>
      <c r="D137" s="223" t="s">
        <v>137</v>
      </c>
      <c r="E137" s="40"/>
      <c r="F137" s="224" t="s">
        <v>165</v>
      </c>
      <c r="G137" s="40"/>
      <c r="H137" s="40"/>
      <c r="I137" s="225"/>
      <c r="J137" s="40"/>
      <c r="K137" s="40"/>
      <c r="L137" s="44"/>
      <c r="M137" s="226"/>
      <c r="N137" s="227"/>
      <c r="O137" s="91"/>
      <c r="P137" s="91"/>
      <c r="Q137" s="91"/>
      <c r="R137" s="91"/>
      <c r="S137" s="91"/>
      <c r="T137" s="92"/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T137" s="17" t="s">
        <v>137</v>
      </c>
      <c r="AU137" s="17" t="s">
        <v>85</v>
      </c>
    </row>
    <row r="138" s="11" customFormat="1" ht="25.92" customHeight="1">
      <c r="A138" s="11"/>
      <c r="B138" s="196"/>
      <c r="C138" s="197"/>
      <c r="D138" s="198" t="s">
        <v>76</v>
      </c>
      <c r="E138" s="199" t="s">
        <v>166</v>
      </c>
      <c r="F138" s="199" t="s">
        <v>167</v>
      </c>
      <c r="G138" s="197"/>
      <c r="H138" s="197"/>
      <c r="I138" s="200"/>
      <c r="J138" s="201">
        <f>BK138</f>
        <v>0</v>
      </c>
      <c r="K138" s="197"/>
      <c r="L138" s="202"/>
      <c r="M138" s="203"/>
      <c r="N138" s="204"/>
      <c r="O138" s="204"/>
      <c r="P138" s="205">
        <f>SUM(P139:P159)</f>
        <v>0</v>
      </c>
      <c r="Q138" s="204"/>
      <c r="R138" s="205">
        <f>SUM(R139:R159)</f>
        <v>0</v>
      </c>
      <c r="S138" s="204"/>
      <c r="T138" s="206">
        <f>SUM(T139:T159)</f>
        <v>6.0384000000000002</v>
      </c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R138" s="207" t="s">
        <v>87</v>
      </c>
      <c r="AT138" s="208" t="s">
        <v>76</v>
      </c>
      <c r="AU138" s="208" t="s">
        <v>77</v>
      </c>
      <c r="AY138" s="207" t="s">
        <v>129</v>
      </c>
      <c r="BK138" s="209">
        <f>SUM(BK139:BK159)</f>
        <v>0</v>
      </c>
    </row>
    <row r="139" s="2" customFormat="1" ht="44.25" customHeight="1">
      <c r="A139" s="38"/>
      <c r="B139" s="39"/>
      <c r="C139" s="210" t="s">
        <v>168</v>
      </c>
      <c r="D139" s="210" t="s">
        <v>130</v>
      </c>
      <c r="E139" s="211" t="s">
        <v>169</v>
      </c>
      <c r="F139" s="212" t="s">
        <v>170</v>
      </c>
      <c r="G139" s="213" t="s">
        <v>171</v>
      </c>
      <c r="H139" s="214">
        <v>888</v>
      </c>
      <c r="I139" s="215"/>
      <c r="J139" s="216">
        <f>ROUND(I139*H139,2)</f>
        <v>0</v>
      </c>
      <c r="K139" s="212" t="s">
        <v>134</v>
      </c>
      <c r="L139" s="44"/>
      <c r="M139" s="217" t="s">
        <v>1</v>
      </c>
      <c r="N139" s="218" t="s">
        <v>42</v>
      </c>
      <c r="O139" s="91"/>
      <c r="P139" s="219">
        <f>O139*H139</f>
        <v>0</v>
      </c>
      <c r="Q139" s="219">
        <v>0</v>
      </c>
      <c r="R139" s="219">
        <f>Q139*H139</f>
        <v>0</v>
      </c>
      <c r="S139" s="219">
        <v>0.0035999999999999999</v>
      </c>
      <c r="T139" s="220">
        <f>S139*H139</f>
        <v>3.1968000000000001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1" t="s">
        <v>172</v>
      </c>
      <c r="AT139" s="221" t="s">
        <v>130</v>
      </c>
      <c r="AU139" s="221" t="s">
        <v>85</v>
      </c>
      <c r="AY139" s="17" t="s">
        <v>129</v>
      </c>
      <c r="BE139" s="222">
        <f>IF(N139="základní",J139,0)</f>
        <v>0</v>
      </c>
      <c r="BF139" s="222">
        <f>IF(N139="snížená",J139,0)</f>
        <v>0</v>
      </c>
      <c r="BG139" s="222">
        <f>IF(N139="zákl. přenesená",J139,0)</f>
        <v>0</v>
      </c>
      <c r="BH139" s="222">
        <f>IF(N139="sníž. přenesená",J139,0)</f>
        <v>0</v>
      </c>
      <c r="BI139" s="222">
        <f>IF(N139="nulová",J139,0)</f>
        <v>0</v>
      </c>
      <c r="BJ139" s="17" t="s">
        <v>85</v>
      </c>
      <c r="BK139" s="222">
        <f>ROUND(I139*H139,2)</f>
        <v>0</v>
      </c>
      <c r="BL139" s="17" t="s">
        <v>172</v>
      </c>
      <c r="BM139" s="221" t="s">
        <v>173</v>
      </c>
    </row>
    <row r="140" s="2" customFormat="1">
      <c r="A140" s="38"/>
      <c r="B140" s="39"/>
      <c r="C140" s="40"/>
      <c r="D140" s="223" t="s">
        <v>137</v>
      </c>
      <c r="E140" s="40"/>
      <c r="F140" s="224" t="s">
        <v>174</v>
      </c>
      <c r="G140" s="40"/>
      <c r="H140" s="40"/>
      <c r="I140" s="225"/>
      <c r="J140" s="40"/>
      <c r="K140" s="40"/>
      <c r="L140" s="44"/>
      <c r="M140" s="226"/>
      <c r="N140" s="227"/>
      <c r="O140" s="91"/>
      <c r="P140" s="91"/>
      <c r="Q140" s="91"/>
      <c r="R140" s="91"/>
      <c r="S140" s="91"/>
      <c r="T140" s="92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137</v>
      </c>
      <c r="AU140" s="17" t="s">
        <v>85</v>
      </c>
    </row>
    <row r="141" s="13" customFormat="1">
      <c r="A141" s="13"/>
      <c r="B141" s="239"/>
      <c r="C141" s="240"/>
      <c r="D141" s="230" t="s">
        <v>149</v>
      </c>
      <c r="E141" s="241" t="s">
        <v>1</v>
      </c>
      <c r="F141" s="242" t="s">
        <v>175</v>
      </c>
      <c r="G141" s="240"/>
      <c r="H141" s="241" t="s">
        <v>1</v>
      </c>
      <c r="I141" s="243"/>
      <c r="J141" s="240"/>
      <c r="K141" s="240"/>
      <c r="L141" s="244"/>
      <c r="M141" s="245"/>
      <c r="N141" s="246"/>
      <c r="O141" s="246"/>
      <c r="P141" s="246"/>
      <c r="Q141" s="246"/>
      <c r="R141" s="246"/>
      <c r="S141" s="246"/>
      <c r="T141" s="247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48" t="s">
        <v>149</v>
      </c>
      <c r="AU141" s="248" t="s">
        <v>85</v>
      </c>
      <c r="AV141" s="13" t="s">
        <v>85</v>
      </c>
      <c r="AW141" s="13" t="s">
        <v>32</v>
      </c>
      <c r="AX141" s="13" t="s">
        <v>77</v>
      </c>
      <c r="AY141" s="248" t="s">
        <v>129</v>
      </c>
    </row>
    <row r="142" s="12" customFormat="1">
      <c r="A142" s="12"/>
      <c r="B142" s="228"/>
      <c r="C142" s="229"/>
      <c r="D142" s="230" t="s">
        <v>149</v>
      </c>
      <c r="E142" s="249" t="s">
        <v>1</v>
      </c>
      <c r="F142" s="231" t="s">
        <v>176</v>
      </c>
      <c r="G142" s="229"/>
      <c r="H142" s="232">
        <v>623</v>
      </c>
      <c r="I142" s="233"/>
      <c r="J142" s="229"/>
      <c r="K142" s="229"/>
      <c r="L142" s="234"/>
      <c r="M142" s="235"/>
      <c r="N142" s="236"/>
      <c r="O142" s="236"/>
      <c r="P142" s="236"/>
      <c r="Q142" s="236"/>
      <c r="R142" s="236"/>
      <c r="S142" s="236"/>
      <c r="T142" s="237"/>
      <c r="U142" s="12"/>
      <c r="V142" s="12"/>
      <c r="W142" s="12"/>
      <c r="X142" s="12"/>
      <c r="Y142" s="12"/>
      <c r="Z142" s="12"/>
      <c r="AA142" s="12"/>
      <c r="AB142" s="12"/>
      <c r="AC142" s="12"/>
      <c r="AD142" s="12"/>
      <c r="AE142" s="12"/>
      <c r="AT142" s="238" t="s">
        <v>149</v>
      </c>
      <c r="AU142" s="238" t="s">
        <v>85</v>
      </c>
      <c r="AV142" s="12" t="s">
        <v>87</v>
      </c>
      <c r="AW142" s="12" t="s">
        <v>32</v>
      </c>
      <c r="AX142" s="12" t="s">
        <v>77</v>
      </c>
      <c r="AY142" s="238" t="s">
        <v>129</v>
      </c>
    </row>
    <row r="143" s="13" customFormat="1">
      <c r="A143" s="13"/>
      <c r="B143" s="239"/>
      <c r="C143" s="240"/>
      <c r="D143" s="230" t="s">
        <v>149</v>
      </c>
      <c r="E143" s="241" t="s">
        <v>1</v>
      </c>
      <c r="F143" s="242" t="s">
        <v>177</v>
      </c>
      <c r="G143" s="240"/>
      <c r="H143" s="241" t="s">
        <v>1</v>
      </c>
      <c r="I143" s="243"/>
      <c r="J143" s="240"/>
      <c r="K143" s="240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149</v>
      </c>
      <c r="AU143" s="248" t="s">
        <v>85</v>
      </c>
      <c r="AV143" s="13" t="s">
        <v>85</v>
      </c>
      <c r="AW143" s="13" t="s">
        <v>32</v>
      </c>
      <c r="AX143" s="13" t="s">
        <v>77</v>
      </c>
      <c r="AY143" s="248" t="s">
        <v>129</v>
      </c>
    </row>
    <row r="144" s="12" customFormat="1">
      <c r="A144" s="12"/>
      <c r="B144" s="228"/>
      <c r="C144" s="229"/>
      <c r="D144" s="230" t="s">
        <v>149</v>
      </c>
      <c r="E144" s="249" t="s">
        <v>1</v>
      </c>
      <c r="F144" s="231" t="s">
        <v>178</v>
      </c>
      <c r="G144" s="229"/>
      <c r="H144" s="232">
        <v>217</v>
      </c>
      <c r="I144" s="233"/>
      <c r="J144" s="229"/>
      <c r="K144" s="229"/>
      <c r="L144" s="234"/>
      <c r="M144" s="235"/>
      <c r="N144" s="236"/>
      <c r="O144" s="236"/>
      <c r="P144" s="236"/>
      <c r="Q144" s="236"/>
      <c r="R144" s="236"/>
      <c r="S144" s="236"/>
      <c r="T144" s="237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T144" s="238" t="s">
        <v>149</v>
      </c>
      <c r="AU144" s="238" t="s">
        <v>85</v>
      </c>
      <c r="AV144" s="12" t="s">
        <v>87</v>
      </c>
      <c r="AW144" s="12" t="s">
        <v>32</v>
      </c>
      <c r="AX144" s="12" t="s">
        <v>77</v>
      </c>
      <c r="AY144" s="238" t="s">
        <v>129</v>
      </c>
    </row>
    <row r="145" s="13" customFormat="1">
      <c r="A145" s="13"/>
      <c r="B145" s="239"/>
      <c r="C145" s="240"/>
      <c r="D145" s="230" t="s">
        <v>149</v>
      </c>
      <c r="E145" s="241" t="s">
        <v>1</v>
      </c>
      <c r="F145" s="242" t="s">
        <v>179</v>
      </c>
      <c r="G145" s="240"/>
      <c r="H145" s="241" t="s">
        <v>1</v>
      </c>
      <c r="I145" s="243"/>
      <c r="J145" s="240"/>
      <c r="K145" s="240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149</v>
      </c>
      <c r="AU145" s="248" t="s">
        <v>85</v>
      </c>
      <c r="AV145" s="13" t="s">
        <v>85</v>
      </c>
      <c r="AW145" s="13" t="s">
        <v>32</v>
      </c>
      <c r="AX145" s="13" t="s">
        <v>77</v>
      </c>
      <c r="AY145" s="248" t="s">
        <v>129</v>
      </c>
    </row>
    <row r="146" s="12" customFormat="1">
      <c r="A146" s="12"/>
      <c r="B146" s="228"/>
      <c r="C146" s="229"/>
      <c r="D146" s="230" t="s">
        <v>149</v>
      </c>
      <c r="E146" s="249" t="s">
        <v>1</v>
      </c>
      <c r="F146" s="231" t="s">
        <v>180</v>
      </c>
      <c r="G146" s="229"/>
      <c r="H146" s="232">
        <v>24</v>
      </c>
      <c r="I146" s="233"/>
      <c r="J146" s="229"/>
      <c r="K146" s="229"/>
      <c r="L146" s="234"/>
      <c r="M146" s="235"/>
      <c r="N146" s="236"/>
      <c r="O146" s="236"/>
      <c r="P146" s="236"/>
      <c r="Q146" s="236"/>
      <c r="R146" s="236"/>
      <c r="S146" s="236"/>
      <c r="T146" s="237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T146" s="238" t="s">
        <v>149</v>
      </c>
      <c r="AU146" s="238" t="s">
        <v>85</v>
      </c>
      <c r="AV146" s="12" t="s">
        <v>87</v>
      </c>
      <c r="AW146" s="12" t="s">
        <v>32</v>
      </c>
      <c r="AX146" s="12" t="s">
        <v>77</v>
      </c>
      <c r="AY146" s="238" t="s">
        <v>129</v>
      </c>
    </row>
    <row r="147" s="13" customFormat="1">
      <c r="A147" s="13"/>
      <c r="B147" s="239"/>
      <c r="C147" s="240"/>
      <c r="D147" s="230" t="s">
        <v>149</v>
      </c>
      <c r="E147" s="241" t="s">
        <v>1</v>
      </c>
      <c r="F147" s="242" t="s">
        <v>181</v>
      </c>
      <c r="G147" s="240"/>
      <c r="H147" s="241" t="s">
        <v>1</v>
      </c>
      <c r="I147" s="243"/>
      <c r="J147" s="240"/>
      <c r="K147" s="240"/>
      <c r="L147" s="244"/>
      <c r="M147" s="245"/>
      <c r="N147" s="246"/>
      <c r="O147" s="246"/>
      <c r="P147" s="246"/>
      <c r="Q147" s="246"/>
      <c r="R147" s="246"/>
      <c r="S147" s="246"/>
      <c r="T147" s="247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48" t="s">
        <v>149</v>
      </c>
      <c r="AU147" s="248" t="s">
        <v>85</v>
      </c>
      <c r="AV147" s="13" t="s">
        <v>85</v>
      </c>
      <c r="AW147" s="13" t="s">
        <v>32</v>
      </c>
      <c r="AX147" s="13" t="s">
        <v>77</v>
      </c>
      <c r="AY147" s="248" t="s">
        <v>129</v>
      </c>
    </row>
    <row r="148" s="12" customFormat="1">
      <c r="A148" s="12"/>
      <c r="B148" s="228"/>
      <c r="C148" s="229"/>
      <c r="D148" s="230" t="s">
        <v>149</v>
      </c>
      <c r="E148" s="249" t="s">
        <v>1</v>
      </c>
      <c r="F148" s="231" t="s">
        <v>180</v>
      </c>
      <c r="G148" s="229"/>
      <c r="H148" s="232">
        <v>24</v>
      </c>
      <c r="I148" s="233"/>
      <c r="J148" s="229"/>
      <c r="K148" s="229"/>
      <c r="L148" s="234"/>
      <c r="M148" s="235"/>
      <c r="N148" s="236"/>
      <c r="O148" s="236"/>
      <c r="P148" s="236"/>
      <c r="Q148" s="236"/>
      <c r="R148" s="236"/>
      <c r="S148" s="236"/>
      <c r="T148" s="237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T148" s="238" t="s">
        <v>149</v>
      </c>
      <c r="AU148" s="238" t="s">
        <v>85</v>
      </c>
      <c r="AV148" s="12" t="s">
        <v>87</v>
      </c>
      <c r="AW148" s="12" t="s">
        <v>32</v>
      </c>
      <c r="AX148" s="12" t="s">
        <v>77</v>
      </c>
      <c r="AY148" s="238" t="s">
        <v>129</v>
      </c>
    </row>
    <row r="149" s="14" customFormat="1">
      <c r="A149" s="14"/>
      <c r="B149" s="250"/>
      <c r="C149" s="251"/>
      <c r="D149" s="230" t="s">
        <v>149</v>
      </c>
      <c r="E149" s="252" t="s">
        <v>1</v>
      </c>
      <c r="F149" s="253" t="s">
        <v>182</v>
      </c>
      <c r="G149" s="251"/>
      <c r="H149" s="254">
        <v>888</v>
      </c>
      <c r="I149" s="255"/>
      <c r="J149" s="251"/>
      <c r="K149" s="251"/>
      <c r="L149" s="256"/>
      <c r="M149" s="257"/>
      <c r="N149" s="258"/>
      <c r="O149" s="258"/>
      <c r="P149" s="258"/>
      <c r="Q149" s="258"/>
      <c r="R149" s="258"/>
      <c r="S149" s="258"/>
      <c r="T149" s="259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60" t="s">
        <v>149</v>
      </c>
      <c r="AU149" s="260" t="s">
        <v>85</v>
      </c>
      <c r="AV149" s="14" t="s">
        <v>135</v>
      </c>
      <c r="AW149" s="14" t="s">
        <v>32</v>
      </c>
      <c r="AX149" s="14" t="s">
        <v>85</v>
      </c>
      <c r="AY149" s="260" t="s">
        <v>129</v>
      </c>
    </row>
    <row r="150" s="2" customFormat="1" ht="37.8" customHeight="1">
      <c r="A150" s="38"/>
      <c r="B150" s="39"/>
      <c r="C150" s="210" t="s">
        <v>183</v>
      </c>
      <c r="D150" s="210" t="s">
        <v>130</v>
      </c>
      <c r="E150" s="211" t="s">
        <v>184</v>
      </c>
      <c r="F150" s="212" t="s">
        <v>185</v>
      </c>
      <c r="G150" s="213" t="s">
        <v>171</v>
      </c>
      <c r="H150" s="214">
        <v>888</v>
      </c>
      <c r="I150" s="215"/>
      <c r="J150" s="216">
        <f>ROUND(I150*H150,2)</f>
        <v>0</v>
      </c>
      <c r="K150" s="212" t="s">
        <v>186</v>
      </c>
      <c r="L150" s="44"/>
      <c r="M150" s="217" t="s">
        <v>1</v>
      </c>
      <c r="N150" s="218" t="s">
        <v>42</v>
      </c>
      <c r="O150" s="91"/>
      <c r="P150" s="219">
        <f>O150*H150</f>
        <v>0</v>
      </c>
      <c r="Q150" s="219">
        <v>0</v>
      </c>
      <c r="R150" s="219">
        <f>Q150*H150</f>
        <v>0</v>
      </c>
      <c r="S150" s="219">
        <v>0.0032000000000000002</v>
      </c>
      <c r="T150" s="220">
        <f>S150*H150</f>
        <v>2.8416000000000001</v>
      </c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R150" s="221" t="s">
        <v>172</v>
      </c>
      <c r="AT150" s="221" t="s">
        <v>130</v>
      </c>
      <c r="AU150" s="221" t="s">
        <v>85</v>
      </c>
      <c r="AY150" s="17" t="s">
        <v>129</v>
      </c>
      <c r="BE150" s="222">
        <f>IF(N150="základní",J150,0)</f>
        <v>0</v>
      </c>
      <c r="BF150" s="222">
        <f>IF(N150="snížená",J150,0)</f>
        <v>0</v>
      </c>
      <c r="BG150" s="222">
        <f>IF(N150="zákl. přenesená",J150,0)</f>
        <v>0</v>
      </c>
      <c r="BH150" s="222">
        <f>IF(N150="sníž. přenesená",J150,0)</f>
        <v>0</v>
      </c>
      <c r="BI150" s="222">
        <f>IF(N150="nulová",J150,0)</f>
        <v>0</v>
      </c>
      <c r="BJ150" s="17" t="s">
        <v>85</v>
      </c>
      <c r="BK150" s="222">
        <f>ROUND(I150*H150,2)</f>
        <v>0</v>
      </c>
      <c r="BL150" s="17" t="s">
        <v>172</v>
      </c>
      <c r="BM150" s="221" t="s">
        <v>187</v>
      </c>
    </row>
    <row r="151" s="13" customFormat="1">
      <c r="A151" s="13"/>
      <c r="B151" s="239"/>
      <c r="C151" s="240"/>
      <c r="D151" s="230" t="s">
        <v>149</v>
      </c>
      <c r="E151" s="241" t="s">
        <v>1</v>
      </c>
      <c r="F151" s="242" t="s">
        <v>175</v>
      </c>
      <c r="G151" s="240"/>
      <c r="H151" s="241" t="s">
        <v>1</v>
      </c>
      <c r="I151" s="243"/>
      <c r="J151" s="240"/>
      <c r="K151" s="240"/>
      <c r="L151" s="244"/>
      <c r="M151" s="245"/>
      <c r="N151" s="246"/>
      <c r="O151" s="246"/>
      <c r="P151" s="246"/>
      <c r="Q151" s="246"/>
      <c r="R151" s="246"/>
      <c r="S151" s="246"/>
      <c r="T151" s="247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48" t="s">
        <v>149</v>
      </c>
      <c r="AU151" s="248" t="s">
        <v>85</v>
      </c>
      <c r="AV151" s="13" t="s">
        <v>85</v>
      </c>
      <c r="AW151" s="13" t="s">
        <v>32</v>
      </c>
      <c r="AX151" s="13" t="s">
        <v>77</v>
      </c>
      <c r="AY151" s="248" t="s">
        <v>129</v>
      </c>
    </row>
    <row r="152" s="12" customFormat="1">
      <c r="A152" s="12"/>
      <c r="B152" s="228"/>
      <c r="C152" s="229"/>
      <c r="D152" s="230" t="s">
        <v>149</v>
      </c>
      <c r="E152" s="249" t="s">
        <v>1</v>
      </c>
      <c r="F152" s="231" t="s">
        <v>176</v>
      </c>
      <c r="G152" s="229"/>
      <c r="H152" s="232">
        <v>623</v>
      </c>
      <c r="I152" s="233"/>
      <c r="J152" s="229"/>
      <c r="K152" s="229"/>
      <c r="L152" s="234"/>
      <c r="M152" s="235"/>
      <c r="N152" s="236"/>
      <c r="O152" s="236"/>
      <c r="P152" s="236"/>
      <c r="Q152" s="236"/>
      <c r="R152" s="236"/>
      <c r="S152" s="236"/>
      <c r="T152" s="237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T152" s="238" t="s">
        <v>149</v>
      </c>
      <c r="AU152" s="238" t="s">
        <v>85</v>
      </c>
      <c r="AV152" s="12" t="s">
        <v>87</v>
      </c>
      <c r="AW152" s="12" t="s">
        <v>32</v>
      </c>
      <c r="AX152" s="12" t="s">
        <v>77</v>
      </c>
      <c r="AY152" s="238" t="s">
        <v>129</v>
      </c>
    </row>
    <row r="153" s="13" customFormat="1">
      <c r="A153" s="13"/>
      <c r="B153" s="239"/>
      <c r="C153" s="240"/>
      <c r="D153" s="230" t="s">
        <v>149</v>
      </c>
      <c r="E153" s="241" t="s">
        <v>1</v>
      </c>
      <c r="F153" s="242" t="s">
        <v>177</v>
      </c>
      <c r="G153" s="240"/>
      <c r="H153" s="241" t="s">
        <v>1</v>
      </c>
      <c r="I153" s="243"/>
      <c r="J153" s="240"/>
      <c r="K153" s="240"/>
      <c r="L153" s="244"/>
      <c r="M153" s="245"/>
      <c r="N153" s="246"/>
      <c r="O153" s="246"/>
      <c r="P153" s="246"/>
      <c r="Q153" s="246"/>
      <c r="R153" s="246"/>
      <c r="S153" s="246"/>
      <c r="T153" s="247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48" t="s">
        <v>149</v>
      </c>
      <c r="AU153" s="248" t="s">
        <v>85</v>
      </c>
      <c r="AV153" s="13" t="s">
        <v>85</v>
      </c>
      <c r="AW153" s="13" t="s">
        <v>32</v>
      </c>
      <c r="AX153" s="13" t="s">
        <v>77</v>
      </c>
      <c r="AY153" s="248" t="s">
        <v>129</v>
      </c>
    </row>
    <row r="154" s="12" customFormat="1">
      <c r="A154" s="12"/>
      <c r="B154" s="228"/>
      <c r="C154" s="229"/>
      <c r="D154" s="230" t="s">
        <v>149</v>
      </c>
      <c r="E154" s="249" t="s">
        <v>1</v>
      </c>
      <c r="F154" s="231" t="s">
        <v>178</v>
      </c>
      <c r="G154" s="229"/>
      <c r="H154" s="232">
        <v>217</v>
      </c>
      <c r="I154" s="233"/>
      <c r="J154" s="229"/>
      <c r="K154" s="229"/>
      <c r="L154" s="234"/>
      <c r="M154" s="235"/>
      <c r="N154" s="236"/>
      <c r="O154" s="236"/>
      <c r="P154" s="236"/>
      <c r="Q154" s="236"/>
      <c r="R154" s="236"/>
      <c r="S154" s="236"/>
      <c r="T154" s="237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T154" s="238" t="s">
        <v>149</v>
      </c>
      <c r="AU154" s="238" t="s">
        <v>85</v>
      </c>
      <c r="AV154" s="12" t="s">
        <v>87</v>
      </c>
      <c r="AW154" s="12" t="s">
        <v>32</v>
      </c>
      <c r="AX154" s="12" t="s">
        <v>77</v>
      </c>
      <c r="AY154" s="238" t="s">
        <v>129</v>
      </c>
    </row>
    <row r="155" s="13" customFormat="1">
      <c r="A155" s="13"/>
      <c r="B155" s="239"/>
      <c r="C155" s="240"/>
      <c r="D155" s="230" t="s">
        <v>149</v>
      </c>
      <c r="E155" s="241" t="s">
        <v>1</v>
      </c>
      <c r="F155" s="242" t="s">
        <v>179</v>
      </c>
      <c r="G155" s="240"/>
      <c r="H155" s="241" t="s">
        <v>1</v>
      </c>
      <c r="I155" s="243"/>
      <c r="J155" s="240"/>
      <c r="K155" s="240"/>
      <c r="L155" s="244"/>
      <c r="M155" s="245"/>
      <c r="N155" s="246"/>
      <c r="O155" s="246"/>
      <c r="P155" s="246"/>
      <c r="Q155" s="246"/>
      <c r="R155" s="246"/>
      <c r="S155" s="246"/>
      <c r="T155" s="247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48" t="s">
        <v>149</v>
      </c>
      <c r="AU155" s="248" t="s">
        <v>85</v>
      </c>
      <c r="AV155" s="13" t="s">
        <v>85</v>
      </c>
      <c r="AW155" s="13" t="s">
        <v>32</v>
      </c>
      <c r="AX155" s="13" t="s">
        <v>77</v>
      </c>
      <c r="AY155" s="248" t="s">
        <v>129</v>
      </c>
    </row>
    <row r="156" s="12" customFormat="1">
      <c r="A156" s="12"/>
      <c r="B156" s="228"/>
      <c r="C156" s="229"/>
      <c r="D156" s="230" t="s">
        <v>149</v>
      </c>
      <c r="E156" s="249" t="s">
        <v>1</v>
      </c>
      <c r="F156" s="231" t="s">
        <v>180</v>
      </c>
      <c r="G156" s="229"/>
      <c r="H156" s="232">
        <v>24</v>
      </c>
      <c r="I156" s="233"/>
      <c r="J156" s="229"/>
      <c r="K156" s="229"/>
      <c r="L156" s="234"/>
      <c r="M156" s="235"/>
      <c r="N156" s="236"/>
      <c r="O156" s="236"/>
      <c r="P156" s="236"/>
      <c r="Q156" s="236"/>
      <c r="R156" s="236"/>
      <c r="S156" s="236"/>
      <c r="T156" s="237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T156" s="238" t="s">
        <v>149</v>
      </c>
      <c r="AU156" s="238" t="s">
        <v>85</v>
      </c>
      <c r="AV156" s="12" t="s">
        <v>87</v>
      </c>
      <c r="AW156" s="12" t="s">
        <v>32</v>
      </c>
      <c r="AX156" s="12" t="s">
        <v>77</v>
      </c>
      <c r="AY156" s="238" t="s">
        <v>129</v>
      </c>
    </row>
    <row r="157" s="13" customFormat="1">
      <c r="A157" s="13"/>
      <c r="B157" s="239"/>
      <c r="C157" s="240"/>
      <c r="D157" s="230" t="s">
        <v>149</v>
      </c>
      <c r="E157" s="241" t="s">
        <v>1</v>
      </c>
      <c r="F157" s="242" t="s">
        <v>181</v>
      </c>
      <c r="G157" s="240"/>
      <c r="H157" s="241" t="s">
        <v>1</v>
      </c>
      <c r="I157" s="243"/>
      <c r="J157" s="240"/>
      <c r="K157" s="240"/>
      <c r="L157" s="244"/>
      <c r="M157" s="245"/>
      <c r="N157" s="246"/>
      <c r="O157" s="246"/>
      <c r="P157" s="246"/>
      <c r="Q157" s="246"/>
      <c r="R157" s="246"/>
      <c r="S157" s="246"/>
      <c r="T157" s="247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48" t="s">
        <v>149</v>
      </c>
      <c r="AU157" s="248" t="s">
        <v>85</v>
      </c>
      <c r="AV157" s="13" t="s">
        <v>85</v>
      </c>
      <c r="AW157" s="13" t="s">
        <v>32</v>
      </c>
      <c r="AX157" s="13" t="s">
        <v>77</v>
      </c>
      <c r="AY157" s="248" t="s">
        <v>129</v>
      </c>
    </row>
    <row r="158" s="12" customFormat="1">
      <c r="A158" s="12"/>
      <c r="B158" s="228"/>
      <c r="C158" s="229"/>
      <c r="D158" s="230" t="s">
        <v>149</v>
      </c>
      <c r="E158" s="249" t="s">
        <v>1</v>
      </c>
      <c r="F158" s="231" t="s">
        <v>180</v>
      </c>
      <c r="G158" s="229"/>
      <c r="H158" s="232">
        <v>24</v>
      </c>
      <c r="I158" s="233"/>
      <c r="J158" s="229"/>
      <c r="K158" s="229"/>
      <c r="L158" s="234"/>
      <c r="M158" s="235"/>
      <c r="N158" s="236"/>
      <c r="O158" s="236"/>
      <c r="P158" s="236"/>
      <c r="Q158" s="236"/>
      <c r="R158" s="236"/>
      <c r="S158" s="236"/>
      <c r="T158" s="237"/>
      <c r="U158" s="12"/>
      <c r="V158" s="12"/>
      <c r="W158" s="12"/>
      <c r="X158" s="12"/>
      <c r="Y158" s="12"/>
      <c r="Z158" s="12"/>
      <c r="AA158" s="12"/>
      <c r="AB158" s="12"/>
      <c r="AC158" s="12"/>
      <c r="AD158" s="12"/>
      <c r="AE158" s="12"/>
      <c r="AT158" s="238" t="s">
        <v>149</v>
      </c>
      <c r="AU158" s="238" t="s">
        <v>85</v>
      </c>
      <c r="AV158" s="12" t="s">
        <v>87</v>
      </c>
      <c r="AW158" s="12" t="s">
        <v>32</v>
      </c>
      <c r="AX158" s="12" t="s">
        <v>77</v>
      </c>
      <c r="AY158" s="238" t="s">
        <v>129</v>
      </c>
    </row>
    <row r="159" s="14" customFormat="1">
      <c r="A159" s="14"/>
      <c r="B159" s="250"/>
      <c r="C159" s="251"/>
      <c r="D159" s="230" t="s">
        <v>149</v>
      </c>
      <c r="E159" s="252" t="s">
        <v>1</v>
      </c>
      <c r="F159" s="253" t="s">
        <v>182</v>
      </c>
      <c r="G159" s="251"/>
      <c r="H159" s="254">
        <v>888</v>
      </c>
      <c r="I159" s="255"/>
      <c r="J159" s="251"/>
      <c r="K159" s="251"/>
      <c r="L159" s="256"/>
      <c r="M159" s="257"/>
      <c r="N159" s="258"/>
      <c r="O159" s="258"/>
      <c r="P159" s="258"/>
      <c r="Q159" s="258"/>
      <c r="R159" s="258"/>
      <c r="S159" s="258"/>
      <c r="T159" s="259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T159" s="260" t="s">
        <v>149</v>
      </c>
      <c r="AU159" s="260" t="s">
        <v>85</v>
      </c>
      <c r="AV159" s="14" t="s">
        <v>135</v>
      </c>
      <c r="AW159" s="14" t="s">
        <v>32</v>
      </c>
      <c r="AX159" s="14" t="s">
        <v>85</v>
      </c>
      <c r="AY159" s="260" t="s">
        <v>129</v>
      </c>
    </row>
    <row r="160" s="11" customFormat="1" ht="25.92" customHeight="1">
      <c r="A160" s="11"/>
      <c r="B160" s="196"/>
      <c r="C160" s="197"/>
      <c r="D160" s="198" t="s">
        <v>76</v>
      </c>
      <c r="E160" s="199" t="s">
        <v>188</v>
      </c>
      <c r="F160" s="199" t="s">
        <v>189</v>
      </c>
      <c r="G160" s="197"/>
      <c r="H160" s="197"/>
      <c r="I160" s="200"/>
      <c r="J160" s="201">
        <f>BK160</f>
        <v>0</v>
      </c>
      <c r="K160" s="197"/>
      <c r="L160" s="202"/>
      <c r="M160" s="203"/>
      <c r="N160" s="204"/>
      <c r="O160" s="204"/>
      <c r="P160" s="205">
        <f>SUM(P161:P164)</f>
        <v>0</v>
      </c>
      <c r="Q160" s="204"/>
      <c r="R160" s="205">
        <f>SUM(R161:R164)</f>
        <v>0</v>
      </c>
      <c r="S160" s="204"/>
      <c r="T160" s="206">
        <f>SUM(T161:T164)</f>
        <v>0.10055</v>
      </c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R160" s="207" t="s">
        <v>87</v>
      </c>
      <c r="AT160" s="208" t="s">
        <v>76</v>
      </c>
      <c r="AU160" s="208" t="s">
        <v>77</v>
      </c>
      <c r="AY160" s="207" t="s">
        <v>129</v>
      </c>
      <c r="BK160" s="209">
        <f>SUM(BK161:BK164)</f>
        <v>0</v>
      </c>
    </row>
    <row r="161" s="2" customFormat="1" ht="24.15" customHeight="1">
      <c r="A161" s="38"/>
      <c r="B161" s="39"/>
      <c r="C161" s="210" t="s">
        <v>190</v>
      </c>
      <c r="D161" s="210" t="s">
        <v>130</v>
      </c>
      <c r="E161" s="211" t="s">
        <v>191</v>
      </c>
      <c r="F161" s="212" t="s">
        <v>192</v>
      </c>
      <c r="G161" s="213" t="s">
        <v>193</v>
      </c>
      <c r="H161" s="214">
        <v>5</v>
      </c>
      <c r="I161" s="215"/>
      <c r="J161" s="216">
        <f>ROUND(I161*H161,2)</f>
        <v>0</v>
      </c>
      <c r="K161" s="212" t="s">
        <v>134</v>
      </c>
      <c r="L161" s="44"/>
      <c r="M161" s="217" t="s">
        <v>1</v>
      </c>
      <c r="N161" s="218" t="s">
        <v>42</v>
      </c>
      <c r="O161" s="91"/>
      <c r="P161" s="219">
        <f>O161*H161</f>
        <v>0</v>
      </c>
      <c r="Q161" s="219">
        <v>0</v>
      </c>
      <c r="R161" s="219">
        <f>Q161*H161</f>
        <v>0</v>
      </c>
      <c r="S161" s="219">
        <v>0.020109999999999999</v>
      </c>
      <c r="T161" s="220">
        <f>S161*H161</f>
        <v>0.10055</v>
      </c>
      <c r="U161" s="38"/>
      <c r="V161" s="38"/>
      <c r="W161" s="38"/>
      <c r="X161" s="38"/>
      <c r="Y161" s="38"/>
      <c r="Z161" s="38"/>
      <c r="AA161" s="38"/>
      <c r="AB161" s="38"/>
      <c r="AC161" s="38"/>
      <c r="AD161" s="38"/>
      <c r="AE161" s="38"/>
      <c r="AR161" s="221" t="s">
        <v>172</v>
      </c>
      <c r="AT161" s="221" t="s">
        <v>130</v>
      </c>
      <c r="AU161" s="221" t="s">
        <v>85</v>
      </c>
      <c r="AY161" s="17" t="s">
        <v>129</v>
      </c>
      <c r="BE161" s="222">
        <f>IF(N161="základní",J161,0)</f>
        <v>0</v>
      </c>
      <c r="BF161" s="222">
        <f>IF(N161="snížená",J161,0)</f>
        <v>0</v>
      </c>
      <c r="BG161" s="222">
        <f>IF(N161="zákl. přenesená",J161,0)</f>
        <v>0</v>
      </c>
      <c r="BH161" s="222">
        <f>IF(N161="sníž. přenesená",J161,0)</f>
        <v>0</v>
      </c>
      <c r="BI161" s="222">
        <f>IF(N161="nulová",J161,0)</f>
        <v>0</v>
      </c>
      <c r="BJ161" s="17" t="s">
        <v>85</v>
      </c>
      <c r="BK161" s="222">
        <f>ROUND(I161*H161,2)</f>
        <v>0</v>
      </c>
      <c r="BL161" s="17" t="s">
        <v>172</v>
      </c>
      <c r="BM161" s="221" t="s">
        <v>194</v>
      </c>
    </row>
    <row r="162" s="2" customFormat="1">
      <c r="A162" s="38"/>
      <c r="B162" s="39"/>
      <c r="C162" s="40"/>
      <c r="D162" s="223" t="s">
        <v>137</v>
      </c>
      <c r="E162" s="40"/>
      <c r="F162" s="224" t="s">
        <v>195</v>
      </c>
      <c r="G162" s="40"/>
      <c r="H162" s="40"/>
      <c r="I162" s="225"/>
      <c r="J162" s="40"/>
      <c r="K162" s="40"/>
      <c r="L162" s="44"/>
      <c r="M162" s="226"/>
      <c r="N162" s="227"/>
      <c r="O162" s="91"/>
      <c r="P162" s="91"/>
      <c r="Q162" s="91"/>
      <c r="R162" s="91"/>
      <c r="S162" s="91"/>
      <c r="T162" s="92"/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T162" s="17" t="s">
        <v>137</v>
      </c>
      <c r="AU162" s="17" t="s">
        <v>85</v>
      </c>
    </row>
    <row r="163" s="13" customFormat="1">
      <c r="A163" s="13"/>
      <c r="B163" s="239"/>
      <c r="C163" s="240"/>
      <c r="D163" s="230" t="s">
        <v>149</v>
      </c>
      <c r="E163" s="241" t="s">
        <v>1</v>
      </c>
      <c r="F163" s="242" t="s">
        <v>196</v>
      </c>
      <c r="G163" s="240"/>
      <c r="H163" s="241" t="s">
        <v>1</v>
      </c>
      <c r="I163" s="243"/>
      <c r="J163" s="240"/>
      <c r="K163" s="240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149</v>
      </c>
      <c r="AU163" s="248" t="s">
        <v>85</v>
      </c>
      <c r="AV163" s="13" t="s">
        <v>85</v>
      </c>
      <c r="AW163" s="13" t="s">
        <v>32</v>
      </c>
      <c r="AX163" s="13" t="s">
        <v>77</v>
      </c>
      <c r="AY163" s="248" t="s">
        <v>129</v>
      </c>
    </row>
    <row r="164" s="12" customFormat="1">
      <c r="A164" s="12"/>
      <c r="B164" s="228"/>
      <c r="C164" s="229"/>
      <c r="D164" s="230" t="s">
        <v>149</v>
      </c>
      <c r="E164" s="249" t="s">
        <v>1</v>
      </c>
      <c r="F164" s="231" t="s">
        <v>155</v>
      </c>
      <c r="G164" s="229"/>
      <c r="H164" s="232">
        <v>5</v>
      </c>
      <c r="I164" s="233"/>
      <c r="J164" s="229"/>
      <c r="K164" s="229"/>
      <c r="L164" s="234"/>
      <c r="M164" s="235"/>
      <c r="N164" s="236"/>
      <c r="O164" s="236"/>
      <c r="P164" s="236"/>
      <c r="Q164" s="236"/>
      <c r="R164" s="236"/>
      <c r="S164" s="236"/>
      <c r="T164" s="237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T164" s="238" t="s">
        <v>149</v>
      </c>
      <c r="AU164" s="238" t="s">
        <v>85</v>
      </c>
      <c r="AV164" s="12" t="s">
        <v>87</v>
      </c>
      <c r="AW164" s="12" t="s">
        <v>32</v>
      </c>
      <c r="AX164" s="12" t="s">
        <v>85</v>
      </c>
      <c r="AY164" s="238" t="s">
        <v>129</v>
      </c>
    </row>
    <row r="165" s="11" customFormat="1" ht="25.92" customHeight="1">
      <c r="A165" s="11"/>
      <c r="B165" s="196"/>
      <c r="C165" s="197"/>
      <c r="D165" s="198" t="s">
        <v>76</v>
      </c>
      <c r="E165" s="199" t="s">
        <v>197</v>
      </c>
      <c r="F165" s="199" t="s">
        <v>198</v>
      </c>
      <c r="G165" s="197"/>
      <c r="H165" s="197"/>
      <c r="I165" s="200"/>
      <c r="J165" s="201">
        <f>BK165</f>
        <v>0</v>
      </c>
      <c r="K165" s="197"/>
      <c r="L165" s="202"/>
      <c r="M165" s="203"/>
      <c r="N165" s="204"/>
      <c r="O165" s="204"/>
      <c r="P165" s="205">
        <f>SUM(P166:P168)</f>
        <v>0</v>
      </c>
      <c r="Q165" s="204"/>
      <c r="R165" s="205">
        <f>SUM(R166:R168)</f>
        <v>0</v>
      </c>
      <c r="S165" s="204"/>
      <c r="T165" s="206">
        <f>SUM(T166:T168)</f>
        <v>1.74</v>
      </c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R165" s="207" t="s">
        <v>87</v>
      </c>
      <c r="AT165" s="208" t="s">
        <v>76</v>
      </c>
      <c r="AU165" s="208" t="s">
        <v>77</v>
      </c>
      <c r="AY165" s="207" t="s">
        <v>129</v>
      </c>
      <c r="BK165" s="209">
        <f>SUM(BK166:BK168)</f>
        <v>0</v>
      </c>
    </row>
    <row r="166" s="2" customFormat="1" ht="24.15" customHeight="1">
      <c r="A166" s="38"/>
      <c r="B166" s="39"/>
      <c r="C166" s="210" t="s">
        <v>199</v>
      </c>
      <c r="D166" s="210" t="s">
        <v>130</v>
      </c>
      <c r="E166" s="211" t="s">
        <v>200</v>
      </c>
      <c r="F166" s="212" t="s">
        <v>201</v>
      </c>
      <c r="G166" s="213" t="s">
        <v>171</v>
      </c>
      <c r="H166" s="214">
        <v>72.5</v>
      </c>
      <c r="I166" s="215"/>
      <c r="J166" s="216">
        <f>ROUND(I166*H166,2)</f>
        <v>0</v>
      </c>
      <c r="K166" s="212" t="s">
        <v>186</v>
      </c>
      <c r="L166" s="44"/>
      <c r="M166" s="217" t="s">
        <v>1</v>
      </c>
      <c r="N166" s="218" t="s">
        <v>42</v>
      </c>
      <c r="O166" s="91"/>
      <c r="P166" s="219">
        <f>O166*H166</f>
        <v>0</v>
      </c>
      <c r="Q166" s="219">
        <v>0</v>
      </c>
      <c r="R166" s="219">
        <f>Q166*H166</f>
        <v>0</v>
      </c>
      <c r="S166" s="219">
        <v>0.024</v>
      </c>
      <c r="T166" s="220">
        <f>S166*H166</f>
        <v>1.74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1" t="s">
        <v>172</v>
      </c>
      <c r="AT166" s="221" t="s">
        <v>130</v>
      </c>
      <c r="AU166" s="221" t="s">
        <v>85</v>
      </c>
      <c r="AY166" s="17" t="s">
        <v>129</v>
      </c>
      <c r="BE166" s="222">
        <f>IF(N166="základní",J166,0)</f>
        <v>0</v>
      </c>
      <c r="BF166" s="222">
        <f>IF(N166="snížená",J166,0)</f>
        <v>0</v>
      </c>
      <c r="BG166" s="222">
        <f>IF(N166="zákl. přenesená",J166,0)</f>
        <v>0</v>
      </c>
      <c r="BH166" s="222">
        <f>IF(N166="sníž. přenesená",J166,0)</f>
        <v>0</v>
      </c>
      <c r="BI166" s="222">
        <f>IF(N166="nulová",J166,0)</f>
        <v>0</v>
      </c>
      <c r="BJ166" s="17" t="s">
        <v>85</v>
      </c>
      <c r="BK166" s="222">
        <f>ROUND(I166*H166,2)</f>
        <v>0</v>
      </c>
      <c r="BL166" s="17" t="s">
        <v>172</v>
      </c>
      <c r="BM166" s="221" t="s">
        <v>202</v>
      </c>
    </row>
    <row r="167" s="13" customFormat="1">
      <c r="A167" s="13"/>
      <c r="B167" s="239"/>
      <c r="C167" s="240"/>
      <c r="D167" s="230" t="s">
        <v>149</v>
      </c>
      <c r="E167" s="241" t="s">
        <v>1</v>
      </c>
      <c r="F167" s="242" t="s">
        <v>203</v>
      </c>
      <c r="G167" s="240"/>
      <c r="H167" s="241" t="s">
        <v>1</v>
      </c>
      <c r="I167" s="243"/>
      <c r="J167" s="240"/>
      <c r="K167" s="240"/>
      <c r="L167" s="244"/>
      <c r="M167" s="245"/>
      <c r="N167" s="246"/>
      <c r="O167" s="246"/>
      <c r="P167" s="246"/>
      <c r="Q167" s="246"/>
      <c r="R167" s="246"/>
      <c r="S167" s="246"/>
      <c r="T167" s="247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48" t="s">
        <v>149</v>
      </c>
      <c r="AU167" s="248" t="s">
        <v>85</v>
      </c>
      <c r="AV167" s="13" t="s">
        <v>85</v>
      </c>
      <c r="AW167" s="13" t="s">
        <v>32</v>
      </c>
      <c r="AX167" s="13" t="s">
        <v>77</v>
      </c>
      <c r="AY167" s="248" t="s">
        <v>129</v>
      </c>
    </row>
    <row r="168" s="12" customFormat="1">
      <c r="A168" s="12"/>
      <c r="B168" s="228"/>
      <c r="C168" s="229"/>
      <c r="D168" s="230" t="s">
        <v>149</v>
      </c>
      <c r="E168" s="249" t="s">
        <v>1</v>
      </c>
      <c r="F168" s="231" t="s">
        <v>204</v>
      </c>
      <c r="G168" s="229"/>
      <c r="H168" s="232">
        <v>72.5</v>
      </c>
      <c r="I168" s="233"/>
      <c r="J168" s="229"/>
      <c r="K168" s="229"/>
      <c r="L168" s="234"/>
      <c r="M168" s="235"/>
      <c r="N168" s="236"/>
      <c r="O168" s="236"/>
      <c r="P168" s="236"/>
      <c r="Q168" s="236"/>
      <c r="R168" s="236"/>
      <c r="S168" s="236"/>
      <c r="T168" s="237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T168" s="238" t="s">
        <v>149</v>
      </c>
      <c r="AU168" s="238" t="s">
        <v>85</v>
      </c>
      <c r="AV168" s="12" t="s">
        <v>87</v>
      </c>
      <c r="AW168" s="12" t="s">
        <v>32</v>
      </c>
      <c r="AX168" s="12" t="s">
        <v>85</v>
      </c>
      <c r="AY168" s="238" t="s">
        <v>129</v>
      </c>
    </row>
    <row r="169" s="11" customFormat="1" ht="25.92" customHeight="1">
      <c r="A169" s="11"/>
      <c r="B169" s="196"/>
      <c r="C169" s="197"/>
      <c r="D169" s="198" t="s">
        <v>76</v>
      </c>
      <c r="E169" s="199" t="s">
        <v>205</v>
      </c>
      <c r="F169" s="199" t="s">
        <v>206</v>
      </c>
      <c r="G169" s="197"/>
      <c r="H169" s="197"/>
      <c r="I169" s="200"/>
      <c r="J169" s="201">
        <f>BK169</f>
        <v>0</v>
      </c>
      <c r="K169" s="197"/>
      <c r="L169" s="202"/>
      <c r="M169" s="203"/>
      <c r="N169" s="204"/>
      <c r="O169" s="204"/>
      <c r="P169" s="205">
        <f>SUM(P170:P188)</f>
        <v>0</v>
      </c>
      <c r="Q169" s="204"/>
      <c r="R169" s="205">
        <f>SUM(R170:R188)</f>
        <v>0</v>
      </c>
      <c r="S169" s="204"/>
      <c r="T169" s="206">
        <f>SUM(T170:T188)</f>
        <v>0.83268000000000009</v>
      </c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R169" s="207" t="s">
        <v>87</v>
      </c>
      <c r="AT169" s="208" t="s">
        <v>76</v>
      </c>
      <c r="AU169" s="208" t="s">
        <v>77</v>
      </c>
      <c r="AY169" s="207" t="s">
        <v>129</v>
      </c>
      <c r="BK169" s="209">
        <f>SUM(BK170:BK188)</f>
        <v>0</v>
      </c>
    </row>
    <row r="170" s="2" customFormat="1" ht="21.75" customHeight="1">
      <c r="A170" s="38"/>
      <c r="B170" s="39"/>
      <c r="C170" s="210" t="s">
        <v>207</v>
      </c>
      <c r="D170" s="210" t="s">
        <v>130</v>
      </c>
      <c r="E170" s="211" t="s">
        <v>208</v>
      </c>
      <c r="F170" s="212" t="s">
        <v>209</v>
      </c>
      <c r="G170" s="213" t="s">
        <v>141</v>
      </c>
      <c r="H170" s="214">
        <v>12</v>
      </c>
      <c r="I170" s="215"/>
      <c r="J170" s="216">
        <f>ROUND(I170*H170,2)</f>
        <v>0</v>
      </c>
      <c r="K170" s="212" t="s">
        <v>134</v>
      </c>
      <c r="L170" s="44"/>
      <c r="M170" s="217" t="s">
        <v>1</v>
      </c>
      <c r="N170" s="218" t="s">
        <v>42</v>
      </c>
      <c r="O170" s="91"/>
      <c r="P170" s="219">
        <f>O170*H170</f>
        <v>0</v>
      </c>
      <c r="Q170" s="219">
        <v>0</v>
      </c>
      <c r="R170" s="219">
        <f>Q170*H170</f>
        <v>0</v>
      </c>
      <c r="S170" s="219">
        <v>0.00067000000000000002</v>
      </c>
      <c r="T170" s="220">
        <f>S170*H170</f>
        <v>0.0080400000000000003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1" t="s">
        <v>172</v>
      </c>
      <c r="AT170" s="221" t="s">
        <v>130</v>
      </c>
      <c r="AU170" s="221" t="s">
        <v>85</v>
      </c>
      <c r="AY170" s="17" t="s">
        <v>129</v>
      </c>
      <c r="BE170" s="222">
        <f>IF(N170="základní",J170,0)</f>
        <v>0</v>
      </c>
      <c r="BF170" s="222">
        <f>IF(N170="snížená",J170,0)</f>
        <v>0</v>
      </c>
      <c r="BG170" s="222">
        <f>IF(N170="zákl. přenesená",J170,0)</f>
        <v>0</v>
      </c>
      <c r="BH170" s="222">
        <f>IF(N170="sníž. přenesená",J170,0)</f>
        <v>0</v>
      </c>
      <c r="BI170" s="222">
        <f>IF(N170="nulová",J170,0)</f>
        <v>0</v>
      </c>
      <c r="BJ170" s="17" t="s">
        <v>85</v>
      </c>
      <c r="BK170" s="222">
        <f>ROUND(I170*H170,2)</f>
        <v>0</v>
      </c>
      <c r="BL170" s="17" t="s">
        <v>172</v>
      </c>
      <c r="BM170" s="221" t="s">
        <v>210</v>
      </c>
    </row>
    <row r="171" s="2" customFormat="1">
      <c r="A171" s="38"/>
      <c r="B171" s="39"/>
      <c r="C171" s="40"/>
      <c r="D171" s="223" t="s">
        <v>137</v>
      </c>
      <c r="E171" s="40"/>
      <c r="F171" s="224" t="s">
        <v>211</v>
      </c>
      <c r="G171" s="40"/>
      <c r="H171" s="40"/>
      <c r="I171" s="225"/>
      <c r="J171" s="40"/>
      <c r="K171" s="40"/>
      <c r="L171" s="44"/>
      <c r="M171" s="226"/>
      <c r="N171" s="227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137</v>
      </c>
      <c r="AU171" s="17" t="s">
        <v>85</v>
      </c>
    </row>
    <row r="172" s="13" customFormat="1">
      <c r="A172" s="13"/>
      <c r="B172" s="239"/>
      <c r="C172" s="240"/>
      <c r="D172" s="230" t="s">
        <v>149</v>
      </c>
      <c r="E172" s="241" t="s">
        <v>1</v>
      </c>
      <c r="F172" s="242" t="s">
        <v>212</v>
      </c>
      <c r="G172" s="240"/>
      <c r="H172" s="241" t="s">
        <v>1</v>
      </c>
      <c r="I172" s="243"/>
      <c r="J172" s="240"/>
      <c r="K172" s="240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149</v>
      </c>
      <c r="AU172" s="248" t="s">
        <v>85</v>
      </c>
      <c r="AV172" s="13" t="s">
        <v>85</v>
      </c>
      <c r="AW172" s="13" t="s">
        <v>32</v>
      </c>
      <c r="AX172" s="13" t="s">
        <v>77</v>
      </c>
      <c r="AY172" s="248" t="s">
        <v>129</v>
      </c>
    </row>
    <row r="173" s="12" customFormat="1">
      <c r="A173" s="12"/>
      <c r="B173" s="228"/>
      <c r="C173" s="229"/>
      <c r="D173" s="230" t="s">
        <v>149</v>
      </c>
      <c r="E173" s="249" t="s">
        <v>1</v>
      </c>
      <c r="F173" s="231" t="s">
        <v>213</v>
      </c>
      <c r="G173" s="229"/>
      <c r="H173" s="232">
        <v>12</v>
      </c>
      <c r="I173" s="233"/>
      <c r="J173" s="229"/>
      <c r="K173" s="229"/>
      <c r="L173" s="234"/>
      <c r="M173" s="235"/>
      <c r="N173" s="236"/>
      <c r="O173" s="236"/>
      <c r="P173" s="236"/>
      <c r="Q173" s="236"/>
      <c r="R173" s="236"/>
      <c r="S173" s="236"/>
      <c r="T173" s="237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T173" s="238" t="s">
        <v>149</v>
      </c>
      <c r="AU173" s="238" t="s">
        <v>85</v>
      </c>
      <c r="AV173" s="12" t="s">
        <v>87</v>
      </c>
      <c r="AW173" s="12" t="s">
        <v>32</v>
      </c>
      <c r="AX173" s="12" t="s">
        <v>85</v>
      </c>
      <c r="AY173" s="238" t="s">
        <v>129</v>
      </c>
    </row>
    <row r="174" s="2" customFormat="1" ht="24.15" customHeight="1">
      <c r="A174" s="38"/>
      <c r="B174" s="39"/>
      <c r="C174" s="210" t="s">
        <v>8</v>
      </c>
      <c r="D174" s="210" t="s">
        <v>130</v>
      </c>
      <c r="E174" s="211" t="s">
        <v>214</v>
      </c>
      <c r="F174" s="212" t="s">
        <v>215</v>
      </c>
      <c r="G174" s="213" t="s">
        <v>141</v>
      </c>
      <c r="H174" s="214">
        <v>290</v>
      </c>
      <c r="I174" s="215"/>
      <c r="J174" s="216">
        <f>ROUND(I174*H174,2)</f>
        <v>0</v>
      </c>
      <c r="K174" s="212" t="s">
        <v>134</v>
      </c>
      <c r="L174" s="44"/>
      <c r="M174" s="217" t="s">
        <v>1</v>
      </c>
      <c r="N174" s="218" t="s">
        <v>42</v>
      </c>
      <c r="O174" s="91"/>
      <c r="P174" s="219">
        <f>O174*H174</f>
        <v>0</v>
      </c>
      <c r="Q174" s="219">
        <v>0</v>
      </c>
      <c r="R174" s="219">
        <f>Q174*H174</f>
        <v>0</v>
      </c>
      <c r="S174" s="219">
        <v>0.00191</v>
      </c>
      <c r="T174" s="220">
        <f>S174*H174</f>
        <v>0.55390000000000006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1" t="s">
        <v>172</v>
      </c>
      <c r="AT174" s="221" t="s">
        <v>130</v>
      </c>
      <c r="AU174" s="221" t="s">
        <v>85</v>
      </c>
      <c r="AY174" s="17" t="s">
        <v>129</v>
      </c>
      <c r="BE174" s="222">
        <f>IF(N174="základní",J174,0)</f>
        <v>0</v>
      </c>
      <c r="BF174" s="222">
        <f>IF(N174="snížená",J174,0)</f>
        <v>0</v>
      </c>
      <c r="BG174" s="222">
        <f>IF(N174="zákl. přenesená",J174,0)</f>
        <v>0</v>
      </c>
      <c r="BH174" s="222">
        <f>IF(N174="sníž. přenesená",J174,0)</f>
        <v>0</v>
      </c>
      <c r="BI174" s="222">
        <f>IF(N174="nulová",J174,0)</f>
        <v>0</v>
      </c>
      <c r="BJ174" s="17" t="s">
        <v>85</v>
      </c>
      <c r="BK174" s="222">
        <f>ROUND(I174*H174,2)</f>
        <v>0</v>
      </c>
      <c r="BL174" s="17" t="s">
        <v>172</v>
      </c>
      <c r="BM174" s="221" t="s">
        <v>216</v>
      </c>
    </row>
    <row r="175" s="2" customFormat="1">
      <c r="A175" s="38"/>
      <c r="B175" s="39"/>
      <c r="C175" s="40"/>
      <c r="D175" s="223" t="s">
        <v>137</v>
      </c>
      <c r="E175" s="40"/>
      <c r="F175" s="224" t="s">
        <v>217</v>
      </c>
      <c r="G175" s="40"/>
      <c r="H175" s="40"/>
      <c r="I175" s="225"/>
      <c r="J175" s="40"/>
      <c r="K175" s="40"/>
      <c r="L175" s="44"/>
      <c r="M175" s="226"/>
      <c r="N175" s="227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137</v>
      </c>
      <c r="AU175" s="17" t="s">
        <v>85</v>
      </c>
    </row>
    <row r="176" s="13" customFormat="1">
      <c r="A176" s="13"/>
      <c r="B176" s="239"/>
      <c r="C176" s="240"/>
      <c r="D176" s="230" t="s">
        <v>149</v>
      </c>
      <c r="E176" s="241" t="s">
        <v>1</v>
      </c>
      <c r="F176" s="242" t="s">
        <v>218</v>
      </c>
      <c r="G176" s="240"/>
      <c r="H176" s="241" t="s">
        <v>1</v>
      </c>
      <c r="I176" s="243"/>
      <c r="J176" s="240"/>
      <c r="K176" s="240"/>
      <c r="L176" s="244"/>
      <c r="M176" s="245"/>
      <c r="N176" s="246"/>
      <c r="O176" s="246"/>
      <c r="P176" s="246"/>
      <c r="Q176" s="246"/>
      <c r="R176" s="246"/>
      <c r="S176" s="246"/>
      <c r="T176" s="24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8" t="s">
        <v>149</v>
      </c>
      <c r="AU176" s="248" t="s">
        <v>85</v>
      </c>
      <c r="AV176" s="13" t="s">
        <v>85</v>
      </c>
      <c r="AW176" s="13" t="s">
        <v>32</v>
      </c>
      <c r="AX176" s="13" t="s">
        <v>77</v>
      </c>
      <c r="AY176" s="248" t="s">
        <v>129</v>
      </c>
    </row>
    <row r="177" s="12" customFormat="1">
      <c r="A177" s="12"/>
      <c r="B177" s="228"/>
      <c r="C177" s="229"/>
      <c r="D177" s="230" t="s">
        <v>149</v>
      </c>
      <c r="E177" s="249" t="s">
        <v>1</v>
      </c>
      <c r="F177" s="231" t="s">
        <v>219</v>
      </c>
      <c r="G177" s="229"/>
      <c r="H177" s="232">
        <v>290</v>
      </c>
      <c r="I177" s="233"/>
      <c r="J177" s="229"/>
      <c r="K177" s="229"/>
      <c r="L177" s="234"/>
      <c r="M177" s="235"/>
      <c r="N177" s="236"/>
      <c r="O177" s="236"/>
      <c r="P177" s="236"/>
      <c r="Q177" s="236"/>
      <c r="R177" s="236"/>
      <c r="S177" s="236"/>
      <c r="T177" s="237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T177" s="238" t="s">
        <v>149</v>
      </c>
      <c r="AU177" s="238" t="s">
        <v>85</v>
      </c>
      <c r="AV177" s="12" t="s">
        <v>87</v>
      </c>
      <c r="AW177" s="12" t="s">
        <v>32</v>
      </c>
      <c r="AX177" s="12" t="s">
        <v>85</v>
      </c>
      <c r="AY177" s="238" t="s">
        <v>129</v>
      </c>
    </row>
    <row r="178" s="2" customFormat="1" ht="37.8" customHeight="1">
      <c r="A178" s="38"/>
      <c r="B178" s="39"/>
      <c r="C178" s="210" t="s">
        <v>220</v>
      </c>
      <c r="D178" s="210" t="s">
        <v>130</v>
      </c>
      <c r="E178" s="211" t="s">
        <v>221</v>
      </c>
      <c r="F178" s="212" t="s">
        <v>222</v>
      </c>
      <c r="G178" s="213" t="s">
        <v>193</v>
      </c>
      <c r="H178" s="214">
        <v>100</v>
      </c>
      <c r="I178" s="215"/>
      <c r="J178" s="216">
        <f>ROUND(I178*H178,2)</f>
        <v>0</v>
      </c>
      <c r="K178" s="212" t="s">
        <v>134</v>
      </c>
      <c r="L178" s="44"/>
      <c r="M178" s="217" t="s">
        <v>1</v>
      </c>
      <c r="N178" s="218" t="s">
        <v>42</v>
      </c>
      <c r="O178" s="91"/>
      <c r="P178" s="219">
        <f>O178*H178</f>
        <v>0</v>
      </c>
      <c r="Q178" s="219">
        <v>0</v>
      </c>
      <c r="R178" s="219">
        <f>Q178*H178</f>
        <v>0</v>
      </c>
      <c r="S178" s="219">
        <v>0.0018799999999999999</v>
      </c>
      <c r="T178" s="220">
        <f>S178*H178</f>
        <v>0.188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1" t="s">
        <v>172</v>
      </c>
      <c r="AT178" s="221" t="s">
        <v>130</v>
      </c>
      <c r="AU178" s="221" t="s">
        <v>85</v>
      </c>
      <c r="AY178" s="17" t="s">
        <v>129</v>
      </c>
      <c r="BE178" s="222">
        <f>IF(N178="základní",J178,0)</f>
        <v>0</v>
      </c>
      <c r="BF178" s="222">
        <f>IF(N178="snížená",J178,0)</f>
        <v>0</v>
      </c>
      <c r="BG178" s="222">
        <f>IF(N178="zákl. přenesená",J178,0)</f>
        <v>0</v>
      </c>
      <c r="BH178" s="222">
        <f>IF(N178="sníž. přenesená",J178,0)</f>
        <v>0</v>
      </c>
      <c r="BI178" s="222">
        <f>IF(N178="nulová",J178,0)</f>
        <v>0</v>
      </c>
      <c r="BJ178" s="17" t="s">
        <v>85</v>
      </c>
      <c r="BK178" s="222">
        <f>ROUND(I178*H178,2)</f>
        <v>0</v>
      </c>
      <c r="BL178" s="17" t="s">
        <v>172</v>
      </c>
      <c r="BM178" s="221" t="s">
        <v>223</v>
      </c>
    </row>
    <row r="179" s="2" customFormat="1">
      <c r="A179" s="38"/>
      <c r="B179" s="39"/>
      <c r="C179" s="40"/>
      <c r="D179" s="223" t="s">
        <v>137</v>
      </c>
      <c r="E179" s="40"/>
      <c r="F179" s="224" t="s">
        <v>224</v>
      </c>
      <c r="G179" s="40"/>
      <c r="H179" s="40"/>
      <c r="I179" s="225"/>
      <c r="J179" s="40"/>
      <c r="K179" s="40"/>
      <c r="L179" s="44"/>
      <c r="M179" s="226"/>
      <c r="N179" s="227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137</v>
      </c>
      <c r="AU179" s="17" t="s">
        <v>85</v>
      </c>
    </row>
    <row r="180" s="13" customFormat="1">
      <c r="A180" s="13"/>
      <c r="B180" s="239"/>
      <c r="C180" s="240"/>
      <c r="D180" s="230" t="s">
        <v>149</v>
      </c>
      <c r="E180" s="241" t="s">
        <v>1</v>
      </c>
      <c r="F180" s="242" t="s">
        <v>225</v>
      </c>
      <c r="G180" s="240"/>
      <c r="H180" s="241" t="s">
        <v>1</v>
      </c>
      <c r="I180" s="243"/>
      <c r="J180" s="240"/>
      <c r="K180" s="240"/>
      <c r="L180" s="244"/>
      <c r="M180" s="245"/>
      <c r="N180" s="246"/>
      <c r="O180" s="246"/>
      <c r="P180" s="246"/>
      <c r="Q180" s="246"/>
      <c r="R180" s="246"/>
      <c r="S180" s="246"/>
      <c r="T180" s="24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8" t="s">
        <v>149</v>
      </c>
      <c r="AU180" s="248" t="s">
        <v>85</v>
      </c>
      <c r="AV180" s="13" t="s">
        <v>85</v>
      </c>
      <c r="AW180" s="13" t="s">
        <v>32</v>
      </c>
      <c r="AX180" s="13" t="s">
        <v>77</v>
      </c>
      <c r="AY180" s="248" t="s">
        <v>129</v>
      </c>
    </row>
    <row r="181" s="12" customFormat="1">
      <c r="A181" s="12"/>
      <c r="B181" s="228"/>
      <c r="C181" s="229"/>
      <c r="D181" s="230" t="s">
        <v>149</v>
      </c>
      <c r="E181" s="249" t="s">
        <v>1</v>
      </c>
      <c r="F181" s="231" t="s">
        <v>226</v>
      </c>
      <c r="G181" s="229"/>
      <c r="H181" s="232">
        <v>94</v>
      </c>
      <c r="I181" s="233"/>
      <c r="J181" s="229"/>
      <c r="K181" s="229"/>
      <c r="L181" s="234"/>
      <c r="M181" s="235"/>
      <c r="N181" s="236"/>
      <c r="O181" s="236"/>
      <c r="P181" s="236"/>
      <c r="Q181" s="236"/>
      <c r="R181" s="236"/>
      <c r="S181" s="236"/>
      <c r="T181" s="237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T181" s="238" t="s">
        <v>149</v>
      </c>
      <c r="AU181" s="238" t="s">
        <v>85</v>
      </c>
      <c r="AV181" s="12" t="s">
        <v>87</v>
      </c>
      <c r="AW181" s="12" t="s">
        <v>32</v>
      </c>
      <c r="AX181" s="12" t="s">
        <v>77</v>
      </c>
      <c r="AY181" s="238" t="s">
        <v>129</v>
      </c>
    </row>
    <row r="182" s="13" customFormat="1">
      <c r="A182" s="13"/>
      <c r="B182" s="239"/>
      <c r="C182" s="240"/>
      <c r="D182" s="230" t="s">
        <v>149</v>
      </c>
      <c r="E182" s="241" t="s">
        <v>1</v>
      </c>
      <c r="F182" s="242" t="s">
        <v>227</v>
      </c>
      <c r="G182" s="240"/>
      <c r="H182" s="241" t="s">
        <v>1</v>
      </c>
      <c r="I182" s="243"/>
      <c r="J182" s="240"/>
      <c r="K182" s="240"/>
      <c r="L182" s="244"/>
      <c r="M182" s="245"/>
      <c r="N182" s="246"/>
      <c r="O182" s="246"/>
      <c r="P182" s="246"/>
      <c r="Q182" s="246"/>
      <c r="R182" s="246"/>
      <c r="S182" s="246"/>
      <c r="T182" s="247"/>
      <c r="U182" s="13"/>
      <c r="V182" s="13"/>
      <c r="W182" s="13"/>
      <c r="X182" s="13"/>
      <c r="Y182" s="13"/>
      <c r="Z182" s="13"/>
      <c r="AA182" s="13"/>
      <c r="AB182" s="13"/>
      <c r="AC182" s="13"/>
      <c r="AD182" s="13"/>
      <c r="AE182" s="13"/>
      <c r="AT182" s="248" t="s">
        <v>149</v>
      </c>
      <c r="AU182" s="248" t="s">
        <v>85</v>
      </c>
      <c r="AV182" s="13" t="s">
        <v>85</v>
      </c>
      <c r="AW182" s="13" t="s">
        <v>32</v>
      </c>
      <c r="AX182" s="13" t="s">
        <v>77</v>
      </c>
      <c r="AY182" s="248" t="s">
        <v>129</v>
      </c>
    </row>
    <row r="183" s="12" customFormat="1">
      <c r="A183" s="12"/>
      <c r="B183" s="228"/>
      <c r="C183" s="229"/>
      <c r="D183" s="230" t="s">
        <v>149</v>
      </c>
      <c r="E183" s="249" t="s">
        <v>1</v>
      </c>
      <c r="F183" s="231" t="s">
        <v>161</v>
      </c>
      <c r="G183" s="229"/>
      <c r="H183" s="232">
        <v>6</v>
      </c>
      <c r="I183" s="233"/>
      <c r="J183" s="229"/>
      <c r="K183" s="229"/>
      <c r="L183" s="234"/>
      <c r="M183" s="235"/>
      <c r="N183" s="236"/>
      <c r="O183" s="236"/>
      <c r="P183" s="236"/>
      <c r="Q183" s="236"/>
      <c r="R183" s="236"/>
      <c r="S183" s="236"/>
      <c r="T183" s="237"/>
      <c r="U183" s="12"/>
      <c r="V183" s="12"/>
      <c r="W183" s="12"/>
      <c r="X183" s="12"/>
      <c r="Y183" s="12"/>
      <c r="Z183" s="12"/>
      <c r="AA183" s="12"/>
      <c r="AB183" s="12"/>
      <c r="AC183" s="12"/>
      <c r="AD183" s="12"/>
      <c r="AE183" s="12"/>
      <c r="AT183" s="238" t="s">
        <v>149</v>
      </c>
      <c r="AU183" s="238" t="s">
        <v>85</v>
      </c>
      <c r="AV183" s="12" t="s">
        <v>87</v>
      </c>
      <c r="AW183" s="12" t="s">
        <v>32</v>
      </c>
      <c r="AX183" s="12" t="s">
        <v>77</v>
      </c>
      <c r="AY183" s="238" t="s">
        <v>129</v>
      </c>
    </row>
    <row r="184" s="14" customFormat="1">
      <c r="A184" s="14"/>
      <c r="B184" s="250"/>
      <c r="C184" s="251"/>
      <c r="D184" s="230" t="s">
        <v>149</v>
      </c>
      <c r="E184" s="252" t="s">
        <v>1</v>
      </c>
      <c r="F184" s="253" t="s">
        <v>182</v>
      </c>
      <c r="G184" s="251"/>
      <c r="H184" s="254">
        <v>100</v>
      </c>
      <c r="I184" s="255"/>
      <c r="J184" s="251"/>
      <c r="K184" s="251"/>
      <c r="L184" s="256"/>
      <c r="M184" s="257"/>
      <c r="N184" s="258"/>
      <c r="O184" s="258"/>
      <c r="P184" s="258"/>
      <c r="Q184" s="258"/>
      <c r="R184" s="258"/>
      <c r="S184" s="258"/>
      <c r="T184" s="259"/>
      <c r="U184" s="14"/>
      <c r="V184" s="14"/>
      <c r="W184" s="14"/>
      <c r="X184" s="14"/>
      <c r="Y184" s="14"/>
      <c r="Z184" s="14"/>
      <c r="AA184" s="14"/>
      <c r="AB184" s="14"/>
      <c r="AC184" s="14"/>
      <c r="AD184" s="14"/>
      <c r="AE184" s="14"/>
      <c r="AT184" s="260" t="s">
        <v>149</v>
      </c>
      <c r="AU184" s="260" t="s">
        <v>85</v>
      </c>
      <c r="AV184" s="14" t="s">
        <v>135</v>
      </c>
      <c r="AW184" s="14" t="s">
        <v>32</v>
      </c>
      <c r="AX184" s="14" t="s">
        <v>85</v>
      </c>
      <c r="AY184" s="260" t="s">
        <v>129</v>
      </c>
    </row>
    <row r="185" s="2" customFormat="1" ht="16.5" customHeight="1">
      <c r="A185" s="38"/>
      <c r="B185" s="39"/>
      <c r="C185" s="210" t="s">
        <v>228</v>
      </c>
      <c r="D185" s="210" t="s">
        <v>130</v>
      </c>
      <c r="E185" s="211" t="s">
        <v>229</v>
      </c>
      <c r="F185" s="212" t="s">
        <v>230</v>
      </c>
      <c r="G185" s="213" t="s">
        <v>141</v>
      </c>
      <c r="H185" s="214">
        <v>21</v>
      </c>
      <c r="I185" s="215"/>
      <c r="J185" s="216">
        <f>ROUND(I185*H185,2)</f>
        <v>0</v>
      </c>
      <c r="K185" s="212" t="s">
        <v>134</v>
      </c>
      <c r="L185" s="44"/>
      <c r="M185" s="217" t="s">
        <v>1</v>
      </c>
      <c r="N185" s="218" t="s">
        <v>42</v>
      </c>
      <c r="O185" s="91"/>
      <c r="P185" s="219">
        <f>O185*H185</f>
        <v>0</v>
      </c>
      <c r="Q185" s="219">
        <v>0</v>
      </c>
      <c r="R185" s="219">
        <f>Q185*H185</f>
        <v>0</v>
      </c>
      <c r="S185" s="219">
        <v>0.0039399999999999999</v>
      </c>
      <c r="T185" s="220">
        <f>S185*H185</f>
        <v>0.082739999999999994</v>
      </c>
      <c r="U185" s="38"/>
      <c r="V185" s="38"/>
      <c r="W185" s="38"/>
      <c r="X185" s="38"/>
      <c r="Y185" s="38"/>
      <c r="Z185" s="38"/>
      <c r="AA185" s="38"/>
      <c r="AB185" s="38"/>
      <c r="AC185" s="38"/>
      <c r="AD185" s="38"/>
      <c r="AE185" s="38"/>
      <c r="AR185" s="221" t="s">
        <v>172</v>
      </c>
      <c r="AT185" s="221" t="s">
        <v>130</v>
      </c>
      <c r="AU185" s="221" t="s">
        <v>85</v>
      </c>
      <c r="AY185" s="17" t="s">
        <v>129</v>
      </c>
      <c r="BE185" s="222">
        <f>IF(N185="základní",J185,0)</f>
        <v>0</v>
      </c>
      <c r="BF185" s="222">
        <f>IF(N185="snížená",J185,0)</f>
        <v>0</v>
      </c>
      <c r="BG185" s="222">
        <f>IF(N185="zákl. přenesená",J185,0)</f>
        <v>0</v>
      </c>
      <c r="BH185" s="222">
        <f>IF(N185="sníž. přenesená",J185,0)</f>
        <v>0</v>
      </c>
      <c r="BI185" s="222">
        <f>IF(N185="nulová",J185,0)</f>
        <v>0</v>
      </c>
      <c r="BJ185" s="17" t="s">
        <v>85</v>
      </c>
      <c r="BK185" s="222">
        <f>ROUND(I185*H185,2)</f>
        <v>0</v>
      </c>
      <c r="BL185" s="17" t="s">
        <v>172</v>
      </c>
      <c r="BM185" s="221" t="s">
        <v>231</v>
      </c>
    </row>
    <row r="186" s="2" customFormat="1">
      <c r="A186" s="38"/>
      <c r="B186" s="39"/>
      <c r="C186" s="40"/>
      <c r="D186" s="223" t="s">
        <v>137</v>
      </c>
      <c r="E186" s="40"/>
      <c r="F186" s="224" t="s">
        <v>232</v>
      </c>
      <c r="G186" s="40"/>
      <c r="H186" s="40"/>
      <c r="I186" s="225"/>
      <c r="J186" s="40"/>
      <c r="K186" s="40"/>
      <c r="L186" s="44"/>
      <c r="M186" s="226"/>
      <c r="N186" s="227"/>
      <c r="O186" s="91"/>
      <c r="P186" s="91"/>
      <c r="Q186" s="91"/>
      <c r="R186" s="91"/>
      <c r="S186" s="91"/>
      <c r="T186" s="92"/>
      <c r="U186" s="38"/>
      <c r="V186" s="38"/>
      <c r="W186" s="38"/>
      <c r="X186" s="38"/>
      <c r="Y186" s="38"/>
      <c r="Z186" s="38"/>
      <c r="AA186" s="38"/>
      <c r="AB186" s="38"/>
      <c r="AC186" s="38"/>
      <c r="AD186" s="38"/>
      <c r="AE186" s="38"/>
      <c r="AT186" s="17" t="s">
        <v>137</v>
      </c>
      <c r="AU186" s="17" t="s">
        <v>85</v>
      </c>
    </row>
    <row r="187" s="13" customFormat="1">
      <c r="A187" s="13"/>
      <c r="B187" s="239"/>
      <c r="C187" s="240"/>
      <c r="D187" s="230" t="s">
        <v>149</v>
      </c>
      <c r="E187" s="241" t="s">
        <v>1</v>
      </c>
      <c r="F187" s="242" t="s">
        <v>233</v>
      </c>
      <c r="G187" s="240"/>
      <c r="H187" s="241" t="s">
        <v>1</v>
      </c>
      <c r="I187" s="243"/>
      <c r="J187" s="240"/>
      <c r="K187" s="240"/>
      <c r="L187" s="244"/>
      <c r="M187" s="245"/>
      <c r="N187" s="246"/>
      <c r="O187" s="246"/>
      <c r="P187" s="246"/>
      <c r="Q187" s="246"/>
      <c r="R187" s="246"/>
      <c r="S187" s="246"/>
      <c r="T187" s="247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48" t="s">
        <v>149</v>
      </c>
      <c r="AU187" s="248" t="s">
        <v>85</v>
      </c>
      <c r="AV187" s="13" t="s">
        <v>85</v>
      </c>
      <c r="AW187" s="13" t="s">
        <v>32</v>
      </c>
      <c r="AX187" s="13" t="s">
        <v>77</v>
      </c>
      <c r="AY187" s="248" t="s">
        <v>129</v>
      </c>
    </row>
    <row r="188" s="12" customFormat="1">
      <c r="A188" s="12"/>
      <c r="B188" s="228"/>
      <c r="C188" s="229"/>
      <c r="D188" s="230" t="s">
        <v>149</v>
      </c>
      <c r="E188" s="249" t="s">
        <v>1</v>
      </c>
      <c r="F188" s="231" t="s">
        <v>234</v>
      </c>
      <c r="G188" s="229"/>
      <c r="H188" s="232">
        <v>21</v>
      </c>
      <c r="I188" s="233"/>
      <c r="J188" s="229"/>
      <c r="K188" s="229"/>
      <c r="L188" s="234"/>
      <c r="M188" s="235"/>
      <c r="N188" s="236"/>
      <c r="O188" s="236"/>
      <c r="P188" s="236"/>
      <c r="Q188" s="236"/>
      <c r="R188" s="236"/>
      <c r="S188" s="236"/>
      <c r="T188" s="237"/>
      <c r="U188" s="12"/>
      <c r="V188" s="12"/>
      <c r="W188" s="12"/>
      <c r="X188" s="12"/>
      <c r="Y188" s="12"/>
      <c r="Z188" s="12"/>
      <c r="AA188" s="12"/>
      <c r="AB188" s="12"/>
      <c r="AC188" s="12"/>
      <c r="AD188" s="12"/>
      <c r="AE188" s="12"/>
      <c r="AT188" s="238" t="s">
        <v>149</v>
      </c>
      <c r="AU188" s="238" t="s">
        <v>85</v>
      </c>
      <c r="AV188" s="12" t="s">
        <v>87</v>
      </c>
      <c r="AW188" s="12" t="s">
        <v>32</v>
      </c>
      <c r="AX188" s="12" t="s">
        <v>85</v>
      </c>
      <c r="AY188" s="238" t="s">
        <v>129</v>
      </c>
    </row>
    <row r="189" s="11" customFormat="1" ht="25.92" customHeight="1">
      <c r="A189" s="11"/>
      <c r="B189" s="196"/>
      <c r="C189" s="197"/>
      <c r="D189" s="198" t="s">
        <v>76</v>
      </c>
      <c r="E189" s="199" t="s">
        <v>235</v>
      </c>
      <c r="F189" s="199" t="s">
        <v>236</v>
      </c>
      <c r="G189" s="197"/>
      <c r="H189" s="197"/>
      <c r="I189" s="200"/>
      <c r="J189" s="201">
        <f>BK189</f>
        <v>0</v>
      </c>
      <c r="K189" s="197"/>
      <c r="L189" s="202"/>
      <c r="M189" s="203"/>
      <c r="N189" s="204"/>
      <c r="O189" s="204"/>
      <c r="P189" s="205">
        <f>SUM(P190:P193)</f>
        <v>0</v>
      </c>
      <c r="Q189" s="204"/>
      <c r="R189" s="205">
        <f>SUM(R190:R193)</f>
        <v>0</v>
      </c>
      <c r="S189" s="204"/>
      <c r="T189" s="206">
        <f>SUM(T190:T193)</f>
        <v>0.44999999999999996</v>
      </c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R189" s="207" t="s">
        <v>87</v>
      </c>
      <c r="AT189" s="208" t="s">
        <v>76</v>
      </c>
      <c r="AU189" s="208" t="s">
        <v>77</v>
      </c>
      <c r="AY189" s="207" t="s">
        <v>129</v>
      </c>
      <c r="BK189" s="209">
        <f>SUM(BK190:BK193)</f>
        <v>0</v>
      </c>
    </row>
    <row r="190" s="2" customFormat="1" ht="21.75" customHeight="1">
      <c r="A190" s="38"/>
      <c r="B190" s="39"/>
      <c r="C190" s="210" t="s">
        <v>237</v>
      </c>
      <c r="D190" s="210" t="s">
        <v>130</v>
      </c>
      <c r="E190" s="211" t="s">
        <v>238</v>
      </c>
      <c r="F190" s="212" t="s">
        <v>239</v>
      </c>
      <c r="G190" s="213" t="s">
        <v>171</v>
      </c>
      <c r="H190" s="214">
        <v>30</v>
      </c>
      <c r="I190" s="215"/>
      <c r="J190" s="216">
        <f>ROUND(I190*H190,2)</f>
        <v>0</v>
      </c>
      <c r="K190" s="212" t="s">
        <v>134</v>
      </c>
      <c r="L190" s="44"/>
      <c r="M190" s="217" t="s">
        <v>1</v>
      </c>
      <c r="N190" s="218" t="s">
        <v>42</v>
      </c>
      <c r="O190" s="91"/>
      <c r="P190" s="219">
        <f>O190*H190</f>
        <v>0</v>
      </c>
      <c r="Q190" s="219">
        <v>0</v>
      </c>
      <c r="R190" s="219">
        <f>Q190*H190</f>
        <v>0</v>
      </c>
      <c r="S190" s="219">
        <v>0.014999999999999999</v>
      </c>
      <c r="T190" s="220">
        <f>S190*H190</f>
        <v>0.44999999999999996</v>
      </c>
      <c r="U190" s="38"/>
      <c r="V190" s="38"/>
      <c r="W190" s="38"/>
      <c r="X190" s="38"/>
      <c r="Y190" s="38"/>
      <c r="Z190" s="38"/>
      <c r="AA190" s="38"/>
      <c r="AB190" s="38"/>
      <c r="AC190" s="38"/>
      <c r="AD190" s="38"/>
      <c r="AE190" s="38"/>
      <c r="AR190" s="221" t="s">
        <v>172</v>
      </c>
      <c r="AT190" s="221" t="s">
        <v>130</v>
      </c>
      <c r="AU190" s="221" t="s">
        <v>85</v>
      </c>
      <c r="AY190" s="17" t="s">
        <v>129</v>
      </c>
      <c r="BE190" s="222">
        <f>IF(N190="základní",J190,0)</f>
        <v>0</v>
      </c>
      <c r="BF190" s="222">
        <f>IF(N190="snížená",J190,0)</f>
        <v>0</v>
      </c>
      <c r="BG190" s="222">
        <f>IF(N190="zákl. přenesená",J190,0)</f>
        <v>0</v>
      </c>
      <c r="BH190" s="222">
        <f>IF(N190="sníž. přenesená",J190,0)</f>
        <v>0</v>
      </c>
      <c r="BI190" s="222">
        <f>IF(N190="nulová",J190,0)</f>
        <v>0</v>
      </c>
      <c r="BJ190" s="17" t="s">
        <v>85</v>
      </c>
      <c r="BK190" s="222">
        <f>ROUND(I190*H190,2)</f>
        <v>0</v>
      </c>
      <c r="BL190" s="17" t="s">
        <v>172</v>
      </c>
      <c r="BM190" s="221" t="s">
        <v>240</v>
      </c>
    </row>
    <row r="191" s="2" customFormat="1">
      <c r="A191" s="38"/>
      <c r="B191" s="39"/>
      <c r="C191" s="40"/>
      <c r="D191" s="223" t="s">
        <v>137</v>
      </c>
      <c r="E191" s="40"/>
      <c r="F191" s="224" t="s">
        <v>241</v>
      </c>
      <c r="G191" s="40"/>
      <c r="H191" s="40"/>
      <c r="I191" s="225"/>
      <c r="J191" s="40"/>
      <c r="K191" s="40"/>
      <c r="L191" s="44"/>
      <c r="M191" s="226"/>
      <c r="N191" s="227"/>
      <c r="O191" s="91"/>
      <c r="P191" s="91"/>
      <c r="Q191" s="91"/>
      <c r="R191" s="91"/>
      <c r="S191" s="91"/>
      <c r="T191" s="92"/>
      <c r="U191" s="38"/>
      <c r="V191" s="38"/>
      <c r="W191" s="38"/>
      <c r="X191" s="38"/>
      <c r="Y191" s="38"/>
      <c r="Z191" s="38"/>
      <c r="AA191" s="38"/>
      <c r="AB191" s="38"/>
      <c r="AC191" s="38"/>
      <c r="AD191" s="38"/>
      <c r="AE191" s="38"/>
      <c r="AT191" s="17" t="s">
        <v>137</v>
      </c>
      <c r="AU191" s="17" t="s">
        <v>85</v>
      </c>
    </row>
    <row r="192" s="13" customFormat="1">
      <c r="A192" s="13"/>
      <c r="B192" s="239"/>
      <c r="C192" s="240"/>
      <c r="D192" s="230" t="s">
        <v>149</v>
      </c>
      <c r="E192" s="241" t="s">
        <v>1</v>
      </c>
      <c r="F192" s="242" t="s">
        <v>242</v>
      </c>
      <c r="G192" s="240"/>
      <c r="H192" s="241" t="s">
        <v>1</v>
      </c>
      <c r="I192" s="243"/>
      <c r="J192" s="240"/>
      <c r="K192" s="240"/>
      <c r="L192" s="244"/>
      <c r="M192" s="245"/>
      <c r="N192" s="246"/>
      <c r="O192" s="246"/>
      <c r="P192" s="246"/>
      <c r="Q192" s="246"/>
      <c r="R192" s="246"/>
      <c r="S192" s="246"/>
      <c r="T192" s="247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48" t="s">
        <v>149</v>
      </c>
      <c r="AU192" s="248" t="s">
        <v>85</v>
      </c>
      <c r="AV192" s="13" t="s">
        <v>85</v>
      </c>
      <c r="AW192" s="13" t="s">
        <v>32</v>
      </c>
      <c r="AX192" s="13" t="s">
        <v>77</v>
      </c>
      <c r="AY192" s="248" t="s">
        <v>129</v>
      </c>
    </row>
    <row r="193" s="12" customFormat="1">
      <c r="A193" s="12"/>
      <c r="B193" s="228"/>
      <c r="C193" s="229"/>
      <c r="D193" s="230" t="s">
        <v>149</v>
      </c>
      <c r="E193" s="249" t="s">
        <v>1</v>
      </c>
      <c r="F193" s="231" t="s">
        <v>243</v>
      </c>
      <c r="G193" s="229"/>
      <c r="H193" s="232">
        <v>30</v>
      </c>
      <c r="I193" s="233"/>
      <c r="J193" s="229"/>
      <c r="K193" s="229"/>
      <c r="L193" s="234"/>
      <c r="M193" s="261"/>
      <c r="N193" s="262"/>
      <c r="O193" s="262"/>
      <c r="P193" s="262"/>
      <c r="Q193" s="262"/>
      <c r="R193" s="262"/>
      <c r="S193" s="262"/>
      <c r="T193" s="263"/>
      <c r="U193" s="12"/>
      <c r="V193" s="12"/>
      <c r="W193" s="12"/>
      <c r="X193" s="12"/>
      <c r="Y193" s="12"/>
      <c r="Z193" s="12"/>
      <c r="AA193" s="12"/>
      <c r="AB193" s="12"/>
      <c r="AC193" s="12"/>
      <c r="AD193" s="12"/>
      <c r="AE193" s="12"/>
      <c r="AT193" s="238" t="s">
        <v>149</v>
      </c>
      <c r="AU193" s="238" t="s">
        <v>85</v>
      </c>
      <c r="AV193" s="12" t="s">
        <v>87</v>
      </c>
      <c r="AW193" s="12" t="s">
        <v>32</v>
      </c>
      <c r="AX193" s="12" t="s">
        <v>85</v>
      </c>
      <c r="AY193" s="238" t="s">
        <v>129</v>
      </c>
    </row>
    <row r="194" s="2" customFormat="1" ht="6.96" customHeight="1">
      <c r="A194" s="38"/>
      <c r="B194" s="66"/>
      <c r="C194" s="67"/>
      <c r="D194" s="67"/>
      <c r="E194" s="67"/>
      <c r="F194" s="67"/>
      <c r="G194" s="67"/>
      <c r="H194" s="67"/>
      <c r="I194" s="67"/>
      <c r="J194" s="67"/>
      <c r="K194" s="67"/>
      <c r="L194" s="44"/>
      <c r="M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</row>
  </sheetData>
  <sheetProtection sheet="1" autoFilter="0" formatColumns="0" formatRows="0" objects="1" scenarios="1" spinCount="100000" saltValue="Hgc6mzU4fk0f4r6EQjHGpHabCv4PXxVhZFUi2ziyCWB2bGWf+Yu07hBx2ROOxffVSSDYTYsaCTbOCJnn2g28tA==" hashValue="j/ecP5KGDLE73ZUjYbDn2V8Zg+u0N2FDErEskHQ1VhrFsUuI7GKgPe5ndFO9Ratl7Ign/c90teQ8pCKNlWjB4Q==" algorithmName="SHA-512" password="CC35"/>
  <autoFilter ref="C121:K193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hyperlinks>
    <hyperlink ref="F125" r:id="rId1" display="https://podminky.urs.cz/item/CS_URS_2025_01/997013214"/>
    <hyperlink ref="F127" r:id="rId2" display="https://podminky.urs.cz/item/CS_URS_2025_01/997013312"/>
    <hyperlink ref="F129" r:id="rId3" display="https://podminky.urs.cz/item/CS_URS_2025_01/997013323"/>
    <hyperlink ref="F132" r:id="rId4" display="https://podminky.urs.cz/item/CS_URS_2025_01/997013501"/>
    <hyperlink ref="F134" r:id="rId5" display="https://podminky.urs.cz/item/CS_URS_2025_01/997013509"/>
    <hyperlink ref="F137" r:id="rId6" display="https://podminky.urs.cz/item/CS_URS_2025_01/997013813"/>
    <hyperlink ref="F140" r:id="rId7" display="https://podminky.urs.cz/item/CS_URS_2025_01/712363823"/>
    <hyperlink ref="F162" r:id="rId8" display="https://podminky.urs.cz/item/CS_URS_2025_01/721210823"/>
    <hyperlink ref="F171" r:id="rId9" display="https://podminky.urs.cz/item/CS_URS_2025_01/764001811"/>
    <hyperlink ref="F175" r:id="rId10" display="https://podminky.urs.cz/item/CS_URS_2025_01/764002841"/>
    <hyperlink ref="F179" r:id="rId11" display="https://podminky.urs.cz/item/CS_URS_2025_01/764003801"/>
    <hyperlink ref="F186" r:id="rId12" display="https://podminky.urs.cz/item/CS_URS_2025_01/764004861"/>
    <hyperlink ref="F191" r:id="rId13" display="https://podminky.urs.cz/item/CS_URS_2025_01/76731183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4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90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87</v>
      </c>
    </row>
    <row r="4" s="1" customFormat="1" ht="24.96" customHeight="1">
      <c r="B4" s="20"/>
      <c r="D4" s="138" t="s">
        <v>100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Oprava střechy budovy č.p. 50/8a na ulici Karola Śliwky – budova C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244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28. 5. 2025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34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35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ROUND(J123,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ROUND((SUM(BE123:BE200)),  2)</f>
        <v>0</v>
      </c>
      <c r="G33" s="38"/>
      <c r="H33" s="38"/>
      <c r="I33" s="155">
        <v>0.20999999999999999</v>
      </c>
      <c r="J33" s="154">
        <f>ROUND(((SUM(BE123:BE200))*I33),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ROUND((SUM(BF123:BF200)),  2)</f>
        <v>0</v>
      </c>
      <c r="G34" s="38"/>
      <c r="H34" s="38"/>
      <c r="I34" s="155">
        <v>0.12</v>
      </c>
      <c r="J34" s="154">
        <f>ROUND(((SUM(BF123:BF200))*I34),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ROUND((SUM(BG123:BG200)),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ROUND((SUM(BH123:BH200)),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ROUND((SUM(BI123:BI200)),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Oprava střechy budovy č.p. 50/8a na ulici Karola Śliwky – budova C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02 - Demontáže a zpětné montáže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28. 5. 2025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Karviná</v>
      </c>
      <c r="G91" s="40"/>
      <c r="H91" s="40"/>
      <c r="I91" s="32" t="s">
        <v>30</v>
      </c>
      <c r="J91" s="36" t="str">
        <f>E21</f>
        <v>Ing. Vladimír Cigánek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Ladislav Pekárek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104</v>
      </c>
      <c r="D94" s="176"/>
      <c r="E94" s="176"/>
      <c r="F94" s="176"/>
      <c r="G94" s="176"/>
      <c r="H94" s="176"/>
      <c r="I94" s="176"/>
      <c r="J94" s="177" t="s">
        <v>105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106</v>
      </c>
      <c r="D96" s="40"/>
      <c r="E96" s="40"/>
      <c r="F96" s="40"/>
      <c r="G96" s="40"/>
      <c r="H96" s="40"/>
      <c r="I96" s="40"/>
      <c r="J96" s="110">
        <f>J123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107</v>
      </c>
    </row>
    <row r="97" s="9" customFormat="1" ht="24.96" customHeight="1">
      <c r="A97" s="9"/>
      <c r="B97" s="179"/>
      <c r="C97" s="180"/>
      <c r="D97" s="181" t="s">
        <v>245</v>
      </c>
      <c r="E97" s="182"/>
      <c r="F97" s="182"/>
      <c r="G97" s="182"/>
      <c r="H97" s="182"/>
      <c r="I97" s="182"/>
      <c r="J97" s="183">
        <f>J124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246</v>
      </c>
      <c r="E98" s="182"/>
      <c r="F98" s="182"/>
      <c r="G98" s="182"/>
      <c r="H98" s="182"/>
      <c r="I98" s="182"/>
      <c r="J98" s="183">
        <f>J128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247</v>
      </c>
      <c r="E99" s="182"/>
      <c r="F99" s="182"/>
      <c r="G99" s="182"/>
      <c r="H99" s="182"/>
      <c r="I99" s="182"/>
      <c r="J99" s="183">
        <f>J145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9"/>
      <c r="C100" s="180"/>
      <c r="D100" s="181" t="s">
        <v>248</v>
      </c>
      <c r="E100" s="182"/>
      <c r="F100" s="182"/>
      <c r="G100" s="182"/>
      <c r="H100" s="182"/>
      <c r="I100" s="182"/>
      <c r="J100" s="183">
        <f>J147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9"/>
      <c r="C101" s="180"/>
      <c r="D101" s="181" t="s">
        <v>113</v>
      </c>
      <c r="E101" s="182"/>
      <c r="F101" s="182"/>
      <c r="G101" s="182"/>
      <c r="H101" s="182"/>
      <c r="I101" s="182"/>
      <c r="J101" s="183">
        <f>J157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9" customFormat="1" ht="24.96" customHeight="1">
      <c r="A102" s="9"/>
      <c r="B102" s="179"/>
      <c r="C102" s="180"/>
      <c r="D102" s="181" t="s">
        <v>249</v>
      </c>
      <c r="E102" s="182"/>
      <c r="F102" s="182"/>
      <c r="G102" s="182"/>
      <c r="H102" s="182"/>
      <c r="I102" s="182"/>
      <c r="J102" s="183">
        <f>J187</f>
        <v>0</v>
      </c>
      <c r="K102" s="180"/>
      <c r="L102" s="184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9" customFormat="1" ht="24.96" customHeight="1">
      <c r="A103" s="9"/>
      <c r="B103" s="179"/>
      <c r="C103" s="180"/>
      <c r="D103" s="181" t="s">
        <v>250</v>
      </c>
      <c r="E103" s="182"/>
      <c r="F103" s="182"/>
      <c r="G103" s="182"/>
      <c r="H103" s="182"/>
      <c r="I103" s="182"/>
      <c r="J103" s="183">
        <f>J198</f>
        <v>0</v>
      </c>
      <c r="K103" s="180"/>
      <c r="L103" s="184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2" customFormat="1" ht="21.84" customHeight="1">
      <c r="A104" s="38"/>
      <c r="B104" s="39"/>
      <c r="C104" s="40"/>
      <c r="D104" s="40"/>
      <c r="E104" s="40"/>
      <c r="F104" s="40"/>
      <c r="G104" s="40"/>
      <c r="H104" s="40"/>
      <c r="I104" s="40"/>
      <c r="J104" s="40"/>
      <c r="K104" s="40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6.96" customHeight="1">
      <c r="A105" s="38"/>
      <c r="B105" s="66"/>
      <c r="C105" s="67"/>
      <c r="D105" s="67"/>
      <c r="E105" s="67"/>
      <c r="F105" s="67"/>
      <c r="G105" s="67"/>
      <c r="H105" s="67"/>
      <c r="I105" s="67"/>
      <c r="J105" s="67"/>
      <c r="K105" s="67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9" s="2" customFormat="1" ht="6.96" customHeight="1">
      <c r="A109" s="38"/>
      <c r="B109" s="68"/>
      <c r="C109" s="69"/>
      <c r="D109" s="69"/>
      <c r="E109" s="69"/>
      <c r="F109" s="69"/>
      <c r="G109" s="69"/>
      <c r="H109" s="69"/>
      <c r="I109" s="69"/>
      <c r="J109" s="69"/>
      <c r="K109" s="69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24.96" customHeight="1">
      <c r="A110" s="38"/>
      <c r="B110" s="39"/>
      <c r="C110" s="23" t="s">
        <v>114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16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26.25" customHeight="1">
      <c r="A113" s="38"/>
      <c r="B113" s="39"/>
      <c r="C113" s="40"/>
      <c r="D113" s="40"/>
      <c r="E113" s="174" t="str">
        <f>E7</f>
        <v>Oprava střechy budovy č.p. 50/8a na ulici Karola Śliwky – budova C</v>
      </c>
      <c r="F113" s="32"/>
      <c r="G113" s="32"/>
      <c r="H113" s="32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2" customHeight="1">
      <c r="A114" s="38"/>
      <c r="B114" s="39"/>
      <c r="C114" s="32" t="s">
        <v>101</v>
      </c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6.5" customHeight="1">
      <c r="A115" s="38"/>
      <c r="B115" s="39"/>
      <c r="C115" s="40"/>
      <c r="D115" s="40"/>
      <c r="E115" s="76" t="str">
        <f>E9</f>
        <v>02 - Demontáže a zpětné montáže</v>
      </c>
      <c r="F115" s="40"/>
      <c r="G115" s="40"/>
      <c r="H115" s="40"/>
      <c r="I115" s="40"/>
      <c r="J115" s="40"/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2" customHeight="1">
      <c r="A117" s="38"/>
      <c r="B117" s="39"/>
      <c r="C117" s="32" t="s">
        <v>20</v>
      </c>
      <c r="D117" s="40"/>
      <c r="E117" s="40"/>
      <c r="F117" s="27" t="str">
        <f>F12</f>
        <v xml:space="preserve"> </v>
      </c>
      <c r="G117" s="40"/>
      <c r="H117" s="40"/>
      <c r="I117" s="32" t="s">
        <v>22</v>
      </c>
      <c r="J117" s="79" t="str">
        <f>IF(J12="","",J12)</f>
        <v>28. 5. 2025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6.96" customHeight="1">
      <c r="A118" s="38"/>
      <c r="B118" s="39"/>
      <c r="C118" s="40"/>
      <c r="D118" s="40"/>
      <c r="E118" s="40"/>
      <c r="F118" s="40"/>
      <c r="G118" s="40"/>
      <c r="H118" s="40"/>
      <c r="I118" s="40"/>
      <c r="J118" s="40"/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5.15" customHeight="1">
      <c r="A119" s="38"/>
      <c r="B119" s="39"/>
      <c r="C119" s="32" t="s">
        <v>24</v>
      </c>
      <c r="D119" s="40"/>
      <c r="E119" s="40"/>
      <c r="F119" s="27" t="str">
        <f>E15</f>
        <v>Statutární město Karviná</v>
      </c>
      <c r="G119" s="40"/>
      <c r="H119" s="40"/>
      <c r="I119" s="32" t="s">
        <v>30</v>
      </c>
      <c r="J119" s="36" t="str">
        <f>E21</f>
        <v>Ing. Vladimír Cigánek</v>
      </c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2" customFormat="1" ht="15.15" customHeight="1">
      <c r="A120" s="38"/>
      <c r="B120" s="39"/>
      <c r="C120" s="32" t="s">
        <v>28</v>
      </c>
      <c r="D120" s="40"/>
      <c r="E120" s="40"/>
      <c r="F120" s="27" t="str">
        <f>IF(E18="","",E18)</f>
        <v>Vyplň údaj</v>
      </c>
      <c r="G120" s="40"/>
      <c r="H120" s="40"/>
      <c r="I120" s="32" t="s">
        <v>33</v>
      </c>
      <c r="J120" s="36" t="str">
        <f>E24</f>
        <v>Ladislav Pekárek</v>
      </c>
      <c r="K120" s="40"/>
      <c r="L120" s="63"/>
      <c r="S120" s="38"/>
      <c r="T120" s="38"/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</row>
    <row r="121" s="2" customFormat="1" ht="10.32" customHeight="1">
      <c r="A121" s="38"/>
      <c r="B121" s="39"/>
      <c r="C121" s="40"/>
      <c r="D121" s="40"/>
      <c r="E121" s="40"/>
      <c r="F121" s="40"/>
      <c r="G121" s="40"/>
      <c r="H121" s="40"/>
      <c r="I121" s="40"/>
      <c r="J121" s="40"/>
      <c r="K121" s="40"/>
      <c r="L121" s="63"/>
      <c r="S121" s="38"/>
      <c r="T121" s="38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</row>
    <row r="122" s="10" customFormat="1" ht="29.28" customHeight="1">
      <c r="A122" s="185"/>
      <c r="B122" s="186"/>
      <c r="C122" s="187" t="s">
        <v>115</v>
      </c>
      <c r="D122" s="188" t="s">
        <v>62</v>
      </c>
      <c r="E122" s="188" t="s">
        <v>58</v>
      </c>
      <c r="F122" s="188" t="s">
        <v>59</v>
      </c>
      <c r="G122" s="188" t="s">
        <v>116</v>
      </c>
      <c r="H122" s="188" t="s">
        <v>117</v>
      </c>
      <c r="I122" s="188" t="s">
        <v>118</v>
      </c>
      <c r="J122" s="188" t="s">
        <v>105</v>
      </c>
      <c r="K122" s="189" t="s">
        <v>119</v>
      </c>
      <c r="L122" s="190"/>
      <c r="M122" s="100" t="s">
        <v>1</v>
      </c>
      <c r="N122" s="101" t="s">
        <v>41</v>
      </c>
      <c r="O122" s="101" t="s">
        <v>120</v>
      </c>
      <c r="P122" s="101" t="s">
        <v>121</v>
      </c>
      <c r="Q122" s="101" t="s">
        <v>122</v>
      </c>
      <c r="R122" s="101" t="s">
        <v>123</v>
      </c>
      <c r="S122" s="101" t="s">
        <v>124</v>
      </c>
      <c r="T122" s="102" t="s">
        <v>125</v>
      </c>
      <c r="U122" s="185"/>
      <c r="V122" s="185"/>
      <c r="W122" s="185"/>
      <c r="X122" s="185"/>
      <c r="Y122" s="185"/>
      <c r="Z122" s="185"/>
      <c r="AA122" s="185"/>
      <c r="AB122" s="185"/>
      <c r="AC122" s="185"/>
      <c r="AD122" s="185"/>
      <c r="AE122" s="185"/>
    </row>
    <row r="123" s="2" customFormat="1" ht="22.8" customHeight="1">
      <c r="A123" s="38"/>
      <c r="B123" s="39"/>
      <c r="C123" s="107" t="s">
        <v>126</v>
      </c>
      <c r="D123" s="40"/>
      <c r="E123" s="40"/>
      <c r="F123" s="40"/>
      <c r="G123" s="40"/>
      <c r="H123" s="40"/>
      <c r="I123" s="40"/>
      <c r="J123" s="191">
        <f>BK123</f>
        <v>0</v>
      </c>
      <c r="K123" s="40"/>
      <c r="L123" s="44"/>
      <c r="M123" s="103"/>
      <c r="N123" s="192"/>
      <c r="O123" s="104"/>
      <c r="P123" s="193">
        <f>P124+P128+P145+P147+P157+P187+P198</f>
        <v>0</v>
      </c>
      <c r="Q123" s="104"/>
      <c r="R123" s="193">
        <f>R124+R128+R145+R147+R157+R187+R198</f>
        <v>0.0070250000000000009</v>
      </c>
      <c r="S123" s="104"/>
      <c r="T123" s="194">
        <f>T124+T128+T145+T147+T157+T187+T198</f>
        <v>6.8140000000000001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76</v>
      </c>
      <c r="AU123" s="17" t="s">
        <v>107</v>
      </c>
      <c r="BK123" s="195">
        <f>BK124+BK128+BK145+BK147+BK157+BK187+BK198</f>
        <v>0</v>
      </c>
    </row>
    <row r="124" s="11" customFormat="1" ht="25.92" customHeight="1">
      <c r="A124" s="11"/>
      <c r="B124" s="196"/>
      <c r="C124" s="197"/>
      <c r="D124" s="198" t="s">
        <v>76</v>
      </c>
      <c r="E124" s="199" t="s">
        <v>190</v>
      </c>
      <c r="F124" s="199" t="s">
        <v>251</v>
      </c>
      <c r="G124" s="197"/>
      <c r="H124" s="197"/>
      <c r="I124" s="200"/>
      <c r="J124" s="201">
        <f>BK124</f>
        <v>0</v>
      </c>
      <c r="K124" s="197"/>
      <c r="L124" s="202"/>
      <c r="M124" s="203"/>
      <c r="N124" s="204"/>
      <c r="O124" s="204"/>
      <c r="P124" s="205">
        <f>SUM(P125:P127)</f>
        <v>0</v>
      </c>
      <c r="Q124" s="204"/>
      <c r="R124" s="205">
        <f>SUM(R125:R127)</f>
        <v>0</v>
      </c>
      <c r="S124" s="204"/>
      <c r="T124" s="206">
        <f>SUM(T125:T127)</f>
        <v>0</v>
      </c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R124" s="207" t="s">
        <v>85</v>
      </c>
      <c r="AT124" s="208" t="s">
        <v>76</v>
      </c>
      <c r="AU124" s="208" t="s">
        <v>77</v>
      </c>
      <c r="AY124" s="207" t="s">
        <v>129</v>
      </c>
      <c r="BK124" s="209">
        <f>SUM(BK125:BK127)</f>
        <v>0</v>
      </c>
    </row>
    <row r="125" s="2" customFormat="1" ht="33" customHeight="1">
      <c r="A125" s="38"/>
      <c r="B125" s="39"/>
      <c r="C125" s="210" t="s">
        <v>85</v>
      </c>
      <c r="D125" s="210" t="s">
        <v>130</v>
      </c>
      <c r="E125" s="211" t="s">
        <v>252</v>
      </c>
      <c r="F125" s="212" t="s">
        <v>253</v>
      </c>
      <c r="G125" s="213" t="s">
        <v>254</v>
      </c>
      <c r="H125" s="214">
        <v>112</v>
      </c>
      <c r="I125" s="215"/>
      <c r="J125" s="216">
        <f>ROUND(I125*H125,2)</f>
        <v>0</v>
      </c>
      <c r="K125" s="212" t="s">
        <v>134</v>
      </c>
      <c r="L125" s="44"/>
      <c r="M125" s="217" t="s">
        <v>1</v>
      </c>
      <c r="N125" s="218" t="s">
        <v>42</v>
      </c>
      <c r="O125" s="91"/>
      <c r="P125" s="219">
        <f>O125*H125</f>
        <v>0</v>
      </c>
      <c r="Q125" s="219">
        <v>0</v>
      </c>
      <c r="R125" s="219">
        <f>Q125*H125</f>
        <v>0</v>
      </c>
      <c r="S125" s="219">
        <v>0</v>
      </c>
      <c r="T125" s="220">
        <f>S125*H125</f>
        <v>0</v>
      </c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R125" s="221" t="s">
        <v>135</v>
      </c>
      <c r="AT125" s="221" t="s">
        <v>130</v>
      </c>
      <c r="AU125" s="221" t="s">
        <v>85</v>
      </c>
      <c r="AY125" s="17" t="s">
        <v>129</v>
      </c>
      <c r="BE125" s="222">
        <f>IF(N125="základní",J125,0)</f>
        <v>0</v>
      </c>
      <c r="BF125" s="222">
        <f>IF(N125="snížená",J125,0)</f>
        <v>0</v>
      </c>
      <c r="BG125" s="222">
        <f>IF(N125="zákl. přenesená",J125,0)</f>
        <v>0</v>
      </c>
      <c r="BH125" s="222">
        <f>IF(N125="sníž. přenesená",J125,0)</f>
        <v>0</v>
      </c>
      <c r="BI125" s="222">
        <f>IF(N125="nulová",J125,0)</f>
        <v>0</v>
      </c>
      <c r="BJ125" s="17" t="s">
        <v>85</v>
      </c>
      <c r="BK125" s="222">
        <f>ROUND(I125*H125,2)</f>
        <v>0</v>
      </c>
      <c r="BL125" s="17" t="s">
        <v>135</v>
      </c>
      <c r="BM125" s="221" t="s">
        <v>255</v>
      </c>
    </row>
    <row r="126" s="2" customFormat="1">
      <c r="A126" s="38"/>
      <c r="B126" s="39"/>
      <c r="C126" s="40"/>
      <c r="D126" s="223" t="s">
        <v>137</v>
      </c>
      <c r="E126" s="40"/>
      <c r="F126" s="224" t="s">
        <v>256</v>
      </c>
      <c r="G126" s="40"/>
      <c r="H126" s="40"/>
      <c r="I126" s="225"/>
      <c r="J126" s="40"/>
      <c r="K126" s="40"/>
      <c r="L126" s="44"/>
      <c r="M126" s="226"/>
      <c r="N126" s="227"/>
      <c r="O126" s="91"/>
      <c r="P126" s="91"/>
      <c r="Q126" s="91"/>
      <c r="R126" s="91"/>
      <c r="S126" s="91"/>
      <c r="T126" s="92"/>
      <c r="U126" s="38"/>
      <c r="V126" s="38"/>
      <c r="W126" s="38"/>
      <c r="X126" s="38"/>
      <c r="Y126" s="38"/>
      <c r="Z126" s="38"/>
      <c r="AA126" s="38"/>
      <c r="AB126" s="38"/>
      <c r="AC126" s="38"/>
      <c r="AD126" s="38"/>
      <c r="AE126" s="38"/>
      <c r="AT126" s="17" t="s">
        <v>137</v>
      </c>
      <c r="AU126" s="17" t="s">
        <v>85</v>
      </c>
    </row>
    <row r="127" s="12" customFormat="1">
      <c r="A127" s="12"/>
      <c r="B127" s="228"/>
      <c r="C127" s="229"/>
      <c r="D127" s="230" t="s">
        <v>149</v>
      </c>
      <c r="E127" s="249" t="s">
        <v>1</v>
      </c>
      <c r="F127" s="231" t="s">
        <v>257</v>
      </c>
      <c r="G127" s="229"/>
      <c r="H127" s="232">
        <v>112</v>
      </c>
      <c r="I127" s="233"/>
      <c r="J127" s="229"/>
      <c r="K127" s="229"/>
      <c r="L127" s="234"/>
      <c r="M127" s="235"/>
      <c r="N127" s="236"/>
      <c r="O127" s="236"/>
      <c r="P127" s="236"/>
      <c r="Q127" s="236"/>
      <c r="R127" s="236"/>
      <c r="S127" s="236"/>
      <c r="T127" s="237"/>
      <c r="U127" s="12"/>
      <c r="V127" s="12"/>
      <c r="W127" s="12"/>
      <c r="X127" s="12"/>
      <c r="Y127" s="12"/>
      <c r="Z127" s="12"/>
      <c r="AA127" s="12"/>
      <c r="AB127" s="12"/>
      <c r="AC127" s="12"/>
      <c r="AD127" s="12"/>
      <c r="AE127" s="12"/>
      <c r="AT127" s="238" t="s">
        <v>149</v>
      </c>
      <c r="AU127" s="238" t="s">
        <v>85</v>
      </c>
      <c r="AV127" s="12" t="s">
        <v>87</v>
      </c>
      <c r="AW127" s="12" t="s">
        <v>32</v>
      </c>
      <c r="AX127" s="12" t="s">
        <v>85</v>
      </c>
      <c r="AY127" s="238" t="s">
        <v>129</v>
      </c>
    </row>
    <row r="128" s="11" customFormat="1" ht="25.92" customHeight="1">
      <c r="A128" s="11"/>
      <c r="B128" s="196"/>
      <c r="C128" s="197"/>
      <c r="D128" s="198" t="s">
        <v>76</v>
      </c>
      <c r="E128" s="199" t="s">
        <v>258</v>
      </c>
      <c r="F128" s="199" t="s">
        <v>259</v>
      </c>
      <c r="G128" s="197"/>
      <c r="H128" s="197"/>
      <c r="I128" s="200"/>
      <c r="J128" s="201">
        <f>BK128</f>
        <v>0</v>
      </c>
      <c r="K128" s="197"/>
      <c r="L128" s="202"/>
      <c r="M128" s="203"/>
      <c r="N128" s="204"/>
      <c r="O128" s="204"/>
      <c r="P128" s="205">
        <f>SUM(P129:P144)</f>
        <v>0</v>
      </c>
      <c r="Q128" s="204"/>
      <c r="R128" s="205">
        <f>SUM(R129:R144)</f>
        <v>0</v>
      </c>
      <c r="S128" s="204"/>
      <c r="T128" s="206">
        <f>SUM(T129:T144)</f>
        <v>0.186</v>
      </c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R128" s="207" t="s">
        <v>87</v>
      </c>
      <c r="AT128" s="208" t="s">
        <v>76</v>
      </c>
      <c r="AU128" s="208" t="s">
        <v>77</v>
      </c>
      <c r="AY128" s="207" t="s">
        <v>129</v>
      </c>
      <c r="BK128" s="209">
        <f>SUM(BK129:BK144)</f>
        <v>0</v>
      </c>
    </row>
    <row r="129" s="2" customFormat="1" ht="24.15" customHeight="1">
      <c r="A129" s="38"/>
      <c r="B129" s="39"/>
      <c r="C129" s="210" t="s">
        <v>87</v>
      </c>
      <c r="D129" s="210" t="s">
        <v>130</v>
      </c>
      <c r="E129" s="211" t="s">
        <v>260</v>
      </c>
      <c r="F129" s="212" t="s">
        <v>261</v>
      </c>
      <c r="G129" s="213" t="s">
        <v>141</v>
      </c>
      <c r="H129" s="214">
        <v>300</v>
      </c>
      <c r="I129" s="215"/>
      <c r="J129" s="216">
        <f>ROUND(I129*H129,2)</f>
        <v>0</v>
      </c>
      <c r="K129" s="212" t="s">
        <v>134</v>
      </c>
      <c r="L129" s="44"/>
      <c r="M129" s="217" t="s">
        <v>1</v>
      </c>
      <c r="N129" s="218" t="s">
        <v>42</v>
      </c>
      <c r="O129" s="91"/>
      <c r="P129" s="219">
        <f>O129*H129</f>
        <v>0</v>
      </c>
      <c r="Q129" s="219">
        <v>0</v>
      </c>
      <c r="R129" s="219">
        <f>Q129*H129</f>
        <v>0</v>
      </c>
      <c r="S129" s="219">
        <v>0</v>
      </c>
      <c r="T129" s="220">
        <f>S129*H129</f>
        <v>0</v>
      </c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  <c r="AR129" s="221" t="s">
        <v>172</v>
      </c>
      <c r="AT129" s="221" t="s">
        <v>130</v>
      </c>
      <c r="AU129" s="221" t="s">
        <v>85</v>
      </c>
      <c r="AY129" s="17" t="s">
        <v>129</v>
      </c>
      <c r="BE129" s="222">
        <f>IF(N129="základní",J129,0)</f>
        <v>0</v>
      </c>
      <c r="BF129" s="222">
        <f>IF(N129="snížená",J129,0)</f>
        <v>0</v>
      </c>
      <c r="BG129" s="222">
        <f>IF(N129="zákl. přenesená",J129,0)</f>
        <v>0</v>
      </c>
      <c r="BH129" s="222">
        <f>IF(N129="sníž. přenesená",J129,0)</f>
        <v>0</v>
      </c>
      <c r="BI129" s="222">
        <f>IF(N129="nulová",J129,0)</f>
        <v>0</v>
      </c>
      <c r="BJ129" s="17" t="s">
        <v>85</v>
      </c>
      <c r="BK129" s="222">
        <f>ROUND(I129*H129,2)</f>
        <v>0</v>
      </c>
      <c r="BL129" s="17" t="s">
        <v>172</v>
      </c>
      <c r="BM129" s="221" t="s">
        <v>262</v>
      </c>
    </row>
    <row r="130" s="2" customFormat="1">
      <c r="A130" s="38"/>
      <c r="B130" s="39"/>
      <c r="C130" s="40"/>
      <c r="D130" s="223" t="s">
        <v>137</v>
      </c>
      <c r="E130" s="40"/>
      <c r="F130" s="224" t="s">
        <v>263</v>
      </c>
      <c r="G130" s="40"/>
      <c r="H130" s="40"/>
      <c r="I130" s="225"/>
      <c r="J130" s="40"/>
      <c r="K130" s="40"/>
      <c r="L130" s="44"/>
      <c r="M130" s="226"/>
      <c r="N130" s="227"/>
      <c r="O130" s="91"/>
      <c r="P130" s="91"/>
      <c r="Q130" s="91"/>
      <c r="R130" s="91"/>
      <c r="S130" s="91"/>
      <c r="T130" s="92"/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T130" s="17" t="s">
        <v>137</v>
      </c>
      <c r="AU130" s="17" t="s">
        <v>85</v>
      </c>
    </row>
    <row r="131" s="13" customFormat="1">
      <c r="A131" s="13"/>
      <c r="B131" s="239"/>
      <c r="C131" s="240"/>
      <c r="D131" s="230" t="s">
        <v>149</v>
      </c>
      <c r="E131" s="241" t="s">
        <v>1</v>
      </c>
      <c r="F131" s="242" t="s">
        <v>264</v>
      </c>
      <c r="G131" s="240"/>
      <c r="H131" s="241" t="s">
        <v>1</v>
      </c>
      <c r="I131" s="243"/>
      <c r="J131" s="240"/>
      <c r="K131" s="240"/>
      <c r="L131" s="244"/>
      <c r="M131" s="245"/>
      <c r="N131" s="246"/>
      <c r="O131" s="246"/>
      <c r="P131" s="246"/>
      <c r="Q131" s="246"/>
      <c r="R131" s="246"/>
      <c r="S131" s="246"/>
      <c r="T131" s="247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48" t="s">
        <v>149</v>
      </c>
      <c r="AU131" s="248" t="s">
        <v>85</v>
      </c>
      <c r="AV131" s="13" t="s">
        <v>85</v>
      </c>
      <c r="AW131" s="13" t="s">
        <v>32</v>
      </c>
      <c r="AX131" s="13" t="s">
        <v>77</v>
      </c>
      <c r="AY131" s="248" t="s">
        <v>129</v>
      </c>
    </row>
    <row r="132" s="12" customFormat="1">
      <c r="A132" s="12"/>
      <c r="B132" s="228"/>
      <c r="C132" s="229"/>
      <c r="D132" s="230" t="s">
        <v>149</v>
      </c>
      <c r="E132" s="249" t="s">
        <v>1</v>
      </c>
      <c r="F132" s="231" t="s">
        <v>265</v>
      </c>
      <c r="G132" s="229"/>
      <c r="H132" s="232">
        <v>300</v>
      </c>
      <c r="I132" s="233"/>
      <c r="J132" s="229"/>
      <c r="K132" s="229"/>
      <c r="L132" s="234"/>
      <c r="M132" s="235"/>
      <c r="N132" s="236"/>
      <c r="O132" s="236"/>
      <c r="P132" s="236"/>
      <c r="Q132" s="236"/>
      <c r="R132" s="236"/>
      <c r="S132" s="236"/>
      <c r="T132" s="237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T132" s="238" t="s">
        <v>149</v>
      </c>
      <c r="AU132" s="238" t="s">
        <v>85</v>
      </c>
      <c r="AV132" s="12" t="s">
        <v>87</v>
      </c>
      <c r="AW132" s="12" t="s">
        <v>32</v>
      </c>
      <c r="AX132" s="12" t="s">
        <v>85</v>
      </c>
      <c r="AY132" s="238" t="s">
        <v>129</v>
      </c>
    </row>
    <row r="133" s="2" customFormat="1" ht="21.75" customHeight="1">
      <c r="A133" s="38"/>
      <c r="B133" s="39"/>
      <c r="C133" s="210" t="s">
        <v>144</v>
      </c>
      <c r="D133" s="210" t="s">
        <v>130</v>
      </c>
      <c r="E133" s="211" t="s">
        <v>266</v>
      </c>
      <c r="F133" s="212" t="s">
        <v>267</v>
      </c>
      <c r="G133" s="213" t="s">
        <v>193</v>
      </c>
      <c r="H133" s="214">
        <v>100</v>
      </c>
      <c r="I133" s="215"/>
      <c r="J133" s="216">
        <f>ROUND(I133*H133,2)</f>
        <v>0</v>
      </c>
      <c r="K133" s="212" t="s">
        <v>134</v>
      </c>
      <c r="L133" s="44"/>
      <c r="M133" s="217" t="s">
        <v>1</v>
      </c>
      <c r="N133" s="218" t="s">
        <v>42</v>
      </c>
      <c r="O133" s="91"/>
      <c r="P133" s="219">
        <f>O133*H133</f>
        <v>0</v>
      </c>
      <c r="Q133" s="219">
        <v>0</v>
      </c>
      <c r="R133" s="219">
        <f>Q133*H133</f>
        <v>0</v>
      </c>
      <c r="S133" s="219">
        <v>0</v>
      </c>
      <c r="T133" s="22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1" t="s">
        <v>172</v>
      </c>
      <c r="AT133" s="221" t="s">
        <v>130</v>
      </c>
      <c r="AU133" s="221" t="s">
        <v>85</v>
      </c>
      <c r="AY133" s="17" t="s">
        <v>129</v>
      </c>
      <c r="BE133" s="222">
        <f>IF(N133="základní",J133,0)</f>
        <v>0</v>
      </c>
      <c r="BF133" s="222">
        <f>IF(N133="snížená",J133,0)</f>
        <v>0</v>
      </c>
      <c r="BG133" s="222">
        <f>IF(N133="zákl. přenesená",J133,0)</f>
        <v>0</v>
      </c>
      <c r="BH133" s="222">
        <f>IF(N133="sníž. přenesená",J133,0)</f>
        <v>0</v>
      </c>
      <c r="BI133" s="222">
        <f>IF(N133="nulová",J133,0)</f>
        <v>0</v>
      </c>
      <c r="BJ133" s="17" t="s">
        <v>85</v>
      </c>
      <c r="BK133" s="222">
        <f>ROUND(I133*H133,2)</f>
        <v>0</v>
      </c>
      <c r="BL133" s="17" t="s">
        <v>172</v>
      </c>
      <c r="BM133" s="221" t="s">
        <v>268</v>
      </c>
    </row>
    <row r="134" s="2" customFormat="1">
      <c r="A134" s="38"/>
      <c r="B134" s="39"/>
      <c r="C134" s="40"/>
      <c r="D134" s="223" t="s">
        <v>137</v>
      </c>
      <c r="E134" s="40"/>
      <c r="F134" s="224" t="s">
        <v>269</v>
      </c>
      <c r="G134" s="40"/>
      <c r="H134" s="40"/>
      <c r="I134" s="225"/>
      <c r="J134" s="40"/>
      <c r="K134" s="40"/>
      <c r="L134" s="44"/>
      <c r="M134" s="226"/>
      <c r="N134" s="227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137</v>
      </c>
      <c r="AU134" s="17" t="s">
        <v>85</v>
      </c>
    </row>
    <row r="135" s="13" customFormat="1">
      <c r="A135" s="13"/>
      <c r="B135" s="239"/>
      <c r="C135" s="240"/>
      <c r="D135" s="230" t="s">
        <v>149</v>
      </c>
      <c r="E135" s="241" t="s">
        <v>1</v>
      </c>
      <c r="F135" s="242" t="s">
        <v>264</v>
      </c>
      <c r="G135" s="240"/>
      <c r="H135" s="241" t="s">
        <v>1</v>
      </c>
      <c r="I135" s="243"/>
      <c r="J135" s="240"/>
      <c r="K135" s="240"/>
      <c r="L135" s="244"/>
      <c r="M135" s="245"/>
      <c r="N135" s="246"/>
      <c r="O135" s="246"/>
      <c r="P135" s="246"/>
      <c r="Q135" s="246"/>
      <c r="R135" s="246"/>
      <c r="S135" s="246"/>
      <c r="T135" s="247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48" t="s">
        <v>149</v>
      </c>
      <c r="AU135" s="248" t="s">
        <v>85</v>
      </c>
      <c r="AV135" s="13" t="s">
        <v>85</v>
      </c>
      <c r="AW135" s="13" t="s">
        <v>32</v>
      </c>
      <c r="AX135" s="13" t="s">
        <v>77</v>
      </c>
      <c r="AY135" s="248" t="s">
        <v>129</v>
      </c>
    </row>
    <row r="136" s="12" customFormat="1">
      <c r="A136" s="12"/>
      <c r="B136" s="228"/>
      <c r="C136" s="229"/>
      <c r="D136" s="230" t="s">
        <v>149</v>
      </c>
      <c r="E136" s="249" t="s">
        <v>1</v>
      </c>
      <c r="F136" s="231" t="s">
        <v>270</v>
      </c>
      <c r="G136" s="229"/>
      <c r="H136" s="232">
        <v>100</v>
      </c>
      <c r="I136" s="233"/>
      <c r="J136" s="229"/>
      <c r="K136" s="229"/>
      <c r="L136" s="234"/>
      <c r="M136" s="235"/>
      <c r="N136" s="236"/>
      <c r="O136" s="236"/>
      <c r="P136" s="236"/>
      <c r="Q136" s="236"/>
      <c r="R136" s="236"/>
      <c r="S136" s="236"/>
      <c r="T136" s="237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T136" s="238" t="s">
        <v>149</v>
      </c>
      <c r="AU136" s="238" t="s">
        <v>85</v>
      </c>
      <c r="AV136" s="12" t="s">
        <v>87</v>
      </c>
      <c r="AW136" s="12" t="s">
        <v>32</v>
      </c>
      <c r="AX136" s="12" t="s">
        <v>85</v>
      </c>
      <c r="AY136" s="238" t="s">
        <v>129</v>
      </c>
    </row>
    <row r="137" s="2" customFormat="1" ht="37.8" customHeight="1">
      <c r="A137" s="38"/>
      <c r="B137" s="39"/>
      <c r="C137" s="210" t="s">
        <v>135</v>
      </c>
      <c r="D137" s="210" t="s">
        <v>130</v>
      </c>
      <c r="E137" s="211" t="s">
        <v>271</v>
      </c>
      <c r="F137" s="212" t="s">
        <v>272</v>
      </c>
      <c r="G137" s="213" t="s">
        <v>141</v>
      </c>
      <c r="H137" s="214">
        <v>150</v>
      </c>
      <c r="I137" s="215"/>
      <c r="J137" s="216">
        <f>ROUND(I137*H137,2)</f>
        <v>0</v>
      </c>
      <c r="K137" s="212" t="s">
        <v>134</v>
      </c>
      <c r="L137" s="44"/>
      <c r="M137" s="217" t="s">
        <v>1</v>
      </c>
      <c r="N137" s="218" t="s">
        <v>42</v>
      </c>
      <c r="O137" s="91"/>
      <c r="P137" s="219">
        <f>O137*H137</f>
        <v>0</v>
      </c>
      <c r="Q137" s="219">
        <v>0</v>
      </c>
      <c r="R137" s="219">
        <f>Q137*H137</f>
        <v>0</v>
      </c>
      <c r="S137" s="219">
        <v>0.00062</v>
      </c>
      <c r="T137" s="220">
        <f>S137*H137</f>
        <v>0.092999999999999999</v>
      </c>
      <c r="U137" s="38"/>
      <c r="V137" s="38"/>
      <c r="W137" s="38"/>
      <c r="X137" s="38"/>
      <c r="Y137" s="38"/>
      <c r="Z137" s="38"/>
      <c r="AA137" s="38"/>
      <c r="AB137" s="38"/>
      <c r="AC137" s="38"/>
      <c r="AD137" s="38"/>
      <c r="AE137" s="38"/>
      <c r="AR137" s="221" t="s">
        <v>172</v>
      </c>
      <c r="AT137" s="221" t="s">
        <v>130</v>
      </c>
      <c r="AU137" s="221" t="s">
        <v>85</v>
      </c>
      <c r="AY137" s="17" t="s">
        <v>129</v>
      </c>
      <c r="BE137" s="222">
        <f>IF(N137="základní",J137,0)</f>
        <v>0</v>
      </c>
      <c r="BF137" s="222">
        <f>IF(N137="snížená",J137,0)</f>
        <v>0</v>
      </c>
      <c r="BG137" s="222">
        <f>IF(N137="zákl. přenesená",J137,0)</f>
        <v>0</v>
      </c>
      <c r="BH137" s="222">
        <f>IF(N137="sníž. přenesená",J137,0)</f>
        <v>0</v>
      </c>
      <c r="BI137" s="222">
        <f>IF(N137="nulová",J137,0)</f>
        <v>0</v>
      </c>
      <c r="BJ137" s="17" t="s">
        <v>85</v>
      </c>
      <c r="BK137" s="222">
        <f>ROUND(I137*H137,2)</f>
        <v>0</v>
      </c>
      <c r="BL137" s="17" t="s">
        <v>172</v>
      </c>
      <c r="BM137" s="221" t="s">
        <v>273</v>
      </c>
    </row>
    <row r="138" s="2" customFormat="1">
      <c r="A138" s="38"/>
      <c r="B138" s="39"/>
      <c r="C138" s="40"/>
      <c r="D138" s="223" t="s">
        <v>137</v>
      </c>
      <c r="E138" s="40"/>
      <c r="F138" s="224" t="s">
        <v>274</v>
      </c>
      <c r="G138" s="40"/>
      <c r="H138" s="40"/>
      <c r="I138" s="225"/>
      <c r="J138" s="40"/>
      <c r="K138" s="40"/>
      <c r="L138" s="44"/>
      <c r="M138" s="226"/>
      <c r="N138" s="227"/>
      <c r="O138" s="91"/>
      <c r="P138" s="91"/>
      <c r="Q138" s="91"/>
      <c r="R138" s="91"/>
      <c r="S138" s="91"/>
      <c r="T138" s="92"/>
      <c r="U138" s="38"/>
      <c r="V138" s="38"/>
      <c r="W138" s="38"/>
      <c r="X138" s="38"/>
      <c r="Y138" s="38"/>
      <c r="Z138" s="38"/>
      <c r="AA138" s="38"/>
      <c r="AB138" s="38"/>
      <c r="AC138" s="38"/>
      <c r="AD138" s="38"/>
      <c r="AE138" s="38"/>
      <c r="AT138" s="17" t="s">
        <v>137</v>
      </c>
      <c r="AU138" s="17" t="s">
        <v>85</v>
      </c>
    </row>
    <row r="139" s="13" customFormat="1">
      <c r="A139" s="13"/>
      <c r="B139" s="239"/>
      <c r="C139" s="240"/>
      <c r="D139" s="230" t="s">
        <v>149</v>
      </c>
      <c r="E139" s="241" t="s">
        <v>1</v>
      </c>
      <c r="F139" s="242" t="s">
        <v>264</v>
      </c>
      <c r="G139" s="240"/>
      <c r="H139" s="241" t="s">
        <v>1</v>
      </c>
      <c r="I139" s="243"/>
      <c r="J139" s="240"/>
      <c r="K139" s="240"/>
      <c r="L139" s="244"/>
      <c r="M139" s="245"/>
      <c r="N139" s="246"/>
      <c r="O139" s="246"/>
      <c r="P139" s="246"/>
      <c r="Q139" s="246"/>
      <c r="R139" s="246"/>
      <c r="S139" s="246"/>
      <c r="T139" s="247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48" t="s">
        <v>149</v>
      </c>
      <c r="AU139" s="248" t="s">
        <v>85</v>
      </c>
      <c r="AV139" s="13" t="s">
        <v>85</v>
      </c>
      <c r="AW139" s="13" t="s">
        <v>32</v>
      </c>
      <c r="AX139" s="13" t="s">
        <v>77</v>
      </c>
      <c r="AY139" s="248" t="s">
        <v>129</v>
      </c>
    </row>
    <row r="140" s="12" customFormat="1">
      <c r="A140" s="12"/>
      <c r="B140" s="228"/>
      <c r="C140" s="229"/>
      <c r="D140" s="230" t="s">
        <v>149</v>
      </c>
      <c r="E140" s="249" t="s">
        <v>1</v>
      </c>
      <c r="F140" s="231" t="s">
        <v>275</v>
      </c>
      <c r="G140" s="229"/>
      <c r="H140" s="232">
        <v>150</v>
      </c>
      <c r="I140" s="233"/>
      <c r="J140" s="229"/>
      <c r="K140" s="229"/>
      <c r="L140" s="234"/>
      <c r="M140" s="235"/>
      <c r="N140" s="236"/>
      <c r="O140" s="236"/>
      <c r="P140" s="236"/>
      <c r="Q140" s="236"/>
      <c r="R140" s="236"/>
      <c r="S140" s="236"/>
      <c r="T140" s="237"/>
      <c r="U140" s="12"/>
      <c r="V140" s="12"/>
      <c r="W140" s="12"/>
      <c r="X140" s="12"/>
      <c r="Y140" s="12"/>
      <c r="Z140" s="12"/>
      <c r="AA140" s="12"/>
      <c r="AB140" s="12"/>
      <c r="AC140" s="12"/>
      <c r="AD140" s="12"/>
      <c r="AE140" s="12"/>
      <c r="AT140" s="238" t="s">
        <v>149</v>
      </c>
      <c r="AU140" s="238" t="s">
        <v>85</v>
      </c>
      <c r="AV140" s="12" t="s">
        <v>87</v>
      </c>
      <c r="AW140" s="12" t="s">
        <v>32</v>
      </c>
      <c r="AX140" s="12" t="s">
        <v>85</v>
      </c>
      <c r="AY140" s="238" t="s">
        <v>129</v>
      </c>
    </row>
    <row r="141" s="2" customFormat="1" ht="37.8" customHeight="1">
      <c r="A141" s="38"/>
      <c r="B141" s="39"/>
      <c r="C141" s="210" t="s">
        <v>155</v>
      </c>
      <c r="D141" s="210" t="s">
        <v>130</v>
      </c>
      <c r="E141" s="211" t="s">
        <v>276</v>
      </c>
      <c r="F141" s="212" t="s">
        <v>277</v>
      </c>
      <c r="G141" s="213" t="s">
        <v>141</v>
      </c>
      <c r="H141" s="214">
        <v>150</v>
      </c>
      <c r="I141" s="215"/>
      <c r="J141" s="216">
        <f>ROUND(I141*H141,2)</f>
        <v>0</v>
      </c>
      <c r="K141" s="212" t="s">
        <v>134</v>
      </c>
      <c r="L141" s="44"/>
      <c r="M141" s="217" t="s">
        <v>1</v>
      </c>
      <c r="N141" s="218" t="s">
        <v>42</v>
      </c>
      <c r="O141" s="91"/>
      <c r="P141" s="219">
        <f>O141*H141</f>
        <v>0</v>
      </c>
      <c r="Q141" s="219">
        <v>0</v>
      </c>
      <c r="R141" s="219">
        <f>Q141*H141</f>
        <v>0</v>
      </c>
      <c r="S141" s="219">
        <v>0.00062</v>
      </c>
      <c r="T141" s="220">
        <f>S141*H141</f>
        <v>0.092999999999999999</v>
      </c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  <c r="AR141" s="221" t="s">
        <v>172</v>
      </c>
      <c r="AT141" s="221" t="s">
        <v>130</v>
      </c>
      <c r="AU141" s="221" t="s">
        <v>85</v>
      </c>
      <c r="AY141" s="17" t="s">
        <v>129</v>
      </c>
      <c r="BE141" s="222">
        <f>IF(N141="základní",J141,0)</f>
        <v>0</v>
      </c>
      <c r="BF141" s="222">
        <f>IF(N141="snížená",J141,0)</f>
        <v>0</v>
      </c>
      <c r="BG141" s="222">
        <f>IF(N141="zákl. přenesená",J141,0)</f>
        <v>0</v>
      </c>
      <c r="BH141" s="222">
        <f>IF(N141="sníž. přenesená",J141,0)</f>
        <v>0</v>
      </c>
      <c r="BI141" s="222">
        <f>IF(N141="nulová",J141,0)</f>
        <v>0</v>
      </c>
      <c r="BJ141" s="17" t="s">
        <v>85</v>
      </c>
      <c r="BK141" s="222">
        <f>ROUND(I141*H141,2)</f>
        <v>0</v>
      </c>
      <c r="BL141" s="17" t="s">
        <v>172</v>
      </c>
      <c r="BM141" s="221" t="s">
        <v>278</v>
      </c>
    </row>
    <row r="142" s="2" customFormat="1">
      <c r="A142" s="38"/>
      <c r="B142" s="39"/>
      <c r="C142" s="40"/>
      <c r="D142" s="223" t="s">
        <v>137</v>
      </c>
      <c r="E142" s="40"/>
      <c r="F142" s="224" t="s">
        <v>279</v>
      </c>
      <c r="G142" s="40"/>
      <c r="H142" s="40"/>
      <c r="I142" s="225"/>
      <c r="J142" s="40"/>
      <c r="K142" s="40"/>
      <c r="L142" s="44"/>
      <c r="M142" s="226"/>
      <c r="N142" s="227"/>
      <c r="O142" s="91"/>
      <c r="P142" s="91"/>
      <c r="Q142" s="91"/>
      <c r="R142" s="91"/>
      <c r="S142" s="91"/>
      <c r="T142" s="92"/>
      <c r="U142" s="38"/>
      <c r="V142" s="38"/>
      <c r="W142" s="38"/>
      <c r="X142" s="38"/>
      <c r="Y142" s="38"/>
      <c r="Z142" s="38"/>
      <c r="AA142" s="38"/>
      <c r="AB142" s="38"/>
      <c r="AC142" s="38"/>
      <c r="AD142" s="38"/>
      <c r="AE142" s="38"/>
      <c r="AT142" s="17" t="s">
        <v>137</v>
      </c>
      <c r="AU142" s="17" t="s">
        <v>85</v>
      </c>
    </row>
    <row r="143" s="13" customFormat="1">
      <c r="A143" s="13"/>
      <c r="B143" s="239"/>
      <c r="C143" s="240"/>
      <c r="D143" s="230" t="s">
        <v>149</v>
      </c>
      <c r="E143" s="241" t="s">
        <v>1</v>
      </c>
      <c r="F143" s="242" t="s">
        <v>264</v>
      </c>
      <c r="G143" s="240"/>
      <c r="H143" s="241" t="s">
        <v>1</v>
      </c>
      <c r="I143" s="243"/>
      <c r="J143" s="240"/>
      <c r="K143" s="240"/>
      <c r="L143" s="244"/>
      <c r="M143" s="245"/>
      <c r="N143" s="246"/>
      <c r="O143" s="246"/>
      <c r="P143" s="246"/>
      <c r="Q143" s="246"/>
      <c r="R143" s="246"/>
      <c r="S143" s="246"/>
      <c r="T143" s="247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48" t="s">
        <v>149</v>
      </c>
      <c r="AU143" s="248" t="s">
        <v>85</v>
      </c>
      <c r="AV143" s="13" t="s">
        <v>85</v>
      </c>
      <c r="AW143" s="13" t="s">
        <v>32</v>
      </c>
      <c r="AX143" s="13" t="s">
        <v>77</v>
      </c>
      <c r="AY143" s="248" t="s">
        <v>129</v>
      </c>
    </row>
    <row r="144" s="12" customFormat="1">
      <c r="A144" s="12"/>
      <c r="B144" s="228"/>
      <c r="C144" s="229"/>
      <c r="D144" s="230" t="s">
        <v>149</v>
      </c>
      <c r="E144" s="249" t="s">
        <v>1</v>
      </c>
      <c r="F144" s="231" t="s">
        <v>275</v>
      </c>
      <c r="G144" s="229"/>
      <c r="H144" s="232">
        <v>150</v>
      </c>
      <c r="I144" s="233"/>
      <c r="J144" s="229"/>
      <c r="K144" s="229"/>
      <c r="L144" s="234"/>
      <c r="M144" s="235"/>
      <c r="N144" s="236"/>
      <c r="O144" s="236"/>
      <c r="P144" s="236"/>
      <c r="Q144" s="236"/>
      <c r="R144" s="236"/>
      <c r="S144" s="236"/>
      <c r="T144" s="237"/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T144" s="238" t="s">
        <v>149</v>
      </c>
      <c r="AU144" s="238" t="s">
        <v>85</v>
      </c>
      <c r="AV144" s="12" t="s">
        <v>87</v>
      </c>
      <c r="AW144" s="12" t="s">
        <v>32</v>
      </c>
      <c r="AX144" s="12" t="s">
        <v>85</v>
      </c>
      <c r="AY144" s="238" t="s">
        <v>129</v>
      </c>
    </row>
    <row r="145" s="11" customFormat="1" ht="25.92" customHeight="1">
      <c r="A145" s="11"/>
      <c r="B145" s="196"/>
      <c r="C145" s="197"/>
      <c r="D145" s="198" t="s">
        <v>76</v>
      </c>
      <c r="E145" s="199" t="s">
        <v>280</v>
      </c>
      <c r="F145" s="199" t="s">
        <v>281</v>
      </c>
      <c r="G145" s="197"/>
      <c r="H145" s="197"/>
      <c r="I145" s="200"/>
      <c r="J145" s="201">
        <f>BK145</f>
        <v>0</v>
      </c>
      <c r="K145" s="197"/>
      <c r="L145" s="202"/>
      <c r="M145" s="203"/>
      <c r="N145" s="204"/>
      <c r="O145" s="204"/>
      <c r="P145" s="205">
        <f>P146</f>
        <v>0</v>
      </c>
      <c r="Q145" s="204"/>
      <c r="R145" s="205">
        <f>R146</f>
        <v>0</v>
      </c>
      <c r="S145" s="204"/>
      <c r="T145" s="206">
        <f>T146</f>
        <v>0</v>
      </c>
      <c r="U145" s="11"/>
      <c r="V145" s="11"/>
      <c r="W145" s="11"/>
      <c r="X145" s="11"/>
      <c r="Y145" s="11"/>
      <c r="Z145" s="11"/>
      <c r="AA145" s="11"/>
      <c r="AB145" s="11"/>
      <c r="AC145" s="11"/>
      <c r="AD145" s="11"/>
      <c r="AE145" s="11"/>
      <c r="AR145" s="207" t="s">
        <v>87</v>
      </c>
      <c r="AT145" s="208" t="s">
        <v>76</v>
      </c>
      <c r="AU145" s="208" t="s">
        <v>77</v>
      </c>
      <c r="AY145" s="207" t="s">
        <v>129</v>
      </c>
      <c r="BK145" s="209">
        <f>BK146</f>
        <v>0</v>
      </c>
    </row>
    <row r="146" s="2" customFormat="1" ht="16.5" customHeight="1">
      <c r="A146" s="38"/>
      <c r="B146" s="39"/>
      <c r="C146" s="210" t="s">
        <v>161</v>
      </c>
      <c r="D146" s="210" t="s">
        <v>130</v>
      </c>
      <c r="E146" s="211" t="s">
        <v>282</v>
      </c>
      <c r="F146" s="212" t="s">
        <v>283</v>
      </c>
      <c r="G146" s="213" t="s">
        <v>284</v>
      </c>
      <c r="H146" s="214">
        <v>1</v>
      </c>
      <c r="I146" s="215"/>
      <c r="J146" s="216">
        <f>ROUND(I146*H146,2)</f>
        <v>0</v>
      </c>
      <c r="K146" s="212" t="s">
        <v>1</v>
      </c>
      <c r="L146" s="44"/>
      <c r="M146" s="217" t="s">
        <v>1</v>
      </c>
      <c r="N146" s="218" t="s">
        <v>42</v>
      </c>
      <c r="O146" s="91"/>
      <c r="P146" s="219">
        <f>O146*H146</f>
        <v>0</v>
      </c>
      <c r="Q146" s="219">
        <v>0</v>
      </c>
      <c r="R146" s="219">
        <f>Q146*H146</f>
        <v>0</v>
      </c>
      <c r="S146" s="219">
        <v>0</v>
      </c>
      <c r="T146" s="220">
        <f>S146*H146</f>
        <v>0</v>
      </c>
      <c r="U146" s="38"/>
      <c r="V146" s="38"/>
      <c r="W146" s="38"/>
      <c r="X146" s="38"/>
      <c r="Y146" s="38"/>
      <c r="Z146" s="38"/>
      <c r="AA146" s="38"/>
      <c r="AB146" s="38"/>
      <c r="AC146" s="38"/>
      <c r="AD146" s="38"/>
      <c r="AE146" s="38"/>
      <c r="AR146" s="221" t="s">
        <v>172</v>
      </c>
      <c r="AT146" s="221" t="s">
        <v>130</v>
      </c>
      <c r="AU146" s="221" t="s">
        <v>85</v>
      </c>
      <c r="AY146" s="17" t="s">
        <v>129</v>
      </c>
      <c r="BE146" s="222">
        <f>IF(N146="základní",J146,0)</f>
        <v>0</v>
      </c>
      <c r="BF146" s="222">
        <f>IF(N146="snížená",J146,0)</f>
        <v>0</v>
      </c>
      <c r="BG146" s="222">
        <f>IF(N146="zákl. přenesená",J146,0)</f>
        <v>0</v>
      </c>
      <c r="BH146" s="222">
        <f>IF(N146="sníž. přenesená",J146,0)</f>
        <v>0</v>
      </c>
      <c r="BI146" s="222">
        <f>IF(N146="nulová",J146,0)</f>
        <v>0</v>
      </c>
      <c r="BJ146" s="17" t="s">
        <v>85</v>
      </c>
      <c r="BK146" s="222">
        <f>ROUND(I146*H146,2)</f>
        <v>0</v>
      </c>
      <c r="BL146" s="17" t="s">
        <v>172</v>
      </c>
      <c r="BM146" s="221" t="s">
        <v>285</v>
      </c>
    </row>
    <row r="147" s="11" customFormat="1" ht="25.92" customHeight="1">
      <c r="A147" s="11"/>
      <c r="B147" s="196"/>
      <c r="C147" s="197"/>
      <c r="D147" s="198" t="s">
        <v>76</v>
      </c>
      <c r="E147" s="199" t="s">
        <v>286</v>
      </c>
      <c r="F147" s="199" t="s">
        <v>287</v>
      </c>
      <c r="G147" s="197"/>
      <c r="H147" s="197"/>
      <c r="I147" s="200"/>
      <c r="J147" s="201">
        <f>BK147</f>
        <v>0</v>
      </c>
      <c r="K147" s="197"/>
      <c r="L147" s="202"/>
      <c r="M147" s="203"/>
      <c r="N147" s="204"/>
      <c r="O147" s="204"/>
      <c r="P147" s="205">
        <f>SUM(P148:P156)</f>
        <v>0</v>
      </c>
      <c r="Q147" s="204"/>
      <c r="R147" s="205">
        <f>SUM(R148:R156)</f>
        <v>0</v>
      </c>
      <c r="S147" s="204"/>
      <c r="T147" s="206">
        <f>SUM(T148:T156)</f>
        <v>0.95399999999999996</v>
      </c>
      <c r="U147" s="11"/>
      <c r="V147" s="11"/>
      <c r="W147" s="11"/>
      <c r="X147" s="11"/>
      <c r="Y147" s="11"/>
      <c r="Z147" s="11"/>
      <c r="AA147" s="11"/>
      <c r="AB147" s="11"/>
      <c r="AC147" s="11"/>
      <c r="AD147" s="11"/>
      <c r="AE147" s="11"/>
      <c r="AR147" s="207" t="s">
        <v>87</v>
      </c>
      <c r="AT147" s="208" t="s">
        <v>76</v>
      </c>
      <c r="AU147" s="208" t="s">
        <v>77</v>
      </c>
      <c r="AY147" s="207" t="s">
        <v>129</v>
      </c>
      <c r="BK147" s="209">
        <f>SUM(BK148:BK156)</f>
        <v>0</v>
      </c>
    </row>
    <row r="148" s="2" customFormat="1" ht="24.15" customHeight="1">
      <c r="A148" s="38"/>
      <c r="B148" s="39"/>
      <c r="C148" s="210" t="s">
        <v>168</v>
      </c>
      <c r="D148" s="210" t="s">
        <v>130</v>
      </c>
      <c r="E148" s="211" t="s">
        <v>288</v>
      </c>
      <c r="F148" s="212" t="s">
        <v>289</v>
      </c>
      <c r="G148" s="213" t="s">
        <v>193</v>
      </c>
      <c r="H148" s="214">
        <v>9</v>
      </c>
      <c r="I148" s="215"/>
      <c r="J148" s="216">
        <f>ROUND(I148*H148,2)</f>
        <v>0</v>
      </c>
      <c r="K148" s="212" t="s">
        <v>134</v>
      </c>
      <c r="L148" s="44"/>
      <c r="M148" s="217" t="s">
        <v>1</v>
      </c>
      <c r="N148" s="218" t="s">
        <v>42</v>
      </c>
      <c r="O148" s="91"/>
      <c r="P148" s="219">
        <f>O148*H148</f>
        <v>0</v>
      </c>
      <c r="Q148" s="219">
        <v>0</v>
      </c>
      <c r="R148" s="219">
        <f>Q148*H148</f>
        <v>0</v>
      </c>
      <c r="S148" s="219">
        <v>0</v>
      </c>
      <c r="T148" s="220">
        <f>S148*H148</f>
        <v>0</v>
      </c>
      <c r="U148" s="38"/>
      <c r="V148" s="38"/>
      <c r="W148" s="38"/>
      <c r="X148" s="38"/>
      <c r="Y148" s="38"/>
      <c r="Z148" s="38"/>
      <c r="AA148" s="38"/>
      <c r="AB148" s="38"/>
      <c r="AC148" s="38"/>
      <c r="AD148" s="38"/>
      <c r="AE148" s="38"/>
      <c r="AR148" s="221" t="s">
        <v>172</v>
      </c>
      <c r="AT148" s="221" t="s">
        <v>130</v>
      </c>
      <c r="AU148" s="221" t="s">
        <v>85</v>
      </c>
      <c r="AY148" s="17" t="s">
        <v>129</v>
      </c>
      <c r="BE148" s="222">
        <f>IF(N148="základní",J148,0)</f>
        <v>0</v>
      </c>
      <c r="BF148" s="222">
        <f>IF(N148="snížená",J148,0)</f>
        <v>0</v>
      </c>
      <c r="BG148" s="222">
        <f>IF(N148="zákl. přenesená",J148,0)</f>
        <v>0</v>
      </c>
      <c r="BH148" s="222">
        <f>IF(N148="sníž. přenesená",J148,0)</f>
        <v>0</v>
      </c>
      <c r="BI148" s="222">
        <f>IF(N148="nulová",J148,0)</f>
        <v>0</v>
      </c>
      <c r="BJ148" s="17" t="s">
        <v>85</v>
      </c>
      <c r="BK148" s="222">
        <f>ROUND(I148*H148,2)</f>
        <v>0</v>
      </c>
      <c r="BL148" s="17" t="s">
        <v>172</v>
      </c>
      <c r="BM148" s="221" t="s">
        <v>290</v>
      </c>
    </row>
    <row r="149" s="2" customFormat="1">
      <c r="A149" s="38"/>
      <c r="B149" s="39"/>
      <c r="C149" s="40"/>
      <c r="D149" s="223" t="s">
        <v>137</v>
      </c>
      <c r="E149" s="40"/>
      <c r="F149" s="224" t="s">
        <v>291</v>
      </c>
      <c r="G149" s="40"/>
      <c r="H149" s="40"/>
      <c r="I149" s="225"/>
      <c r="J149" s="40"/>
      <c r="K149" s="40"/>
      <c r="L149" s="44"/>
      <c r="M149" s="226"/>
      <c r="N149" s="227"/>
      <c r="O149" s="91"/>
      <c r="P149" s="91"/>
      <c r="Q149" s="91"/>
      <c r="R149" s="91"/>
      <c r="S149" s="91"/>
      <c r="T149" s="92"/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T149" s="17" t="s">
        <v>137</v>
      </c>
      <c r="AU149" s="17" t="s">
        <v>85</v>
      </c>
    </row>
    <row r="150" s="13" customFormat="1">
      <c r="A150" s="13"/>
      <c r="B150" s="239"/>
      <c r="C150" s="240"/>
      <c r="D150" s="230" t="s">
        <v>149</v>
      </c>
      <c r="E150" s="241" t="s">
        <v>1</v>
      </c>
      <c r="F150" s="242" t="s">
        <v>292</v>
      </c>
      <c r="G150" s="240"/>
      <c r="H150" s="241" t="s">
        <v>1</v>
      </c>
      <c r="I150" s="243"/>
      <c r="J150" s="240"/>
      <c r="K150" s="240"/>
      <c r="L150" s="244"/>
      <c r="M150" s="245"/>
      <c r="N150" s="246"/>
      <c r="O150" s="246"/>
      <c r="P150" s="246"/>
      <c r="Q150" s="246"/>
      <c r="R150" s="246"/>
      <c r="S150" s="246"/>
      <c r="T150" s="247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48" t="s">
        <v>149</v>
      </c>
      <c r="AU150" s="248" t="s">
        <v>85</v>
      </c>
      <c r="AV150" s="13" t="s">
        <v>85</v>
      </c>
      <c r="AW150" s="13" t="s">
        <v>32</v>
      </c>
      <c r="AX150" s="13" t="s">
        <v>77</v>
      </c>
      <c r="AY150" s="248" t="s">
        <v>129</v>
      </c>
    </row>
    <row r="151" s="12" customFormat="1">
      <c r="A151" s="12"/>
      <c r="B151" s="228"/>
      <c r="C151" s="229"/>
      <c r="D151" s="230" t="s">
        <v>149</v>
      </c>
      <c r="E151" s="249" t="s">
        <v>1</v>
      </c>
      <c r="F151" s="231" t="s">
        <v>190</v>
      </c>
      <c r="G151" s="229"/>
      <c r="H151" s="232">
        <v>9</v>
      </c>
      <c r="I151" s="233"/>
      <c r="J151" s="229"/>
      <c r="K151" s="229"/>
      <c r="L151" s="234"/>
      <c r="M151" s="235"/>
      <c r="N151" s="236"/>
      <c r="O151" s="236"/>
      <c r="P151" s="236"/>
      <c r="Q151" s="236"/>
      <c r="R151" s="236"/>
      <c r="S151" s="236"/>
      <c r="T151" s="237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T151" s="238" t="s">
        <v>149</v>
      </c>
      <c r="AU151" s="238" t="s">
        <v>85</v>
      </c>
      <c r="AV151" s="12" t="s">
        <v>87</v>
      </c>
      <c r="AW151" s="12" t="s">
        <v>32</v>
      </c>
      <c r="AX151" s="12" t="s">
        <v>85</v>
      </c>
      <c r="AY151" s="238" t="s">
        <v>129</v>
      </c>
    </row>
    <row r="152" s="2" customFormat="1" ht="24.15" customHeight="1">
      <c r="A152" s="38"/>
      <c r="B152" s="39"/>
      <c r="C152" s="210" t="s">
        <v>183</v>
      </c>
      <c r="D152" s="210" t="s">
        <v>130</v>
      </c>
      <c r="E152" s="211" t="s">
        <v>293</v>
      </c>
      <c r="F152" s="212" t="s">
        <v>294</v>
      </c>
      <c r="G152" s="213" t="s">
        <v>193</v>
      </c>
      <c r="H152" s="214">
        <v>9</v>
      </c>
      <c r="I152" s="215"/>
      <c r="J152" s="216">
        <f>ROUND(I152*H152,2)</f>
        <v>0</v>
      </c>
      <c r="K152" s="212" t="s">
        <v>134</v>
      </c>
      <c r="L152" s="44"/>
      <c r="M152" s="217" t="s">
        <v>1</v>
      </c>
      <c r="N152" s="218" t="s">
        <v>42</v>
      </c>
      <c r="O152" s="91"/>
      <c r="P152" s="219">
        <f>O152*H152</f>
        <v>0</v>
      </c>
      <c r="Q152" s="219">
        <v>0</v>
      </c>
      <c r="R152" s="219">
        <f>Q152*H152</f>
        <v>0</v>
      </c>
      <c r="S152" s="219">
        <v>0.106</v>
      </c>
      <c r="T152" s="220">
        <f>S152*H152</f>
        <v>0.95399999999999996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1" t="s">
        <v>172</v>
      </c>
      <c r="AT152" s="221" t="s">
        <v>130</v>
      </c>
      <c r="AU152" s="221" t="s">
        <v>85</v>
      </c>
      <c r="AY152" s="17" t="s">
        <v>129</v>
      </c>
      <c r="BE152" s="222">
        <f>IF(N152="základní",J152,0)</f>
        <v>0</v>
      </c>
      <c r="BF152" s="222">
        <f>IF(N152="snížená",J152,0)</f>
        <v>0</v>
      </c>
      <c r="BG152" s="222">
        <f>IF(N152="zákl. přenesená",J152,0)</f>
        <v>0</v>
      </c>
      <c r="BH152" s="222">
        <f>IF(N152="sníž. přenesená",J152,0)</f>
        <v>0</v>
      </c>
      <c r="BI152" s="222">
        <f>IF(N152="nulová",J152,0)</f>
        <v>0</v>
      </c>
      <c r="BJ152" s="17" t="s">
        <v>85</v>
      </c>
      <c r="BK152" s="222">
        <f>ROUND(I152*H152,2)</f>
        <v>0</v>
      </c>
      <c r="BL152" s="17" t="s">
        <v>172</v>
      </c>
      <c r="BM152" s="221" t="s">
        <v>295</v>
      </c>
    </row>
    <row r="153" s="2" customFormat="1">
      <c r="A153" s="38"/>
      <c r="B153" s="39"/>
      <c r="C153" s="40"/>
      <c r="D153" s="223" t="s">
        <v>137</v>
      </c>
      <c r="E153" s="40"/>
      <c r="F153" s="224" t="s">
        <v>296</v>
      </c>
      <c r="G153" s="40"/>
      <c r="H153" s="40"/>
      <c r="I153" s="225"/>
      <c r="J153" s="40"/>
      <c r="K153" s="40"/>
      <c r="L153" s="44"/>
      <c r="M153" s="226"/>
      <c r="N153" s="227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137</v>
      </c>
      <c r="AU153" s="17" t="s">
        <v>85</v>
      </c>
    </row>
    <row r="154" s="13" customFormat="1">
      <c r="A154" s="13"/>
      <c r="B154" s="239"/>
      <c r="C154" s="240"/>
      <c r="D154" s="230" t="s">
        <v>149</v>
      </c>
      <c r="E154" s="241" t="s">
        <v>1</v>
      </c>
      <c r="F154" s="242" t="s">
        <v>292</v>
      </c>
      <c r="G154" s="240"/>
      <c r="H154" s="241" t="s">
        <v>1</v>
      </c>
      <c r="I154" s="243"/>
      <c r="J154" s="240"/>
      <c r="K154" s="240"/>
      <c r="L154" s="244"/>
      <c r="M154" s="245"/>
      <c r="N154" s="246"/>
      <c r="O154" s="246"/>
      <c r="P154" s="246"/>
      <c r="Q154" s="246"/>
      <c r="R154" s="246"/>
      <c r="S154" s="246"/>
      <c r="T154" s="247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48" t="s">
        <v>149</v>
      </c>
      <c r="AU154" s="248" t="s">
        <v>85</v>
      </c>
      <c r="AV154" s="13" t="s">
        <v>85</v>
      </c>
      <c r="AW154" s="13" t="s">
        <v>32</v>
      </c>
      <c r="AX154" s="13" t="s">
        <v>77</v>
      </c>
      <c r="AY154" s="248" t="s">
        <v>129</v>
      </c>
    </row>
    <row r="155" s="12" customFormat="1">
      <c r="A155" s="12"/>
      <c r="B155" s="228"/>
      <c r="C155" s="229"/>
      <c r="D155" s="230" t="s">
        <v>149</v>
      </c>
      <c r="E155" s="249" t="s">
        <v>1</v>
      </c>
      <c r="F155" s="231" t="s">
        <v>190</v>
      </c>
      <c r="G155" s="229"/>
      <c r="H155" s="232">
        <v>9</v>
      </c>
      <c r="I155" s="233"/>
      <c r="J155" s="229"/>
      <c r="K155" s="229"/>
      <c r="L155" s="234"/>
      <c r="M155" s="235"/>
      <c r="N155" s="236"/>
      <c r="O155" s="236"/>
      <c r="P155" s="236"/>
      <c r="Q155" s="236"/>
      <c r="R155" s="236"/>
      <c r="S155" s="236"/>
      <c r="T155" s="237"/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T155" s="238" t="s">
        <v>149</v>
      </c>
      <c r="AU155" s="238" t="s">
        <v>85</v>
      </c>
      <c r="AV155" s="12" t="s">
        <v>87</v>
      </c>
      <c r="AW155" s="12" t="s">
        <v>32</v>
      </c>
      <c r="AX155" s="12" t="s">
        <v>85</v>
      </c>
      <c r="AY155" s="238" t="s">
        <v>129</v>
      </c>
    </row>
    <row r="156" s="2" customFormat="1" ht="24.15" customHeight="1">
      <c r="A156" s="38"/>
      <c r="B156" s="39"/>
      <c r="C156" s="210" t="s">
        <v>190</v>
      </c>
      <c r="D156" s="210" t="s">
        <v>130</v>
      </c>
      <c r="E156" s="211" t="s">
        <v>297</v>
      </c>
      <c r="F156" s="212" t="s">
        <v>298</v>
      </c>
      <c r="G156" s="213" t="s">
        <v>299</v>
      </c>
      <c r="H156" s="214">
        <v>9</v>
      </c>
      <c r="I156" s="215"/>
      <c r="J156" s="216">
        <f>ROUND(I156*H156,2)</f>
        <v>0</v>
      </c>
      <c r="K156" s="212" t="s">
        <v>1</v>
      </c>
      <c r="L156" s="44"/>
      <c r="M156" s="217" t="s">
        <v>1</v>
      </c>
      <c r="N156" s="218" t="s">
        <v>42</v>
      </c>
      <c r="O156" s="91"/>
      <c r="P156" s="219">
        <f>O156*H156</f>
        <v>0</v>
      </c>
      <c r="Q156" s="219">
        <v>0</v>
      </c>
      <c r="R156" s="219">
        <f>Q156*H156</f>
        <v>0</v>
      </c>
      <c r="S156" s="219">
        <v>0</v>
      </c>
      <c r="T156" s="220">
        <f>S156*H156</f>
        <v>0</v>
      </c>
      <c r="U156" s="38"/>
      <c r="V156" s="38"/>
      <c r="W156" s="38"/>
      <c r="X156" s="38"/>
      <c r="Y156" s="38"/>
      <c r="Z156" s="38"/>
      <c r="AA156" s="38"/>
      <c r="AB156" s="38"/>
      <c r="AC156" s="38"/>
      <c r="AD156" s="38"/>
      <c r="AE156" s="38"/>
      <c r="AR156" s="221" t="s">
        <v>172</v>
      </c>
      <c r="AT156" s="221" t="s">
        <v>130</v>
      </c>
      <c r="AU156" s="221" t="s">
        <v>85</v>
      </c>
      <c r="AY156" s="17" t="s">
        <v>129</v>
      </c>
      <c r="BE156" s="222">
        <f>IF(N156="základní",J156,0)</f>
        <v>0</v>
      </c>
      <c r="BF156" s="222">
        <f>IF(N156="snížená",J156,0)</f>
        <v>0</v>
      </c>
      <c r="BG156" s="222">
        <f>IF(N156="zákl. přenesená",J156,0)</f>
        <v>0</v>
      </c>
      <c r="BH156" s="222">
        <f>IF(N156="sníž. přenesená",J156,0)</f>
        <v>0</v>
      </c>
      <c r="BI156" s="222">
        <f>IF(N156="nulová",J156,0)</f>
        <v>0</v>
      </c>
      <c r="BJ156" s="17" t="s">
        <v>85</v>
      </c>
      <c r="BK156" s="222">
        <f>ROUND(I156*H156,2)</f>
        <v>0</v>
      </c>
      <c r="BL156" s="17" t="s">
        <v>172</v>
      </c>
      <c r="BM156" s="221" t="s">
        <v>300</v>
      </c>
    </row>
    <row r="157" s="11" customFormat="1" ht="25.92" customHeight="1">
      <c r="A157" s="11"/>
      <c r="B157" s="196"/>
      <c r="C157" s="197"/>
      <c r="D157" s="198" t="s">
        <v>76</v>
      </c>
      <c r="E157" s="199" t="s">
        <v>235</v>
      </c>
      <c r="F157" s="199" t="s">
        <v>236</v>
      </c>
      <c r="G157" s="197"/>
      <c r="H157" s="197"/>
      <c r="I157" s="200"/>
      <c r="J157" s="201">
        <f>BK157</f>
        <v>0</v>
      </c>
      <c r="K157" s="197"/>
      <c r="L157" s="202"/>
      <c r="M157" s="203"/>
      <c r="N157" s="204"/>
      <c r="O157" s="204"/>
      <c r="P157" s="205">
        <f>SUM(P158:P186)</f>
        <v>0</v>
      </c>
      <c r="Q157" s="204"/>
      <c r="R157" s="205">
        <f>SUM(R158:R186)</f>
        <v>0.005000000000000001</v>
      </c>
      <c r="S157" s="204"/>
      <c r="T157" s="206">
        <f>SUM(T158:T186)</f>
        <v>5.6740000000000004</v>
      </c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R157" s="207" t="s">
        <v>87</v>
      </c>
      <c r="AT157" s="208" t="s">
        <v>76</v>
      </c>
      <c r="AU157" s="208" t="s">
        <v>77</v>
      </c>
      <c r="AY157" s="207" t="s">
        <v>129</v>
      </c>
      <c r="BK157" s="209">
        <f>SUM(BK158:BK186)</f>
        <v>0</v>
      </c>
    </row>
    <row r="158" s="2" customFormat="1" ht="37.8" customHeight="1">
      <c r="A158" s="38"/>
      <c r="B158" s="39"/>
      <c r="C158" s="210" t="s">
        <v>199</v>
      </c>
      <c r="D158" s="210" t="s">
        <v>130</v>
      </c>
      <c r="E158" s="211" t="s">
        <v>301</v>
      </c>
      <c r="F158" s="212" t="s">
        <v>302</v>
      </c>
      <c r="G158" s="213" t="s">
        <v>171</v>
      </c>
      <c r="H158" s="214">
        <v>454</v>
      </c>
      <c r="I158" s="215"/>
      <c r="J158" s="216">
        <f>ROUND(I158*H158,2)</f>
        <v>0</v>
      </c>
      <c r="K158" s="212" t="s">
        <v>134</v>
      </c>
      <c r="L158" s="44"/>
      <c r="M158" s="217" t="s">
        <v>1</v>
      </c>
      <c r="N158" s="218" t="s">
        <v>42</v>
      </c>
      <c r="O158" s="91"/>
      <c r="P158" s="219">
        <f>O158*H158</f>
        <v>0</v>
      </c>
      <c r="Q158" s="219">
        <v>1.0000000000000001E-05</v>
      </c>
      <c r="R158" s="219">
        <f>Q158*H158</f>
        <v>0.0045400000000000006</v>
      </c>
      <c r="S158" s="219">
        <v>0</v>
      </c>
      <c r="T158" s="22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1" t="s">
        <v>172</v>
      </c>
      <c r="AT158" s="221" t="s">
        <v>130</v>
      </c>
      <c r="AU158" s="221" t="s">
        <v>85</v>
      </c>
      <c r="AY158" s="17" t="s">
        <v>129</v>
      </c>
      <c r="BE158" s="222">
        <f>IF(N158="základní",J158,0)</f>
        <v>0</v>
      </c>
      <c r="BF158" s="222">
        <f>IF(N158="snížená",J158,0)</f>
        <v>0</v>
      </c>
      <c r="BG158" s="222">
        <f>IF(N158="zákl. přenesená",J158,0)</f>
        <v>0</v>
      </c>
      <c r="BH158" s="222">
        <f>IF(N158="sníž. přenesená",J158,0)</f>
        <v>0</v>
      </c>
      <c r="BI158" s="222">
        <f>IF(N158="nulová",J158,0)</f>
        <v>0</v>
      </c>
      <c r="BJ158" s="17" t="s">
        <v>85</v>
      </c>
      <c r="BK158" s="222">
        <f>ROUND(I158*H158,2)</f>
        <v>0</v>
      </c>
      <c r="BL158" s="17" t="s">
        <v>172</v>
      </c>
      <c r="BM158" s="221" t="s">
        <v>303</v>
      </c>
    </row>
    <row r="159" s="2" customFormat="1">
      <c r="A159" s="38"/>
      <c r="B159" s="39"/>
      <c r="C159" s="40"/>
      <c r="D159" s="223" t="s">
        <v>137</v>
      </c>
      <c r="E159" s="40"/>
      <c r="F159" s="224" t="s">
        <v>304</v>
      </c>
      <c r="G159" s="40"/>
      <c r="H159" s="40"/>
      <c r="I159" s="225"/>
      <c r="J159" s="40"/>
      <c r="K159" s="40"/>
      <c r="L159" s="44"/>
      <c r="M159" s="226"/>
      <c r="N159" s="227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137</v>
      </c>
      <c r="AU159" s="17" t="s">
        <v>85</v>
      </c>
    </row>
    <row r="160" s="13" customFormat="1">
      <c r="A160" s="13"/>
      <c r="B160" s="239"/>
      <c r="C160" s="240"/>
      <c r="D160" s="230" t="s">
        <v>149</v>
      </c>
      <c r="E160" s="241" t="s">
        <v>1</v>
      </c>
      <c r="F160" s="242" t="s">
        <v>305</v>
      </c>
      <c r="G160" s="240"/>
      <c r="H160" s="241" t="s">
        <v>1</v>
      </c>
      <c r="I160" s="243"/>
      <c r="J160" s="240"/>
      <c r="K160" s="240"/>
      <c r="L160" s="244"/>
      <c r="M160" s="245"/>
      <c r="N160" s="246"/>
      <c r="O160" s="246"/>
      <c r="P160" s="246"/>
      <c r="Q160" s="246"/>
      <c r="R160" s="246"/>
      <c r="S160" s="246"/>
      <c r="T160" s="24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8" t="s">
        <v>149</v>
      </c>
      <c r="AU160" s="248" t="s">
        <v>85</v>
      </c>
      <c r="AV160" s="13" t="s">
        <v>85</v>
      </c>
      <c r="AW160" s="13" t="s">
        <v>32</v>
      </c>
      <c r="AX160" s="13" t="s">
        <v>77</v>
      </c>
      <c r="AY160" s="248" t="s">
        <v>129</v>
      </c>
    </row>
    <row r="161" s="12" customFormat="1">
      <c r="A161" s="12"/>
      <c r="B161" s="228"/>
      <c r="C161" s="229"/>
      <c r="D161" s="230" t="s">
        <v>149</v>
      </c>
      <c r="E161" s="249" t="s">
        <v>1</v>
      </c>
      <c r="F161" s="231" t="s">
        <v>306</v>
      </c>
      <c r="G161" s="229"/>
      <c r="H161" s="232">
        <v>454</v>
      </c>
      <c r="I161" s="233"/>
      <c r="J161" s="229"/>
      <c r="K161" s="229"/>
      <c r="L161" s="234"/>
      <c r="M161" s="235"/>
      <c r="N161" s="236"/>
      <c r="O161" s="236"/>
      <c r="P161" s="236"/>
      <c r="Q161" s="236"/>
      <c r="R161" s="236"/>
      <c r="S161" s="236"/>
      <c r="T161" s="237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T161" s="238" t="s">
        <v>149</v>
      </c>
      <c r="AU161" s="238" t="s">
        <v>85</v>
      </c>
      <c r="AV161" s="12" t="s">
        <v>87</v>
      </c>
      <c r="AW161" s="12" t="s">
        <v>32</v>
      </c>
      <c r="AX161" s="12" t="s">
        <v>85</v>
      </c>
      <c r="AY161" s="238" t="s">
        <v>129</v>
      </c>
    </row>
    <row r="162" s="2" customFormat="1" ht="37.8" customHeight="1">
      <c r="A162" s="38"/>
      <c r="B162" s="39"/>
      <c r="C162" s="210" t="s">
        <v>207</v>
      </c>
      <c r="D162" s="210" t="s">
        <v>130</v>
      </c>
      <c r="E162" s="211" t="s">
        <v>307</v>
      </c>
      <c r="F162" s="212" t="s">
        <v>308</v>
      </c>
      <c r="G162" s="213" t="s">
        <v>171</v>
      </c>
      <c r="H162" s="214">
        <v>454</v>
      </c>
      <c r="I162" s="215"/>
      <c r="J162" s="216">
        <f>ROUND(I162*H162,2)</f>
        <v>0</v>
      </c>
      <c r="K162" s="212" t="s">
        <v>134</v>
      </c>
      <c r="L162" s="44"/>
      <c r="M162" s="217" t="s">
        <v>1</v>
      </c>
      <c r="N162" s="218" t="s">
        <v>42</v>
      </c>
      <c r="O162" s="91"/>
      <c r="P162" s="219">
        <f>O162*H162</f>
        <v>0</v>
      </c>
      <c r="Q162" s="219">
        <v>0</v>
      </c>
      <c r="R162" s="219">
        <f>Q162*H162</f>
        <v>0</v>
      </c>
      <c r="S162" s="219">
        <v>0.010999999999999999</v>
      </c>
      <c r="T162" s="220">
        <f>S162*H162</f>
        <v>4.9939999999999998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1" t="s">
        <v>172</v>
      </c>
      <c r="AT162" s="221" t="s">
        <v>130</v>
      </c>
      <c r="AU162" s="221" t="s">
        <v>85</v>
      </c>
      <c r="AY162" s="17" t="s">
        <v>129</v>
      </c>
      <c r="BE162" s="222">
        <f>IF(N162="základní",J162,0)</f>
        <v>0</v>
      </c>
      <c r="BF162" s="222">
        <f>IF(N162="snížená",J162,0)</f>
        <v>0</v>
      </c>
      <c r="BG162" s="222">
        <f>IF(N162="zákl. přenesená",J162,0)</f>
        <v>0</v>
      </c>
      <c r="BH162" s="222">
        <f>IF(N162="sníž. přenesená",J162,0)</f>
        <v>0</v>
      </c>
      <c r="BI162" s="222">
        <f>IF(N162="nulová",J162,0)</f>
        <v>0</v>
      </c>
      <c r="BJ162" s="17" t="s">
        <v>85</v>
      </c>
      <c r="BK162" s="222">
        <f>ROUND(I162*H162,2)</f>
        <v>0</v>
      </c>
      <c r="BL162" s="17" t="s">
        <v>172</v>
      </c>
      <c r="BM162" s="221" t="s">
        <v>309</v>
      </c>
    </row>
    <row r="163" s="2" customFormat="1">
      <c r="A163" s="38"/>
      <c r="B163" s="39"/>
      <c r="C163" s="40"/>
      <c r="D163" s="223" t="s">
        <v>137</v>
      </c>
      <c r="E163" s="40"/>
      <c r="F163" s="224" t="s">
        <v>310</v>
      </c>
      <c r="G163" s="40"/>
      <c r="H163" s="40"/>
      <c r="I163" s="225"/>
      <c r="J163" s="40"/>
      <c r="K163" s="40"/>
      <c r="L163" s="44"/>
      <c r="M163" s="226"/>
      <c r="N163" s="227"/>
      <c r="O163" s="91"/>
      <c r="P163" s="91"/>
      <c r="Q163" s="91"/>
      <c r="R163" s="91"/>
      <c r="S163" s="91"/>
      <c r="T163" s="92"/>
      <c r="U163" s="38"/>
      <c r="V163" s="38"/>
      <c r="W163" s="38"/>
      <c r="X163" s="38"/>
      <c r="Y163" s="38"/>
      <c r="Z163" s="38"/>
      <c r="AA163" s="38"/>
      <c r="AB163" s="38"/>
      <c r="AC163" s="38"/>
      <c r="AD163" s="38"/>
      <c r="AE163" s="38"/>
      <c r="AT163" s="17" t="s">
        <v>137</v>
      </c>
      <c r="AU163" s="17" t="s">
        <v>85</v>
      </c>
    </row>
    <row r="164" s="13" customFormat="1">
      <c r="A164" s="13"/>
      <c r="B164" s="239"/>
      <c r="C164" s="240"/>
      <c r="D164" s="230" t="s">
        <v>149</v>
      </c>
      <c r="E164" s="241" t="s">
        <v>1</v>
      </c>
      <c r="F164" s="242" t="s">
        <v>305</v>
      </c>
      <c r="G164" s="240"/>
      <c r="H164" s="241" t="s">
        <v>1</v>
      </c>
      <c r="I164" s="243"/>
      <c r="J164" s="240"/>
      <c r="K164" s="240"/>
      <c r="L164" s="244"/>
      <c r="M164" s="245"/>
      <c r="N164" s="246"/>
      <c r="O164" s="246"/>
      <c r="P164" s="246"/>
      <c r="Q164" s="246"/>
      <c r="R164" s="246"/>
      <c r="S164" s="246"/>
      <c r="T164" s="247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48" t="s">
        <v>149</v>
      </c>
      <c r="AU164" s="248" t="s">
        <v>85</v>
      </c>
      <c r="AV164" s="13" t="s">
        <v>85</v>
      </c>
      <c r="AW164" s="13" t="s">
        <v>32</v>
      </c>
      <c r="AX164" s="13" t="s">
        <v>77</v>
      </c>
      <c r="AY164" s="248" t="s">
        <v>129</v>
      </c>
    </row>
    <row r="165" s="12" customFormat="1">
      <c r="A165" s="12"/>
      <c r="B165" s="228"/>
      <c r="C165" s="229"/>
      <c r="D165" s="230" t="s">
        <v>149</v>
      </c>
      <c r="E165" s="249" t="s">
        <v>1</v>
      </c>
      <c r="F165" s="231" t="s">
        <v>306</v>
      </c>
      <c r="G165" s="229"/>
      <c r="H165" s="232">
        <v>454</v>
      </c>
      <c r="I165" s="233"/>
      <c r="J165" s="229"/>
      <c r="K165" s="229"/>
      <c r="L165" s="234"/>
      <c r="M165" s="235"/>
      <c r="N165" s="236"/>
      <c r="O165" s="236"/>
      <c r="P165" s="236"/>
      <c r="Q165" s="236"/>
      <c r="R165" s="236"/>
      <c r="S165" s="236"/>
      <c r="T165" s="237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T165" s="238" t="s">
        <v>149</v>
      </c>
      <c r="AU165" s="238" t="s">
        <v>85</v>
      </c>
      <c r="AV165" s="12" t="s">
        <v>87</v>
      </c>
      <c r="AW165" s="12" t="s">
        <v>32</v>
      </c>
      <c r="AX165" s="12" t="s">
        <v>85</v>
      </c>
      <c r="AY165" s="238" t="s">
        <v>129</v>
      </c>
    </row>
    <row r="166" s="2" customFormat="1" ht="24.15" customHeight="1">
      <c r="A166" s="38"/>
      <c r="B166" s="39"/>
      <c r="C166" s="210" t="s">
        <v>8</v>
      </c>
      <c r="D166" s="210" t="s">
        <v>130</v>
      </c>
      <c r="E166" s="211" t="s">
        <v>311</v>
      </c>
      <c r="F166" s="212" t="s">
        <v>312</v>
      </c>
      <c r="G166" s="213" t="s">
        <v>171</v>
      </c>
      <c r="H166" s="214">
        <v>23</v>
      </c>
      <c r="I166" s="215"/>
      <c r="J166" s="216">
        <f>ROUND(I166*H166,2)</f>
        <v>0</v>
      </c>
      <c r="K166" s="212" t="s">
        <v>134</v>
      </c>
      <c r="L166" s="44"/>
      <c r="M166" s="217" t="s">
        <v>1</v>
      </c>
      <c r="N166" s="218" t="s">
        <v>42</v>
      </c>
      <c r="O166" s="91"/>
      <c r="P166" s="219">
        <f>O166*H166</f>
        <v>0</v>
      </c>
      <c r="Q166" s="219">
        <v>2.0000000000000002E-05</v>
      </c>
      <c r="R166" s="219">
        <f>Q166*H166</f>
        <v>0.00046000000000000001</v>
      </c>
      <c r="S166" s="219">
        <v>0</v>
      </c>
      <c r="T166" s="22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1" t="s">
        <v>172</v>
      </c>
      <c r="AT166" s="221" t="s">
        <v>130</v>
      </c>
      <c r="AU166" s="221" t="s">
        <v>85</v>
      </c>
      <c r="AY166" s="17" t="s">
        <v>129</v>
      </c>
      <c r="BE166" s="222">
        <f>IF(N166="základní",J166,0)</f>
        <v>0</v>
      </c>
      <c r="BF166" s="222">
        <f>IF(N166="snížená",J166,0)</f>
        <v>0</v>
      </c>
      <c r="BG166" s="222">
        <f>IF(N166="zákl. přenesená",J166,0)</f>
        <v>0</v>
      </c>
      <c r="BH166" s="222">
        <f>IF(N166="sníž. přenesená",J166,0)</f>
        <v>0</v>
      </c>
      <c r="BI166" s="222">
        <f>IF(N166="nulová",J166,0)</f>
        <v>0</v>
      </c>
      <c r="BJ166" s="17" t="s">
        <v>85</v>
      </c>
      <c r="BK166" s="222">
        <f>ROUND(I166*H166,2)</f>
        <v>0</v>
      </c>
      <c r="BL166" s="17" t="s">
        <v>172</v>
      </c>
      <c r="BM166" s="221" t="s">
        <v>313</v>
      </c>
    </row>
    <row r="167" s="2" customFormat="1">
      <c r="A167" s="38"/>
      <c r="B167" s="39"/>
      <c r="C167" s="40"/>
      <c r="D167" s="223" t="s">
        <v>137</v>
      </c>
      <c r="E167" s="40"/>
      <c r="F167" s="224" t="s">
        <v>314</v>
      </c>
      <c r="G167" s="40"/>
      <c r="H167" s="40"/>
      <c r="I167" s="225"/>
      <c r="J167" s="40"/>
      <c r="K167" s="40"/>
      <c r="L167" s="44"/>
      <c r="M167" s="226"/>
      <c r="N167" s="227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137</v>
      </c>
      <c r="AU167" s="17" t="s">
        <v>85</v>
      </c>
    </row>
    <row r="168" s="13" customFormat="1">
      <c r="A168" s="13"/>
      <c r="B168" s="239"/>
      <c r="C168" s="240"/>
      <c r="D168" s="230" t="s">
        <v>149</v>
      </c>
      <c r="E168" s="241" t="s">
        <v>1</v>
      </c>
      <c r="F168" s="242" t="s">
        <v>315</v>
      </c>
      <c r="G168" s="240"/>
      <c r="H168" s="241" t="s">
        <v>1</v>
      </c>
      <c r="I168" s="243"/>
      <c r="J168" s="240"/>
      <c r="K168" s="240"/>
      <c r="L168" s="244"/>
      <c r="M168" s="245"/>
      <c r="N168" s="246"/>
      <c r="O168" s="246"/>
      <c r="P168" s="246"/>
      <c r="Q168" s="246"/>
      <c r="R168" s="246"/>
      <c r="S168" s="246"/>
      <c r="T168" s="247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48" t="s">
        <v>149</v>
      </c>
      <c r="AU168" s="248" t="s">
        <v>85</v>
      </c>
      <c r="AV168" s="13" t="s">
        <v>85</v>
      </c>
      <c r="AW168" s="13" t="s">
        <v>32</v>
      </c>
      <c r="AX168" s="13" t="s">
        <v>77</v>
      </c>
      <c r="AY168" s="248" t="s">
        <v>129</v>
      </c>
    </row>
    <row r="169" s="12" customFormat="1">
      <c r="A169" s="12"/>
      <c r="B169" s="228"/>
      <c r="C169" s="229"/>
      <c r="D169" s="230" t="s">
        <v>149</v>
      </c>
      <c r="E169" s="249" t="s">
        <v>1</v>
      </c>
      <c r="F169" s="231" t="s">
        <v>316</v>
      </c>
      <c r="G169" s="229"/>
      <c r="H169" s="232">
        <v>23</v>
      </c>
      <c r="I169" s="233"/>
      <c r="J169" s="229"/>
      <c r="K169" s="229"/>
      <c r="L169" s="234"/>
      <c r="M169" s="235"/>
      <c r="N169" s="236"/>
      <c r="O169" s="236"/>
      <c r="P169" s="236"/>
      <c r="Q169" s="236"/>
      <c r="R169" s="236"/>
      <c r="S169" s="236"/>
      <c r="T169" s="237"/>
      <c r="U169" s="12"/>
      <c r="V169" s="12"/>
      <c r="W169" s="12"/>
      <c r="X169" s="12"/>
      <c r="Y169" s="12"/>
      <c r="Z169" s="12"/>
      <c r="AA169" s="12"/>
      <c r="AB169" s="12"/>
      <c r="AC169" s="12"/>
      <c r="AD169" s="12"/>
      <c r="AE169" s="12"/>
      <c r="AT169" s="238" t="s">
        <v>149</v>
      </c>
      <c r="AU169" s="238" t="s">
        <v>85</v>
      </c>
      <c r="AV169" s="12" t="s">
        <v>87</v>
      </c>
      <c r="AW169" s="12" t="s">
        <v>32</v>
      </c>
      <c r="AX169" s="12" t="s">
        <v>85</v>
      </c>
      <c r="AY169" s="238" t="s">
        <v>129</v>
      </c>
    </row>
    <row r="170" s="2" customFormat="1" ht="33" customHeight="1">
      <c r="A170" s="38"/>
      <c r="B170" s="39"/>
      <c r="C170" s="210" t="s">
        <v>220</v>
      </c>
      <c r="D170" s="210" t="s">
        <v>130</v>
      </c>
      <c r="E170" s="211" t="s">
        <v>317</v>
      </c>
      <c r="F170" s="212" t="s">
        <v>318</v>
      </c>
      <c r="G170" s="213" t="s">
        <v>171</v>
      </c>
      <c r="H170" s="214">
        <v>23</v>
      </c>
      <c r="I170" s="215"/>
      <c r="J170" s="216">
        <f>ROUND(I170*H170,2)</f>
        <v>0</v>
      </c>
      <c r="K170" s="212" t="s">
        <v>134</v>
      </c>
      <c r="L170" s="44"/>
      <c r="M170" s="217" t="s">
        <v>1</v>
      </c>
      <c r="N170" s="218" t="s">
        <v>42</v>
      </c>
      <c r="O170" s="91"/>
      <c r="P170" s="219">
        <f>O170*H170</f>
        <v>0</v>
      </c>
      <c r="Q170" s="219">
        <v>0</v>
      </c>
      <c r="R170" s="219">
        <f>Q170*H170</f>
        <v>0</v>
      </c>
      <c r="S170" s="219">
        <v>0.01</v>
      </c>
      <c r="T170" s="220">
        <f>S170*H170</f>
        <v>0.23000000000000001</v>
      </c>
      <c r="U170" s="38"/>
      <c r="V170" s="38"/>
      <c r="W170" s="38"/>
      <c r="X170" s="38"/>
      <c r="Y170" s="38"/>
      <c r="Z170" s="38"/>
      <c r="AA170" s="38"/>
      <c r="AB170" s="38"/>
      <c r="AC170" s="38"/>
      <c r="AD170" s="38"/>
      <c r="AE170" s="38"/>
      <c r="AR170" s="221" t="s">
        <v>172</v>
      </c>
      <c r="AT170" s="221" t="s">
        <v>130</v>
      </c>
      <c r="AU170" s="221" t="s">
        <v>85</v>
      </c>
      <c r="AY170" s="17" t="s">
        <v>129</v>
      </c>
      <c r="BE170" s="222">
        <f>IF(N170="základní",J170,0)</f>
        <v>0</v>
      </c>
      <c r="BF170" s="222">
        <f>IF(N170="snížená",J170,0)</f>
        <v>0</v>
      </c>
      <c r="BG170" s="222">
        <f>IF(N170="zákl. přenesená",J170,0)</f>
        <v>0</v>
      </c>
      <c r="BH170" s="222">
        <f>IF(N170="sníž. přenesená",J170,0)</f>
        <v>0</v>
      </c>
      <c r="BI170" s="222">
        <f>IF(N170="nulová",J170,0)</f>
        <v>0</v>
      </c>
      <c r="BJ170" s="17" t="s">
        <v>85</v>
      </c>
      <c r="BK170" s="222">
        <f>ROUND(I170*H170,2)</f>
        <v>0</v>
      </c>
      <c r="BL170" s="17" t="s">
        <v>172</v>
      </c>
      <c r="BM170" s="221" t="s">
        <v>319</v>
      </c>
    </row>
    <row r="171" s="2" customFormat="1">
      <c r="A171" s="38"/>
      <c r="B171" s="39"/>
      <c r="C171" s="40"/>
      <c r="D171" s="223" t="s">
        <v>137</v>
      </c>
      <c r="E171" s="40"/>
      <c r="F171" s="224" t="s">
        <v>320</v>
      </c>
      <c r="G171" s="40"/>
      <c r="H171" s="40"/>
      <c r="I171" s="225"/>
      <c r="J171" s="40"/>
      <c r="K171" s="40"/>
      <c r="L171" s="44"/>
      <c r="M171" s="226"/>
      <c r="N171" s="227"/>
      <c r="O171" s="91"/>
      <c r="P171" s="91"/>
      <c r="Q171" s="91"/>
      <c r="R171" s="91"/>
      <c r="S171" s="91"/>
      <c r="T171" s="92"/>
      <c r="U171" s="38"/>
      <c r="V171" s="38"/>
      <c r="W171" s="38"/>
      <c r="X171" s="38"/>
      <c r="Y171" s="38"/>
      <c r="Z171" s="38"/>
      <c r="AA171" s="38"/>
      <c r="AB171" s="38"/>
      <c r="AC171" s="38"/>
      <c r="AD171" s="38"/>
      <c r="AE171" s="38"/>
      <c r="AT171" s="17" t="s">
        <v>137</v>
      </c>
      <c r="AU171" s="17" t="s">
        <v>85</v>
      </c>
    </row>
    <row r="172" s="13" customFormat="1">
      <c r="A172" s="13"/>
      <c r="B172" s="239"/>
      <c r="C172" s="240"/>
      <c r="D172" s="230" t="s">
        <v>149</v>
      </c>
      <c r="E172" s="241" t="s">
        <v>1</v>
      </c>
      <c r="F172" s="242" t="s">
        <v>315</v>
      </c>
      <c r="G172" s="240"/>
      <c r="H172" s="241" t="s">
        <v>1</v>
      </c>
      <c r="I172" s="243"/>
      <c r="J172" s="240"/>
      <c r="K172" s="240"/>
      <c r="L172" s="244"/>
      <c r="M172" s="245"/>
      <c r="N172" s="246"/>
      <c r="O172" s="246"/>
      <c r="P172" s="246"/>
      <c r="Q172" s="246"/>
      <c r="R172" s="246"/>
      <c r="S172" s="246"/>
      <c r="T172" s="247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48" t="s">
        <v>149</v>
      </c>
      <c r="AU172" s="248" t="s">
        <v>85</v>
      </c>
      <c r="AV172" s="13" t="s">
        <v>85</v>
      </c>
      <c r="AW172" s="13" t="s">
        <v>32</v>
      </c>
      <c r="AX172" s="13" t="s">
        <v>77</v>
      </c>
      <c r="AY172" s="248" t="s">
        <v>129</v>
      </c>
    </row>
    <row r="173" s="12" customFormat="1">
      <c r="A173" s="12"/>
      <c r="B173" s="228"/>
      <c r="C173" s="229"/>
      <c r="D173" s="230" t="s">
        <v>149</v>
      </c>
      <c r="E173" s="249" t="s">
        <v>1</v>
      </c>
      <c r="F173" s="231" t="s">
        <v>316</v>
      </c>
      <c r="G173" s="229"/>
      <c r="H173" s="232">
        <v>23</v>
      </c>
      <c r="I173" s="233"/>
      <c r="J173" s="229"/>
      <c r="K173" s="229"/>
      <c r="L173" s="234"/>
      <c r="M173" s="235"/>
      <c r="N173" s="236"/>
      <c r="O173" s="236"/>
      <c r="P173" s="236"/>
      <c r="Q173" s="236"/>
      <c r="R173" s="236"/>
      <c r="S173" s="236"/>
      <c r="T173" s="237"/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T173" s="238" t="s">
        <v>149</v>
      </c>
      <c r="AU173" s="238" t="s">
        <v>85</v>
      </c>
      <c r="AV173" s="12" t="s">
        <v>87</v>
      </c>
      <c r="AW173" s="12" t="s">
        <v>32</v>
      </c>
      <c r="AX173" s="12" t="s">
        <v>85</v>
      </c>
      <c r="AY173" s="238" t="s">
        <v>129</v>
      </c>
    </row>
    <row r="174" s="2" customFormat="1" ht="24.15" customHeight="1">
      <c r="A174" s="38"/>
      <c r="B174" s="39"/>
      <c r="C174" s="210" t="s">
        <v>228</v>
      </c>
      <c r="D174" s="210" t="s">
        <v>130</v>
      </c>
      <c r="E174" s="211" t="s">
        <v>321</v>
      </c>
      <c r="F174" s="212" t="s">
        <v>322</v>
      </c>
      <c r="G174" s="213" t="s">
        <v>141</v>
      </c>
      <c r="H174" s="214">
        <v>9</v>
      </c>
      <c r="I174" s="215"/>
      <c r="J174" s="216">
        <f>ROUND(I174*H174,2)</f>
        <v>0</v>
      </c>
      <c r="K174" s="212" t="s">
        <v>134</v>
      </c>
      <c r="L174" s="44"/>
      <c r="M174" s="217" t="s">
        <v>1</v>
      </c>
      <c r="N174" s="218" t="s">
        <v>42</v>
      </c>
      <c r="O174" s="91"/>
      <c r="P174" s="219">
        <f>O174*H174</f>
        <v>0</v>
      </c>
      <c r="Q174" s="219">
        <v>0</v>
      </c>
      <c r="R174" s="219">
        <f>Q174*H174</f>
        <v>0</v>
      </c>
      <c r="S174" s="219">
        <v>0</v>
      </c>
      <c r="T174" s="220">
        <f>S174*H174</f>
        <v>0</v>
      </c>
      <c r="U174" s="38"/>
      <c r="V174" s="38"/>
      <c r="W174" s="38"/>
      <c r="X174" s="38"/>
      <c r="Y174" s="38"/>
      <c r="Z174" s="38"/>
      <c r="AA174" s="38"/>
      <c r="AB174" s="38"/>
      <c r="AC174" s="38"/>
      <c r="AD174" s="38"/>
      <c r="AE174" s="38"/>
      <c r="AR174" s="221" t="s">
        <v>172</v>
      </c>
      <c r="AT174" s="221" t="s">
        <v>130</v>
      </c>
      <c r="AU174" s="221" t="s">
        <v>85</v>
      </c>
      <c r="AY174" s="17" t="s">
        <v>129</v>
      </c>
      <c r="BE174" s="222">
        <f>IF(N174="základní",J174,0)</f>
        <v>0</v>
      </c>
      <c r="BF174" s="222">
        <f>IF(N174="snížená",J174,0)</f>
        <v>0</v>
      </c>
      <c r="BG174" s="222">
        <f>IF(N174="zákl. přenesená",J174,0)</f>
        <v>0</v>
      </c>
      <c r="BH174" s="222">
        <f>IF(N174="sníž. přenesená",J174,0)</f>
        <v>0</v>
      </c>
      <c r="BI174" s="222">
        <f>IF(N174="nulová",J174,0)</f>
        <v>0</v>
      </c>
      <c r="BJ174" s="17" t="s">
        <v>85</v>
      </c>
      <c r="BK174" s="222">
        <f>ROUND(I174*H174,2)</f>
        <v>0</v>
      </c>
      <c r="BL174" s="17" t="s">
        <v>172</v>
      </c>
      <c r="BM174" s="221" t="s">
        <v>323</v>
      </c>
    </row>
    <row r="175" s="2" customFormat="1">
      <c r="A175" s="38"/>
      <c r="B175" s="39"/>
      <c r="C175" s="40"/>
      <c r="D175" s="223" t="s">
        <v>137</v>
      </c>
      <c r="E175" s="40"/>
      <c r="F175" s="224" t="s">
        <v>324</v>
      </c>
      <c r="G175" s="40"/>
      <c r="H175" s="40"/>
      <c r="I175" s="225"/>
      <c r="J175" s="40"/>
      <c r="K175" s="40"/>
      <c r="L175" s="44"/>
      <c r="M175" s="226"/>
      <c r="N175" s="227"/>
      <c r="O175" s="91"/>
      <c r="P175" s="91"/>
      <c r="Q175" s="91"/>
      <c r="R175" s="91"/>
      <c r="S175" s="91"/>
      <c r="T175" s="92"/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T175" s="17" t="s">
        <v>137</v>
      </c>
      <c r="AU175" s="17" t="s">
        <v>85</v>
      </c>
    </row>
    <row r="176" s="13" customFormat="1">
      <c r="A176" s="13"/>
      <c r="B176" s="239"/>
      <c r="C176" s="240"/>
      <c r="D176" s="230" t="s">
        <v>149</v>
      </c>
      <c r="E176" s="241" t="s">
        <v>1</v>
      </c>
      <c r="F176" s="242" t="s">
        <v>325</v>
      </c>
      <c r="G176" s="240"/>
      <c r="H176" s="241" t="s">
        <v>1</v>
      </c>
      <c r="I176" s="243"/>
      <c r="J176" s="240"/>
      <c r="K176" s="240"/>
      <c r="L176" s="244"/>
      <c r="M176" s="245"/>
      <c r="N176" s="246"/>
      <c r="O176" s="246"/>
      <c r="P176" s="246"/>
      <c r="Q176" s="246"/>
      <c r="R176" s="246"/>
      <c r="S176" s="246"/>
      <c r="T176" s="247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48" t="s">
        <v>149</v>
      </c>
      <c r="AU176" s="248" t="s">
        <v>85</v>
      </c>
      <c r="AV176" s="13" t="s">
        <v>85</v>
      </c>
      <c r="AW176" s="13" t="s">
        <v>32</v>
      </c>
      <c r="AX176" s="13" t="s">
        <v>77</v>
      </c>
      <c r="AY176" s="248" t="s">
        <v>129</v>
      </c>
    </row>
    <row r="177" s="12" customFormat="1">
      <c r="A177" s="12"/>
      <c r="B177" s="228"/>
      <c r="C177" s="229"/>
      <c r="D177" s="230" t="s">
        <v>149</v>
      </c>
      <c r="E177" s="249" t="s">
        <v>1</v>
      </c>
      <c r="F177" s="231" t="s">
        <v>326</v>
      </c>
      <c r="G177" s="229"/>
      <c r="H177" s="232">
        <v>9</v>
      </c>
      <c r="I177" s="233"/>
      <c r="J177" s="229"/>
      <c r="K177" s="229"/>
      <c r="L177" s="234"/>
      <c r="M177" s="235"/>
      <c r="N177" s="236"/>
      <c r="O177" s="236"/>
      <c r="P177" s="236"/>
      <c r="Q177" s="236"/>
      <c r="R177" s="236"/>
      <c r="S177" s="236"/>
      <c r="T177" s="237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T177" s="238" t="s">
        <v>149</v>
      </c>
      <c r="AU177" s="238" t="s">
        <v>85</v>
      </c>
      <c r="AV177" s="12" t="s">
        <v>87</v>
      </c>
      <c r="AW177" s="12" t="s">
        <v>32</v>
      </c>
      <c r="AX177" s="12" t="s">
        <v>85</v>
      </c>
      <c r="AY177" s="238" t="s">
        <v>129</v>
      </c>
    </row>
    <row r="178" s="2" customFormat="1" ht="24.15" customHeight="1">
      <c r="A178" s="38"/>
      <c r="B178" s="39"/>
      <c r="C178" s="210" t="s">
        <v>237</v>
      </c>
      <c r="D178" s="210" t="s">
        <v>130</v>
      </c>
      <c r="E178" s="211" t="s">
        <v>327</v>
      </c>
      <c r="F178" s="212" t="s">
        <v>328</v>
      </c>
      <c r="G178" s="213" t="s">
        <v>141</v>
      </c>
      <c r="H178" s="214">
        <v>9</v>
      </c>
      <c r="I178" s="215"/>
      <c r="J178" s="216">
        <f>ROUND(I178*H178,2)</f>
        <v>0</v>
      </c>
      <c r="K178" s="212" t="s">
        <v>134</v>
      </c>
      <c r="L178" s="44"/>
      <c r="M178" s="217" t="s">
        <v>1</v>
      </c>
      <c r="N178" s="218" t="s">
        <v>42</v>
      </c>
      <c r="O178" s="91"/>
      <c r="P178" s="219">
        <f>O178*H178</f>
        <v>0</v>
      </c>
      <c r="Q178" s="219">
        <v>0</v>
      </c>
      <c r="R178" s="219">
        <f>Q178*H178</f>
        <v>0</v>
      </c>
      <c r="S178" s="219">
        <v>0.050000000000000003</v>
      </c>
      <c r="T178" s="220">
        <f>S178*H178</f>
        <v>0.45000000000000001</v>
      </c>
      <c r="U178" s="38"/>
      <c r="V178" s="38"/>
      <c r="W178" s="38"/>
      <c r="X178" s="38"/>
      <c r="Y178" s="38"/>
      <c r="Z178" s="38"/>
      <c r="AA178" s="38"/>
      <c r="AB178" s="38"/>
      <c r="AC178" s="38"/>
      <c r="AD178" s="38"/>
      <c r="AE178" s="38"/>
      <c r="AR178" s="221" t="s">
        <v>172</v>
      </c>
      <c r="AT178" s="221" t="s">
        <v>130</v>
      </c>
      <c r="AU178" s="221" t="s">
        <v>85</v>
      </c>
      <c r="AY178" s="17" t="s">
        <v>129</v>
      </c>
      <c r="BE178" s="222">
        <f>IF(N178="základní",J178,0)</f>
        <v>0</v>
      </c>
      <c r="BF178" s="222">
        <f>IF(N178="snížená",J178,0)</f>
        <v>0</v>
      </c>
      <c r="BG178" s="222">
        <f>IF(N178="zákl. přenesená",J178,0)</f>
        <v>0</v>
      </c>
      <c r="BH178" s="222">
        <f>IF(N178="sníž. přenesená",J178,0)</f>
        <v>0</v>
      </c>
      <c r="BI178" s="222">
        <f>IF(N178="nulová",J178,0)</f>
        <v>0</v>
      </c>
      <c r="BJ178" s="17" t="s">
        <v>85</v>
      </c>
      <c r="BK178" s="222">
        <f>ROUND(I178*H178,2)</f>
        <v>0</v>
      </c>
      <c r="BL178" s="17" t="s">
        <v>172</v>
      </c>
      <c r="BM178" s="221" t="s">
        <v>329</v>
      </c>
    </row>
    <row r="179" s="2" customFormat="1">
      <c r="A179" s="38"/>
      <c r="B179" s="39"/>
      <c r="C179" s="40"/>
      <c r="D179" s="223" t="s">
        <v>137</v>
      </c>
      <c r="E179" s="40"/>
      <c r="F179" s="224" t="s">
        <v>330</v>
      </c>
      <c r="G179" s="40"/>
      <c r="H179" s="40"/>
      <c r="I179" s="225"/>
      <c r="J179" s="40"/>
      <c r="K179" s="40"/>
      <c r="L179" s="44"/>
      <c r="M179" s="226"/>
      <c r="N179" s="227"/>
      <c r="O179" s="91"/>
      <c r="P179" s="91"/>
      <c r="Q179" s="91"/>
      <c r="R179" s="91"/>
      <c r="S179" s="91"/>
      <c r="T179" s="92"/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T179" s="17" t="s">
        <v>137</v>
      </c>
      <c r="AU179" s="17" t="s">
        <v>85</v>
      </c>
    </row>
    <row r="180" s="13" customFormat="1">
      <c r="A180" s="13"/>
      <c r="B180" s="239"/>
      <c r="C180" s="240"/>
      <c r="D180" s="230" t="s">
        <v>149</v>
      </c>
      <c r="E180" s="241" t="s">
        <v>1</v>
      </c>
      <c r="F180" s="242" t="s">
        <v>325</v>
      </c>
      <c r="G180" s="240"/>
      <c r="H180" s="241" t="s">
        <v>1</v>
      </c>
      <c r="I180" s="243"/>
      <c r="J180" s="240"/>
      <c r="K180" s="240"/>
      <c r="L180" s="244"/>
      <c r="M180" s="245"/>
      <c r="N180" s="246"/>
      <c r="O180" s="246"/>
      <c r="P180" s="246"/>
      <c r="Q180" s="246"/>
      <c r="R180" s="246"/>
      <c r="S180" s="246"/>
      <c r="T180" s="247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48" t="s">
        <v>149</v>
      </c>
      <c r="AU180" s="248" t="s">
        <v>85</v>
      </c>
      <c r="AV180" s="13" t="s">
        <v>85</v>
      </c>
      <c r="AW180" s="13" t="s">
        <v>32</v>
      </c>
      <c r="AX180" s="13" t="s">
        <v>77</v>
      </c>
      <c r="AY180" s="248" t="s">
        <v>129</v>
      </c>
    </row>
    <row r="181" s="12" customFormat="1">
      <c r="A181" s="12"/>
      <c r="B181" s="228"/>
      <c r="C181" s="229"/>
      <c r="D181" s="230" t="s">
        <v>149</v>
      </c>
      <c r="E181" s="249" t="s">
        <v>1</v>
      </c>
      <c r="F181" s="231" t="s">
        <v>326</v>
      </c>
      <c r="G181" s="229"/>
      <c r="H181" s="232">
        <v>9</v>
      </c>
      <c r="I181" s="233"/>
      <c r="J181" s="229"/>
      <c r="K181" s="229"/>
      <c r="L181" s="234"/>
      <c r="M181" s="235"/>
      <c r="N181" s="236"/>
      <c r="O181" s="236"/>
      <c r="P181" s="236"/>
      <c r="Q181" s="236"/>
      <c r="R181" s="236"/>
      <c r="S181" s="236"/>
      <c r="T181" s="237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T181" s="238" t="s">
        <v>149</v>
      </c>
      <c r="AU181" s="238" t="s">
        <v>85</v>
      </c>
      <c r="AV181" s="12" t="s">
        <v>87</v>
      </c>
      <c r="AW181" s="12" t="s">
        <v>32</v>
      </c>
      <c r="AX181" s="12" t="s">
        <v>85</v>
      </c>
      <c r="AY181" s="238" t="s">
        <v>129</v>
      </c>
    </row>
    <row r="182" s="2" customFormat="1" ht="37.8" customHeight="1">
      <c r="A182" s="38"/>
      <c r="B182" s="39"/>
      <c r="C182" s="210" t="s">
        <v>172</v>
      </c>
      <c r="D182" s="210" t="s">
        <v>130</v>
      </c>
      <c r="E182" s="211" t="s">
        <v>331</v>
      </c>
      <c r="F182" s="212" t="s">
        <v>332</v>
      </c>
      <c r="G182" s="213" t="s">
        <v>141</v>
      </c>
      <c r="H182" s="214">
        <v>9</v>
      </c>
      <c r="I182" s="215"/>
      <c r="J182" s="216">
        <f>ROUND(I182*H182,2)</f>
        <v>0</v>
      </c>
      <c r="K182" s="212" t="s">
        <v>134</v>
      </c>
      <c r="L182" s="44"/>
      <c r="M182" s="217" t="s">
        <v>1</v>
      </c>
      <c r="N182" s="218" t="s">
        <v>42</v>
      </c>
      <c r="O182" s="91"/>
      <c r="P182" s="219">
        <f>O182*H182</f>
        <v>0</v>
      </c>
      <c r="Q182" s="219">
        <v>0</v>
      </c>
      <c r="R182" s="219">
        <f>Q182*H182</f>
        <v>0</v>
      </c>
      <c r="S182" s="219">
        <v>0</v>
      </c>
      <c r="T182" s="22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1" t="s">
        <v>172</v>
      </c>
      <c r="AT182" s="221" t="s">
        <v>130</v>
      </c>
      <c r="AU182" s="221" t="s">
        <v>85</v>
      </c>
      <c r="AY182" s="17" t="s">
        <v>129</v>
      </c>
      <c r="BE182" s="222">
        <f>IF(N182="základní",J182,0)</f>
        <v>0</v>
      </c>
      <c r="BF182" s="222">
        <f>IF(N182="snížená",J182,0)</f>
        <v>0</v>
      </c>
      <c r="BG182" s="222">
        <f>IF(N182="zákl. přenesená",J182,0)</f>
        <v>0</v>
      </c>
      <c r="BH182" s="222">
        <f>IF(N182="sníž. přenesená",J182,0)</f>
        <v>0</v>
      </c>
      <c r="BI182" s="222">
        <f>IF(N182="nulová",J182,0)</f>
        <v>0</v>
      </c>
      <c r="BJ182" s="17" t="s">
        <v>85</v>
      </c>
      <c r="BK182" s="222">
        <f>ROUND(I182*H182,2)</f>
        <v>0</v>
      </c>
      <c r="BL182" s="17" t="s">
        <v>172</v>
      </c>
      <c r="BM182" s="221" t="s">
        <v>333</v>
      </c>
    </row>
    <row r="183" s="2" customFormat="1">
      <c r="A183" s="38"/>
      <c r="B183" s="39"/>
      <c r="C183" s="40"/>
      <c r="D183" s="223" t="s">
        <v>137</v>
      </c>
      <c r="E183" s="40"/>
      <c r="F183" s="224" t="s">
        <v>334</v>
      </c>
      <c r="G183" s="40"/>
      <c r="H183" s="40"/>
      <c r="I183" s="225"/>
      <c r="J183" s="40"/>
      <c r="K183" s="40"/>
      <c r="L183" s="44"/>
      <c r="M183" s="226"/>
      <c r="N183" s="227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137</v>
      </c>
      <c r="AU183" s="17" t="s">
        <v>85</v>
      </c>
    </row>
    <row r="184" s="2" customFormat="1" ht="21.75" customHeight="1">
      <c r="A184" s="38"/>
      <c r="B184" s="39"/>
      <c r="C184" s="210" t="s">
        <v>335</v>
      </c>
      <c r="D184" s="210" t="s">
        <v>130</v>
      </c>
      <c r="E184" s="211" t="s">
        <v>336</v>
      </c>
      <c r="F184" s="212" t="s">
        <v>337</v>
      </c>
      <c r="G184" s="213" t="s">
        <v>141</v>
      </c>
      <c r="H184" s="214">
        <v>100</v>
      </c>
      <c r="I184" s="215"/>
      <c r="J184" s="216">
        <f>ROUND(I184*H184,2)</f>
        <v>0</v>
      </c>
      <c r="K184" s="212" t="s">
        <v>1</v>
      </c>
      <c r="L184" s="44"/>
      <c r="M184" s="217" t="s">
        <v>1</v>
      </c>
      <c r="N184" s="218" t="s">
        <v>42</v>
      </c>
      <c r="O184" s="91"/>
      <c r="P184" s="219">
        <f>O184*H184</f>
        <v>0</v>
      </c>
      <c r="Q184" s="219">
        <v>0</v>
      </c>
      <c r="R184" s="219">
        <f>Q184*H184</f>
        <v>0</v>
      </c>
      <c r="S184" s="219">
        <v>0</v>
      </c>
      <c r="T184" s="220">
        <f>S184*H184</f>
        <v>0</v>
      </c>
      <c r="U184" s="38"/>
      <c r="V184" s="38"/>
      <c r="W184" s="38"/>
      <c r="X184" s="38"/>
      <c r="Y184" s="38"/>
      <c r="Z184" s="38"/>
      <c r="AA184" s="38"/>
      <c r="AB184" s="38"/>
      <c r="AC184" s="38"/>
      <c r="AD184" s="38"/>
      <c r="AE184" s="38"/>
      <c r="AR184" s="221" t="s">
        <v>172</v>
      </c>
      <c r="AT184" s="221" t="s">
        <v>130</v>
      </c>
      <c r="AU184" s="221" t="s">
        <v>85</v>
      </c>
      <c r="AY184" s="17" t="s">
        <v>129</v>
      </c>
      <c r="BE184" s="222">
        <f>IF(N184="základní",J184,0)</f>
        <v>0</v>
      </c>
      <c r="BF184" s="222">
        <f>IF(N184="snížená",J184,0)</f>
        <v>0</v>
      </c>
      <c r="BG184" s="222">
        <f>IF(N184="zákl. přenesená",J184,0)</f>
        <v>0</v>
      </c>
      <c r="BH184" s="222">
        <f>IF(N184="sníž. přenesená",J184,0)</f>
        <v>0</v>
      </c>
      <c r="BI184" s="222">
        <f>IF(N184="nulová",J184,0)</f>
        <v>0</v>
      </c>
      <c r="BJ184" s="17" t="s">
        <v>85</v>
      </c>
      <c r="BK184" s="222">
        <f>ROUND(I184*H184,2)</f>
        <v>0</v>
      </c>
      <c r="BL184" s="17" t="s">
        <v>172</v>
      </c>
      <c r="BM184" s="221" t="s">
        <v>338</v>
      </c>
    </row>
    <row r="185" s="13" customFormat="1">
      <c r="A185" s="13"/>
      <c r="B185" s="239"/>
      <c r="C185" s="240"/>
      <c r="D185" s="230" t="s">
        <v>149</v>
      </c>
      <c r="E185" s="241" t="s">
        <v>1</v>
      </c>
      <c r="F185" s="242" t="s">
        <v>339</v>
      </c>
      <c r="G185" s="240"/>
      <c r="H185" s="241" t="s">
        <v>1</v>
      </c>
      <c r="I185" s="243"/>
      <c r="J185" s="240"/>
      <c r="K185" s="240"/>
      <c r="L185" s="244"/>
      <c r="M185" s="245"/>
      <c r="N185" s="246"/>
      <c r="O185" s="246"/>
      <c r="P185" s="246"/>
      <c r="Q185" s="246"/>
      <c r="R185" s="246"/>
      <c r="S185" s="246"/>
      <c r="T185" s="247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48" t="s">
        <v>149</v>
      </c>
      <c r="AU185" s="248" t="s">
        <v>85</v>
      </c>
      <c r="AV185" s="13" t="s">
        <v>85</v>
      </c>
      <c r="AW185" s="13" t="s">
        <v>32</v>
      </c>
      <c r="AX185" s="13" t="s">
        <v>77</v>
      </c>
      <c r="AY185" s="248" t="s">
        <v>129</v>
      </c>
    </row>
    <row r="186" s="12" customFormat="1">
      <c r="A186" s="12"/>
      <c r="B186" s="228"/>
      <c r="C186" s="229"/>
      <c r="D186" s="230" t="s">
        <v>149</v>
      </c>
      <c r="E186" s="249" t="s">
        <v>1</v>
      </c>
      <c r="F186" s="231" t="s">
        <v>270</v>
      </c>
      <c r="G186" s="229"/>
      <c r="H186" s="232">
        <v>100</v>
      </c>
      <c r="I186" s="233"/>
      <c r="J186" s="229"/>
      <c r="K186" s="229"/>
      <c r="L186" s="234"/>
      <c r="M186" s="235"/>
      <c r="N186" s="236"/>
      <c r="O186" s="236"/>
      <c r="P186" s="236"/>
      <c r="Q186" s="236"/>
      <c r="R186" s="236"/>
      <c r="S186" s="236"/>
      <c r="T186" s="237"/>
      <c r="U186" s="12"/>
      <c r="V186" s="12"/>
      <c r="W186" s="12"/>
      <c r="X186" s="12"/>
      <c r="Y186" s="12"/>
      <c r="Z186" s="12"/>
      <c r="AA186" s="12"/>
      <c r="AB186" s="12"/>
      <c r="AC186" s="12"/>
      <c r="AD186" s="12"/>
      <c r="AE186" s="12"/>
      <c r="AT186" s="238" t="s">
        <v>149</v>
      </c>
      <c r="AU186" s="238" t="s">
        <v>85</v>
      </c>
      <c r="AV186" s="12" t="s">
        <v>87</v>
      </c>
      <c r="AW186" s="12" t="s">
        <v>32</v>
      </c>
      <c r="AX186" s="12" t="s">
        <v>85</v>
      </c>
      <c r="AY186" s="238" t="s">
        <v>129</v>
      </c>
    </row>
    <row r="187" s="11" customFormat="1" ht="25.92" customHeight="1">
      <c r="A187" s="11"/>
      <c r="B187" s="196"/>
      <c r="C187" s="197"/>
      <c r="D187" s="198" t="s">
        <v>76</v>
      </c>
      <c r="E187" s="199" t="s">
        <v>340</v>
      </c>
      <c r="F187" s="199" t="s">
        <v>341</v>
      </c>
      <c r="G187" s="197"/>
      <c r="H187" s="197"/>
      <c r="I187" s="200"/>
      <c r="J187" s="201">
        <f>BK187</f>
        <v>0</v>
      </c>
      <c r="K187" s="197"/>
      <c r="L187" s="202"/>
      <c r="M187" s="203"/>
      <c r="N187" s="204"/>
      <c r="O187" s="204"/>
      <c r="P187" s="205">
        <f>SUM(P188:P197)</f>
        <v>0</v>
      </c>
      <c r="Q187" s="204"/>
      <c r="R187" s="205">
        <f>SUM(R188:R197)</f>
        <v>0.0020249999999999999</v>
      </c>
      <c r="S187" s="204"/>
      <c r="T187" s="206">
        <f>SUM(T188:T197)</f>
        <v>0</v>
      </c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R187" s="207" t="s">
        <v>87</v>
      </c>
      <c r="AT187" s="208" t="s">
        <v>76</v>
      </c>
      <c r="AU187" s="208" t="s">
        <v>77</v>
      </c>
      <c r="AY187" s="207" t="s">
        <v>129</v>
      </c>
      <c r="BK187" s="209">
        <f>SUM(BK188:BK197)</f>
        <v>0</v>
      </c>
    </row>
    <row r="188" s="2" customFormat="1" ht="37.8" customHeight="1">
      <c r="A188" s="38"/>
      <c r="B188" s="39"/>
      <c r="C188" s="210" t="s">
        <v>342</v>
      </c>
      <c r="D188" s="210" t="s">
        <v>130</v>
      </c>
      <c r="E188" s="211" t="s">
        <v>343</v>
      </c>
      <c r="F188" s="212" t="s">
        <v>344</v>
      </c>
      <c r="G188" s="213" t="s">
        <v>171</v>
      </c>
      <c r="H188" s="214">
        <v>4.5</v>
      </c>
      <c r="I188" s="215"/>
      <c r="J188" s="216">
        <f>ROUND(I188*H188,2)</f>
        <v>0</v>
      </c>
      <c r="K188" s="212" t="s">
        <v>134</v>
      </c>
      <c r="L188" s="44"/>
      <c r="M188" s="217" t="s">
        <v>1</v>
      </c>
      <c r="N188" s="218" t="s">
        <v>42</v>
      </c>
      <c r="O188" s="91"/>
      <c r="P188" s="219">
        <f>O188*H188</f>
        <v>0</v>
      </c>
      <c r="Q188" s="219">
        <v>6.9999999999999994E-05</v>
      </c>
      <c r="R188" s="219">
        <f>Q188*H188</f>
        <v>0.00031499999999999996</v>
      </c>
      <c r="S188" s="219">
        <v>0</v>
      </c>
      <c r="T188" s="220">
        <f>S188*H188</f>
        <v>0</v>
      </c>
      <c r="U188" s="38"/>
      <c r="V188" s="38"/>
      <c r="W188" s="38"/>
      <c r="X188" s="38"/>
      <c r="Y188" s="38"/>
      <c r="Z188" s="38"/>
      <c r="AA188" s="38"/>
      <c r="AB188" s="38"/>
      <c r="AC188" s="38"/>
      <c r="AD188" s="38"/>
      <c r="AE188" s="38"/>
      <c r="AR188" s="221" t="s">
        <v>172</v>
      </c>
      <c r="AT188" s="221" t="s">
        <v>130</v>
      </c>
      <c r="AU188" s="221" t="s">
        <v>85</v>
      </c>
      <c r="AY188" s="17" t="s">
        <v>129</v>
      </c>
      <c r="BE188" s="222">
        <f>IF(N188="základní",J188,0)</f>
        <v>0</v>
      </c>
      <c r="BF188" s="222">
        <f>IF(N188="snížená",J188,0)</f>
        <v>0</v>
      </c>
      <c r="BG188" s="222">
        <f>IF(N188="zákl. přenesená",J188,0)</f>
        <v>0</v>
      </c>
      <c r="BH188" s="222">
        <f>IF(N188="sníž. přenesená",J188,0)</f>
        <v>0</v>
      </c>
      <c r="BI188" s="222">
        <f>IF(N188="nulová",J188,0)</f>
        <v>0</v>
      </c>
      <c r="BJ188" s="17" t="s">
        <v>85</v>
      </c>
      <c r="BK188" s="222">
        <f>ROUND(I188*H188,2)</f>
        <v>0</v>
      </c>
      <c r="BL188" s="17" t="s">
        <v>172</v>
      </c>
      <c r="BM188" s="221" t="s">
        <v>345</v>
      </c>
    </row>
    <row r="189" s="2" customFormat="1">
      <c r="A189" s="38"/>
      <c r="B189" s="39"/>
      <c r="C189" s="40"/>
      <c r="D189" s="223" t="s">
        <v>137</v>
      </c>
      <c r="E189" s="40"/>
      <c r="F189" s="224" t="s">
        <v>346</v>
      </c>
      <c r="G189" s="40"/>
      <c r="H189" s="40"/>
      <c r="I189" s="225"/>
      <c r="J189" s="40"/>
      <c r="K189" s="40"/>
      <c r="L189" s="44"/>
      <c r="M189" s="226"/>
      <c r="N189" s="227"/>
      <c r="O189" s="91"/>
      <c r="P189" s="91"/>
      <c r="Q189" s="91"/>
      <c r="R189" s="91"/>
      <c r="S189" s="91"/>
      <c r="T189" s="92"/>
      <c r="U189" s="38"/>
      <c r="V189" s="38"/>
      <c r="W189" s="38"/>
      <c r="X189" s="38"/>
      <c r="Y189" s="38"/>
      <c r="Z189" s="38"/>
      <c r="AA189" s="38"/>
      <c r="AB189" s="38"/>
      <c r="AC189" s="38"/>
      <c r="AD189" s="38"/>
      <c r="AE189" s="38"/>
      <c r="AT189" s="17" t="s">
        <v>137</v>
      </c>
      <c r="AU189" s="17" t="s">
        <v>85</v>
      </c>
    </row>
    <row r="190" s="13" customFormat="1">
      <c r="A190" s="13"/>
      <c r="B190" s="239"/>
      <c r="C190" s="240"/>
      <c r="D190" s="230" t="s">
        <v>149</v>
      </c>
      <c r="E190" s="241" t="s">
        <v>1</v>
      </c>
      <c r="F190" s="242" t="s">
        <v>347</v>
      </c>
      <c r="G190" s="240"/>
      <c r="H190" s="241" t="s">
        <v>1</v>
      </c>
      <c r="I190" s="243"/>
      <c r="J190" s="240"/>
      <c r="K190" s="240"/>
      <c r="L190" s="244"/>
      <c r="M190" s="245"/>
      <c r="N190" s="246"/>
      <c r="O190" s="246"/>
      <c r="P190" s="246"/>
      <c r="Q190" s="246"/>
      <c r="R190" s="246"/>
      <c r="S190" s="246"/>
      <c r="T190" s="24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8" t="s">
        <v>149</v>
      </c>
      <c r="AU190" s="248" t="s">
        <v>85</v>
      </c>
      <c r="AV190" s="13" t="s">
        <v>85</v>
      </c>
      <c r="AW190" s="13" t="s">
        <v>32</v>
      </c>
      <c r="AX190" s="13" t="s">
        <v>77</v>
      </c>
      <c r="AY190" s="248" t="s">
        <v>129</v>
      </c>
    </row>
    <row r="191" s="12" customFormat="1">
      <c r="A191" s="12"/>
      <c r="B191" s="228"/>
      <c r="C191" s="229"/>
      <c r="D191" s="230" t="s">
        <v>149</v>
      </c>
      <c r="E191" s="249" t="s">
        <v>1</v>
      </c>
      <c r="F191" s="231" t="s">
        <v>348</v>
      </c>
      <c r="G191" s="229"/>
      <c r="H191" s="232">
        <v>4.5</v>
      </c>
      <c r="I191" s="233"/>
      <c r="J191" s="229"/>
      <c r="K191" s="229"/>
      <c r="L191" s="234"/>
      <c r="M191" s="235"/>
      <c r="N191" s="236"/>
      <c r="O191" s="236"/>
      <c r="P191" s="236"/>
      <c r="Q191" s="236"/>
      <c r="R191" s="236"/>
      <c r="S191" s="236"/>
      <c r="T191" s="237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T191" s="238" t="s">
        <v>149</v>
      </c>
      <c r="AU191" s="238" t="s">
        <v>85</v>
      </c>
      <c r="AV191" s="12" t="s">
        <v>87</v>
      </c>
      <c r="AW191" s="12" t="s">
        <v>32</v>
      </c>
      <c r="AX191" s="12" t="s">
        <v>85</v>
      </c>
      <c r="AY191" s="238" t="s">
        <v>129</v>
      </c>
    </row>
    <row r="192" s="2" customFormat="1" ht="24.15" customHeight="1">
      <c r="A192" s="38"/>
      <c r="B192" s="39"/>
      <c r="C192" s="210" t="s">
        <v>349</v>
      </c>
      <c r="D192" s="210" t="s">
        <v>130</v>
      </c>
      <c r="E192" s="211" t="s">
        <v>350</v>
      </c>
      <c r="F192" s="212" t="s">
        <v>351</v>
      </c>
      <c r="G192" s="213" t="s">
        <v>171</v>
      </c>
      <c r="H192" s="214">
        <v>4.5</v>
      </c>
      <c r="I192" s="215"/>
      <c r="J192" s="216">
        <f>ROUND(I192*H192,2)</f>
        <v>0</v>
      </c>
      <c r="K192" s="212" t="s">
        <v>134</v>
      </c>
      <c r="L192" s="44"/>
      <c r="M192" s="217" t="s">
        <v>1</v>
      </c>
      <c r="N192" s="218" t="s">
        <v>42</v>
      </c>
      <c r="O192" s="91"/>
      <c r="P192" s="219">
        <f>O192*H192</f>
        <v>0</v>
      </c>
      <c r="Q192" s="219">
        <v>0.00013999999999999999</v>
      </c>
      <c r="R192" s="219">
        <f>Q192*H192</f>
        <v>0.00062999999999999992</v>
      </c>
      <c r="S192" s="219">
        <v>0</v>
      </c>
      <c r="T192" s="220">
        <f>S192*H192</f>
        <v>0</v>
      </c>
      <c r="U192" s="38"/>
      <c r="V192" s="38"/>
      <c r="W192" s="38"/>
      <c r="X192" s="38"/>
      <c r="Y192" s="38"/>
      <c r="Z192" s="38"/>
      <c r="AA192" s="38"/>
      <c r="AB192" s="38"/>
      <c r="AC192" s="38"/>
      <c r="AD192" s="38"/>
      <c r="AE192" s="38"/>
      <c r="AR192" s="221" t="s">
        <v>172</v>
      </c>
      <c r="AT192" s="221" t="s">
        <v>130</v>
      </c>
      <c r="AU192" s="221" t="s">
        <v>85</v>
      </c>
      <c r="AY192" s="17" t="s">
        <v>129</v>
      </c>
      <c r="BE192" s="222">
        <f>IF(N192="základní",J192,0)</f>
        <v>0</v>
      </c>
      <c r="BF192" s="222">
        <f>IF(N192="snížená",J192,0)</f>
        <v>0</v>
      </c>
      <c r="BG192" s="222">
        <f>IF(N192="zákl. přenesená",J192,0)</f>
        <v>0</v>
      </c>
      <c r="BH192" s="222">
        <f>IF(N192="sníž. přenesená",J192,0)</f>
        <v>0</v>
      </c>
      <c r="BI192" s="222">
        <f>IF(N192="nulová",J192,0)</f>
        <v>0</v>
      </c>
      <c r="BJ192" s="17" t="s">
        <v>85</v>
      </c>
      <c r="BK192" s="222">
        <f>ROUND(I192*H192,2)</f>
        <v>0</v>
      </c>
      <c r="BL192" s="17" t="s">
        <v>172</v>
      </c>
      <c r="BM192" s="221" t="s">
        <v>352</v>
      </c>
    </row>
    <row r="193" s="2" customFormat="1">
      <c r="A193" s="38"/>
      <c r="B193" s="39"/>
      <c r="C193" s="40"/>
      <c r="D193" s="223" t="s">
        <v>137</v>
      </c>
      <c r="E193" s="40"/>
      <c r="F193" s="224" t="s">
        <v>353</v>
      </c>
      <c r="G193" s="40"/>
      <c r="H193" s="40"/>
      <c r="I193" s="225"/>
      <c r="J193" s="40"/>
      <c r="K193" s="40"/>
      <c r="L193" s="44"/>
      <c r="M193" s="226"/>
      <c r="N193" s="227"/>
      <c r="O193" s="91"/>
      <c r="P193" s="91"/>
      <c r="Q193" s="91"/>
      <c r="R193" s="91"/>
      <c r="S193" s="91"/>
      <c r="T193" s="92"/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T193" s="17" t="s">
        <v>137</v>
      </c>
      <c r="AU193" s="17" t="s">
        <v>85</v>
      </c>
    </row>
    <row r="194" s="2" customFormat="1" ht="24.15" customHeight="1">
      <c r="A194" s="38"/>
      <c r="B194" s="39"/>
      <c r="C194" s="210" t="s">
        <v>354</v>
      </c>
      <c r="D194" s="210" t="s">
        <v>130</v>
      </c>
      <c r="E194" s="211" t="s">
        <v>355</v>
      </c>
      <c r="F194" s="212" t="s">
        <v>356</v>
      </c>
      <c r="G194" s="213" t="s">
        <v>171</v>
      </c>
      <c r="H194" s="214">
        <v>4.5</v>
      </c>
      <c r="I194" s="215"/>
      <c r="J194" s="216">
        <f>ROUND(I194*H194,2)</f>
        <v>0</v>
      </c>
      <c r="K194" s="212" t="s">
        <v>134</v>
      </c>
      <c r="L194" s="44"/>
      <c r="M194" s="217" t="s">
        <v>1</v>
      </c>
      <c r="N194" s="218" t="s">
        <v>42</v>
      </c>
      <c r="O194" s="91"/>
      <c r="P194" s="219">
        <f>O194*H194</f>
        <v>0</v>
      </c>
      <c r="Q194" s="219">
        <v>0.00012</v>
      </c>
      <c r="R194" s="219">
        <f>Q194*H194</f>
        <v>0.00054000000000000001</v>
      </c>
      <c r="S194" s="219">
        <v>0</v>
      </c>
      <c r="T194" s="220">
        <f>S194*H194</f>
        <v>0</v>
      </c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R194" s="221" t="s">
        <v>172</v>
      </c>
      <c r="AT194" s="221" t="s">
        <v>130</v>
      </c>
      <c r="AU194" s="221" t="s">
        <v>85</v>
      </c>
      <c r="AY194" s="17" t="s">
        <v>129</v>
      </c>
      <c r="BE194" s="222">
        <f>IF(N194="základní",J194,0)</f>
        <v>0</v>
      </c>
      <c r="BF194" s="222">
        <f>IF(N194="snížená",J194,0)</f>
        <v>0</v>
      </c>
      <c r="BG194" s="222">
        <f>IF(N194="zákl. přenesená",J194,0)</f>
        <v>0</v>
      </c>
      <c r="BH194" s="222">
        <f>IF(N194="sníž. přenesená",J194,0)</f>
        <v>0</v>
      </c>
      <c r="BI194" s="222">
        <f>IF(N194="nulová",J194,0)</f>
        <v>0</v>
      </c>
      <c r="BJ194" s="17" t="s">
        <v>85</v>
      </c>
      <c r="BK194" s="222">
        <f>ROUND(I194*H194,2)</f>
        <v>0</v>
      </c>
      <c r="BL194" s="17" t="s">
        <v>172</v>
      </c>
      <c r="BM194" s="221" t="s">
        <v>357</v>
      </c>
    </row>
    <row r="195" s="2" customFormat="1">
      <c r="A195" s="38"/>
      <c r="B195" s="39"/>
      <c r="C195" s="40"/>
      <c r="D195" s="223" t="s">
        <v>137</v>
      </c>
      <c r="E195" s="40"/>
      <c r="F195" s="224" t="s">
        <v>358</v>
      </c>
      <c r="G195" s="40"/>
      <c r="H195" s="40"/>
      <c r="I195" s="225"/>
      <c r="J195" s="40"/>
      <c r="K195" s="40"/>
      <c r="L195" s="44"/>
      <c r="M195" s="226"/>
      <c r="N195" s="227"/>
      <c r="O195" s="91"/>
      <c r="P195" s="91"/>
      <c r="Q195" s="91"/>
      <c r="R195" s="91"/>
      <c r="S195" s="91"/>
      <c r="T195" s="92"/>
      <c r="U195" s="38"/>
      <c r="V195" s="38"/>
      <c r="W195" s="38"/>
      <c r="X195" s="38"/>
      <c r="Y195" s="38"/>
      <c r="Z195" s="38"/>
      <c r="AA195" s="38"/>
      <c r="AB195" s="38"/>
      <c r="AC195" s="38"/>
      <c r="AD195" s="38"/>
      <c r="AE195" s="38"/>
      <c r="AT195" s="17" t="s">
        <v>137</v>
      </c>
      <c r="AU195" s="17" t="s">
        <v>85</v>
      </c>
    </row>
    <row r="196" s="2" customFormat="1" ht="24.15" customHeight="1">
      <c r="A196" s="38"/>
      <c r="B196" s="39"/>
      <c r="C196" s="210" t="s">
        <v>7</v>
      </c>
      <c r="D196" s="210" t="s">
        <v>130</v>
      </c>
      <c r="E196" s="211" t="s">
        <v>359</v>
      </c>
      <c r="F196" s="212" t="s">
        <v>360</v>
      </c>
      <c r="G196" s="213" t="s">
        <v>171</v>
      </c>
      <c r="H196" s="214">
        <v>4.5</v>
      </c>
      <c r="I196" s="215"/>
      <c r="J196" s="216">
        <f>ROUND(I196*H196,2)</f>
        <v>0</v>
      </c>
      <c r="K196" s="212" t="s">
        <v>134</v>
      </c>
      <c r="L196" s="44"/>
      <c r="M196" s="217" t="s">
        <v>1</v>
      </c>
      <c r="N196" s="218" t="s">
        <v>42</v>
      </c>
      <c r="O196" s="91"/>
      <c r="P196" s="219">
        <f>O196*H196</f>
        <v>0</v>
      </c>
      <c r="Q196" s="219">
        <v>0.00012</v>
      </c>
      <c r="R196" s="219">
        <f>Q196*H196</f>
        <v>0.00054000000000000001</v>
      </c>
      <c r="S196" s="219">
        <v>0</v>
      </c>
      <c r="T196" s="22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1" t="s">
        <v>172</v>
      </c>
      <c r="AT196" s="221" t="s">
        <v>130</v>
      </c>
      <c r="AU196" s="221" t="s">
        <v>85</v>
      </c>
      <c r="AY196" s="17" t="s">
        <v>129</v>
      </c>
      <c r="BE196" s="222">
        <f>IF(N196="základní",J196,0)</f>
        <v>0</v>
      </c>
      <c r="BF196" s="222">
        <f>IF(N196="snížená",J196,0)</f>
        <v>0</v>
      </c>
      <c r="BG196" s="222">
        <f>IF(N196="zákl. přenesená",J196,0)</f>
        <v>0</v>
      </c>
      <c r="BH196" s="222">
        <f>IF(N196="sníž. přenesená",J196,0)</f>
        <v>0</v>
      </c>
      <c r="BI196" s="222">
        <f>IF(N196="nulová",J196,0)</f>
        <v>0</v>
      </c>
      <c r="BJ196" s="17" t="s">
        <v>85</v>
      </c>
      <c r="BK196" s="222">
        <f>ROUND(I196*H196,2)</f>
        <v>0</v>
      </c>
      <c r="BL196" s="17" t="s">
        <v>172</v>
      </c>
      <c r="BM196" s="221" t="s">
        <v>361</v>
      </c>
    </row>
    <row r="197" s="2" customFormat="1">
      <c r="A197" s="38"/>
      <c r="B197" s="39"/>
      <c r="C197" s="40"/>
      <c r="D197" s="223" t="s">
        <v>137</v>
      </c>
      <c r="E197" s="40"/>
      <c r="F197" s="224" t="s">
        <v>362</v>
      </c>
      <c r="G197" s="40"/>
      <c r="H197" s="40"/>
      <c r="I197" s="225"/>
      <c r="J197" s="40"/>
      <c r="K197" s="40"/>
      <c r="L197" s="44"/>
      <c r="M197" s="226"/>
      <c r="N197" s="227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137</v>
      </c>
      <c r="AU197" s="17" t="s">
        <v>85</v>
      </c>
    </row>
    <row r="198" s="11" customFormat="1" ht="25.92" customHeight="1">
      <c r="A198" s="11"/>
      <c r="B198" s="196"/>
      <c r="C198" s="197"/>
      <c r="D198" s="198" t="s">
        <v>76</v>
      </c>
      <c r="E198" s="199" t="s">
        <v>363</v>
      </c>
      <c r="F198" s="199" t="s">
        <v>364</v>
      </c>
      <c r="G198" s="197"/>
      <c r="H198" s="197"/>
      <c r="I198" s="200"/>
      <c r="J198" s="201">
        <f>BK198</f>
        <v>0</v>
      </c>
      <c r="K198" s="197"/>
      <c r="L198" s="202"/>
      <c r="M198" s="203"/>
      <c r="N198" s="204"/>
      <c r="O198" s="204"/>
      <c r="P198" s="205">
        <f>SUM(P199:P200)</f>
        <v>0</v>
      </c>
      <c r="Q198" s="204"/>
      <c r="R198" s="205">
        <f>SUM(R199:R200)</f>
        <v>0</v>
      </c>
      <c r="S198" s="204"/>
      <c r="T198" s="206">
        <f>SUM(T199:T200)</f>
        <v>0</v>
      </c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R198" s="207" t="s">
        <v>135</v>
      </c>
      <c r="AT198" s="208" t="s">
        <v>76</v>
      </c>
      <c r="AU198" s="208" t="s">
        <v>77</v>
      </c>
      <c r="AY198" s="207" t="s">
        <v>129</v>
      </c>
      <c r="BK198" s="209">
        <f>SUM(BK199:BK200)</f>
        <v>0</v>
      </c>
    </row>
    <row r="199" s="2" customFormat="1" ht="24.15" customHeight="1">
      <c r="A199" s="38"/>
      <c r="B199" s="39"/>
      <c r="C199" s="210" t="s">
        <v>365</v>
      </c>
      <c r="D199" s="210" t="s">
        <v>130</v>
      </c>
      <c r="E199" s="211" t="s">
        <v>366</v>
      </c>
      <c r="F199" s="212" t="s">
        <v>367</v>
      </c>
      <c r="G199" s="213" t="s">
        <v>254</v>
      </c>
      <c r="H199" s="214">
        <v>5</v>
      </c>
      <c r="I199" s="215"/>
      <c r="J199" s="216">
        <f>ROUND(I199*H199,2)</f>
        <v>0</v>
      </c>
      <c r="K199" s="212" t="s">
        <v>134</v>
      </c>
      <c r="L199" s="44"/>
      <c r="M199" s="217" t="s">
        <v>1</v>
      </c>
      <c r="N199" s="218" t="s">
        <v>42</v>
      </c>
      <c r="O199" s="91"/>
      <c r="P199" s="219">
        <f>O199*H199</f>
        <v>0</v>
      </c>
      <c r="Q199" s="219">
        <v>0</v>
      </c>
      <c r="R199" s="219">
        <f>Q199*H199</f>
        <v>0</v>
      </c>
      <c r="S199" s="219">
        <v>0</v>
      </c>
      <c r="T199" s="220">
        <f>S199*H199</f>
        <v>0</v>
      </c>
      <c r="U199" s="38"/>
      <c r="V199" s="38"/>
      <c r="W199" s="38"/>
      <c r="X199" s="38"/>
      <c r="Y199" s="38"/>
      <c r="Z199" s="38"/>
      <c r="AA199" s="38"/>
      <c r="AB199" s="38"/>
      <c r="AC199" s="38"/>
      <c r="AD199" s="38"/>
      <c r="AE199" s="38"/>
      <c r="AR199" s="221" t="s">
        <v>368</v>
      </c>
      <c r="AT199" s="221" t="s">
        <v>130</v>
      </c>
      <c r="AU199" s="221" t="s">
        <v>85</v>
      </c>
      <c r="AY199" s="17" t="s">
        <v>129</v>
      </c>
      <c r="BE199" s="222">
        <f>IF(N199="základní",J199,0)</f>
        <v>0</v>
      </c>
      <c r="BF199" s="222">
        <f>IF(N199="snížená",J199,0)</f>
        <v>0</v>
      </c>
      <c r="BG199" s="222">
        <f>IF(N199="zákl. přenesená",J199,0)</f>
        <v>0</v>
      </c>
      <c r="BH199" s="222">
        <f>IF(N199="sníž. přenesená",J199,0)</f>
        <v>0</v>
      </c>
      <c r="BI199" s="222">
        <f>IF(N199="nulová",J199,0)</f>
        <v>0</v>
      </c>
      <c r="BJ199" s="17" t="s">
        <v>85</v>
      </c>
      <c r="BK199" s="222">
        <f>ROUND(I199*H199,2)</f>
        <v>0</v>
      </c>
      <c r="BL199" s="17" t="s">
        <v>368</v>
      </c>
      <c r="BM199" s="221" t="s">
        <v>369</v>
      </c>
    </row>
    <row r="200" s="2" customFormat="1">
      <c r="A200" s="38"/>
      <c r="B200" s="39"/>
      <c r="C200" s="40"/>
      <c r="D200" s="223" t="s">
        <v>137</v>
      </c>
      <c r="E200" s="40"/>
      <c r="F200" s="224" t="s">
        <v>370</v>
      </c>
      <c r="G200" s="40"/>
      <c r="H200" s="40"/>
      <c r="I200" s="225"/>
      <c r="J200" s="40"/>
      <c r="K200" s="40"/>
      <c r="L200" s="44"/>
      <c r="M200" s="264"/>
      <c r="N200" s="265"/>
      <c r="O200" s="266"/>
      <c r="P200" s="266"/>
      <c r="Q200" s="266"/>
      <c r="R200" s="266"/>
      <c r="S200" s="266"/>
      <c r="T200" s="267"/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T200" s="17" t="s">
        <v>137</v>
      </c>
      <c r="AU200" s="17" t="s">
        <v>85</v>
      </c>
    </row>
    <row r="201" s="2" customFormat="1" ht="6.96" customHeight="1">
      <c r="A201" s="38"/>
      <c r="B201" s="66"/>
      <c r="C201" s="67"/>
      <c r="D201" s="67"/>
      <c r="E201" s="67"/>
      <c r="F201" s="67"/>
      <c r="G201" s="67"/>
      <c r="H201" s="67"/>
      <c r="I201" s="67"/>
      <c r="J201" s="67"/>
      <c r="K201" s="67"/>
      <c r="L201" s="44"/>
      <c r="M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</row>
  </sheetData>
  <sheetProtection sheet="1" autoFilter="0" formatColumns="0" formatRows="0" objects="1" scenarios="1" spinCount="100000" saltValue="VE0khg3HfEl4bdUDZmJF2650QcRQaB1WPAWqjvnQmqOfnpaNMBj76j+ONOzusor4Try4Hap0VCpKbPnalCJh9g==" hashValue="BaMAn1je/7OeWnzG1ncy7BuF3Fs0qOsOb6G0cvF4sg+ujMUa2zl31NZ3QYMi9hHKQFcltQLzu1H1hGv3hdz3lQ==" algorithmName="SHA-512" password="CC35"/>
  <autoFilter ref="C122:K200"/>
  <mergeCells count="9">
    <mergeCell ref="E7:H7"/>
    <mergeCell ref="E9:H9"/>
    <mergeCell ref="E18:H18"/>
    <mergeCell ref="E27:H27"/>
    <mergeCell ref="E85:H85"/>
    <mergeCell ref="E87:H87"/>
    <mergeCell ref="E113:H113"/>
    <mergeCell ref="E115:H115"/>
    <mergeCell ref="L2:V2"/>
  </mergeCells>
  <hyperlinks>
    <hyperlink ref="F126" r:id="rId1" display="https://podminky.urs.cz/item/CS_URS_2025_01/945421110"/>
    <hyperlink ref="F130" r:id="rId2" display="https://podminky.urs.cz/item/CS_URS_2025_01/741420011"/>
    <hyperlink ref="F134" r:id="rId3" display="https://podminky.urs.cz/item/CS_URS_2025_01/741420021"/>
    <hyperlink ref="F138" r:id="rId4" display="https://podminky.urs.cz/item/CS_URS_2025_01/741421813"/>
    <hyperlink ref="F142" r:id="rId5" display="https://podminky.urs.cz/item/CS_URS_2025_01/741421823"/>
    <hyperlink ref="F149" r:id="rId6" display="https://podminky.urs.cz/item/CS_URS_2025_01/751721117"/>
    <hyperlink ref="F153" r:id="rId7" display="https://podminky.urs.cz/item/CS_URS_2025_01/751721817"/>
    <hyperlink ref="F159" r:id="rId8" display="https://podminky.urs.cz/item/CS_URS_2025_01/767415132"/>
    <hyperlink ref="F163" r:id="rId9" display="https://podminky.urs.cz/item/CS_URS_2025_01/767415832"/>
    <hyperlink ref="F167" r:id="rId10" display="https://podminky.urs.cz/item/CS_URS_2025_01/767590124"/>
    <hyperlink ref="F171" r:id="rId11" display="https://podminky.urs.cz/item/CS_URS_2025_01/767590840"/>
    <hyperlink ref="F175" r:id="rId12" display="https://podminky.urs.cz/item/CS_URS_2025_01/767832122"/>
    <hyperlink ref="F179" r:id="rId13" display="https://podminky.urs.cz/item/CS_URS_2025_01/767832801"/>
    <hyperlink ref="F183" r:id="rId14" display="https://podminky.urs.cz/item/CS_URS_2025_01/767834111"/>
    <hyperlink ref="F189" r:id="rId15" display="https://podminky.urs.cz/item/CS_URS_2025_01/783301303"/>
    <hyperlink ref="F193" r:id="rId16" display="https://podminky.urs.cz/item/CS_URS_2025_01/783314101"/>
    <hyperlink ref="F195" r:id="rId17" display="https://podminky.urs.cz/item/CS_URS_2025_01/783315101"/>
    <hyperlink ref="F197" r:id="rId18" display="https://podminky.urs.cz/item/CS_URS_2025_01/783317101"/>
    <hyperlink ref="F200" r:id="rId19" display="https://podminky.urs.cz/item/CS_URS_2025_01/HZS4211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0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93</v>
      </c>
      <c r="AZ2" s="268" t="s">
        <v>371</v>
      </c>
      <c r="BA2" s="268" t="s">
        <v>372</v>
      </c>
      <c r="BB2" s="268" t="s">
        <v>171</v>
      </c>
      <c r="BC2" s="268" t="s">
        <v>373</v>
      </c>
      <c r="BD2" s="268" t="s">
        <v>87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87</v>
      </c>
      <c r="AZ3" s="268" t="s">
        <v>374</v>
      </c>
      <c r="BA3" s="268" t="s">
        <v>375</v>
      </c>
      <c r="BB3" s="268" t="s">
        <v>171</v>
      </c>
      <c r="BC3" s="268" t="s">
        <v>376</v>
      </c>
      <c r="BD3" s="268" t="s">
        <v>87</v>
      </c>
    </row>
    <row r="4" s="1" customFormat="1" ht="24.96" customHeight="1">
      <c r="B4" s="20"/>
      <c r="D4" s="138" t="s">
        <v>100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Oprava střechy budovy č.p. 50/8a na ulici Karola Śliwky – budova C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377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28. 5. 2025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34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35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ROUND(J121,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ROUND((SUM(BE121:BE237)),  2)</f>
        <v>0</v>
      </c>
      <c r="G33" s="38"/>
      <c r="H33" s="38"/>
      <c r="I33" s="155">
        <v>0.20999999999999999</v>
      </c>
      <c r="J33" s="154">
        <f>ROUND(((SUM(BE121:BE237))*I33),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ROUND((SUM(BF121:BF237)),  2)</f>
        <v>0</v>
      </c>
      <c r="G34" s="38"/>
      <c r="H34" s="38"/>
      <c r="I34" s="155">
        <v>0.12</v>
      </c>
      <c r="J34" s="154">
        <f>ROUND(((SUM(BF121:BF237))*I34),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ROUND((SUM(BG121:BG237)),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ROUND((SUM(BH121:BH237)),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ROUND((SUM(BI121:BI237)),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Oprava střechy budovy č.p. 50/8a na ulici Karola Śliwky – budova C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03 - Nové konsrukce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28. 5. 2025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Karviná</v>
      </c>
      <c r="G91" s="40"/>
      <c r="H91" s="40"/>
      <c r="I91" s="32" t="s">
        <v>30</v>
      </c>
      <c r="J91" s="36" t="str">
        <f>E21</f>
        <v>Ing. Vladimír Cigánek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Ladislav Pekárek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104</v>
      </c>
      <c r="D94" s="176"/>
      <c r="E94" s="176"/>
      <c r="F94" s="176"/>
      <c r="G94" s="176"/>
      <c r="H94" s="176"/>
      <c r="I94" s="176"/>
      <c r="J94" s="177" t="s">
        <v>105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106</v>
      </c>
      <c r="D96" s="40"/>
      <c r="E96" s="40"/>
      <c r="F96" s="40"/>
      <c r="G96" s="40"/>
      <c r="H96" s="40"/>
      <c r="I96" s="40"/>
      <c r="J96" s="110">
        <f>J121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107</v>
      </c>
    </row>
    <row r="97" s="9" customFormat="1" ht="24.96" customHeight="1">
      <c r="A97" s="9"/>
      <c r="B97" s="179"/>
      <c r="C97" s="180"/>
      <c r="D97" s="181" t="s">
        <v>109</v>
      </c>
      <c r="E97" s="182"/>
      <c r="F97" s="182"/>
      <c r="G97" s="182"/>
      <c r="H97" s="182"/>
      <c r="I97" s="182"/>
      <c r="J97" s="183">
        <f>J122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110</v>
      </c>
      <c r="E98" s="182"/>
      <c r="F98" s="182"/>
      <c r="G98" s="182"/>
      <c r="H98" s="182"/>
      <c r="I98" s="182"/>
      <c r="J98" s="183">
        <f>J174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111</v>
      </c>
      <c r="E99" s="182"/>
      <c r="F99" s="182"/>
      <c r="G99" s="182"/>
      <c r="H99" s="182"/>
      <c r="I99" s="182"/>
      <c r="J99" s="183">
        <f>J181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9" customFormat="1" ht="24.96" customHeight="1">
      <c r="A100" s="9"/>
      <c r="B100" s="179"/>
      <c r="C100" s="180"/>
      <c r="D100" s="181" t="s">
        <v>112</v>
      </c>
      <c r="E100" s="182"/>
      <c r="F100" s="182"/>
      <c r="G100" s="182"/>
      <c r="H100" s="182"/>
      <c r="I100" s="182"/>
      <c r="J100" s="183">
        <f>J195</f>
        <v>0</v>
      </c>
      <c r="K100" s="180"/>
      <c r="L100" s="184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="9" customFormat="1" ht="24.96" customHeight="1">
      <c r="A101" s="9"/>
      <c r="B101" s="179"/>
      <c r="C101" s="180"/>
      <c r="D101" s="181" t="s">
        <v>113</v>
      </c>
      <c r="E101" s="182"/>
      <c r="F101" s="182"/>
      <c r="G101" s="182"/>
      <c r="H101" s="182"/>
      <c r="I101" s="182"/>
      <c r="J101" s="183">
        <f>J228</f>
        <v>0</v>
      </c>
      <c r="K101" s="180"/>
      <c r="L101" s="184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2" customFormat="1" ht="21.84" customHeight="1">
      <c r="A102" s="38"/>
      <c r="B102" s="39"/>
      <c r="C102" s="40"/>
      <c r="D102" s="40"/>
      <c r="E102" s="40"/>
      <c r="F102" s="40"/>
      <c r="G102" s="40"/>
      <c r="H102" s="40"/>
      <c r="I102" s="40"/>
      <c r="J102" s="40"/>
      <c r="K102" s="40"/>
      <c r="L102" s="63"/>
      <c r="S102" s="38"/>
      <c r="T102" s="38"/>
      <c r="U102" s="38"/>
      <c r="V102" s="38"/>
      <c r="W102" s="38"/>
      <c r="X102" s="38"/>
      <c r="Y102" s="38"/>
      <c r="Z102" s="38"/>
      <c r="AA102" s="38"/>
      <c r="AB102" s="38"/>
      <c r="AC102" s="38"/>
      <c r="AD102" s="38"/>
      <c r="AE102" s="38"/>
    </row>
    <row r="103" s="2" customFormat="1" ht="6.96" customHeight="1">
      <c r="A103" s="38"/>
      <c r="B103" s="66"/>
      <c r="C103" s="67"/>
      <c r="D103" s="67"/>
      <c r="E103" s="67"/>
      <c r="F103" s="67"/>
      <c r="G103" s="67"/>
      <c r="H103" s="67"/>
      <c r="I103" s="67"/>
      <c r="J103" s="67"/>
      <c r="K103" s="67"/>
      <c r="L103" s="63"/>
      <c r="S103" s="38"/>
      <c r="T103" s="38"/>
      <c r="U103" s="38"/>
      <c r="V103" s="38"/>
      <c r="W103" s="38"/>
      <c r="X103" s="38"/>
      <c r="Y103" s="38"/>
      <c r="Z103" s="38"/>
      <c r="AA103" s="38"/>
      <c r="AB103" s="38"/>
      <c r="AC103" s="38"/>
      <c r="AD103" s="38"/>
      <c r="AE103" s="38"/>
    </row>
    <row r="107" s="2" customFormat="1" ht="6.96" customHeight="1">
      <c r="A107" s="38"/>
      <c r="B107" s="68"/>
      <c r="C107" s="69"/>
      <c r="D107" s="69"/>
      <c r="E107" s="69"/>
      <c r="F107" s="69"/>
      <c r="G107" s="69"/>
      <c r="H107" s="69"/>
      <c r="I107" s="69"/>
      <c r="J107" s="69"/>
      <c r="K107" s="69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4.96" customHeight="1">
      <c r="A108" s="38"/>
      <c r="B108" s="39"/>
      <c r="C108" s="23" t="s">
        <v>114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6.96" customHeight="1">
      <c r="A109" s="38"/>
      <c r="B109" s="39"/>
      <c r="C109" s="40"/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16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26.25" customHeight="1">
      <c r="A111" s="38"/>
      <c r="B111" s="39"/>
      <c r="C111" s="40"/>
      <c r="D111" s="40"/>
      <c r="E111" s="174" t="str">
        <f>E7</f>
        <v>Oprava střechy budovy č.p. 50/8a na ulici Karola Śliwky – budova C</v>
      </c>
      <c r="F111" s="32"/>
      <c r="G111" s="32"/>
      <c r="H111" s="32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101</v>
      </c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6.5" customHeight="1">
      <c r="A113" s="38"/>
      <c r="B113" s="39"/>
      <c r="C113" s="40"/>
      <c r="D113" s="40"/>
      <c r="E113" s="76" t="str">
        <f>E9</f>
        <v>03 - Nové konsrukce</v>
      </c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2" customHeight="1">
      <c r="A115" s="38"/>
      <c r="B115" s="39"/>
      <c r="C115" s="32" t="s">
        <v>20</v>
      </c>
      <c r="D115" s="40"/>
      <c r="E115" s="40"/>
      <c r="F115" s="27" t="str">
        <f>F12</f>
        <v xml:space="preserve"> </v>
      </c>
      <c r="G115" s="40"/>
      <c r="H115" s="40"/>
      <c r="I115" s="32" t="s">
        <v>22</v>
      </c>
      <c r="J115" s="79" t="str">
        <f>IF(J12="","",J12)</f>
        <v>28. 5. 2025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6.96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5.15" customHeight="1">
      <c r="A117" s="38"/>
      <c r="B117" s="39"/>
      <c r="C117" s="32" t="s">
        <v>24</v>
      </c>
      <c r="D117" s="40"/>
      <c r="E117" s="40"/>
      <c r="F117" s="27" t="str">
        <f>E15</f>
        <v>Statutární město Karviná</v>
      </c>
      <c r="G117" s="40"/>
      <c r="H117" s="40"/>
      <c r="I117" s="32" t="s">
        <v>30</v>
      </c>
      <c r="J117" s="36" t="str">
        <f>E21</f>
        <v>Ing. Vladimír Cigánek</v>
      </c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2" customFormat="1" ht="15.15" customHeight="1">
      <c r="A118" s="38"/>
      <c r="B118" s="39"/>
      <c r="C118" s="32" t="s">
        <v>28</v>
      </c>
      <c r="D118" s="40"/>
      <c r="E118" s="40"/>
      <c r="F118" s="27" t="str">
        <f>IF(E18="","",E18)</f>
        <v>Vyplň údaj</v>
      </c>
      <c r="G118" s="40"/>
      <c r="H118" s="40"/>
      <c r="I118" s="32" t="s">
        <v>33</v>
      </c>
      <c r="J118" s="36" t="str">
        <f>E24</f>
        <v>Ladislav Pekárek</v>
      </c>
      <c r="K118" s="40"/>
      <c r="L118" s="63"/>
      <c r="S118" s="38"/>
      <c r="T118" s="38"/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</row>
    <row r="119" s="2" customFormat="1" ht="10.32" customHeight="1">
      <c r="A119" s="38"/>
      <c r="B119" s="39"/>
      <c r="C119" s="40"/>
      <c r="D119" s="40"/>
      <c r="E119" s="40"/>
      <c r="F119" s="40"/>
      <c r="G119" s="40"/>
      <c r="H119" s="40"/>
      <c r="I119" s="40"/>
      <c r="J119" s="40"/>
      <c r="K119" s="40"/>
      <c r="L119" s="63"/>
      <c r="S119" s="38"/>
      <c r="T119" s="38"/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</row>
    <row r="120" s="10" customFormat="1" ht="29.28" customHeight="1">
      <c r="A120" s="185"/>
      <c r="B120" s="186"/>
      <c r="C120" s="187" t="s">
        <v>115</v>
      </c>
      <c r="D120" s="188" t="s">
        <v>62</v>
      </c>
      <c r="E120" s="188" t="s">
        <v>58</v>
      </c>
      <c r="F120" s="188" t="s">
        <v>59</v>
      </c>
      <c r="G120" s="188" t="s">
        <v>116</v>
      </c>
      <c r="H120" s="188" t="s">
        <v>117</v>
      </c>
      <c r="I120" s="188" t="s">
        <v>118</v>
      </c>
      <c r="J120" s="188" t="s">
        <v>105</v>
      </c>
      <c r="K120" s="189" t="s">
        <v>119</v>
      </c>
      <c r="L120" s="190"/>
      <c r="M120" s="100" t="s">
        <v>1</v>
      </c>
      <c r="N120" s="101" t="s">
        <v>41</v>
      </c>
      <c r="O120" s="101" t="s">
        <v>120</v>
      </c>
      <c r="P120" s="101" t="s">
        <v>121</v>
      </c>
      <c r="Q120" s="101" t="s">
        <v>122</v>
      </c>
      <c r="R120" s="101" t="s">
        <v>123</v>
      </c>
      <c r="S120" s="101" t="s">
        <v>124</v>
      </c>
      <c r="T120" s="102" t="s">
        <v>125</v>
      </c>
      <c r="U120" s="185"/>
      <c r="V120" s="185"/>
      <c r="W120" s="185"/>
      <c r="X120" s="185"/>
      <c r="Y120" s="185"/>
      <c r="Z120" s="185"/>
      <c r="AA120" s="185"/>
      <c r="AB120" s="185"/>
      <c r="AC120" s="185"/>
      <c r="AD120" s="185"/>
      <c r="AE120" s="185"/>
    </row>
    <row r="121" s="2" customFormat="1" ht="22.8" customHeight="1">
      <c r="A121" s="38"/>
      <c r="B121" s="39"/>
      <c r="C121" s="107" t="s">
        <v>126</v>
      </c>
      <c r="D121" s="40"/>
      <c r="E121" s="40"/>
      <c r="F121" s="40"/>
      <c r="G121" s="40"/>
      <c r="H121" s="40"/>
      <c r="I121" s="40"/>
      <c r="J121" s="191">
        <f>BK121</f>
        <v>0</v>
      </c>
      <c r="K121" s="40"/>
      <c r="L121" s="44"/>
      <c r="M121" s="103"/>
      <c r="N121" s="192"/>
      <c r="O121" s="104"/>
      <c r="P121" s="193">
        <f>P122+P174+P181+P195+P228</f>
        <v>0</v>
      </c>
      <c r="Q121" s="104"/>
      <c r="R121" s="193">
        <f>R122+R174+R181+R195+R228</f>
        <v>6.3460116799999993</v>
      </c>
      <c r="S121" s="104"/>
      <c r="T121" s="194">
        <f>T122+T174+T181+T195+T228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76</v>
      </c>
      <c r="AU121" s="17" t="s">
        <v>107</v>
      </c>
      <c r="BK121" s="195">
        <f>BK122+BK174+BK181+BK195+BK228</f>
        <v>0</v>
      </c>
    </row>
    <row r="122" s="11" customFormat="1" ht="25.92" customHeight="1">
      <c r="A122" s="11"/>
      <c r="B122" s="196"/>
      <c r="C122" s="197"/>
      <c r="D122" s="198" t="s">
        <v>76</v>
      </c>
      <c r="E122" s="199" t="s">
        <v>166</v>
      </c>
      <c r="F122" s="199" t="s">
        <v>167</v>
      </c>
      <c r="G122" s="197"/>
      <c r="H122" s="197"/>
      <c r="I122" s="200"/>
      <c r="J122" s="201">
        <f>BK122</f>
        <v>0</v>
      </c>
      <c r="K122" s="197"/>
      <c r="L122" s="202"/>
      <c r="M122" s="203"/>
      <c r="N122" s="204"/>
      <c r="O122" s="204"/>
      <c r="P122" s="205">
        <f>SUM(P123:P173)</f>
        <v>0</v>
      </c>
      <c r="Q122" s="204"/>
      <c r="R122" s="205">
        <f>SUM(R123:R173)</f>
        <v>2.5053652799999999</v>
      </c>
      <c r="S122" s="204"/>
      <c r="T122" s="206">
        <f>SUM(T123:T173)</f>
        <v>0</v>
      </c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R122" s="207" t="s">
        <v>87</v>
      </c>
      <c r="AT122" s="208" t="s">
        <v>76</v>
      </c>
      <c r="AU122" s="208" t="s">
        <v>77</v>
      </c>
      <c r="AY122" s="207" t="s">
        <v>129</v>
      </c>
      <c r="BK122" s="209">
        <f>SUM(BK123:BK173)</f>
        <v>0</v>
      </c>
    </row>
    <row r="123" s="2" customFormat="1" ht="55.5" customHeight="1">
      <c r="A123" s="38"/>
      <c r="B123" s="39"/>
      <c r="C123" s="210" t="s">
        <v>85</v>
      </c>
      <c r="D123" s="210" t="s">
        <v>130</v>
      </c>
      <c r="E123" s="211" t="s">
        <v>378</v>
      </c>
      <c r="F123" s="212" t="s">
        <v>379</v>
      </c>
      <c r="G123" s="213" t="s">
        <v>171</v>
      </c>
      <c r="H123" s="214">
        <v>49.960000000000001</v>
      </c>
      <c r="I123" s="215"/>
      <c r="J123" s="216">
        <f>ROUND(I123*H123,2)</f>
        <v>0</v>
      </c>
      <c r="K123" s="212" t="s">
        <v>134</v>
      </c>
      <c r="L123" s="44"/>
      <c r="M123" s="217" t="s">
        <v>1</v>
      </c>
      <c r="N123" s="218" t="s">
        <v>42</v>
      </c>
      <c r="O123" s="91"/>
      <c r="P123" s="219">
        <f>O123*H123</f>
        <v>0</v>
      </c>
      <c r="Q123" s="219">
        <v>0</v>
      </c>
      <c r="R123" s="219">
        <f>Q123*H123</f>
        <v>0</v>
      </c>
      <c r="S123" s="219">
        <v>0</v>
      </c>
      <c r="T123" s="220">
        <f>S123*H123</f>
        <v>0</v>
      </c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R123" s="221" t="s">
        <v>172</v>
      </c>
      <c r="AT123" s="221" t="s">
        <v>130</v>
      </c>
      <c r="AU123" s="221" t="s">
        <v>85</v>
      </c>
      <c r="AY123" s="17" t="s">
        <v>129</v>
      </c>
      <c r="BE123" s="222">
        <f>IF(N123="základní",J123,0)</f>
        <v>0</v>
      </c>
      <c r="BF123" s="222">
        <f>IF(N123="snížená",J123,0)</f>
        <v>0</v>
      </c>
      <c r="BG123" s="222">
        <f>IF(N123="zákl. přenesená",J123,0)</f>
        <v>0</v>
      </c>
      <c r="BH123" s="222">
        <f>IF(N123="sníž. přenesená",J123,0)</f>
        <v>0</v>
      </c>
      <c r="BI123" s="222">
        <f>IF(N123="nulová",J123,0)</f>
        <v>0</v>
      </c>
      <c r="BJ123" s="17" t="s">
        <v>85</v>
      </c>
      <c r="BK123" s="222">
        <f>ROUND(I123*H123,2)</f>
        <v>0</v>
      </c>
      <c r="BL123" s="17" t="s">
        <v>172</v>
      </c>
      <c r="BM123" s="221" t="s">
        <v>380</v>
      </c>
    </row>
    <row r="124" s="2" customFormat="1">
      <c r="A124" s="38"/>
      <c r="B124" s="39"/>
      <c r="C124" s="40"/>
      <c r="D124" s="223" t="s">
        <v>137</v>
      </c>
      <c r="E124" s="40"/>
      <c r="F124" s="224" t="s">
        <v>381</v>
      </c>
      <c r="G124" s="40"/>
      <c r="H124" s="40"/>
      <c r="I124" s="225"/>
      <c r="J124" s="40"/>
      <c r="K124" s="40"/>
      <c r="L124" s="44"/>
      <c r="M124" s="226"/>
      <c r="N124" s="227"/>
      <c r="O124" s="91"/>
      <c r="P124" s="91"/>
      <c r="Q124" s="91"/>
      <c r="R124" s="91"/>
      <c r="S124" s="91"/>
      <c r="T124" s="92"/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T124" s="17" t="s">
        <v>137</v>
      </c>
      <c r="AU124" s="17" t="s">
        <v>85</v>
      </c>
    </row>
    <row r="125" s="13" customFormat="1">
      <c r="A125" s="13"/>
      <c r="B125" s="239"/>
      <c r="C125" s="240"/>
      <c r="D125" s="230" t="s">
        <v>149</v>
      </c>
      <c r="E125" s="241" t="s">
        <v>1</v>
      </c>
      <c r="F125" s="242" t="s">
        <v>382</v>
      </c>
      <c r="G125" s="240"/>
      <c r="H125" s="241" t="s">
        <v>1</v>
      </c>
      <c r="I125" s="243"/>
      <c r="J125" s="240"/>
      <c r="K125" s="240"/>
      <c r="L125" s="244"/>
      <c r="M125" s="245"/>
      <c r="N125" s="246"/>
      <c r="O125" s="246"/>
      <c r="P125" s="246"/>
      <c r="Q125" s="246"/>
      <c r="R125" s="246"/>
      <c r="S125" s="246"/>
      <c r="T125" s="247"/>
      <c r="U125" s="13"/>
      <c r="V125" s="13"/>
      <c r="W125" s="13"/>
      <c r="X125" s="13"/>
      <c r="Y125" s="13"/>
      <c r="Z125" s="13"/>
      <c r="AA125" s="13"/>
      <c r="AB125" s="13"/>
      <c r="AC125" s="13"/>
      <c r="AD125" s="13"/>
      <c r="AE125" s="13"/>
      <c r="AT125" s="248" t="s">
        <v>149</v>
      </c>
      <c r="AU125" s="248" t="s">
        <v>85</v>
      </c>
      <c r="AV125" s="13" t="s">
        <v>85</v>
      </c>
      <c r="AW125" s="13" t="s">
        <v>32</v>
      </c>
      <c r="AX125" s="13" t="s">
        <v>77</v>
      </c>
      <c r="AY125" s="248" t="s">
        <v>129</v>
      </c>
    </row>
    <row r="126" s="12" customFormat="1">
      <c r="A126" s="12"/>
      <c r="B126" s="228"/>
      <c r="C126" s="229"/>
      <c r="D126" s="230" t="s">
        <v>149</v>
      </c>
      <c r="E126" s="249" t="s">
        <v>371</v>
      </c>
      <c r="F126" s="231" t="s">
        <v>383</v>
      </c>
      <c r="G126" s="229"/>
      <c r="H126" s="232">
        <v>49.960000000000001</v>
      </c>
      <c r="I126" s="233"/>
      <c r="J126" s="229"/>
      <c r="K126" s="229"/>
      <c r="L126" s="234"/>
      <c r="M126" s="235"/>
      <c r="N126" s="236"/>
      <c r="O126" s="236"/>
      <c r="P126" s="236"/>
      <c r="Q126" s="236"/>
      <c r="R126" s="236"/>
      <c r="S126" s="236"/>
      <c r="T126" s="237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T126" s="238" t="s">
        <v>149</v>
      </c>
      <c r="AU126" s="238" t="s">
        <v>85</v>
      </c>
      <c r="AV126" s="12" t="s">
        <v>87</v>
      </c>
      <c r="AW126" s="12" t="s">
        <v>32</v>
      </c>
      <c r="AX126" s="12" t="s">
        <v>85</v>
      </c>
      <c r="AY126" s="238" t="s">
        <v>129</v>
      </c>
    </row>
    <row r="127" s="2" customFormat="1" ht="24.15" customHeight="1">
      <c r="A127" s="38"/>
      <c r="B127" s="39"/>
      <c r="C127" s="269" t="s">
        <v>87</v>
      </c>
      <c r="D127" s="269" t="s">
        <v>384</v>
      </c>
      <c r="E127" s="270" t="s">
        <v>385</v>
      </c>
      <c r="F127" s="271" t="s">
        <v>386</v>
      </c>
      <c r="G127" s="272" t="s">
        <v>171</v>
      </c>
      <c r="H127" s="273">
        <v>58.228000000000002</v>
      </c>
      <c r="I127" s="274"/>
      <c r="J127" s="275">
        <f>ROUND(I127*H127,2)</f>
        <v>0</v>
      </c>
      <c r="K127" s="271" t="s">
        <v>134</v>
      </c>
      <c r="L127" s="276"/>
      <c r="M127" s="277" t="s">
        <v>1</v>
      </c>
      <c r="N127" s="278" t="s">
        <v>42</v>
      </c>
      <c r="O127" s="91"/>
      <c r="P127" s="219">
        <f>O127*H127</f>
        <v>0</v>
      </c>
      <c r="Q127" s="219">
        <v>0.00165</v>
      </c>
      <c r="R127" s="219">
        <f>Q127*H127</f>
        <v>0.0960762</v>
      </c>
      <c r="S127" s="219">
        <v>0</v>
      </c>
      <c r="T127" s="22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1" t="s">
        <v>387</v>
      </c>
      <c r="AT127" s="221" t="s">
        <v>384</v>
      </c>
      <c r="AU127" s="221" t="s">
        <v>85</v>
      </c>
      <c r="AY127" s="17" t="s">
        <v>129</v>
      </c>
      <c r="BE127" s="222">
        <f>IF(N127="základní",J127,0)</f>
        <v>0</v>
      </c>
      <c r="BF127" s="222">
        <f>IF(N127="snížená",J127,0)</f>
        <v>0</v>
      </c>
      <c r="BG127" s="222">
        <f>IF(N127="zákl. přenesená",J127,0)</f>
        <v>0</v>
      </c>
      <c r="BH127" s="222">
        <f>IF(N127="sníž. přenesená",J127,0)</f>
        <v>0</v>
      </c>
      <c r="BI127" s="222">
        <f>IF(N127="nulová",J127,0)</f>
        <v>0</v>
      </c>
      <c r="BJ127" s="17" t="s">
        <v>85</v>
      </c>
      <c r="BK127" s="222">
        <f>ROUND(I127*H127,2)</f>
        <v>0</v>
      </c>
      <c r="BL127" s="17" t="s">
        <v>172</v>
      </c>
      <c r="BM127" s="221" t="s">
        <v>388</v>
      </c>
    </row>
    <row r="128" s="12" customFormat="1">
      <c r="A128" s="12"/>
      <c r="B128" s="228"/>
      <c r="C128" s="229"/>
      <c r="D128" s="230" t="s">
        <v>149</v>
      </c>
      <c r="E128" s="249" t="s">
        <v>1</v>
      </c>
      <c r="F128" s="231" t="s">
        <v>371</v>
      </c>
      <c r="G128" s="229"/>
      <c r="H128" s="232">
        <v>49.960000000000001</v>
      </c>
      <c r="I128" s="233"/>
      <c r="J128" s="229"/>
      <c r="K128" s="229"/>
      <c r="L128" s="234"/>
      <c r="M128" s="235"/>
      <c r="N128" s="236"/>
      <c r="O128" s="236"/>
      <c r="P128" s="236"/>
      <c r="Q128" s="236"/>
      <c r="R128" s="236"/>
      <c r="S128" s="236"/>
      <c r="T128" s="237"/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T128" s="238" t="s">
        <v>149</v>
      </c>
      <c r="AU128" s="238" t="s">
        <v>85</v>
      </c>
      <c r="AV128" s="12" t="s">
        <v>87</v>
      </c>
      <c r="AW128" s="12" t="s">
        <v>32</v>
      </c>
      <c r="AX128" s="12" t="s">
        <v>85</v>
      </c>
      <c r="AY128" s="238" t="s">
        <v>129</v>
      </c>
    </row>
    <row r="129" s="12" customFormat="1">
      <c r="A129" s="12"/>
      <c r="B129" s="228"/>
      <c r="C129" s="229"/>
      <c r="D129" s="230" t="s">
        <v>149</v>
      </c>
      <c r="E129" s="229"/>
      <c r="F129" s="231" t="s">
        <v>389</v>
      </c>
      <c r="G129" s="229"/>
      <c r="H129" s="232">
        <v>58.228000000000002</v>
      </c>
      <c r="I129" s="233"/>
      <c r="J129" s="229"/>
      <c r="K129" s="229"/>
      <c r="L129" s="234"/>
      <c r="M129" s="235"/>
      <c r="N129" s="236"/>
      <c r="O129" s="236"/>
      <c r="P129" s="236"/>
      <c r="Q129" s="236"/>
      <c r="R129" s="236"/>
      <c r="S129" s="236"/>
      <c r="T129" s="237"/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T129" s="238" t="s">
        <v>149</v>
      </c>
      <c r="AU129" s="238" t="s">
        <v>85</v>
      </c>
      <c r="AV129" s="12" t="s">
        <v>87</v>
      </c>
      <c r="AW129" s="12" t="s">
        <v>4</v>
      </c>
      <c r="AX129" s="12" t="s">
        <v>85</v>
      </c>
      <c r="AY129" s="238" t="s">
        <v>129</v>
      </c>
    </row>
    <row r="130" s="2" customFormat="1" ht="62.7" customHeight="1">
      <c r="A130" s="38"/>
      <c r="B130" s="39"/>
      <c r="C130" s="210" t="s">
        <v>144</v>
      </c>
      <c r="D130" s="210" t="s">
        <v>130</v>
      </c>
      <c r="E130" s="211" t="s">
        <v>390</v>
      </c>
      <c r="F130" s="212" t="s">
        <v>391</v>
      </c>
      <c r="G130" s="213" t="s">
        <v>171</v>
      </c>
      <c r="H130" s="214">
        <v>662.702</v>
      </c>
      <c r="I130" s="215"/>
      <c r="J130" s="216">
        <f>ROUND(I130*H130,2)</f>
        <v>0</v>
      </c>
      <c r="K130" s="212" t="s">
        <v>134</v>
      </c>
      <c r="L130" s="44"/>
      <c r="M130" s="217" t="s">
        <v>1</v>
      </c>
      <c r="N130" s="218" t="s">
        <v>42</v>
      </c>
      <c r="O130" s="91"/>
      <c r="P130" s="219">
        <f>O130*H130</f>
        <v>0</v>
      </c>
      <c r="Q130" s="219">
        <v>0.00013999999999999999</v>
      </c>
      <c r="R130" s="219">
        <f>Q130*H130</f>
        <v>0.092778279999999991</v>
      </c>
      <c r="S130" s="219">
        <v>0</v>
      </c>
      <c r="T130" s="220">
        <f>S130*H130</f>
        <v>0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1" t="s">
        <v>172</v>
      </c>
      <c r="AT130" s="221" t="s">
        <v>130</v>
      </c>
      <c r="AU130" s="221" t="s">
        <v>85</v>
      </c>
      <c r="AY130" s="17" t="s">
        <v>129</v>
      </c>
      <c r="BE130" s="222">
        <f>IF(N130="základní",J130,0)</f>
        <v>0</v>
      </c>
      <c r="BF130" s="222">
        <f>IF(N130="snížená",J130,0)</f>
        <v>0</v>
      </c>
      <c r="BG130" s="222">
        <f>IF(N130="zákl. přenesená",J130,0)</f>
        <v>0</v>
      </c>
      <c r="BH130" s="222">
        <f>IF(N130="sníž. přenesená",J130,0)</f>
        <v>0</v>
      </c>
      <c r="BI130" s="222">
        <f>IF(N130="nulová",J130,0)</f>
        <v>0</v>
      </c>
      <c r="BJ130" s="17" t="s">
        <v>85</v>
      </c>
      <c r="BK130" s="222">
        <f>ROUND(I130*H130,2)</f>
        <v>0</v>
      </c>
      <c r="BL130" s="17" t="s">
        <v>172</v>
      </c>
      <c r="BM130" s="221" t="s">
        <v>392</v>
      </c>
    </row>
    <row r="131" s="2" customFormat="1">
      <c r="A131" s="38"/>
      <c r="B131" s="39"/>
      <c r="C131" s="40"/>
      <c r="D131" s="223" t="s">
        <v>137</v>
      </c>
      <c r="E131" s="40"/>
      <c r="F131" s="224" t="s">
        <v>393</v>
      </c>
      <c r="G131" s="40"/>
      <c r="H131" s="40"/>
      <c r="I131" s="225"/>
      <c r="J131" s="40"/>
      <c r="K131" s="40"/>
      <c r="L131" s="44"/>
      <c r="M131" s="226"/>
      <c r="N131" s="227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137</v>
      </c>
      <c r="AU131" s="17" t="s">
        <v>85</v>
      </c>
    </row>
    <row r="132" s="13" customFormat="1">
      <c r="A132" s="13"/>
      <c r="B132" s="239"/>
      <c r="C132" s="240"/>
      <c r="D132" s="230" t="s">
        <v>149</v>
      </c>
      <c r="E132" s="241" t="s">
        <v>1</v>
      </c>
      <c r="F132" s="242" t="s">
        <v>394</v>
      </c>
      <c r="G132" s="240"/>
      <c r="H132" s="241" t="s">
        <v>1</v>
      </c>
      <c r="I132" s="243"/>
      <c r="J132" s="240"/>
      <c r="K132" s="240"/>
      <c r="L132" s="244"/>
      <c r="M132" s="245"/>
      <c r="N132" s="246"/>
      <c r="O132" s="246"/>
      <c r="P132" s="246"/>
      <c r="Q132" s="246"/>
      <c r="R132" s="246"/>
      <c r="S132" s="246"/>
      <c r="T132" s="247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48" t="s">
        <v>149</v>
      </c>
      <c r="AU132" s="248" t="s">
        <v>85</v>
      </c>
      <c r="AV132" s="13" t="s">
        <v>85</v>
      </c>
      <c r="AW132" s="13" t="s">
        <v>32</v>
      </c>
      <c r="AX132" s="13" t="s">
        <v>77</v>
      </c>
      <c r="AY132" s="248" t="s">
        <v>129</v>
      </c>
    </row>
    <row r="133" s="12" customFormat="1">
      <c r="A133" s="12"/>
      <c r="B133" s="228"/>
      <c r="C133" s="229"/>
      <c r="D133" s="230" t="s">
        <v>149</v>
      </c>
      <c r="E133" s="249" t="s">
        <v>1</v>
      </c>
      <c r="F133" s="231" t="s">
        <v>395</v>
      </c>
      <c r="G133" s="229"/>
      <c r="H133" s="232">
        <v>169.125</v>
      </c>
      <c r="I133" s="233"/>
      <c r="J133" s="229"/>
      <c r="K133" s="229"/>
      <c r="L133" s="234"/>
      <c r="M133" s="235"/>
      <c r="N133" s="236"/>
      <c r="O133" s="236"/>
      <c r="P133" s="236"/>
      <c r="Q133" s="236"/>
      <c r="R133" s="236"/>
      <c r="S133" s="236"/>
      <c r="T133" s="237"/>
      <c r="U133" s="12"/>
      <c r="V133" s="12"/>
      <c r="W133" s="12"/>
      <c r="X133" s="12"/>
      <c r="Y133" s="12"/>
      <c r="Z133" s="12"/>
      <c r="AA133" s="12"/>
      <c r="AB133" s="12"/>
      <c r="AC133" s="12"/>
      <c r="AD133" s="12"/>
      <c r="AE133" s="12"/>
      <c r="AT133" s="238" t="s">
        <v>149</v>
      </c>
      <c r="AU133" s="238" t="s">
        <v>85</v>
      </c>
      <c r="AV133" s="12" t="s">
        <v>87</v>
      </c>
      <c r="AW133" s="12" t="s">
        <v>32</v>
      </c>
      <c r="AX133" s="12" t="s">
        <v>77</v>
      </c>
      <c r="AY133" s="238" t="s">
        <v>129</v>
      </c>
    </row>
    <row r="134" s="12" customFormat="1">
      <c r="A134" s="12"/>
      <c r="B134" s="228"/>
      <c r="C134" s="229"/>
      <c r="D134" s="230" t="s">
        <v>149</v>
      </c>
      <c r="E134" s="249" t="s">
        <v>1</v>
      </c>
      <c r="F134" s="231" t="s">
        <v>396</v>
      </c>
      <c r="G134" s="229"/>
      <c r="H134" s="232">
        <v>118.69499999999999</v>
      </c>
      <c r="I134" s="233"/>
      <c r="J134" s="229"/>
      <c r="K134" s="229"/>
      <c r="L134" s="234"/>
      <c r="M134" s="235"/>
      <c r="N134" s="236"/>
      <c r="O134" s="236"/>
      <c r="P134" s="236"/>
      <c r="Q134" s="236"/>
      <c r="R134" s="236"/>
      <c r="S134" s="236"/>
      <c r="T134" s="237"/>
      <c r="U134" s="12"/>
      <c r="V134" s="12"/>
      <c r="W134" s="12"/>
      <c r="X134" s="12"/>
      <c r="Y134" s="12"/>
      <c r="Z134" s="12"/>
      <c r="AA134" s="12"/>
      <c r="AB134" s="12"/>
      <c r="AC134" s="12"/>
      <c r="AD134" s="12"/>
      <c r="AE134" s="12"/>
      <c r="AT134" s="238" t="s">
        <v>149</v>
      </c>
      <c r="AU134" s="238" t="s">
        <v>85</v>
      </c>
      <c r="AV134" s="12" t="s">
        <v>87</v>
      </c>
      <c r="AW134" s="12" t="s">
        <v>32</v>
      </c>
      <c r="AX134" s="12" t="s">
        <v>77</v>
      </c>
      <c r="AY134" s="238" t="s">
        <v>129</v>
      </c>
    </row>
    <row r="135" s="12" customFormat="1">
      <c r="A135" s="12"/>
      <c r="B135" s="228"/>
      <c r="C135" s="229"/>
      <c r="D135" s="230" t="s">
        <v>149</v>
      </c>
      <c r="E135" s="249" t="s">
        <v>1</v>
      </c>
      <c r="F135" s="231" t="s">
        <v>397</v>
      </c>
      <c r="G135" s="229"/>
      <c r="H135" s="232">
        <v>333.94499999999999</v>
      </c>
      <c r="I135" s="233"/>
      <c r="J135" s="229"/>
      <c r="K135" s="229"/>
      <c r="L135" s="234"/>
      <c r="M135" s="235"/>
      <c r="N135" s="236"/>
      <c r="O135" s="236"/>
      <c r="P135" s="236"/>
      <c r="Q135" s="236"/>
      <c r="R135" s="236"/>
      <c r="S135" s="236"/>
      <c r="T135" s="237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T135" s="238" t="s">
        <v>149</v>
      </c>
      <c r="AU135" s="238" t="s">
        <v>85</v>
      </c>
      <c r="AV135" s="12" t="s">
        <v>87</v>
      </c>
      <c r="AW135" s="12" t="s">
        <v>32</v>
      </c>
      <c r="AX135" s="12" t="s">
        <v>77</v>
      </c>
      <c r="AY135" s="238" t="s">
        <v>129</v>
      </c>
    </row>
    <row r="136" s="13" customFormat="1">
      <c r="A136" s="13"/>
      <c r="B136" s="239"/>
      <c r="C136" s="240"/>
      <c r="D136" s="230" t="s">
        <v>149</v>
      </c>
      <c r="E136" s="241" t="s">
        <v>1</v>
      </c>
      <c r="F136" s="242" t="s">
        <v>398</v>
      </c>
      <c r="G136" s="240"/>
      <c r="H136" s="241" t="s">
        <v>1</v>
      </c>
      <c r="I136" s="243"/>
      <c r="J136" s="240"/>
      <c r="K136" s="240"/>
      <c r="L136" s="244"/>
      <c r="M136" s="245"/>
      <c r="N136" s="246"/>
      <c r="O136" s="246"/>
      <c r="P136" s="246"/>
      <c r="Q136" s="246"/>
      <c r="R136" s="246"/>
      <c r="S136" s="246"/>
      <c r="T136" s="247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48" t="s">
        <v>149</v>
      </c>
      <c r="AU136" s="248" t="s">
        <v>85</v>
      </c>
      <c r="AV136" s="13" t="s">
        <v>85</v>
      </c>
      <c r="AW136" s="13" t="s">
        <v>32</v>
      </c>
      <c r="AX136" s="13" t="s">
        <v>77</v>
      </c>
      <c r="AY136" s="248" t="s">
        <v>129</v>
      </c>
    </row>
    <row r="137" s="12" customFormat="1">
      <c r="A137" s="12"/>
      <c r="B137" s="228"/>
      <c r="C137" s="229"/>
      <c r="D137" s="230" t="s">
        <v>149</v>
      </c>
      <c r="E137" s="249" t="s">
        <v>1</v>
      </c>
      <c r="F137" s="231" t="s">
        <v>399</v>
      </c>
      <c r="G137" s="229"/>
      <c r="H137" s="232">
        <v>309.87</v>
      </c>
      <c r="I137" s="233"/>
      <c r="J137" s="229"/>
      <c r="K137" s="229"/>
      <c r="L137" s="234"/>
      <c r="M137" s="235"/>
      <c r="N137" s="236"/>
      <c r="O137" s="236"/>
      <c r="P137" s="236"/>
      <c r="Q137" s="236"/>
      <c r="R137" s="236"/>
      <c r="S137" s="236"/>
      <c r="T137" s="237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T137" s="238" t="s">
        <v>149</v>
      </c>
      <c r="AU137" s="238" t="s">
        <v>85</v>
      </c>
      <c r="AV137" s="12" t="s">
        <v>87</v>
      </c>
      <c r="AW137" s="12" t="s">
        <v>32</v>
      </c>
      <c r="AX137" s="12" t="s">
        <v>77</v>
      </c>
      <c r="AY137" s="238" t="s">
        <v>129</v>
      </c>
    </row>
    <row r="138" s="13" customFormat="1">
      <c r="A138" s="13"/>
      <c r="B138" s="239"/>
      <c r="C138" s="240"/>
      <c r="D138" s="230" t="s">
        <v>149</v>
      </c>
      <c r="E138" s="241" t="s">
        <v>1</v>
      </c>
      <c r="F138" s="242" t="s">
        <v>400</v>
      </c>
      <c r="G138" s="240"/>
      <c r="H138" s="241" t="s">
        <v>1</v>
      </c>
      <c r="I138" s="243"/>
      <c r="J138" s="240"/>
      <c r="K138" s="240"/>
      <c r="L138" s="244"/>
      <c r="M138" s="245"/>
      <c r="N138" s="246"/>
      <c r="O138" s="246"/>
      <c r="P138" s="246"/>
      <c r="Q138" s="246"/>
      <c r="R138" s="246"/>
      <c r="S138" s="246"/>
      <c r="T138" s="247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48" t="s">
        <v>149</v>
      </c>
      <c r="AU138" s="248" t="s">
        <v>85</v>
      </c>
      <c r="AV138" s="13" t="s">
        <v>85</v>
      </c>
      <c r="AW138" s="13" t="s">
        <v>32</v>
      </c>
      <c r="AX138" s="13" t="s">
        <v>77</v>
      </c>
      <c r="AY138" s="248" t="s">
        <v>129</v>
      </c>
    </row>
    <row r="139" s="12" customFormat="1">
      <c r="A139" s="12"/>
      <c r="B139" s="228"/>
      <c r="C139" s="229"/>
      <c r="D139" s="230" t="s">
        <v>149</v>
      </c>
      <c r="E139" s="249" t="s">
        <v>1</v>
      </c>
      <c r="F139" s="231" t="s">
        <v>401</v>
      </c>
      <c r="G139" s="229"/>
      <c r="H139" s="232">
        <v>-29.469000000000001</v>
      </c>
      <c r="I139" s="233"/>
      <c r="J139" s="229"/>
      <c r="K139" s="229"/>
      <c r="L139" s="234"/>
      <c r="M139" s="235"/>
      <c r="N139" s="236"/>
      <c r="O139" s="236"/>
      <c r="P139" s="236"/>
      <c r="Q139" s="236"/>
      <c r="R139" s="236"/>
      <c r="S139" s="236"/>
      <c r="T139" s="237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T139" s="238" t="s">
        <v>149</v>
      </c>
      <c r="AU139" s="238" t="s">
        <v>85</v>
      </c>
      <c r="AV139" s="12" t="s">
        <v>87</v>
      </c>
      <c r="AW139" s="12" t="s">
        <v>32</v>
      </c>
      <c r="AX139" s="12" t="s">
        <v>77</v>
      </c>
      <c r="AY139" s="238" t="s">
        <v>129</v>
      </c>
    </row>
    <row r="140" s="13" customFormat="1">
      <c r="A140" s="13"/>
      <c r="B140" s="239"/>
      <c r="C140" s="240"/>
      <c r="D140" s="230" t="s">
        <v>149</v>
      </c>
      <c r="E140" s="241" t="s">
        <v>1</v>
      </c>
      <c r="F140" s="242" t="s">
        <v>402</v>
      </c>
      <c r="G140" s="240"/>
      <c r="H140" s="241" t="s">
        <v>1</v>
      </c>
      <c r="I140" s="243"/>
      <c r="J140" s="240"/>
      <c r="K140" s="240"/>
      <c r="L140" s="244"/>
      <c r="M140" s="245"/>
      <c r="N140" s="246"/>
      <c r="O140" s="246"/>
      <c r="P140" s="246"/>
      <c r="Q140" s="246"/>
      <c r="R140" s="246"/>
      <c r="S140" s="246"/>
      <c r="T140" s="247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48" t="s">
        <v>149</v>
      </c>
      <c r="AU140" s="248" t="s">
        <v>85</v>
      </c>
      <c r="AV140" s="13" t="s">
        <v>85</v>
      </c>
      <c r="AW140" s="13" t="s">
        <v>32</v>
      </c>
      <c r="AX140" s="13" t="s">
        <v>77</v>
      </c>
      <c r="AY140" s="248" t="s">
        <v>129</v>
      </c>
    </row>
    <row r="141" s="12" customFormat="1">
      <c r="A141" s="12"/>
      <c r="B141" s="228"/>
      <c r="C141" s="229"/>
      <c r="D141" s="230" t="s">
        <v>149</v>
      </c>
      <c r="E141" s="249" t="s">
        <v>1</v>
      </c>
      <c r="F141" s="231" t="s">
        <v>403</v>
      </c>
      <c r="G141" s="229"/>
      <c r="H141" s="232">
        <v>-30</v>
      </c>
      <c r="I141" s="233"/>
      <c r="J141" s="229"/>
      <c r="K141" s="229"/>
      <c r="L141" s="234"/>
      <c r="M141" s="235"/>
      <c r="N141" s="236"/>
      <c r="O141" s="236"/>
      <c r="P141" s="236"/>
      <c r="Q141" s="236"/>
      <c r="R141" s="236"/>
      <c r="S141" s="236"/>
      <c r="T141" s="237"/>
      <c r="U141" s="12"/>
      <c r="V141" s="12"/>
      <c r="W141" s="12"/>
      <c r="X141" s="12"/>
      <c r="Y141" s="12"/>
      <c r="Z141" s="12"/>
      <c r="AA141" s="12"/>
      <c r="AB141" s="12"/>
      <c r="AC141" s="12"/>
      <c r="AD141" s="12"/>
      <c r="AE141" s="12"/>
      <c r="AT141" s="238" t="s">
        <v>149</v>
      </c>
      <c r="AU141" s="238" t="s">
        <v>85</v>
      </c>
      <c r="AV141" s="12" t="s">
        <v>87</v>
      </c>
      <c r="AW141" s="12" t="s">
        <v>32</v>
      </c>
      <c r="AX141" s="12" t="s">
        <v>77</v>
      </c>
      <c r="AY141" s="238" t="s">
        <v>129</v>
      </c>
    </row>
    <row r="142" s="13" customFormat="1">
      <c r="A142" s="13"/>
      <c r="B142" s="239"/>
      <c r="C142" s="240"/>
      <c r="D142" s="230" t="s">
        <v>149</v>
      </c>
      <c r="E142" s="241" t="s">
        <v>1</v>
      </c>
      <c r="F142" s="242" t="s">
        <v>404</v>
      </c>
      <c r="G142" s="240"/>
      <c r="H142" s="241" t="s">
        <v>1</v>
      </c>
      <c r="I142" s="243"/>
      <c r="J142" s="240"/>
      <c r="K142" s="240"/>
      <c r="L142" s="244"/>
      <c r="M142" s="245"/>
      <c r="N142" s="246"/>
      <c r="O142" s="246"/>
      <c r="P142" s="246"/>
      <c r="Q142" s="246"/>
      <c r="R142" s="246"/>
      <c r="S142" s="246"/>
      <c r="T142" s="247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48" t="s">
        <v>149</v>
      </c>
      <c r="AU142" s="248" t="s">
        <v>85</v>
      </c>
      <c r="AV142" s="13" t="s">
        <v>85</v>
      </c>
      <c r="AW142" s="13" t="s">
        <v>32</v>
      </c>
      <c r="AX142" s="13" t="s">
        <v>77</v>
      </c>
      <c r="AY142" s="248" t="s">
        <v>129</v>
      </c>
    </row>
    <row r="143" s="12" customFormat="1">
      <c r="A143" s="12"/>
      <c r="B143" s="228"/>
      <c r="C143" s="229"/>
      <c r="D143" s="230" t="s">
        <v>149</v>
      </c>
      <c r="E143" s="249" t="s">
        <v>1</v>
      </c>
      <c r="F143" s="231" t="s">
        <v>405</v>
      </c>
      <c r="G143" s="229"/>
      <c r="H143" s="232">
        <v>29.469000000000001</v>
      </c>
      <c r="I143" s="233"/>
      <c r="J143" s="229"/>
      <c r="K143" s="229"/>
      <c r="L143" s="234"/>
      <c r="M143" s="235"/>
      <c r="N143" s="236"/>
      <c r="O143" s="236"/>
      <c r="P143" s="236"/>
      <c r="Q143" s="236"/>
      <c r="R143" s="236"/>
      <c r="S143" s="236"/>
      <c r="T143" s="237"/>
      <c r="U143" s="12"/>
      <c r="V143" s="12"/>
      <c r="W143" s="12"/>
      <c r="X143" s="12"/>
      <c r="Y143" s="12"/>
      <c r="Z143" s="12"/>
      <c r="AA143" s="12"/>
      <c r="AB143" s="12"/>
      <c r="AC143" s="12"/>
      <c r="AD143" s="12"/>
      <c r="AE143" s="12"/>
      <c r="AT143" s="238" t="s">
        <v>149</v>
      </c>
      <c r="AU143" s="238" t="s">
        <v>85</v>
      </c>
      <c r="AV143" s="12" t="s">
        <v>87</v>
      </c>
      <c r="AW143" s="12" t="s">
        <v>32</v>
      </c>
      <c r="AX143" s="12" t="s">
        <v>77</v>
      </c>
      <c r="AY143" s="238" t="s">
        <v>129</v>
      </c>
    </row>
    <row r="144" s="15" customFormat="1">
      <c r="A144" s="15"/>
      <c r="B144" s="279"/>
      <c r="C144" s="280"/>
      <c r="D144" s="230" t="s">
        <v>149</v>
      </c>
      <c r="E144" s="281" t="s">
        <v>1</v>
      </c>
      <c r="F144" s="282" t="s">
        <v>406</v>
      </c>
      <c r="G144" s="280"/>
      <c r="H144" s="283">
        <v>901.63499999999999</v>
      </c>
      <c r="I144" s="284"/>
      <c r="J144" s="280"/>
      <c r="K144" s="280"/>
      <c r="L144" s="285"/>
      <c r="M144" s="286"/>
      <c r="N144" s="287"/>
      <c r="O144" s="287"/>
      <c r="P144" s="287"/>
      <c r="Q144" s="287"/>
      <c r="R144" s="287"/>
      <c r="S144" s="287"/>
      <c r="T144" s="288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T144" s="289" t="s">
        <v>149</v>
      </c>
      <c r="AU144" s="289" t="s">
        <v>85</v>
      </c>
      <c r="AV144" s="15" t="s">
        <v>144</v>
      </c>
      <c r="AW144" s="15" t="s">
        <v>32</v>
      </c>
      <c r="AX144" s="15" t="s">
        <v>77</v>
      </c>
      <c r="AY144" s="289" t="s">
        <v>129</v>
      </c>
    </row>
    <row r="145" s="13" customFormat="1">
      <c r="A145" s="13"/>
      <c r="B145" s="239"/>
      <c r="C145" s="240"/>
      <c r="D145" s="230" t="s">
        <v>149</v>
      </c>
      <c r="E145" s="241" t="s">
        <v>1</v>
      </c>
      <c r="F145" s="242" t="s">
        <v>407</v>
      </c>
      <c r="G145" s="240"/>
      <c r="H145" s="241" t="s">
        <v>1</v>
      </c>
      <c r="I145" s="243"/>
      <c r="J145" s="240"/>
      <c r="K145" s="240"/>
      <c r="L145" s="244"/>
      <c r="M145" s="245"/>
      <c r="N145" s="246"/>
      <c r="O145" s="246"/>
      <c r="P145" s="246"/>
      <c r="Q145" s="246"/>
      <c r="R145" s="246"/>
      <c r="S145" s="246"/>
      <c r="T145" s="247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48" t="s">
        <v>149</v>
      </c>
      <c r="AU145" s="248" t="s">
        <v>85</v>
      </c>
      <c r="AV145" s="13" t="s">
        <v>85</v>
      </c>
      <c r="AW145" s="13" t="s">
        <v>32</v>
      </c>
      <c r="AX145" s="13" t="s">
        <v>77</v>
      </c>
      <c r="AY145" s="248" t="s">
        <v>129</v>
      </c>
    </row>
    <row r="146" s="12" customFormat="1">
      <c r="A146" s="12"/>
      <c r="B146" s="228"/>
      <c r="C146" s="229"/>
      <c r="D146" s="230" t="s">
        <v>149</v>
      </c>
      <c r="E146" s="249" t="s">
        <v>1</v>
      </c>
      <c r="F146" s="231" t="s">
        <v>408</v>
      </c>
      <c r="G146" s="229"/>
      <c r="H146" s="232">
        <v>45.082000000000001</v>
      </c>
      <c r="I146" s="233"/>
      <c r="J146" s="229"/>
      <c r="K146" s="229"/>
      <c r="L146" s="234"/>
      <c r="M146" s="235"/>
      <c r="N146" s="236"/>
      <c r="O146" s="236"/>
      <c r="P146" s="236"/>
      <c r="Q146" s="236"/>
      <c r="R146" s="236"/>
      <c r="S146" s="236"/>
      <c r="T146" s="237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T146" s="238" t="s">
        <v>149</v>
      </c>
      <c r="AU146" s="238" t="s">
        <v>85</v>
      </c>
      <c r="AV146" s="12" t="s">
        <v>87</v>
      </c>
      <c r="AW146" s="12" t="s">
        <v>32</v>
      </c>
      <c r="AX146" s="12" t="s">
        <v>77</v>
      </c>
      <c r="AY146" s="238" t="s">
        <v>129</v>
      </c>
    </row>
    <row r="147" s="14" customFormat="1">
      <c r="A147" s="14"/>
      <c r="B147" s="250"/>
      <c r="C147" s="251"/>
      <c r="D147" s="230" t="s">
        <v>149</v>
      </c>
      <c r="E147" s="252" t="s">
        <v>374</v>
      </c>
      <c r="F147" s="253" t="s">
        <v>182</v>
      </c>
      <c r="G147" s="251"/>
      <c r="H147" s="254">
        <v>946.71699999999998</v>
      </c>
      <c r="I147" s="255"/>
      <c r="J147" s="251"/>
      <c r="K147" s="251"/>
      <c r="L147" s="256"/>
      <c r="M147" s="257"/>
      <c r="N147" s="258"/>
      <c r="O147" s="258"/>
      <c r="P147" s="258"/>
      <c r="Q147" s="258"/>
      <c r="R147" s="258"/>
      <c r="S147" s="258"/>
      <c r="T147" s="259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T147" s="260" t="s">
        <v>149</v>
      </c>
      <c r="AU147" s="260" t="s">
        <v>85</v>
      </c>
      <c r="AV147" s="14" t="s">
        <v>135</v>
      </c>
      <c r="AW147" s="14" t="s">
        <v>32</v>
      </c>
      <c r="AX147" s="14" t="s">
        <v>77</v>
      </c>
      <c r="AY147" s="260" t="s">
        <v>129</v>
      </c>
    </row>
    <row r="148" s="12" customFormat="1">
      <c r="A148" s="12"/>
      <c r="B148" s="228"/>
      <c r="C148" s="229"/>
      <c r="D148" s="230" t="s">
        <v>149</v>
      </c>
      <c r="E148" s="249" t="s">
        <v>1</v>
      </c>
      <c r="F148" s="231" t="s">
        <v>409</v>
      </c>
      <c r="G148" s="229"/>
      <c r="H148" s="232">
        <v>662.702</v>
      </c>
      <c r="I148" s="233"/>
      <c r="J148" s="229"/>
      <c r="K148" s="229"/>
      <c r="L148" s="234"/>
      <c r="M148" s="235"/>
      <c r="N148" s="236"/>
      <c r="O148" s="236"/>
      <c r="P148" s="236"/>
      <c r="Q148" s="236"/>
      <c r="R148" s="236"/>
      <c r="S148" s="236"/>
      <c r="T148" s="237"/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T148" s="238" t="s">
        <v>149</v>
      </c>
      <c r="AU148" s="238" t="s">
        <v>85</v>
      </c>
      <c r="AV148" s="12" t="s">
        <v>87</v>
      </c>
      <c r="AW148" s="12" t="s">
        <v>32</v>
      </c>
      <c r="AX148" s="12" t="s">
        <v>85</v>
      </c>
      <c r="AY148" s="238" t="s">
        <v>129</v>
      </c>
    </row>
    <row r="149" s="2" customFormat="1" ht="62.7" customHeight="1">
      <c r="A149" s="38"/>
      <c r="B149" s="39"/>
      <c r="C149" s="210" t="s">
        <v>135</v>
      </c>
      <c r="D149" s="210" t="s">
        <v>130</v>
      </c>
      <c r="E149" s="211" t="s">
        <v>410</v>
      </c>
      <c r="F149" s="212" t="s">
        <v>411</v>
      </c>
      <c r="G149" s="213" t="s">
        <v>171</v>
      </c>
      <c r="H149" s="214">
        <v>189.34299999999999</v>
      </c>
      <c r="I149" s="215"/>
      <c r="J149" s="216">
        <f>ROUND(I149*H149,2)</f>
        <v>0</v>
      </c>
      <c r="K149" s="212" t="s">
        <v>134</v>
      </c>
      <c r="L149" s="44"/>
      <c r="M149" s="217" t="s">
        <v>1</v>
      </c>
      <c r="N149" s="218" t="s">
        <v>42</v>
      </c>
      <c r="O149" s="91"/>
      <c r="P149" s="219">
        <f>O149*H149</f>
        <v>0</v>
      </c>
      <c r="Q149" s="219">
        <v>0.00027999999999999998</v>
      </c>
      <c r="R149" s="219">
        <f>Q149*H149</f>
        <v>0.053016039999999993</v>
      </c>
      <c r="S149" s="219">
        <v>0</v>
      </c>
      <c r="T149" s="220">
        <f>S149*H149</f>
        <v>0</v>
      </c>
      <c r="U149" s="38"/>
      <c r="V149" s="38"/>
      <c r="W149" s="38"/>
      <c r="X149" s="38"/>
      <c r="Y149" s="38"/>
      <c r="Z149" s="38"/>
      <c r="AA149" s="38"/>
      <c r="AB149" s="38"/>
      <c r="AC149" s="38"/>
      <c r="AD149" s="38"/>
      <c r="AE149" s="38"/>
      <c r="AR149" s="221" t="s">
        <v>172</v>
      </c>
      <c r="AT149" s="221" t="s">
        <v>130</v>
      </c>
      <c r="AU149" s="221" t="s">
        <v>85</v>
      </c>
      <c r="AY149" s="17" t="s">
        <v>129</v>
      </c>
      <c r="BE149" s="222">
        <f>IF(N149="základní",J149,0)</f>
        <v>0</v>
      </c>
      <c r="BF149" s="222">
        <f>IF(N149="snížená",J149,0)</f>
        <v>0</v>
      </c>
      <c r="BG149" s="222">
        <f>IF(N149="zákl. přenesená",J149,0)</f>
        <v>0</v>
      </c>
      <c r="BH149" s="222">
        <f>IF(N149="sníž. přenesená",J149,0)</f>
        <v>0</v>
      </c>
      <c r="BI149" s="222">
        <f>IF(N149="nulová",J149,0)</f>
        <v>0</v>
      </c>
      <c r="BJ149" s="17" t="s">
        <v>85</v>
      </c>
      <c r="BK149" s="222">
        <f>ROUND(I149*H149,2)</f>
        <v>0</v>
      </c>
      <c r="BL149" s="17" t="s">
        <v>172</v>
      </c>
      <c r="BM149" s="221" t="s">
        <v>412</v>
      </c>
    </row>
    <row r="150" s="2" customFormat="1">
      <c r="A150" s="38"/>
      <c r="B150" s="39"/>
      <c r="C150" s="40"/>
      <c r="D150" s="223" t="s">
        <v>137</v>
      </c>
      <c r="E150" s="40"/>
      <c r="F150" s="224" t="s">
        <v>413</v>
      </c>
      <c r="G150" s="40"/>
      <c r="H150" s="40"/>
      <c r="I150" s="225"/>
      <c r="J150" s="40"/>
      <c r="K150" s="40"/>
      <c r="L150" s="44"/>
      <c r="M150" s="226"/>
      <c r="N150" s="227"/>
      <c r="O150" s="91"/>
      <c r="P150" s="91"/>
      <c r="Q150" s="91"/>
      <c r="R150" s="91"/>
      <c r="S150" s="91"/>
      <c r="T150" s="92"/>
      <c r="U150" s="38"/>
      <c r="V150" s="38"/>
      <c r="W150" s="38"/>
      <c r="X150" s="38"/>
      <c r="Y150" s="38"/>
      <c r="Z150" s="38"/>
      <c r="AA150" s="38"/>
      <c r="AB150" s="38"/>
      <c r="AC150" s="38"/>
      <c r="AD150" s="38"/>
      <c r="AE150" s="38"/>
      <c r="AT150" s="17" t="s">
        <v>137</v>
      </c>
      <c r="AU150" s="17" t="s">
        <v>85</v>
      </c>
    </row>
    <row r="151" s="12" customFormat="1">
      <c r="A151" s="12"/>
      <c r="B151" s="228"/>
      <c r="C151" s="229"/>
      <c r="D151" s="230" t="s">
        <v>149</v>
      </c>
      <c r="E151" s="249" t="s">
        <v>1</v>
      </c>
      <c r="F151" s="231" t="s">
        <v>414</v>
      </c>
      <c r="G151" s="229"/>
      <c r="H151" s="232">
        <v>189.34299999999999</v>
      </c>
      <c r="I151" s="233"/>
      <c r="J151" s="229"/>
      <c r="K151" s="229"/>
      <c r="L151" s="234"/>
      <c r="M151" s="235"/>
      <c r="N151" s="236"/>
      <c r="O151" s="236"/>
      <c r="P151" s="236"/>
      <c r="Q151" s="236"/>
      <c r="R151" s="236"/>
      <c r="S151" s="236"/>
      <c r="T151" s="237"/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T151" s="238" t="s">
        <v>149</v>
      </c>
      <c r="AU151" s="238" t="s">
        <v>85</v>
      </c>
      <c r="AV151" s="12" t="s">
        <v>87</v>
      </c>
      <c r="AW151" s="12" t="s">
        <v>32</v>
      </c>
      <c r="AX151" s="12" t="s">
        <v>85</v>
      </c>
      <c r="AY151" s="238" t="s">
        <v>129</v>
      </c>
    </row>
    <row r="152" s="2" customFormat="1" ht="62.7" customHeight="1">
      <c r="A152" s="38"/>
      <c r="B152" s="39"/>
      <c r="C152" s="210" t="s">
        <v>155</v>
      </c>
      <c r="D152" s="210" t="s">
        <v>130</v>
      </c>
      <c r="E152" s="211" t="s">
        <v>415</v>
      </c>
      <c r="F152" s="212" t="s">
        <v>416</v>
      </c>
      <c r="G152" s="213" t="s">
        <v>171</v>
      </c>
      <c r="H152" s="214">
        <v>94.671999999999997</v>
      </c>
      <c r="I152" s="215"/>
      <c r="J152" s="216">
        <f>ROUND(I152*H152,2)</f>
        <v>0</v>
      </c>
      <c r="K152" s="212" t="s">
        <v>134</v>
      </c>
      <c r="L152" s="44"/>
      <c r="M152" s="217" t="s">
        <v>1</v>
      </c>
      <c r="N152" s="218" t="s">
        <v>42</v>
      </c>
      <c r="O152" s="91"/>
      <c r="P152" s="219">
        <f>O152*H152</f>
        <v>0</v>
      </c>
      <c r="Q152" s="219">
        <v>0.00042999999999999999</v>
      </c>
      <c r="R152" s="219">
        <f>Q152*H152</f>
        <v>0.040708959999999995</v>
      </c>
      <c r="S152" s="219">
        <v>0</v>
      </c>
      <c r="T152" s="220">
        <f>S152*H152</f>
        <v>0</v>
      </c>
      <c r="U152" s="38"/>
      <c r="V152" s="38"/>
      <c r="W152" s="38"/>
      <c r="X152" s="38"/>
      <c r="Y152" s="38"/>
      <c r="Z152" s="38"/>
      <c r="AA152" s="38"/>
      <c r="AB152" s="38"/>
      <c r="AC152" s="38"/>
      <c r="AD152" s="38"/>
      <c r="AE152" s="38"/>
      <c r="AR152" s="221" t="s">
        <v>172</v>
      </c>
      <c r="AT152" s="221" t="s">
        <v>130</v>
      </c>
      <c r="AU152" s="221" t="s">
        <v>85</v>
      </c>
      <c r="AY152" s="17" t="s">
        <v>129</v>
      </c>
      <c r="BE152" s="222">
        <f>IF(N152="základní",J152,0)</f>
        <v>0</v>
      </c>
      <c r="BF152" s="222">
        <f>IF(N152="snížená",J152,0)</f>
        <v>0</v>
      </c>
      <c r="BG152" s="222">
        <f>IF(N152="zákl. přenesená",J152,0)</f>
        <v>0</v>
      </c>
      <c r="BH152" s="222">
        <f>IF(N152="sníž. přenesená",J152,0)</f>
        <v>0</v>
      </c>
      <c r="BI152" s="222">
        <f>IF(N152="nulová",J152,0)</f>
        <v>0</v>
      </c>
      <c r="BJ152" s="17" t="s">
        <v>85</v>
      </c>
      <c r="BK152" s="222">
        <f>ROUND(I152*H152,2)</f>
        <v>0</v>
      </c>
      <c r="BL152" s="17" t="s">
        <v>172</v>
      </c>
      <c r="BM152" s="221" t="s">
        <v>417</v>
      </c>
    </row>
    <row r="153" s="2" customFormat="1">
      <c r="A153" s="38"/>
      <c r="B153" s="39"/>
      <c r="C153" s="40"/>
      <c r="D153" s="223" t="s">
        <v>137</v>
      </c>
      <c r="E153" s="40"/>
      <c r="F153" s="224" t="s">
        <v>418</v>
      </c>
      <c r="G153" s="40"/>
      <c r="H153" s="40"/>
      <c r="I153" s="225"/>
      <c r="J153" s="40"/>
      <c r="K153" s="40"/>
      <c r="L153" s="44"/>
      <c r="M153" s="226"/>
      <c r="N153" s="227"/>
      <c r="O153" s="91"/>
      <c r="P153" s="91"/>
      <c r="Q153" s="91"/>
      <c r="R153" s="91"/>
      <c r="S153" s="91"/>
      <c r="T153" s="92"/>
      <c r="U153" s="38"/>
      <c r="V153" s="38"/>
      <c r="W153" s="38"/>
      <c r="X153" s="38"/>
      <c r="Y153" s="38"/>
      <c r="Z153" s="38"/>
      <c r="AA153" s="38"/>
      <c r="AB153" s="38"/>
      <c r="AC153" s="38"/>
      <c r="AD153" s="38"/>
      <c r="AE153" s="38"/>
      <c r="AT153" s="17" t="s">
        <v>137</v>
      </c>
      <c r="AU153" s="17" t="s">
        <v>85</v>
      </c>
    </row>
    <row r="154" s="12" customFormat="1">
      <c r="A154" s="12"/>
      <c r="B154" s="228"/>
      <c r="C154" s="229"/>
      <c r="D154" s="230" t="s">
        <v>149</v>
      </c>
      <c r="E154" s="249" t="s">
        <v>1</v>
      </c>
      <c r="F154" s="231" t="s">
        <v>419</v>
      </c>
      <c r="G154" s="229"/>
      <c r="H154" s="232">
        <v>94.671999999999997</v>
      </c>
      <c r="I154" s="233"/>
      <c r="J154" s="229"/>
      <c r="K154" s="229"/>
      <c r="L154" s="234"/>
      <c r="M154" s="235"/>
      <c r="N154" s="236"/>
      <c r="O154" s="236"/>
      <c r="P154" s="236"/>
      <c r="Q154" s="236"/>
      <c r="R154" s="236"/>
      <c r="S154" s="236"/>
      <c r="T154" s="237"/>
      <c r="U154" s="12"/>
      <c r="V154" s="12"/>
      <c r="W154" s="12"/>
      <c r="X154" s="12"/>
      <c r="Y154" s="12"/>
      <c r="Z154" s="12"/>
      <c r="AA154" s="12"/>
      <c r="AB154" s="12"/>
      <c r="AC154" s="12"/>
      <c r="AD154" s="12"/>
      <c r="AE154" s="12"/>
      <c r="AT154" s="238" t="s">
        <v>149</v>
      </c>
      <c r="AU154" s="238" t="s">
        <v>85</v>
      </c>
      <c r="AV154" s="12" t="s">
        <v>87</v>
      </c>
      <c r="AW154" s="12" t="s">
        <v>32</v>
      </c>
      <c r="AX154" s="12" t="s">
        <v>85</v>
      </c>
      <c r="AY154" s="238" t="s">
        <v>129</v>
      </c>
    </row>
    <row r="155" s="2" customFormat="1" ht="24.15" customHeight="1">
      <c r="A155" s="38"/>
      <c r="B155" s="39"/>
      <c r="C155" s="269" t="s">
        <v>161</v>
      </c>
      <c r="D155" s="269" t="s">
        <v>384</v>
      </c>
      <c r="E155" s="270" t="s">
        <v>420</v>
      </c>
      <c r="F155" s="271" t="s">
        <v>421</v>
      </c>
      <c r="G155" s="272" t="s">
        <v>171</v>
      </c>
      <c r="H155" s="273">
        <v>1103.3989999999999</v>
      </c>
      <c r="I155" s="274"/>
      <c r="J155" s="275">
        <f>ROUND(I155*H155,2)</f>
        <v>0</v>
      </c>
      <c r="K155" s="271" t="s">
        <v>134</v>
      </c>
      <c r="L155" s="276"/>
      <c r="M155" s="277" t="s">
        <v>1</v>
      </c>
      <c r="N155" s="278" t="s">
        <v>42</v>
      </c>
      <c r="O155" s="91"/>
      <c r="P155" s="219">
        <f>O155*H155</f>
        <v>0</v>
      </c>
      <c r="Q155" s="219">
        <v>0.0016000000000000001</v>
      </c>
      <c r="R155" s="219">
        <f>Q155*H155</f>
        <v>1.7654383999999999</v>
      </c>
      <c r="S155" s="219">
        <v>0</v>
      </c>
      <c r="T155" s="220">
        <f>S155*H155</f>
        <v>0</v>
      </c>
      <c r="U155" s="38"/>
      <c r="V155" s="38"/>
      <c r="W155" s="38"/>
      <c r="X155" s="38"/>
      <c r="Y155" s="38"/>
      <c r="Z155" s="38"/>
      <c r="AA155" s="38"/>
      <c r="AB155" s="38"/>
      <c r="AC155" s="38"/>
      <c r="AD155" s="38"/>
      <c r="AE155" s="38"/>
      <c r="AR155" s="221" t="s">
        <v>387</v>
      </c>
      <c r="AT155" s="221" t="s">
        <v>384</v>
      </c>
      <c r="AU155" s="221" t="s">
        <v>85</v>
      </c>
      <c r="AY155" s="17" t="s">
        <v>129</v>
      </c>
      <c r="BE155" s="222">
        <f>IF(N155="základní",J155,0)</f>
        <v>0</v>
      </c>
      <c r="BF155" s="222">
        <f>IF(N155="snížená",J155,0)</f>
        <v>0</v>
      </c>
      <c r="BG155" s="222">
        <f>IF(N155="zákl. přenesená",J155,0)</f>
        <v>0</v>
      </c>
      <c r="BH155" s="222">
        <f>IF(N155="sníž. přenesená",J155,0)</f>
        <v>0</v>
      </c>
      <c r="BI155" s="222">
        <f>IF(N155="nulová",J155,0)</f>
        <v>0</v>
      </c>
      <c r="BJ155" s="17" t="s">
        <v>85</v>
      </c>
      <c r="BK155" s="222">
        <f>ROUND(I155*H155,2)</f>
        <v>0</v>
      </c>
      <c r="BL155" s="17" t="s">
        <v>172</v>
      </c>
      <c r="BM155" s="221" t="s">
        <v>422</v>
      </c>
    </row>
    <row r="156" s="12" customFormat="1">
      <c r="A156" s="12"/>
      <c r="B156" s="228"/>
      <c r="C156" s="229"/>
      <c r="D156" s="230" t="s">
        <v>149</v>
      </c>
      <c r="E156" s="249" t="s">
        <v>1</v>
      </c>
      <c r="F156" s="231" t="s">
        <v>374</v>
      </c>
      <c r="G156" s="229"/>
      <c r="H156" s="232">
        <v>946.71699999999998</v>
      </c>
      <c r="I156" s="233"/>
      <c r="J156" s="229"/>
      <c r="K156" s="229"/>
      <c r="L156" s="234"/>
      <c r="M156" s="235"/>
      <c r="N156" s="236"/>
      <c r="O156" s="236"/>
      <c r="P156" s="236"/>
      <c r="Q156" s="236"/>
      <c r="R156" s="236"/>
      <c r="S156" s="236"/>
      <c r="T156" s="237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T156" s="238" t="s">
        <v>149</v>
      </c>
      <c r="AU156" s="238" t="s">
        <v>85</v>
      </c>
      <c r="AV156" s="12" t="s">
        <v>87</v>
      </c>
      <c r="AW156" s="12" t="s">
        <v>32</v>
      </c>
      <c r="AX156" s="12" t="s">
        <v>85</v>
      </c>
      <c r="AY156" s="238" t="s">
        <v>129</v>
      </c>
    </row>
    <row r="157" s="12" customFormat="1">
      <c r="A157" s="12"/>
      <c r="B157" s="228"/>
      <c r="C157" s="229"/>
      <c r="D157" s="230" t="s">
        <v>149</v>
      </c>
      <c r="E157" s="229"/>
      <c r="F157" s="231" t="s">
        <v>423</v>
      </c>
      <c r="G157" s="229"/>
      <c r="H157" s="232">
        <v>1103.3989999999999</v>
      </c>
      <c r="I157" s="233"/>
      <c r="J157" s="229"/>
      <c r="K157" s="229"/>
      <c r="L157" s="234"/>
      <c r="M157" s="235"/>
      <c r="N157" s="236"/>
      <c r="O157" s="236"/>
      <c r="P157" s="236"/>
      <c r="Q157" s="236"/>
      <c r="R157" s="236"/>
      <c r="S157" s="236"/>
      <c r="T157" s="237"/>
      <c r="U157" s="12"/>
      <c r="V157" s="12"/>
      <c r="W157" s="12"/>
      <c r="X157" s="12"/>
      <c r="Y157" s="12"/>
      <c r="Z157" s="12"/>
      <c r="AA157" s="12"/>
      <c r="AB157" s="12"/>
      <c r="AC157" s="12"/>
      <c r="AD157" s="12"/>
      <c r="AE157" s="12"/>
      <c r="AT157" s="238" t="s">
        <v>149</v>
      </c>
      <c r="AU157" s="238" t="s">
        <v>85</v>
      </c>
      <c r="AV157" s="12" t="s">
        <v>87</v>
      </c>
      <c r="AW157" s="12" t="s">
        <v>4</v>
      </c>
      <c r="AX157" s="12" t="s">
        <v>85</v>
      </c>
      <c r="AY157" s="238" t="s">
        <v>129</v>
      </c>
    </row>
    <row r="158" s="2" customFormat="1" ht="49.05" customHeight="1">
      <c r="A158" s="38"/>
      <c r="B158" s="39"/>
      <c r="C158" s="210" t="s">
        <v>168</v>
      </c>
      <c r="D158" s="210" t="s">
        <v>130</v>
      </c>
      <c r="E158" s="211" t="s">
        <v>424</v>
      </c>
      <c r="F158" s="212" t="s">
        <v>425</v>
      </c>
      <c r="G158" s="213" t="s">
        <v>141</v>
      </c>
      <c r="H158" s="214">
        <v>193</v>
      </c>
      <c r="I158" s="215"/>
      <c r="J158" s="216">
        <f>ROUND(I158*H158,2)</f>
        <v>0</v>
      </c>
      <c r="K158" s="212" t="s">
        <v>134</v>
      </c>
      <c r="L158" s="44"/>
      <c r="M158" s="217" t="s">
        <v>1</v>
      </c>
      <c r="N158" s="218" t="s">
        <v>42</v>
      </c>
      <c r="O158" s="91"/>
      <c r="P158" s="219">
        <f>O158*H158</f>
        <v>0</v>
      </c>
      <c r="Q158" s="219">
        <v>0.00012</v>
      </c>
      <c r="R158" s="219">
        <f>Q158*H158</f>
        <v>0.02316</v>
      </c>
      <c r="S158" s="219">
        <v>0</v>
      </c>
      <c r="T158" s="220">
        <f>S158*H158</f>
        <v>0</v>
      </c>
      <c r="U158" s="38"/>
      <c r="V158" s="38"/>
      <c r="W158" s="38"/>
      <c r="X158" s="38"/>
      <c r="Y158" s="38"/>
      <c r="Z158" s="38"/>
      <c r="AA158" s="38"/>
      <c r="AB158" s="38"/>
      <c r="AC158" s="38"/>
      <c r="AD158" s="38"/>
      <c r="AE158" s="38"/>
      <c r="AR158" s="221" t="s">
        <v>172</v>
      </c>
      <c r="AT158" s="221" t="s">
        <v>130</v>
      </c>
      <c r="AU158" s="221" t="s">
        <v>85</v>
      </c>
      <c r="AY158" s="17" t="s">
        <v>129</v>
      </c>
      <c r="BE158" s="222">
        <f>IF(N158="základní",J158,0)</f>
        <v>0</v>
      </c>
      <c r="BF158" s="222">
        <f>IF(N158="snížená",J158,0)</f>
        <v>0</v>
      </c>
      <c r="BG158" s="222">
        <f>IF(N158="zákl. přenesená",J158,0)</f>
        <v>0</v>
      </c>
      <c r="BH158" s="222">
        <f>IF(N158="sníž. přenesená",J158,0)</f>
        <v>0</v>
      </c>
      <c r="BI158" s="222">
        <f>IF(N158="nulová",J158,0)</f>
        <v>0</v>
      </c>
      <c r="BJ158" s="17" t="s">
        <v>85</v>
      </c>
      <c r="BK158" s="222">
        <f>ROUND(I158*H158,2)</f>
        <v>0</v>
      </c>
      <c r="BL158" s="17" t="s">
        <v>172</v>
      </c>
      <c r="BM158" s="221" t="s">
        <v>426</v>
      </c>
    </row>
    <row r="159" s="2" customFormat="1">
      <c r="A159" s="38"/>
      <c r="B159" s="39"/>
      <c r="C159" s="40"/>
      <c r="D159" s="223" t="s">
        <v>137</v>
      </c>
      <c r="E159" s="40"/>
      <c r="F159" s="224" t="s">
        <v>427</v>
      </c>
      <c r="G159" s="40"/>
      <c r="H159" s="40"/>
      <c r="I159" s="225"/>
      <c r="J159" s="40"/>
      <c r="K159" s="40"/>
      <c r="L159" s="44"/>
      <c r="M159" s="226"/>
      <c r="N159" s="227"/>
      <c r="O159" s="91"/>
      <c r="P159" s="91"/>
      <c r="Q159" s="91"/>
      <c r="R159" s="91"/>
      <c r="S159" s="91"/>
      <c r="T159" s="92"/>
      <c r="U159" s="38"/>
      <c r="V159" s="38"/>
      <c r="W159" s="38"/>
      <c r="X159" s="38"/>
      <c r="Y159" s="38"/>
      <c r="Z159" s="38"/>
      <c r="AA159" s="38"/>
      <c r="AB159" s="38"/>
      <c r="AC159" s="38"/>
      <c r="AD159" s="38"/>
      <c r="AE159" s="38"/>
      <c r="AT159" s="17" t="s">
        <v>137</v>
      </c>
      <c r="AU159" s="17" t="s">
        <v>85</v>
      </c>
    </row>
    <row r="160" s="13" customFormat="1">
      <c r="A160" s="13"/>
      <c r="B160" s="239"/>
      <c r="C160" s="240"/>
      <c r="D160" s="230" t="s">
        <v>149</v>
      </c>
      <c r="E160" s="241" t="s">
        <v>1</v>
      </c>
      <c r="F160" s="242" t="s">
        <v>428</v>
      </c>
      <c r="G160" s="240"/>
      <c r="H160" s="241" t="s">
        <v>1</v>
      </c>
      <c r="I160" s="243"/>
      <c r="J160" s="240"/>
      <c r="K160" s="240"/>
      <c r="L160" s="244"/>
      <c r="M160" s="245"/>
      <c r="N160" s="246"/>
      <c r="O160" s="246"/>
      <c r="P160" s="246"/>
      <c r="Q160" s="246"/>
      <c r="R160" s="246"/>
      <c r="S160" s="246"/>
      <c r="T160" s="247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48" t="s">
        <v>149</v>
      </c>
      <c r="AU160" s="248" t="s">
        <v>85</v>
      </c>
      <c r="AV160" s="13" t="s">
        <v>85</v>
      </c>
      <c r="AW160" s="13" t="s">
        <v>32</v>
      </c>
      <c r="AX160" s="13" t="s">
        <v>77</v>
      </c>
      <c r="AY160" s="248" t="s">
        <v>129</v>
      </c>
    </row>
    <row r="161" s="12" customFormat="1">
      <c r="A161" s="12"/>
      <c r="B161" s="228"/>
      <c r="C161" s="229"/>
      <c r="D161" s="230" t="s">
        <v>149</v>
      </c>
      <c r="E161" s="249" t="s">
        <v>1</v>
      </c>
      <c r="F161" s="231" t="s">
        <v>429</v>
      </c>
      <c r="G161" s="229"/>
      <c r="H161" s="232">
        <v>193</v>
      </c>
      <c r="I161" s="233"/>
      <c r="J161" s="229"/>
      <c r="K161" s="229"/>
      <c r="L161" s="234"/>
      <c r="M161" s="235"/>
      <c r="N161" s="236"/>
      <c r="O161" s="236"/>
      <c r="P161" s="236"/>
      <c r="Q161" s="236"/>
      <c r="R161" s="236"/>
      <c r="S161" s="236"/>
      <c r="T161" s="237"/>
      <c r="U161" s="12"/>
      <c r="V161" s="12"/>
      <c r="W161" s="12"/>
      <c r="X161" s="12"/>
      <c r="Y161" s="12"/>
      <c r="Z161" s="12"/>
      <c r="AA161" s="12"/>
      <c r="AB161" s="12"/>
      <c r="AC161" s="12"/>
      <c r="AD161" s="12"/>
      <c r="AE161" s="12"/>
      <c r="AT161" s="238" t="s">
        <v>149</v>
      </c>
      <c r="AU161" s="238" t="s">
        <v>85</v>
      </c>
      <c r="AV161" s="12" t="s">
        <v>87</v>
      </c>
      <c r="AW161" s="12" t="s">
        <v>32</v>
      </c>
      <c r="AX161" s="12" t="s">
        <v>85</v>
      </c>
      <c r="AY161" s="238" t="s">
        <v>129</v>
      </c>
    </row>
    <row r="162" s="2" customFormat="1" ht="24.15" customHeight="1">
      <c r="A162" s="38"/>
      <c r="B162" s="39"/>
      <c r="C162" s="269" t="s">
        <v>183</v>
      </c>
      <c r="D162" s="269" t="s">
        <v>384</v>
      </c>
      <c r="E162" s="270" t="s">
        <v>430</v>
      </c>
      <c r="F162" s="271" t="s">
        <v>431</v>
      </c>
      <c r="G162" s="272" t="s">
        <v>141</v>
      </c>
      <c r="H162" s="273">
        <v>212.30000000000001</v>
      </c>
      <c r="I162" s="274"/>
      <c r="J162" s="275">
        <f>ROUND(I162*H162,2)</f>
        <v>0</v>
      </c>
      <c r="K162" s="271" t="s">
        <v>134</v>
      </c>
      <c r="L162" s="276"/>
      <c r="M162" s="277" t="s">
        <v>1</v>
      </c>
      <c r="N162" s="278" t="s">
        <v>42</v>
      </c>
      <c r="O162" s="91"/>
      <c r="P162" s="219">
        <f>O162*H162</f>
        <v>0</v>
      </c>
      <c r="Q162" s="219">
        <v>0.00050000000000000001</v>
      </c>
      <c r="R162" s="219">
        <f>Q162*H162</f>
        <v>0.10615000000000001</v>
      </c>
      <c r="S162" s="219">
        <v>0</v>
      </c>
      <c r="T162" s="220">
        <f>S162*H162</f>
        <v>0</v>
      </c>
      <c r="U162" s="38"/>
      <c r="V162" s="38"/>
      <c r="W162" s="38"/>
      <c r="X162" s="38"/>
      <c r="Y162" s="38"/>
      <c r="Z162" s="38"/>
      <c r="AA162" s="38"/>
      <c r="AB162" s="38"/>
      <c r="AC162" s="38"/>
      <c r="AD162" s="38"/>
      <c r="AE162" s="38"/>
      <c r="AR162" s="221" t="s">
        <v>387</v>
      </c>
      <c r="AT162" s="221" t="s">
        <v>384</v>
      </c>
      <c r="AU162" s="221" t="s">
        <v>85</v>
      </c>
      <c r="AY162" s="17" t="s">
        <v>129</v>
      </c>
      <c r="BE162" s="222">
        <f>IF(N162="základní",J162,0)</f>
        <v>0</v>
      </c>
      <c r="BF162" s="222">
        <f>IF(N162="snížená",J162,0)</f>
        <v>0</v>
      </c>
      <c r="BG162" s="222">
        <f>IF(N162="zákl. přenesená",J162,0)</f>
        <v>0</v>
      </c>
      <c r="BH162" s="222">
        <f>IF(N162="sníž. přenesená",J162,0)</f>
        <v>0</v>
      </c>
      <c r="BI162" s="222">
        <f>IF(N162="nulová",J162,0)</f>
        <v>0</v>
      </c>
      <c r="BJ162" s="17" t="s">
        <v>85</v>
      </c>
      <c r="BK162" s="222">
        <f>ROUND(I162*H162,2)</f>
        <v>0</v>
      </c>
      <c r="BL162" s="17" t="s">
        <v>172</v>
      </c>
      <c r="BM162" s="221" t="s">
        <v>432</v>
      </c>
    </row>
    <row r="163" s="13" customFormat="1">
      <c r="A163" s="13"/>
      <c r="B163" s="239"/>
      <c r="C163" s="240"/>
      <c r="D163" s="230" t="s">
        <v>149</v>
      </c>
      <c r="E163" s="241" t="s">
        <v>1</v>
      </c>
      <c r="F163" s="242" t="s">
        <v>428</v>
      </c>
      <c r="G163" s="240"/>
      <c r="H163" s="241" t="s">
        <v>1</v>
      </c>
      <c r="I163" s="243"/>
      <c r="J163" s="240"/>
      <c r="K163" s="240"/>
      <c r="L163" s="244"/>
      <c r="M163" s="245"/>
      <c r="N163" s="246"/>
      <c r="O163" s="246"/>
      <c r="P163" s="246"/>
      <c r="Q163" s="246"/>
      <c r="R163" s="246"/>
      <c r="S163" s="246"/>
      <c r="T163" s="247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48" t="s">
        <v>149</v>
      </c>
      <c r="AU163" s="248" t="s">
        <v>85</v>
      </c>
      <c r="AV163" s="13" t="s">
        <v>85</v>
      </c>
      <c r="AW163" s="13" t="s">
        <v>32</v>
      </c>
      <c r="AX163" s="13" t="s">
        <v>77</v>
      </c>
      <c r="AY163" s="248" t="s">
        <v>129</v>
      </c>
    </row>
    <row r="164" s="12" customFormat="1">
      <c r="A164" s="12"/>
      <c r="B164" s="228"/>
      <c r="C164" s="229"/>
      <c r="D164" s="230" t="s">
        <v>149</v>
      </c>
      <c r="E164" s="249" t="s">
        <v>1</v>
      </c>
      <c r="F164" s="231" t="s">
        <v>429</v>
      </c>
      <c r="G164" s="229"/>
      <c r="H164" s="232">
        <v>193</v>
      </c>
      <c r="I164" s="233"/>
      <c r="J164" s="229"/>
      <c r="K164" s="229"/>
      <c r="L164" s="234"/>
      <c r="M164" s="235"/>
      <c r="N164" s="236"/>
      <c r="O164" s="236"/>
      <c r="P164" s="236"/>
      <c r="Q164" s="236"/>
      <c r="R164" s="236"/>
      <c r="S164" s="236"/>
      <c r="T164" s="237"/>
      <c r="U164" s="12"/>
      <c r="V164" s="12"/>
      <c r="W164" s="12"/>
      <c r="X164" s="12"/>
      <c r="Y164" s="12"/>
      <c r="Z164" s="12"/>
      <c r="AA164" s="12"/>
      <c r="AB164" s="12"/>
      <c r="AC164" s="12"/>
      <c r="AD164" s="12"/>
      <c r="AE164" s="12"/>
      <c r="AT164" s="238" t="s">
        <v>149</v>
      </c>
      <c r="AU164" s="238" t="s">
        <v>85</v>
      </c>
      <c r="AV164" s="12" t="s">
        <v>87</v>
      </c>
      <c r="AW164" s="12" t="s">
        <v>32</v>
      </c>
      <c r="AX164" s="12" t="s">
        <v>85</v>
      </c>
      <c r="AY164" s="238" t="s">
        <v>129</v>
      </c>
    </row>
    <row r="165" s="12" customFormat="1">
      <c r="A165" s="12"/>
      <c r="B165" s="228"/>
      <c r="C165" s="229"/>
      <c r="D165" s="230" t="s">
        <v>149</v>
      </c>
      <c r="E165" s="229"/>
      <c r="F165" s="231" t="s">
        <v>433</v>
      </c>
      <c r="G165" s="229"/>
      <c r="H165" s="232">
        <v>212.30000000000001</v>
      </c>
      <c r="I165" s="233"/>
      <c r="J165" s="229"/>
      <c r="K165" s="229"/>
      <c r="L165" s="234"/>
      <c r="M165" s="235"/>
      <c r="N165" s="236"/>
      <c r="O165" s="236"/>
      <c r="P165" s="236"/>
      <c r="Q165" s="236"/>
      <c r="R165" s="236"/>
      <c r="S165" s="236"/>
      <c r="T165" s="237"/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T165" s="238" t="s">
        <v>149</v>
      </c>
      <c r="AU165" s="238" t="s">
        <v>85</v>
      </c>
      <c r="AV165" s="12" t="s">
        <v>87</v>
      </c>
      <c r="AW165" s="12" t="s">
        <v>4</v>
      </c>
      <c r="AX165" s="12" t="s">
        <v>85</v>
      </c>
      <c r="AY165" s="238" t="s">
        <v>129</v>
      </c>
    </row>
    <row r="166" s="2" customFormat="1" ht="33" customHeight="1">
      <c r="A166" s="38"/>
      <c r="B166" s="39"/>
      <c r="C166" s="210" t="s">
        <v>190</v>
      </c>
      <c r="D166" s="210" t="s">
        <v>130</v>
      </c>
      <c r="E166" s="211" t="s">
        <v>434</v>
      </c>
      <c r="F166" s="212" t="s">
        <v>435</v>
      </c>
      <c r="G166" s="213" t="s">
        <v>171</v>
      </c>
      <c r="H166" s="214">
        <v>946.71699999999998</v>
      </c>
      <c r="I166" s="215"/>
      <c r="J166" s="216">
        <f>ROUND(I166*H166,2)</f>
        <v>0</v>
      </c>
      <c r="K166" s="212" t="s">
        <v>134</v>
      </c>
      <c r="L166" s="44"/>
      <c r="M166" s="217" t="s">
        <v>1</v>
      </c>
      <c r="N166" s="218" t="s">
        <v>42</v>
      </c>
      <c r="O166" s="91"/>
      <c r="P166" s="219">
        <f>O166*H166</f>
        <v>0</v>
      </c>
      <c r="Q166" s="219">
        <v>0</v>
      </c>
      <c r="R166" s="219">
        <f>Q166*H166</f>
        <v>0</v>
      </c>
      <c r="S166" s="219">
        <v>0</v>
      </c>
      <c r="T166" s="220">
        <f>S166*H166</f>
        <v>0</v>
      </c>
      <c r="U166" s="38"/>
      <c r="V166" s="38"/>
      <c r="W166" s="38"/>
      <c r="X166" s="38"/>
      <c r="Y166" s="38"/>
      <c r="Z166" s="38"/>
      <c r="AA166" s="38"/>
      <c r="AB166" s="38"/>
      <c r="AC166" s="38"/>
      <c r="AD166" s="38"/>
      <c r="AE166" s="38"/>
      <c r="AR166" s="221" t="s">
        <v>172</v>
      </c>
      <c r="AT166" s="221" t="s">
        <v>130</v>
      </c>
      <c r="AU166" s="221" t="s">
        <v>85</v>
      </c>
      <c r="AY166" s="17" t="s">
        <v>129</v>
      </c>
      <c r="BE166" s="222">
        <f>IF(N166="základní",J166,0)</f>
        <v>0</v>
      </c>
      <c r="BF166" s="222">
        <f>IF(N166="snížená",J166,0)</f>
        <v>0</v>
      </c>
      <c r="BG166" s="222">
        <f>IF(N166="zákl. přenesená",J166,0)</f>
        <v>0</v>
      </c>
      <c r="BH166" s="222">
        <f>IF(N166="sníž. přenesená",J166,0)</f>
        <v>0</v>
      </c>
      <c r="BI166" s="222">
        <f>IF(N166="nulová",J166,0)</f>
        <v>0</v>
      </c>
      <c r="BJ166" s="17" t="s">
        <v>85</v>
      </c>
      <c r="BK166" s="222">
        <f>ROUND(I166*H166,2)</f>
        <v>0</v>
      </c>
      <c r="BL166" s="17" t="s">
        <v>172</v>
      </c>
      <c r="BM166" s="221" t="s">
        <v>436</v>
      </c>
    </row>
    <row r="167" s="2" customFormat="1">
      <c r="A167" s="38"/>
      <c r="B167" s="39"/>
      <c r="C167" s="40"/>
      <c r="D167" s="223" t="s">
        <v>137</v>
      </c>
      <c r="E167" s="40"/>
      <c r="F167" s="224" t="s">
        <v>437</v>
      </c>
      <c r="G167" s="40"/>
      <c r="H167" s="40"/>
      <c r="I167" s="225"/>
      <c r="J167" s="40"/>
      <c r="K167" s="40"/>
      <c r="L167" s="44"/>
      <c r="M167" s="226"/>
      <c r="N167" s="227"/>
      <c r="O167" s="91"/>
      <c r="P167" s="91"/>
      <c r="Q167" s="91"/>
      <c r="R167" s="91"/>
      <c r="S167" s="91"/>
      <c r="T167" s="92"/>
      <c r="U167" s="38"/>
      <c r="V167" s="38"/>
      <c r="W167" s="38"/>
      <c r="X167" s="38"/>
      <c r="Y167" s="38"/>
      <c r="Z167" s="38"/>
      <c r="AA167" s="38"/>
      <c r="AB167" s="38"/>
      <c r="AC167" s="38"/>
      <c r="AD167" s="38"/>
      <c r="AE167" s="38"/>
      <c r="AT167" s="17" t="s">
        <v>137</v>
      </c>
      <c r="AU167" s="17" t="s">
        <v>85</v>
      </c>
    </row>
    <row r="168" s="12" customFormat="1">
      <c r="A168" s="12"/>
      <c r="B168" s="228"/>
      <c r="C168" s="229"/>
      <c r="D168" s="230" t="s">
        <v>149</v>
      </c>
      <c r="E168" s="249" t="s">
        <v>1</v>
      </c>
      <c r="F168" s="231" t="s">
        <v>374</v>
      </c>
      <c r="G168" s="229"/>
      <c r="H168" s="232">
        <v>946.71699999999998</v>
      </c>
      <c r="I168" s="233"/>
      <c r="J168" s="229"/>
      <c r="K168" s="229"/>
      <c r="L168" s="234"/>
      <c r="M168" s="235"/>
      <c r="N168" s="236"/>
      <c r="O168" s="236"/>
      <c r="P168" s="236"/>
      <c r="Q168" s="236"/>
      <c r="R168" s="236"/>
      <c r="S168" s="236"/>
      <c r="T168" s="237"/>
      <c r="U168" s="12"/>
      <c r="V168" s="12"/>
      <c r="W168" s="12"/>
      <c r="X168" s="12"/>
      <c r="Y168" s="12"/>
      <c r="Z168" s="12"/>
      <c r="AA168" s="12"/>
      <c r="AB168" s="12"/>
      <c r="AC168" s="12"/>
      <c r="AD168" s="12"/>
      <c r="AE168" s="12"/>
      <c r="AT168" s="238" t="s">
        <v>149</v>
      </c>
      <c r="AU168" s="238" t="s">
        <v>85</v>
      </c>
      <c r="AV168" s="12" t="s">
        <v>87</v>
      </c>
      <c r="AW168" s="12" t="s">
        <v>32</v>
      </c>
      <c r="AX168" s="12" t="s">
        <v>85</v>
      </c>
      <c r="AY168" s="238" t="s">
        <v>129</v>
      </c>
    </row>
    <row r="169" s="2" customFormat="1" ht="24.15" customHeight="1">
      <c r="A169" s="38"/>
      <c r="B169" s="39"/>
      <c r="C169" s="269" t="s">
        <v>199</v>
      </c>
      <c r="D169" s="269" t="s">
        <v>384</v>
      </c>
      <c r="E169" s="270" t="s">
        <v>438</v>
      </c>
      <c r="F169" s="271" t="s">
        <v>439</v>
      </c>
      <c r="G169" s="272" t="s">
        <v>171</v>
      </c>
      <c r="H169" s="273">
        <v>1093.4580000000001</v>
      </c>
      <c r="I169" s="274"/>
      <c r="J169" s="275">
        <f>ROUND(I169*H169,2)</f>
        <v>0</v>
      </c>
      <c r="K169" s="271" t="s">
        <v>134</v>
      </c>
      <c r="L169" s="276"/>
      <c r="M169" s="277" t="s">
        <v>1</v>
      </c>
      <c r="N169" s="278" t="s">
        <v>42</v>
      </c>
      <c r="O169" s="91"/>
      <c r="P169" s="219">
        <f>O169*H169</f>
        <v>0</v>
      </c>
      <c r="Q169" s="219">
        <v>0.00029999999999999997</v>
      </c>
      <c r="R169" s="219">
        <f>Q169*H169</f>
        <v>0.32803739999999998</v>
      </c>
      <c r="S169" s="219">
        <v>0</v>
      </c>
      <c r="T169" s="220">
        <f>S169*H169</f>
        <v>0</v>
      </c>
      <c r="U169" s="38"/>
      <c r="V169" s="38"/>
      <c r="W169" s="38"/>
      <c r="X169" s="38"/>
      <c r="Y169" s="38"/>
      <c r="Z169" s="38"/>
      <c r="AA169" s="38"/>
      <c r="AB169" s="38"/>
      <c r="AC169" s="38"/>
      <c r="AD169" s="38"/>
      <c r="AE169" s="38"/>
      <c r="AR169" s="221" t="s">
        <v>387</v>
      </c>
      <c r="AT169" s="221" t="s">
        <v>384</v>
      </c>
      <c r="AU169" s="221" t="s">
        <v>85</v>
      </c>
      <c r="AY169" s="17" t="s">
        <v>129</v>
      </c>
      <c r="BE169" s="222">
        <f>IF(N169="základní",J169,0)</f>
        <v>0</v>
      </c>
      <c r="BF169" s="222">
        <f>IF(N169="snížená",J169,0)</f>
        <v>0</v>
      </c>
      <c r="BG169" s="222">
        <f>IF(N169="zákl. přenesená",J169,0)</f>
        <v>0</v>
      </c>
      <c r="BH169" s="222">
        <f>IF(N169="sníž. přenesená",J169,0)</f>
        <v>0</v>
      </c>
      <c r="BI169" s="222">
        <f>IF(N169="nulová",J169,0)</f>
        <v>0</v>
      </c>
      <c r="BJ169" s="17" t="s">
        <v>85</v>
      </c>
      <c r="BK169" s="222">
        <f>ROUND(I169*H169,2)</f>
        <v>0</v>
      </c>
      <c r="BL169" s="17" t="s">
        <v>172</v>
      </c>
      <c r="BM169" s="221" t="s">
        <v>440</v>
      </c>
    </row>
    <row r="170" s="12" customFormat="1">
      <c r="A170" s="12"/>
      <c r="B170" s="228"/>
      <c r="C170" s="229"/>
      <c r="D170" s="230" t="s">
        <v>149</v>
      </c>
      <c r="E170" s="249" t="s">
        <v>1</v>
      </c>
      <c r="F170" s="231" t="s">
        <v>374</v>
      </c>
      <c r="G170" s="229"/>
      <c r="H170" s="232">
        <v>946.71699999999998</v>
      </c>
      <c r="I170" s="233"/>
      <c r="J170" s="229"/>
      <c r="K170" s="229"/>
      <c r="L170" s="234"/>
      <c r="M170" s="235"/>
      <c r="N170" s="236"/>
      <c r="O170" s="236"/>
      <c r="P170" s="236"/>
      <c r="Q170" s="236"/>
      <c r="R170" s="236"/>
      <c r="S170" s="236"/>
      <c r="T170" s="237"/>
      <c r="U170" s="12"/>
      <c r="V170" s="12"/>
      <c r="W170" s="12"/>
      <c r="X170" s="12"/>
      <c r="Y170" s="12"/>
      <c r="Z170" s="12"/>
      <c r="AA170" s="12"/>
      <c r="AB170" s="12"/>
      <c r="AC170" s="12"/>
      <c r="AD170" s="12"/>
      <c r="AE170" s="12"/>
      <c r="AT170" s="238" t="s">
        <v>149</v>
      </c>
      <c r="AU170" s="238" t="s">
        <v>85</v>
      </c>
      <c r="AV170" s="12" t="s">
        <v>87</v>
      </c>
      <c r="AW170" s="12" t="s">
        <v>32</v>
      </c>
      <c r="AX170" s="12" t="s">
        <v>85</v>
      </c>
      <c r="AY170" s="238" t="s">
        <v>129</v>
      </c>
    </row>
    <row r="171" s="12" customFormat="1">
      <c r="A171" s="12"/>
      <c r="B171" s="228"/>
      <c r="C171" s="229"/>
      <c r="D171" s="230" t="s">
        <v>149</v>
      </c>
      <c r="E171" s="229"/>
      <c r="F171" s="231" t="s">
        <v>441</v>
      </c>
      <c r="G171" s="229"/>
      <c r="H171" s="232">
        <v>1093.4580000000001</v>
      </c>
      <c r="I171" s="233"/>
      <c r="J171" s="229"/>
      <c r="K171" s="229"/>
      <c r="L171" s="234"/>
      <c r="M171" s="235"/>
      <c r="N171" s="236"/>
      <c r="O171" s="236"/>
      <c r="P171" s="236"/>
      <c r="Q171" s="236"/>
      <c r="R171" s="236"/>
      <c r="S171" s="236"/>
      <c r="T171" s="237"/>
      <c r="U171" s="12"/>
      <c r="V171" s="12"/>
      <c r="W171" s="12"/>
      <c r="X171" s="12"/>
      <c r="Y171" s="12"/>
      <c r="Z171" s="12"/>
      <c r="AA171" s="12"/>
      <c r="AB171" s="12"/>
      <c r="AC171" s="12"/>
      <c r="AD171" s="12"/>
      <c r="AE171" s="12"/>
      <c r="AT171" s="238" t="s">
        <v>149</v>
      </c>
      <c r="AU171" s="238" t="s">
        <v>85</v>
      </c>
      <c r="AV171" s="12" t="s">
        <v>87</v>
      </c>
      <c r="AW171" s="12" t="s">
        <v>4</v>
      </c>
      <c r="AX171" s="12" t="s">
        <v>85</v>
      </c>
      <c r="AY171" s="238" t="s">
        <v>129</v>
      </c>
    </row>
    <row r="172" s="2" customFormat="1" ht="55.5" customHeight="1">
      <c r="A172" s="38"/>
      <c r="B172" s="39"/>
      <c r="C172" s="210" t="s">
        <v>207</v>
      </c>
      <c r="D172" s="210" t="s">
        <v>130</v>
      </c>
      <c r="E172" s="211" t="s">
        <v>442</v>
      </c>
      <c r="F172" s="212" t="s">
        <v>443</v>
      </c>
      <c r="G172" s="213" t="s">
        <v>133</v>
      </c>
      <c r="H172" s="214">
        <v>2.5049999999999999</v>
      </c>
      <c r="I172" s="215"/>
      <c r="J172" s="216">
        <f>ROUND(I172*H172,2)</f>
        <v>0</v>
      </c>
      <c r="K172" s="212" t="s">
        <v>134</v>
      </c>
      <c r="L172" s="44"/>
      <c r="M172" s="217" t="s">
        <v>1</v>
      </c>
      <c r="N172" s="218" t="s">
        <v>42</v>
      </c>
      <c r="O172" s="91"/>
      <c r="P172" s="219">
        <f>O172*H172</f>
        <v>0</v>
      </c>
      <c r="Q172" s="219">
        <v>0</v>
      </c>
      <c r="R172" s="219">
        <f>Q172*H172</f>
        <v>0</v>
      </c>
      <c r="S172" s="219">
        <v>0</v>
      </c>
      <c r="T172" s="220">
        <f>S172*H172</f>
        <v>0</v>
      </c>
      <c r="U172" s="38"/>
      <c r="V172" s="38"/>
      <c r="W172" s="38"/>
      <c r="X172" s="38"/>
      <c r="Y172" s="38"/>
      <c r="Z172" s="38"/>
      <c r="AA172" s="38"/>
      <c r="AB172" s="38"/>
      <c r="AC172" s="38"/>
      <c r="AD172" s="38"/>
      <c r="AE172" s="38"/>
      <c r="AR172" s="221" t="s">
        <v>172</v>
      </c>
      <c r="AT172" s="221" t="s">
        <v>130</v>
      </c>
      <c r="AU172" s="221" t="s">
        <v>85</v>
      </c>
      <c r="AY172" s="17" t="s">
        <v>129</v>
      </c>
      <c r="BE172" s="222">
        <f>IF(N172="základní",J172,0)</f>
        <v>0</v>
      </c>
      <c r="BF172" s="222">
        <f>IF(N172="snížená",J172,0)</f>
        <v>0</v>
      </c>
      <c r="BG172" s="222">
        <f>IF(N172="zákl. přenesená",J172,0)</f>
        <v>0</v>
      </c>
      <c r="BH172" s="222">
        <f>IF(N172="sníž. přenesená",J172,0)</f>
        <v>0</v>
      </c>
      <c r="BI172" s="222">
        <f>IF(N172="nulová",J172,0)</f>
        <v>0</v>
      </c>
      <c r="BJ172" s="17" t="s">
        <v>85</v>
      </c>
      <c r="BK172" s="222">
        <f>ROUND(I172*H172,2)</f>
        <v>0</v>
      </c>
      <c r="BL172" s="17" t="s">
        <v>172</v>
      </c>
      <c r="BM172" s="221" t="s">
        <v>444</v>
      </c>
    </row>
    <row r="173" s="2" customFormat="1">
      <c r="A173" s="38"/>
      <c r="B173" s="39"/>
      <c r="C173" s="40"/>
      <c r="D173" s="223" t="s">
        <v>137</v>
      </c>
      <c r="E173" s="40"/>
      <c r="F173" s="224" t="s">
        <v>445</v>
      </c>
      <c r="G173" s="40"/>
      <c r="H173" s="40"/>
      <c r="I173" s="225"/>
      <c r="J173" s="40"/>
      <c r="K173" s="40"/>
      <c r="L173" s="44"/>
      <c r="M173" s="226"/>
      <c r="N173" s="227"/>
      <c r="O173" s="91"/>
      <c r="P173" s="91"/>
      <c r="Q173" s="91"/>
      <c r="R173" s="91"/>
      <c r="S173" s="91"/>
      <c r="T173" s="92"/>
      <c r="U173" s="38"/>
      <c r="V173" s="38"/>
      <c r="W173" s="38"/>
      <c r="X173" s="38"/>
      <c r="Y173" s="38"/>
      <c r="Z173" s="38"/>
      <c r="AA173" s="38"/>
      <c r="AB173" s="38"/>
      <c r="AC173" s="38"/>
      <c r="AD173" s="38"/>
      <c r="AE173" s="38"/>
      <c r="AT173" s="17" t="s">
        <v>137</v>
      </c>
      <c r="AU173" s="17" t="s">
        <v>85</v>
      </c>
    </row>
    <row r="174" s="11" customFormat="1" ht="25.92" customHeight="1">
      <c r="A174" s="11"/>
      <c r="B174" s="196"/>
      <c r="C174" s="197"/>
      <c r="D174" s="198" t="s">
        <v>76</v>
      </c>
      <c r="E174" s="199" t="s">
        <v>188</v>
      </c>
      <c r="F174" s="199" t="s">
        <v>189</v>
      </c>
      <c r="G174" s="197"/>
      <c r="H174" s="197"/>
      <c r="I174" s="200"/>
      <c r="J174" s="201">
        <f>BK174</f>
        <v>0</v>
      </c>
      <c r="K174" s="197"/>
      <c r="L174" s="202"/>
      <c r="M174" s="203"/>
      <c r="N174" s="204"/>
      <c r="O174" s="204"/>
      <c r="P174" s="205">
        <f>SUM(P175:P180)</f>
        <v>0</v>
      </c>
      <c r="Q174" s="204"/>
      <c r="R174" s="205">
        <f>SUM(R175:R180)</f>
        <v>0.02375</v>
      </c>
      <c r="S174" s="204"/>
      <c r="T174" s="206">
        <f>SUM(T175:T180)</f>
        <v>0</v>
      </c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R174" s="207" t="s">
        <v>87</v>
      </c>
      <c r="AT174" s="208" t="s">
        <v>76</v>
      </c>
      <c r="AU174" s="208" t="s">
        <v>77</v>
      </c>
      <c r="AY174" s="207" t="s">
        <v>129</v>
      </c>
      <c r="BK174" s="209">
        <f>SUM(BK175:BK180)</f>
        <v>0</v>
      </c>
    </row>
    <row r="175" s="2" customFormat="1" ht="37.8" customHeight="1">
      <c r="A175" s="38"/>
      <c r="B175" s="39"/>
      <c r="C175" s="210" t="s">
        <v>8</v>
      </c>
      <c r="D175" s="210" t="s">
        <v>130</v>
      </c>
      <c r="E175" s="211" t="s">
        <v>446</v>
      </c>
      <c r="F175" s="212" t="s">
        <v>447</v>
      </c>
      <c r="G175" s="213" t="s">
        <v>193</v>
      </c>
      <c r="H175" s="214">
        <v>5</v>
      </c>
      <c r="I175" s="215"/>
      <c r="J175" s="216">
        <f>ROUND(I175*H175,2)</f>
        <v>0</v>
      </c>
      <c r="K175" s="212" t="s">
        <v>134</v>
      </c>
      <c r="L175" s="44"/>
      <c r="M175" s="217" t="s">
        <v>1</v>
      </c>
      <c r="N175" s="218" t="s">
        <v>42</v>
      </c>
      <c r="O175" s="91"/>
      <c r="P175" s="219">
        <f>O175*H175</f>
        <v>0</v>
      </c>
      <c r="Q175" s="219">
        <v>0.0047499999999999999</v>
      </c>
      <c r="R175" s="219">
        <f>Q175*H175</f>
        <v>0.02375</v>
      </c>
      <c r="S175" s="219">
        <v>0</v>
      </c>
      <c r="T175" s="220">
        <f>S175*H175</f>
        <v>0</v>
      </c>
      <c r="U175" s="38"/>
      <c r="V175" s="38"/>
      <c r="W175" s="38"/>
      <c r="X175" s="38"/>
      <c r="Y175" s="38"/>
      <c r="Z175" s="38"/>
      <c r="AA175" s="38"/>
      <c r="AB175" s="38"/>
      <c r="AC175" s="38"/>
      <c r="AD175" s="38"/>
      <c r="AE175" s="38"/>
      <c r="AR175" s="221" t="s">
        <v>172</v>
      </c>
      <c r="AT175" s="221" t="s">
        <v>130</v>
      </c>
      <c r="AU175" s="221" t="s">
        <v>85</v>
      </c>
      <c r="AY175" s="17" t="s">
        <v>129</v>
      </c>
      <c r="BE175" s="222">
        <f>IF(N175="základní",J175,0)</f>
        <v>0</v>
      </c>
      <c r="BF175" s="222">
        <f>IF(N175="snížená",J175,0)</f>
        <v>0</v>
      </c>
      <c r="BG175" s="222">
        <f>IF(N175="zákl. přenesená",J175,0)</f>
        <v>0</v>
      </c>
      <c r="BH175" s="222">
        <f>IF(N175="sníž. přenesená",J175,0)</f>
        <v>0</v>
      </c>
      <c r="BI175" s="222">
        <f>IF(N175="nulová",J175,0)</f>
        <v>0</v>
      </c>
      <c r="BJ175" s="17" t="s">
        <v>85</v>
      </c>
      <c r="BK175" s="222">
        <f>ROUND(I175*H175,2)</f>
        <v>0</v>
      </c>
      <c r="BL175" s="17" t="s">
        <v>172</v>
      </c>
      <c r="BM175" s="221" t="s">
        <v>448</v>
      </c>
    </row>
    <row r="176" s="2" customFormat="1">
      <c r="A176" s="38"/>
      <c r="B176" s="39"/>
      <c r="C176" s="40"/>
      <c r="D176" s="223" t="s">
        <v>137</v>
      </c>
      <c r="E176" s="40"/>
      <c r="F176" s="224" t="s">
        <v>449</v>
      </c>
      <c r="G176" s="40"/>
      <c r="H176" s="40"/>
      <c r="I176" s="225"/>
      <c r="J176" s="40"/>
      <c r="K176" s="40"/>
      <c r="L176" s="44"/>
      <c r="M176" s="226"/>
      <c r="N176" s="227"/>
      <c r="O176" s="91"/>
      <c r="P176" s="91"/>
      <c r="Q176" s="91"/>
      <c r="R176" s="91"/>
      <c r="S176" s="91"/>
      <c r="T176" s="92"/>
      <c r="U176" s="38"/>
      <c r="V176" s="38"/>
      <c r="W176" s="38"/>
      <c r="X176" s="38"/>
      <c r="Y176" s="38"/>
      <c r="Z176" s="38"/>
      <c r="AA176" s="38"/>
      <c r="AB176" s="38"/>
      <c r="AC176" s="38"/>
      <c r="AD176" s="38"/>
      <c r="AE176" s="38"/>
      <c r="AT176" s="17" t="s">
        <v>137</v>
      </c>
      <c r="AU176" s="17" t="s">
        <v>85</v>
      </c>
    </row>
    <row r="177" s="13" customFormat="1">
      <c r="A177" s="13"/>
      <c r="B177" s="239"/>
      <c r="C177" s="240"/>
      <c r="D177" s="230" t="s">
        <v>149</v>
      </c>
      <c r="E177" s="241" t="s">
        <v>1</v>
      </c>
      <c r="F177" s="242" t="s">
        <v>450</v>
      </c>
      <c r="G177" s="240"/>
      <c r="H177" s="241" t="s">
        <v>1</v>
      </c>
      <c r="I177" s="243"/>
      <c r="J177" s="240"/>
      <c r="K177" s="240"/>
      <c r="L177" s="244"/>
      <c r="M177" s="245"/>
      <c r="N177" s="246"/>
      <c r="O177" s="246"/>
      <c r="P177" s="246"/>
      <c r="Q177" s="246"/>
      <c r="R177" s="246"/>
      <c r="S177" s="246"/>
      <c r="T177" s="247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48" t="s">
        <v>149</v>
      </c>
      <c r="AU177" s="248" t="s">
        <v>85</v>
      </c>
      <c r="AV177" s="13" t="s">
        <v>85</v>
      </c>
      <c r="AW177" s="13" t="s">
        <v>32</v>
      </c>
      <c r="AX177" s="13" t="s">
        <v>77</v>
      </c>
      <c r="AY177" s="248" t="s">
        <v>129</v>
      </c>
    </row>
    <row r="178" s="12" customFormat="1">
      <c r="A178" s="12"/>
      <c r="B178" s="228"/>
      <c r="C178" s="229"/>
      <c r="D178" s="230" t="s">
        <v>149</v>
      </c>
      <c r="E178" s="249" t="s">
        <v>1</v>
      </c>
      <c r="F178" s="231" t="s">
        <v>155</v>
      </c>
      <c r="G178" s="229"/>
      <c r="H178" s="232">
        <v>5</v>
      </c>
      <c r="I178" s="233"/>
      <c r="J178" s="229"/>
      <c r="K178" s="229"/>
      <c r="L178" s="234"/>
      <c r="M178" s="235"/>
      <c r="N178" s="236"/>
      <c r="O178" s="236"/>
      <c r="P178" s="236"/>
      <c r="Q178" s="236"/>
      <c r="R178" s="236"/>
      <c r="S178" s="236"/>
      <c r="T178" s="237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T178" s="238" t="s">
        <v>149</v>
      </c>
      <c r="AU178" s="238" t="s">
        <v>85</v>
      </c>
      <c r="AV178" s="12" t="s">
        <v>87</v>
      </c>
      <c r="AW178" s="12" t="s">
        <v>32</v>
      </c>
      <c r="AX178" s="12" t="s">
        <v>85</v>
      </c>
      <c r="AY178" s="238" t="s">
        <v>129</v>
      </c>
    </row>
    <row r="179" s="2" customFormat="1" ht="55.5" customHeight="1">
      <c r="A179" s="38"/>
      <c r="B179" s="39"/>
      <c r="C179" s="210" t="s">
        <v>220</v>
      </c>
      <c r="D179" s="210" t="s">
        <v>130</v>
      </c>
      <c r="E179" s="211" t="s">
        <v>451</v>
      </c>
      <c r="F179" s="212" t="s">
        <v>452</v>
      </c>
      <c r="G179" s="213" t="s">
        <v>133</v>
      </c>
      <c r="H179" s="214">
        <v>0.024</v>
      </c>
      <c r="I179" s="215"/>
      <c r="J179" s="216">
        <f>ROUND(I179*H179,2)</f>
        <v>0</v>
      </c>
      <c r="K179" s="212" t="s">
        <v>134</v>
      </c>
      <c r="L179" s="44"/>
      <c r="M179" s="217" t="s">
        <v>1</v>
      </c>
      <c r="N179" s="218" t="s">
        <v>42</v>
      </c>
      <c r="O179" s="91"/>
      <c r="P179" s="219">
        <f>O179*H179</f>
        <v>0</v>
      </c>
      <c r="Q179" s="219">
        <v>0</v>
      </c>
      <c r="R179" s="219">
        <f>Q179*H179</f>
        <v>0</v>
      </c>
      <c r="S179" s="219">
        <v>0</v>
      </c>
      <c r="T179" s="220">
        <f>S179*H179</f>
        <v>0</v>
      </c>
      <c r="U179" s="38"/>
      <c r="V179" s="38"/>
      <c r="W179" s="38"/>
      <c r="X179" s="38"/>
      <c r="Y179" s="38"/>
      <c r="Z179" s="38"/>
      <c r="AA179" s="38"/>
      <c r="AB179" s="38"/>
      <c r="AC179" s="38"/>
      <c r="AD179" s="38"/>
      <c r="AE179" s="38"/>
      <c r="AR179" s="221" t="s">
        <v>172</v>
      </c>
      <c r="AT179" s="221" t="s">
        <v>130</v>
      </c>
      <c r="AU179" s="221" t="s">
        <v>85</v>
      </c>
      <c r="AY179" s="17" t="s">
        <v>129</v>
      </c>
      <c r="BE179" s="222">
        <f>IF(N179="základní",J179,0)</f>
        <v>0</v>
      </c>
      <c r="BF179" s="222">
        <f>IF(N179="snížená",J179,0)</f>
        <v>0</v>
      </c>
      <c r="BG179" s="222">
        <f>IF(N179="zákl. přenesená",J179,0)</f>
        <v>0</v>
      </c>
      <c r="BH179" s="222">
        <f>IF(N179="sníž. přenesená",J179,0)</f>
        <v>0</v>
      </c>
      <c r="BI179" s="222">
        <f>IF(N179="nulová",J179,0)</f>
        <v>0</v>
      </c>
      <c r="BJ179" s="17" t="s">
        <v>85</v>
      </c>
      <c r="BK179" s="222">
        <f>ROUND(I179*H179,2)</f>
        <v>0</v>
      </c>
      <c r="BL179" s="17" t="s">
        <v>172</v>
      </c>
      <c r="BM179" s="221" t="s">
        <v>453</v>
      </c>
    </row>
    <row r="180" s="2" customFormat="1">
      <c r="A180" s="38"/>
      <c r="B180" s="39"/>
      <c r="C180" s="40"/>
      <c r="D180" s="223" t="s">
        <v>137</v>
      </c>
      <c r="E180" s="40"/>
      <c r="F180" s="224" t="s">
        <v>454</v>
      </c>
      <c r="G180" s="40"/>
      <c r="H180" s="40"/>
      <c r="I180" s="225"/>
      <c r="J180" s="40"/>
      <c r="K180" s="40"/>
      <c r="L180" s="44"/>
      <c r="M180" s="226"/>
      <c r="N180" s="227"/>
      <c r="O180" s="91"/>
      <c r="P180" s="91"/>
      <c r="Q180" s="91"/>
      <c r="R180" s="91"/>
      <c r="S180" s="91"/>
      <c r="T180" s="92"/>
      <c r="U180" s="38"/>
      <c r="V180" s="38"/>
      <c r="W180" s="38"/>
      <c r="X180" s="38"/>
      <c r="Y180" s="38"/>
      <c r="Z180" s="38"/>
      <c r="AA180" s="38"/>
      <c r="AB180" s="38"/>
      <c r="AC180" s="38"/>
      <c r="AD180" s="38"/>
      <c r="AE180" s="38"/>
      <c r="AT180" s="17" t="s">
        <v>137</v>
      </c>
      <c r="AU180" s="17" t="s">
        <v>85</v>
      </c>
    </row>
    <row r="181" s="11" customFormat="1" ht="25.92" customHeight="1">
      <c r="A181" s="11"/>
      <c r="B181" s="196"/>
      <c r="C181" s="197"/>
      <c r="D181" s="198" t="s">
        <v>76</v>
      </c>
      <c r="E181" s="199" t="s">
        <v>197</v>
      </c>
      <c r="F181" s="199" t="s">
        <v>198</v>
      </c>
      <c r="G181" s="197"/>
      <c r="H181" s="197"/>
      <c r="I181" s="200"/>
      <c r="J181" s="201">
        <f>BK181</f>
        <v>0</v>
      </c>
      <c r="K181" s="197"/>
      <c r="L181" s="202"/>
      <c r="M181" s="203"/>
      <c r="N181" s="204"/>
      <c r="O181" s="204"/>
      <c r="P181" s="205">
        <f>SUM(P182:P194)</f>
        <v>0</v>
      </c>
      <c r="Q181" s="204"/>
      <c r="R181" s="205">
        <f>SUM(R182:R194)</f>
        <v>1.5289367999999999</v>
      </c>
      <c r="S181" s="204"/>
      <c r="T181" s="206">
        <f>SUM(T182:T194)</f>
        <v>0</v>
      </c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R181" s="207" t="s">
        <v>87</v>
      </c>
      <c r="AT181" s="208" t="s">
        <v>76</v>
      </c>
      <c r="AU181" s="208" t="s">
        <v>77</v>
      </c>
      <c r="AY181" s="207" t="s">
        <v>129</v>
      </c>
      <c r="BK181" s="209">
        <f>SUM(BK182:BK194)</f>
        <v>0</v>
      </c>
    </row>
    <row r="182" s="2" customFormat="1" ht="49.05" customHeight="1">
      <c r="A182" s="38"/>
      <c r="B182" s="39"/>
      <c r="C182" s="210" t="s">
        <v>228</v>
      </c>
      <c r="D182" s="210" t="s">
        <v>130</v>
      </c>
      <c r="E182" s="211" t="s">
        <v>455</v>
      </c>
      <c r="F182" s="212" t="s">
        <v>456</v>
      </c>
      <c r="G182" s="213" t="s">
        <v>171</v>
      </c>
      <c r="H182" s="214">
        <v>81.239999999999995</v>
      </c>
      <c r="I182" s="215"/>
      <c r="J182" s="216">
        <f>ROUND(I182*H182,2)</f>
        <v>0</v>
      </c>
      <c r="K182" s="212" t="s">
        <v>134</v>
      </c>
      <c r="L182" s="44"/>
      <c r="M182" s="217" t="s">
        <v>1</v>
      </c>
      <c r="N182" s="218" t="s">
        <v>42</v>
      </c>
      <c r="O182" s="91"/>
      <c r="P182" s="219">
        <f>O182*H182</f>
        <v>0</v>
      </c>
      <c r="Q182" s="219">
        <v>0.01882</v>
      </c>
      <c r="R182" s="219">
        <f>Q182*H182</f>
        <v>1.5289367999999999</v>
      </c>
      <c r="S182" s="219">
        <v>0</v>
      </c>
      <c r="T182" s="220">
        <f>S182*H182</f>
        <v>0</v>
      </c>
      <c r="U182" s="38"/>
      <c r="V182" s="38"/>
      <c r="W182" s="38"/>
      <c r="X182" s="38"/>
      <c r="Y182" s="38"/>
      <c r="Z182" s="38"/>
      <c r="AA182" s="38"/>
      <c r="AB182" s="38"/>
      <c r="AC182" s="38"/>
      <c r="AD182" s="38"/>
      <c r="AE182" s="38"/>
      <c r="AR182" s="221" t="s">
        <v>172</v>
      </c>
      <c r="AT182" s="221" t="s">
        <v>130</v>
      </c>
      <c r="AU182" s="221" t="s">
        <v>85</v>
      </c>
      <c r="AY182" s="17" t="s">
        <v>129</v>
      </c>
      <c r="BE182" s="222">
        <f>IF(N182="základní",J182,0)</f>
        <v>0</v>
      </c>
      <c r="BF182" s="222">
        <f>IF(N182="snížená",J182,0)</f>
        <v>0</v>
      </c>
      <c r="BG182" s="222">
        <f>IF(N182="zákl. přenesená",J182,0)</f>
        <v>0</v>
      </c>
      <c r="BH182" s="222">
        <f>IF(N182="sníž. přenesená",J182,0)</f>
        <v>0</v>
      </c>
      <c r="BI182" s="222">
        <f>IF(N182="nulová",J182,0)</f>
        <v>0</v>
      </c>
      <c r="BJ182" s="17" t="s">
        <v>85</v>
      </c>
      <c r="BK182" s="222">
        <f>ROUND(I182*H182,2)</f>
        <v>0</v>
      </c>
      <c r="BL182" s="17" t="s">
        <v>172</v>
      </c>
      <c r="BM182" s="221" t="s">
        <v>457</v>
      </c>
    </row>
    <row r="183" s="2" customFormat="1">
      <c r="A183" s="38"/>
      <c r="B183" s="39"/>
      <c r="C183" s="40"/>
      <c r="D183" s="223" t="s">
        <v>137</v>
      </c>
      <c r="E183" s="40"/>
      <c r="F183" s="224" t="s">
        <v>458</v>
      </c>
      <c r="G183" s="40"/>
      <c r="H183" s="40"/>
      <c r="I183" s="225"/>
      <c r="J183" s="40"/>
      <c r="K183" s="40"/>
      <c r="L183" s="44"/>
      <c r="M183" s="226"/>
      <c r="N183" s="227"/>
      <c r="O183" s="91"/>
      <c r="P183" s="91"/>
      <c r="Q183" s="91"/>
      <c r="R183" s="91"/>
      <c r="S183" s="91"/>
      <c r="T183" s="92"/>
      <c r="U183" s="38"/>
      <c r="V183" s="38"/>
      <c r="W183" s="38"/>
      <c r="X183" s="38"/>
      <c r="Y183" s="38"/>
      <c r="Z183" s="38"/>
      <c r="AA183" s="38"/>
      <c r="AB183" s="38"/>
      <c r="AC183" s="38"/>
      <c r="AD183" s="38"/>
      <c r="AE183" s="38"/>
      <c r="AT183" s="17" t="s">
        <v>137</v>
      </c>
      <c r="AU183" s="17" t="s">
        <v>85</v>
      </c>
    </row>
    <row r="184" s="13" customFormat="1">
      <c r="A184" s="13"/>
      <c r="B184" s="239"/>
      <c r="C184" s="240"/>
      <c r="D184" s="230" t="s">
        <v>149</v>
      </c>
      <c r="E184" s="241" t="s">
        <v>1</v>
      </c>
      <c r="F184" s="242" t="s">
        <v>428</v>
      </c>
      <c r="G184" s="240"/>
      <c r="H184" s="241" t="s">
        <v>1</v>
      </c>
      <c r="I184" s="243"/>
      <c r="J184" s="240"/>
      <c r="K184" s="240"/>
      <c r="L184" s="244"/>
      <c r="M184" s="245"/>
      <c r="N184" s="246"/>
      <c r="O184" s="246"/>
      <c r="P184" s="246"/>
      <c r="Q184" s="246"/>
      <c r="R184" s="246"/>
      <c r="S184" s="246"/>
      <c r="T184" s="247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48" t="s">
        <v>149</v>
      </c>
      <c r="AU184" s="248" t="s">
        <v>85</v>
      </c>
      <c r="AV184" s="13" t="s">
        <v>85</v>
      </c>
      <c r="AW184" s="13" t="s">
        <v>32</v>
      </c>
      <c r="AX184" s="13" t="s">
        <v>77</v>
      </c>
      <c r="AY184" s="248" t="s">
        <v>129</v>
      </c>
    </row>
    <row r="185" s="12" customFormat="1">
      <c r="A185" s="12"/>
      <c r="B185" s="228"/>
      <c r="C185" s="229"/>
      <c r="D185" s="230" t="s">
        <v>149</v>
      </c>
      <c r="E185" s="249" t="s">
        <v>1</v>
      </c>
      <c r="F185" s="231" t="s">
        <v>459</v>
      </c>
      <c r="G185" s="229"/>
      <c r="H185" s="232">
        <v>28.949999999999999</v>
      </c>
      <c r="I185" s="233"/>
      <c r="J185" s="229"/>
      <c r="K185" s="229"/>
      <c r="L185" s="234"/>
      <c r="M185" s="235"/>
      <c r="N185" s="236"/>
      <c r="O185" s="236"/>
      <c r="P185" s="236"/>
      <c r="Q185" s="236"/>
      <c r="R185" s="236"/>
      <c r="S185" s="236"/>
      <c r="T185" s="237"/>
      <c r="U185" s="12"/>
      <c r="V185" s="12"/>
      <c r="W185" s="12"/>
      <c r="X185" s="12"/>
      <c r="Y185" s="12"/>
      <c r="Z185" s="12"/>
      <c r="AA185" s="12"/>
      <c r="AB185" s="12"/>
      <c r="AC185" s="12"/>
      <c r="AD185" s="12"/>
      <c r="AE185" s="12"/>
      <c r="AT185" s="238" t="s">
        <v>149</v>
      </c>
      <c r="AU185" s="238" t="s">
        <v>85</v>
      </c>
      <c r="AV185" s="12" t="s">
        <v>87</v>
      </c>
      <c r="AW185" s="12" t="s">
        <v>32</v>
      </c>
      <c r="AX185" s="12" t="s">
        <v>77</v>
      </c>
      <c r="AY185" s="238" t="s">
        <v>129</v>
      </c>
    </row>
    <row r="186" s="13" customFormat="1">
      <c r="A186" s="13"/>
      <c r="B186" s="239"/>
      <c r="C186" s="240"/>
      <c r="D186" s="230" t="s">
        <v>149</v>
      </c>
      <c r="E186" s="241" t="s">
        <v>1</v>
      </c>
      <c r="F186" s="242" t="s">
        <v>460</v>
      </c>
      <c r="G186" s="240"/>
      <c r="H186" s="241" t="s">
        <v>1</v>
      </c>
      <c r="I186" s="243"/>
      <c r="J186" s="240"/>
      <c r="K186" s="240"/>
      <c r="L186" s="244"/>
      <c r="M186" s="245"/>
      <c r="N186" s="246"/>
      <c r="O186" s="246"/>
      <c r="P186" s="246"/>
      <c r="Q186" s="246"/>
      <c r="R186" s="246"/>
      <c r="S186" s="246"/>
      <c r="T186" s="247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48" t="s">
        <v>149</v>
      </c>
      <c r="AU186" s="248" t="s">
        <v>85</v>
      </c>
      <c r="AV186" s="13" t="s">
        <v>85</v>
      </c>
      <c r="AW186" s="13" t="s">
        <v>32</v>
      </c>
      <c r="AX186" s="13" t="s">
        <v>77</v>
      </c>
      <c r="AY186" s="248" t="s">
        <v>129</v>
      </c>
    </row>
    <row r="187" s="12" customFormat="1">
      <c r="A187" s="12"/>
      <c r="B187" s="228"/>
      <c r="C187" s="229"/>
      <c r="D187" s="230" t="s">
        <v>149</v>
      </c>
      <c r="E187" s="249" t="s">
        <v>1</v>
      </c>
      <c r="F187" s="231" t="s">
        <v>461</v>
      </c>
      <c r="G187" s="229"/>
      <c r="H187" s="232">
        <v>33.840000000000003</v>
      </c>
      <c r="I187" s="233"/>
      <c r="J187" s="229"/>
      <c r="K187" s="229"/>
      <c r="L187" s="234"/>
      <c r="M187" s="235"/>
      <c r="N187" s="236"/>
      <c r="O187" s="236"/>
      <c r="P187" s="236"/>
      <c r="Q187" s="236"/>
      <c r="R187" s="236"/>
      <c r="S187" s="236"/>
      <c r="T187" s="237"/>
      <c r="U187" s="12"/>
      <c r="V187" s="12"/>
      <c r="W187" s="12"/>
      <c r="X187" s="12"/>
      <c r="Y187" s="12"/>
      <c r="Z187" s="12"/>
      <c r="AA187" s="12"/>
      <c r="AB187" s="12"/>
      <c r="AC187" s="12"/>
      <c r="AD187" s="12"/>
      <c r="AE187" s="12"/>
      <c r="AT187" s="238" t="s">
        <v>149</v>
      </c>
      <c r="AU187" s="238" t="s">
        <v>85</v>
      </c>
      <c r="AV187" s="12" t="s">
        <v>87</v>
      </c>
      <c r="AW187" s="12" t="s">
        <v>32</v>
      </c>
      <c r="AX187" s="12" t="s">
        <v>77</v>
      </c>
      <c r="AY187" s="238" t="s">
        <v>129</v>
      </c>
    </row>
    <row r="188" s="13" customFormat="1">
      <c r="A188" s="13"/>
      <c r="B188" s="239"/>
      <c r="C188" s="240"/>
      <c r="D188" s="230" t="s">
        <v>149</v>
      </c>
      <c r="E188" s="241" t="s">
        <v>1</v>
      </c>
      <c r="F188" s="242" t="s">
        <v>462</v>
      </c>
      <c r="G188" s="240"/>
      <c r="H188" s="241" t="s">
        <v>1</v>
      </c>
      <c r="I188" s="243"/>
      <c r="J188" s="240"/>
      <c r="K188" s="240"/>
      <c r="L188" s="244"/>
      <c r="M188" s="245"/>
      <c r="N188" s="246"/>
      <c r="O188" s="246"/>
      <c r="P188" s="246"/>
      <c r="Q188" s="246"/>
      <c r="R188" s="246"/>
      <c r="S188" s="246"/>
      <c r="T188" s="247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48" t="s">
        <v>149</v>
      </c>
      <c r="AU188" s="248" t="s">
        <v>85</v>
      </c>
      <c r="AV188" s="13" t="s">
        <v>85</v>
      </c>
      <c r="AW188" s="13" t="s">
        <v>32</v>
      </c>
      <c r="AX188" s="13" t="s">
        <v>77</v>
      </c>
      <c r="AY188" s="248" t="s">
        <v>129</v>
      </c>
    </row>
    <row r="189" s="12" customFormat="1">
      <c r="A189" s="12"/>
      <c r="B189" s="228"/>
      <c r="C189" s="229"/>
      <c r="D189" s="230" t="s">
        <v>149</v>
      </c>
      <c r="E189" s="249" t="s">
        <v>1</v>
      </c>
      <c r="F189" s="231" t="s">
        <v>463</v>
      </c>
      <c r="G189" s="229"/>
      <c r="H189" s="232">
        <v>3.6000000000000001</v>
      </c>
      <c r="I189" s="233"/>
      <c r="J189" s="229"/>
      <c r="K189" s="229"/>
      <c r="L189" s="234"/>
      <c r="M189" s="235"/>
      <c r="N189" s="236"/>
      <c r="O189" s="236"/>
      <c r="P189" s="236"/>
      <c r="Q189" s="236"/>
      <c r="R189" s="236"/>
      <c r="S189" s="236"/>
      <c r="T189" s="237"/>
      <c r="U189" s="12"/>
      <c r="V189" s="12"/>
      <c r="W189" s="12"/>
      <c r="X189" s="12"/>
      <c r="Y189" s="12"/>
      <c r="Z189" s="12"/>
      <c r="AA189" s="12"/>
      <c r="AB189" s="12"/>
      <c r="AC189" s="12"/>
      <c r="AD189" s="12"/>
      <c r="AE189" s="12"/>
      <c r="AT189" s="238" t="s">
        <v>149</v>
      </c>
      <c r="AU189" s="238" t="s">
        <v>85</v>
      </c>
      <c r="AV189" s="12" t="s">
        <v>87</v>
      </c>
      <c r="AW189" s="12" t="s">
        <v>32</v>
      </c>
      <c r="AX189" s="12" t="s">
        <v>77</v>
      </c>
      <c r="AY189" s="238" t="s">
        <v>129</v>
      </c>
    </row>
    <row r="190" s="13" customFormat="1">
      <c r="A190" s="13"/>
      <c r="B190" s="239"/>
      <c r="C190" s="240"/>
      <c r="D190" s="230" t="s">
        <v>149</v>
      </c>
      <c r="E190" s="241" t="s">
        <v>1</v>
      </c>
      <c r="F190" s="242" t="s">
        <v>464</v>
      </c>
      <c r="G190" s="240"/>
      <c r="H190" s="241" t="s">
        <v>1</v>
      </c>
      <c r="I190" s="243"/>
      <c r="J190" s="240"/>
      <c r="K190" s="240"/>
      <c r="L190" s="244"/>
      <c r="M190" s="245"/>
      <c r="N190" s="246"/>
      <c r="O190" s="246"/>
      <c r="P190" s="246"/>
      <c r="Q190" s="246"/>
      <c r="R190" s="246"/>
      <c r="S190" s="246"/>
      <c r="T190" s="247"/>
      <c r="U190" s="13"/>
      <c r="V190" s="13"/>
      <c r="W190" s="13"/>
      <c r="X190" s="13"/>
      <c r="Y190" s="13"/>
      <c r="Z190" s="13"/>
      <c r="AA190" s="13"/>
      <c r="AB190" s="13"/>
      <c r="AC190" s="13"/>
      <c r="AD190" s="13"/>
      <c r="AE190" s="13"/>
      <c r="AT190" s="248" t="s">
        <v>149</v>
      </c>
      <c r="AU190" s="248" t="s">
        <v>85</v>
      </c>
      <c r="AV190" s="13" t="s">
        <v>85</v>
      </c>
      <c r="AW190" s="13" t="s">
        <v>32</v>
      </c>
      <c r="AX190" s="13" t="s">
        <v>77</v>
      </c>
      <c r="AY190" s="248" t="s">
        <v>129</v>
      </c>
    </row>
    <row r="191" s="12" customFormat="1">
      <c r="A191" s="12"/>
      <c r="B191" s="228"/>
      <c r="C191" s="229"/>
      <c r="D191" s="230" t="s">
        <v>149</v>
      </c>
      <c r="E191" s="249" t="s">
        <v>1</v>
      </c>
      <c r="F191" s="231" t="s">
        <v>465</v>
      </c>
      <c r="G191" s="229"/>
      <c r="H191" s="232">
        <v>14.85</v>
      </c>
      <c r="I191" s="233"/>
      <c r="J191" s="229"/>
      <c r="K191" s="229"/>
      <c r="L191" s="234"/>
      <c r="M191" s="235"/>
      <c r="N191" s="236"/>
      <c r="O191" s="236"/>
      <c r="P191" s="236"/>
      <c r="Q191" s="236"/>
      <c r="R191" s="236"/>
      <c r="S191" s="236"/>
      <c r="T191" s="237"/>
      <c r="U191" s="12"/>
      <c r="V191" s="12"/>
      <c r="W191" s="12"/>
      <c r="X191" s="12"/>
      <c r="Y191" s="12"/>
      <c r="Z191" s="12"/>
      <c r="AA191" s="12"/>
      <c r="AB191" s="12"/>
      <c r="AC191" s="12"/>
      <c r="AD191" s="12"/>
      <c r="AE191" s="12"/>
      <c r="AT191" s="238" t="s">
        <v>149</v>
      </c>
      <c r="AU191" s="238" t="s">
        <v>85</v>
      </c>
      <c r="AV191" s="12" t="s">
        <v>87</v>
      </c>
      <c r="AW191" s="12" t="s">
        <v>32</v>
      </c>
      <c r="AX191" s="12" t="s">
        <v>77</v>
      </c>
      <c r="AY191" s="238" t="s">
        <v>129</v>
      </c>
    </row>
    <row r="192" s="14" customFormat="1">
      <c r="A192" s="14"/>
      <c r="B192" s="250"/>
      <c r="C192" s="251"/>
      <c r="D192" s="230" t="s">
        <v>149</v>
      </c>
      <c r="E192" s="252" t="s">
        <v>1</v>
      </c>
      <c r="F192" s="253" t="s">
        <v>182</v>
      </c>
      <c r="G192" s="251"/>
      <c r="H192" s="254">
        <v>81.239999999999995</v>
      </c>
      <c r="I192" s="255"/>
      <c r="J192" s="251"/>
      <c r="K192" s="251"/>
      <c r="L192" s="256"/>
      <c r="M192" s="257"/>
      <c r="N192" s="258"/>
      <c r="O192" s="258"/>
      <c r="P192" s="258"/>
      <c r="Q192" s="258"/>
      <c r="R192" s="258"/>
      <c r="S192" s="258"/>
      <c r="T192" s="259"/>
      <c r="U192" s="14"/>
      <c r="V192" s="14"/>
      <c r="W192" s="14"/>
      <c r="X192" s="14"/>
      <c r="Y192" s="14"/>
      <c r="Z192" s="14"/>
      <c r="AA192" s="14"/>
      <c r="AB192" s="14"/>
      <c r="AC192" s="14"/>
      <c r="AD192" s="14"/>
      <c r="AE192" s="14"/>
      <c r="AT192" s="260" t="s">
        <v>149</v>
      </c>
      <c r="AU192" s="260" t="s">
        <v>85</v>
      </c>
      <c r="AV192" s="14" t="s">
        <v>135</v>
      </c>
      <c r="AW192" s="14" t="s">
        <v>32</v>
      </c>
      <c r="AX192" s="14" t="s">
        <v>85</v>
      </c>
      <c r="AY192" s="260" t="s">
        <v>129</v>
      </c>
    </row>
    <row r="193" s="2" customFormat="1" ht="55.5" customHeight="1">
      <c r="A193" s="38"/>
      <c r="B193" s="39"/>
      <c r="C193" s="210" t="s">
        <v>237</v>
      </c>
      <c r="D193" s="210" t="s">
        <v>130</v>
      </c>
      <c r="E193" s="211" t="s">
        <v>466</v>
      </c>
      <c r="F193" s="212" t="s">
        <v>467</v>
      </c>
      <c r="G193" s="213" t="s">
        <v>133</v>
      </c>
      <c r="H193" s="214">
        <v>1.5289999999999999</v>
      </c>
      <c r="I193" s="215"/>
      <c r="J193" s="216">
        <f>ROUND(I193*H193,2)</f>
        <v>0</v>
      </c>
      <c r="K193" s="212" t="s">
        <v>134</v>
      </c>
      <c r="L193" s="44"/>
      <c r="M193" s="217" t="s">
        <v>1</v>
      </c>
      <c r="N193" s="218" t="s">
        <v>42</v>
      </c>
      <c r="O193" s="91"/>
      <c r="P193" s="219">
        <f>O193*H193</f>
        <v>0</v>
      </c>
      <c r="Q193" s="219">
        <v>0</v>
      </c>
      <c r="R193" s="219">
        <f>Q193*H193</f>
        <v>0</v>
      </c>
      <c r="S193" s="219">
        <v>0</v>
      </c>
      <c r="T193" s="220">
        <f>S193*H193</f>
        <v>0</v>
      </c>
      <c r="U193" s="38"/>
      <c r="V193" s="38"/>
      <c r="W193" s="38"/>
      <c r="X193" s="38"/>
      <c r="Y193" s="38"/>
      <c r="Z193" s="38"/>
      <c r="AA193" s="38"/>
      <c r="AB193" s="38"/>
      <c r="AC193" s="38"/>
      <c r="AD193" s="38"/>
      <c r="AE193" s="38"/>
      <c r="AR193" s="221" t="s">
        <v>172</v>
      </c>
      <c r="AT193" s="221" t="s">
        <v>130</v>
      </c>
      <c r="AU193" s="221" t="s">
        <v>85</v>
      </c>
      <c r="AY193" s="17" t="s">
        <v>129</v>
      </c>
      <c r="BE193" s="222">
        <f>IF(N193="základní",J193,0)</f>
        <v>0</v>
      </c>
      <c r="BF193" s="222">
        <f>IF(N193="snížená",J193,0)</f>
        <v>0</v>
      </c>
      <c r="BG193" s="222">
        <f>IF(N193="zákl. přenesená",J193,0)</f>
        <v>0</v>
      </c>
      <c r="BH193" s="222">
        <f>IF(N193="sníž. přenesená",J193,0)</f>
        <v>0</v>
      </c>
      <c r="BI193" s="222">
        <f>IF(N193="nulová",J193,0)</f>
        <v>0</v>
      </c>
      <c r="BJ193" s="17" t="s">
        <v>85</v>
      </c>
      <c r="BK193" s="222">
        <f>ROUND(I193*H193,2)</f>
        <v>0</v>
      </c>
      <c r="BL193" s="17" t="s">
        <v>172</v>
      </c>
      <c r="BM193" s="221" t="s">
        <v>468</v>
      </c>
    </row>
    <row r="194" s="2" customFormat="1">
      <c r="A194" s="38"/>
      <c r="B194" s="39"/>
      <c r="C194" s="40"/>
      <c r="D194" s="223" t="s">
        <v>137</v>
      </c>
      <c r="E194" s="40"/>
      <c r="F194" s="224" t="s">
        <v>469</v>
      </c>
      <c r="G194" s="40"/>
      <c r="H194" s="40"/>
      <c r="I194" s="225"/>
      <c r="J194" s="40"/>
      <c r="K194" s="40"/>
      <c r="L194" s="44"/>
      <c r="M194" s="226"/>
      <c r="N194" s="227"/>
      <c r="O194" s="91"/>
      <c r="P194" s="91"/>
      <c r="Q194" s="91"/>
      <c r="R194" s="91"/>
      <c r="S194" s="91"/>
      <c r="T194" s="92"/>
      <c r="U194" s="38"/>
      <c r="V194" s="38"/>
      <c r="W194" s="38"/>
      <c r="X194" s="38"/>
      <c r="Y194" s="38"/>
      <c r="Z194" s="38"/>
      <c r="AA194" s="38"/>
      <c r="AB194" s="38"/>
      <c r="AC194" s="38"/>
      <c r="AD194" s="38"/>
      <c r="AE194" s="38"/>
      <c r="AT194" s="17" t="s">
        <v>137</v>
      </c>
      <c r="AU194" s="17" t="s">
        <v>85</v>
      </c>
    </row>
    <row r="195" s="11" customFormat="1" ht="25.92" customHeight="1">
      <c r="A195" s="11"/>
      <c r="B195" s="196"/>
      <c r="C195" s="197"/>
      <c r="D195" s="198" t="s">
        <v>76</v>
      </c>
      <c r="E195" s="199" t="s">
        <v>205</v>
      </c>
      <c r="F195" s="199" t="s">
        <v>206</v>
      </c>
      <c r="G195" s="197"/>
      <c r="H195" s="197"/>
      <c r="I195" s="200"/>
      <c r="J195" s="201">
        <f>BK195</f>
        <v>0</v>
      </c>
      <c r="K195" s="197"/>
      <c r="L195" s="202"/>
      <c r="M195" s="203"/>
      <c r="N195" s="204"/>
      <c r="O195" s="204"/>
      <c r="P195" s="205">
        <f>SUM(P196:P227)</f>
        <v>0</v>
      </c>
      <c r="Q195" s="204"/>
      <c r="R195" s="205">
        <f>SUM(R196:R227)</f>
        <v>1.8979596000000003</v>
      </c>
      <c r="S195" s="204"/>
      <c r="T195" s="206">
        <f>SUM(T196:T227)</f>
        <v>0</v>
      </c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R195" s="207" t="s">
        <v>87</v>
      </c>
      <c r="AT195" s="208" t="s">
        <v>76</v>
      </c>
      <c r="AU195" s="208" t="s">
        <v>77</v>
      </c>
      <c r="AY195" s="207" t="s">
        <v>129</v>
      </c>
      <c r="BK195" s="209">
        <f>SUM(BK196:BK227)</f>
        <v>0</v>
      </c>
    </row>
    <row r="196" s="2" customFormat="1" ht="55.5" customHeight="1">
      <c r="A196" s="38"/>
      <c r="B196" s="39"/>
      <c r="C196" s="210" t="s">
        <v>172</v>
      </c>
      <c r="D196" s="210" t="s">
        <v>130</v>
      </c>
      <c r="E196" s="211" t="s">
        <v>470</v>
      </c>
      <c r="F196" s="212" t="s">
        <v>471</v>
      </c>
      <c r="G196" s="213" t="s">
        <v>171</v>
      </c>
      <c r="H196" s="214">
        <v>33.840000000000003</v>
      </c>
      <c r="I196" s="215"/>
      <c r="J196" s="216">
        <f>ROUND(I196*H196,2)</f>
        <v>0</v>
      </c>
      <c r="K196" s="212" t="s">
        <v>134</v>
      </c>
      <c r="L196" s="44"/>
      <c r="M196" s="217" t="s">
        <v>1</v>
      </c>
      <c r="N196" s="218" t="s">
        <v>42</v>
      </c>
      <c r="O196" s="91"/>
      <c r="P196" s="219">
        <f>O196*H196</f>
        <v>0</v>
      </c>
      <c r="Q196" s="219">
        <v>0.0066899999999999998</v>
      </c>
      <c r="R196" s="219">
        <f>Q196*H196</f>
        <v>0.22638960000000002</v>
      </c>
      <c r="S196" s="219">
        <v>0</v>
      </c>
      <c r="T196" s="220">
        <f>S196*H196</f>
        <v>0</v>
      </c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R196" s="221" t="s">
        <v>172</v>
      </c>
      <c r="AT196" s="221" t="s">
        <v>130</v>
      </c>
      <c r="AU196" s="221" t="s">
        <v>85</v>
      </c>
      <c r="AY196" s="17" t="s">
        <v>129</v>
      </c>
      <c r="BE196" s="222">
        <f>IF(N196="základní",J196,0)</f>
        <v>0</v>
      </c>
      <c r="BF196" s="222">
        <f>IF(N196="snížená",J196,0)</f>
        <v>0</v>
      </c>
      <c r="BG196" s="222">
        <f>IF(N196="zákl. přenesená",J196,0)</f>
        <v>0</v>
      </c>
      <c r="BH196" s="222">
        <f>IF(N196="sníž. přenesená",J196,0)</f>
        <v>0</v>
      </c>
      <c r="BI196" s="222">
        <f>IF(N196="nulová",J196,0)</f>
        <v>0</v>
      </c>
      <c r="BJ196" s="17" t="s">
        <v>85</v>
      </c>
      <c r="BK196" s="222">
        <f>ROUND(I196*H196,2)</f>
        <v>0</v>
      </c>
      <c r="BL196" s="17" t="s">
        <v>172</v>
      </c>
      <c r="BM196" s="221" t="s">
        <v>472</v>
      </c>
    </row>
    <row r="197" s="2" customFormat="1">
      <c r="A197" s="38"/>
      <c r="B197" s="39"/>
      <c r="C197" s="40"/>
      <c r="D197" s="223" t="s">
        <v>137</v>
      </c>
      <c r="E197" s="40"/>
      <c r="F197" s="224" t="s">
        <v>473</v>
      </c>
      <c r="G197" s="40"/>
      <c r="H197" s="40"/>
      <c r="I197" s="225"/>
      <c r="J197" s="40"/>
      <c r="K197" s="40"/>
      <c r="L197" s="44"/>
      <c r="M197" s="226"/>
      <c r="N197" s="227"/>
      <c r="O197" s="91"/>
      <c r="P197" s="91"/>
      <c r="Q197" s="91"/>
      <c r="R197" s="91"/>
      <c r="S197" s="91"/>
      <c r="T197" s="92"/>
      <c r="U197" s="38"/>
      <c r="V197" s="38"/>
      <c r="W197" s="38"/>
      <c r="X197" s="38"/>
      <c r="Y197" s="38"/>
      <c r="Z197" s="38"/>
      <c r="AA197" s="38"/>
      <c r="AB197" s="38"/>
      <c r="AC197" s="38"/>
      <c r="AD197" s="38"/>
      <c r="AE197" s="38"/>
      <c r="AT197" s="17" t="s">
        <v>137</v>
      </c>
      <c r="AU197" s="17" t="s">
        <v>85</v>
      </c>
    </row>
    <row r="198" s="13" customFormat="1">
      <c r="A198" s="13"/>
      <c r="B198" s="239"/>
      <c r="C198" s="240"/>
      <c r="D198" s="230" t="s">
        <v>149</v>
      </c>
      <c r="E198" s="241" t="s">
        <v>1</v>
      </c>
      <c r="F198" s="242" t="s">
        <v>460</v>
      </c>
      <c r="G198" s="240"/>
      <c r="H198" s="241" t="s">
        <v>1</v>
      </c>
      <c r="I198" s="243"/>
      <c r="J198" s="240"/>
      <c r="K198" s="240"/>
      <c r="L198" s="244"/>
      <c r="M198" s="245"/>
      <c r="N198" s="246"/>
      <c r="O198" s="246"/>
      <c r="P198" s="246"/>
      <c r="Q198" s="246"/>
      <c r="R198" s="246"/>
      <c r="S198" s="246"/>
      <c r="T198" s="247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48" t="s">
        <v>149</v>
      </c>
      <c r="AU198" s="248" t="s">
        <v>85</v>
      </c>
      <c r="AV198" s="13" t="s">
        <v>85</v>
      </c>
      <c r="AW198" s="13" t="s">
        <v>32</v>
      </c>
      <c r="AX198" s="13" t="s">
        <v>77</v>
      </c>
      <c r="AY198" s="248" t="s">
        <v>129</v>
      </c>
    </row>
    <row r="199" s="12" customFormat="1">
      <c r="A199" s="12"/>
      <c r="B199" s="228"/>
      <c r="C199" s="229"/>
      <c r="D199" s="230" t="s">
        <v>149</v>
      </c>
      <c r="E199" s="249" t="s">
        <v>1</v>
      </c>
      <c r="F199" s="231" t="s">
        <v>461</v>
      </c>
      <c r="G199" s="229"/>
      <c r="H199" s="232">
        <v>33.840000000000003</v>
      </c>
      <c r="I199" s="233"/>
      <c r="J199" s="229"/>
      <c r="K199" s="229"/>
      <c r="L199" s="234"/>
      <c r="M199" s="235"/>
      <c r="N199" s="236"/>
      <c r="O199" s="236"/>
      <c r="P199" s="236"/>
      <c r="Q199" s="236"/>
      <c r="R199" s="236"/>
      <c r="S199" s="236"/>
      <c r="T199" s="237"/>
      <c r="U199" s="12"/>
      <c r="V199" s="12"/>
      <c r="W199" s="12"/>
      <c r="X199" s="12"/>
      <c r="Y199" s="12"/>
      <c r="Z199" s="12"/>
      <c r="AA199" s="12"/>
      <c r="AB199" s="12"/>
      <c r="AC199" s="12"/>
      <c r="AD199" s="12"/>
      <c r="AE199" s="12"/>
      <c r="AT199" s="238" t="s">
        <v>149</v>
      </c>
      <c r="AU199" s="238" t="s">
        <v>85</v>
      </c>
      <c r="AV199" s="12" t="s">
        <v>87</v>
      </c>
      <c r="AW199" s="12" t="s">
        <v>32</v>
      </c>
      <c r="AX199" s="12" t="s">
        <v>85</v>
      </c>
      <c r="AY199" s="238" t="s">
        <v>129</v>
      </c>
    </row>
    <row r="200" s="2" customFormat="1" ht="37.8" customHeight="1">
      <c r="A200" s="38"/>
      <c r="B200" s="39"/>
      <c r="C200" s="210" t="s">
        <v>335</v>
      </c>
      <c r="D200" s="210" t="s">
        <v>130</v>
      </c>
      <c r="E200" s="211" t="s">
        <v>474</v>
      </c>
      <c r="F200" s="212" t="s">
        <v>475</v>
      </c>
      <c r="G200" s="213" t="s">
        <v>141</v>
      </c>
      <c r="H200" s="214">
        <v>12</v>
      </c>
      <c r="I200" s="215"/>
      <c r="J200" s="216">
        <f>ROUND(I200*H200,2)</f>
        <v>0</v>
      </c>
      <c r="K200" s="212" t="s">
        <v>134</v>
      </c>
      <c r="L200" s="44"/>
      <c r="M200" s="217" t="s">
        <v>1</v>
      </c>
      <c r="N200" s="218" t="s">
        <v>42</v>
      </c>
      <c r="O200" s="91"/>
      <c r="P200" s="219">
        <f>O200*H200</f>
        <v>0</v>
      </c>
      <c r="Q200" s="219">
        <v>0.0047400000000000003</v>
      </c>
      <c r="R200" s="219">
        <f>Q200*H200</f>
        <v>0.05688</v>
      </c>
      <c r="S200" s="219">
        <v>0</v>
      </c>
      <c r="T200" s="220">
        <f>S200*H200</f>
        <v>0</v>
      </c>
      <c r="U200" s="38"/>
      <c r="V200" s="38"/>
      <c r="W200" s="38"/>
      <c r="X200" s="38"/>
      <c r="Y200" s="38"/>
      <c r="Z200" s="38"/>
      <c r="AA200" s="38"/>
      <c r="AB200" s="38"/>
      <c r="AC200" s="38"/>
      <c r="AD200" s="38"/>
      <c r="AE200" s="38"/>
      <c r="AR200" s="221" t="s">
        <v>172</v>
      </c>
      <c r="AT200" s="221" t="s">
        <v>130</v>
      </c>
      <c r="AU200" s="221" t="s">
        <v>85</v>
      </c>
      <c r="AY200" s="17" t="s">
        <v>129</v>
      </c>
      <c r="BE200" s="222">
        <f>IF(N200="základní",J200,0)</f>
        <v>0</v>
      </c>
      <c r="BF200" s="222">
        <f>IF(N200="snížená",J200,0)</f>
        <v>0</v>
      </c>
      <c r="BG200" s="222">
        <f>IF(N200="zákl. přenesená",J200,0)</f>
        <v>0</v>
      </c>
      <c r="BH200" s="222">
        <f>IF(N200="sníž. přenesená",J200,0)</f>
        <v>0</v>
      </c>
      <c r="BI200" s="222">
        <f>IF(N200="nulová",J200,0)</f>
        <v>0</v>
      </c>
      <c r="BJ200" s="17" t="s">
        <v>85</v>
      </c>
      <c r="BK200" s="222">
        <f>ROUND(I200*H200,2)</f>
        <v>0</v>
      </c>
      <c r="BL200" s="17" t="s">
        <v>172</v>
      </c>
      <c r="BM200" s="221" t="s">
        <v>476</v>
      </c>
    </row>
    <row r="201" s="2" customFormat="1">
      <c r="A201" s="38"/>
      <c r="B201" s="39"/>
      <c r="C201" s="40"/>
      <c r="D201" s="223" t="s">
        <v>137</v>
      </c>
      <c r="E201" s="40"/>
      <c r="F201" s="224" t="s">
        <v>477</v>
      </c>
      <c r="G201" s="40"/>
      <c r="H201" s="40"/>
      <c r="I201" s="225"/>
      <c r="J201" s="40"/>
      <c r="K201" s="40"/>
      <c r="L201" s="44"/>
      <c r="M201" s="226"/>
      <c r="N201" s="227"/>
      <c r="O201" s="91"/>
      <c r="P201" s="91"/>
      <c r="Q201" s="91"/>
      <c r="R201" s="91"/>
      <c r="S201" s="91"/>
      <c r="T201" s="92"/>
      <c r="U201" s="38"/>
      <c r="V201" s="38"/>
      <c r="W201" s="38"/>
      <c r="X201" s="38"/>
      <c r="Y201" s="38"/>
      <c r="Z201" s="38"/>
      <c r="AA201" s="38"/>
      <c r="AB201" s="38"/>
      <c r="AC201" s="38"/>
      <c r="AD201" s="38"/>
      <c r="AE201" s="38"/>
      <c r="AT201" s="17" t="s">
        <v>137</v>
      </c>
      <c r="AU201" s="17" t="s">
        <v>85</v>
      </c>
    </row>
    <row r="202" s="13" customFormat="1">
      <c r="A202" s="13"/>
      <c r="B202" s="239"/>
      <c r="C202" s="240"/>
      <c r="D202" s="230" t="s">
        <v>149</v>
      </c>
      <c r="E202" s="241" t="s">
        <v>1</v>
      </c>
      <c r="F202" s="242" t="s">
        <v>478</v>
      </c>
      <c r="G202" s="240"/>
      <c r="H202" s="241" t="s">
        <v>1</v>
      </c>
      <c r="I202" s="243"/>
      <c r="J202" s="240"/>
      <c r="K202" s="240"/>
      <c r="L202" s="244"/>
      <c r="M202" s="245"/>
      <c r="N202" s="246"/>
      <c r="O202" s="246"/>
      <c r="P202" s="246"/>
      <c r="Q202" s="246"/>
      <c r="R202" s="246"/>
      <c r="S202" s="246"/>
      <c r="T202" s="247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48" t="s">
        <v>149</v>
      </c>
      <c r="AU202" s="248" t="s">
        <v>85</v>
      </c>
      <c r="AV202" s="13" t="s">
        <v>85</v>
      </c>
      <c r="AW202" s="13" t="s">
        <v>32</v>
      </c>
      <c r="AX202" s="13" t="s">
        <v>77</v>
      </c>
      <c r="AY202" s="248" t="s">
        <v>129</v>
      </c>
    </row>
    <row r="203" s="12" customFormat="1">
      <c r="A203" s="12"/>
      <c r="B203" s="228"/>
      <c r="C203" s="229"/>
      <c r="D203" s="230" t="s">
        <v>149</v>
      </c>
      <c r="E203" s="249" t="s">
        <v>1</v>
      </c>
      <c r="F203" s="231" t="s">
        <v>213</v>
      </c>
      <c r="G203" s="229"/>
      <c r="H203" s="232">
        <v>12</v>
      </c>
      <c r="I203" s="233"/>
      <c r="J203" s="229"/>
      <c r="K203" s="229"/>
      <c r="L203" s="234"/>
      <c r="M203" s="235"/>
      <c r="N203" s="236"/>
      <c r="O203" s="236"/>
      <c r="P203" s="236"/>
      <c r="Q203" s="236"/>
      <c r="R203" s="236"/>
      <c r="S203" s="236"/>
      <c r="T203" s="237"/>
      <c r="U203" s="12"/>
      <c r="V203" s="12"/>
      <c r="W203" s="12"/>
      <c r="X203" s="12"/>
      <c r="Y203" s="12"/>
      <c r="Z203" s="12"/>
      <c r="AA203" s="12"/>
      <c r="AB203" s="12"/>
      <c r="AC203" s="12"/>
      <c r="AD203" s="12"/>
      <c r="AE203" s="12"/>
      <c r="AT203" s="238" t="s">
        <v>149</v>
      </c>
      <c r="AU203" s="238" t="s">
        <v>85</v>
      </c>
      <c r="AV203" s="12" t="s">
        <v>87</v>
      </c>
      <c r="AW203" s="12" t="s">
        <v>32</v>
      </c>
      <c r="AX203" s="12" t="s">
        <v>85</v>
      </c>
      <c r="AY203" s="238" t="s">
        <v>129</v>
      </c>
    </row>
    <row r="204" s="2" customFormat="1" ht="37.8" customHeight="1">
      <c r="A204" s="38"/>
      <c r="B204" s="39"/>
      <c r="C204" s="210" t="s">
        <v>342</v>
      </c>
      <c r="D204" s="210" t="s">
        <v>130</v>
      </c>
      <c r="E204" s="211" t="s">
        <v>479</v>
      </c>
      <c r="F204" s="212" t="s">
        <v>480</v>
      </c>
      <c r="G204" s="213" t="s">
        <v>141</v>
      </c>
      <c r="H204" s="214">
        <v>193</v>
      </c>
      <c r="I204" s="215"/>
      <c r="J204" s="216">
        <f>ROUND(I204*H204,2)</f>
        <v>0</v>
      </c>
      <c r="K204" s="212" t="s">
        <v>134</v>
      </c>
      <c r="L204" s="44"/>
      <c r="M204" s="217" t="s">
        <v>1</v>
      </c>
      <c r="N204" s="218" t="s">
        <v>42</v>
      </c>
      <c r="O204" s="91"/>
      <c r="P204" s="219">
        <f>O204*H204</f>
        <v>0</v>
      </c>
      <c r="Q204" s="219">
        <v>0.0015299999999999999</v>
      </c>
      <c r="R204" s="219">
        <f>Q204*H204</f>
        <v>0.29529</v>
      </c>
      <c r="S204" s="219">
        <v>0</v>
      </c>
      <c r="T204" s="220">
        <f>S204*H204</f>
        <v>0</v>
      </c>
      <c r="U204" s="38"/>
      <c r="V204" s="38"/>
      <c r="W204" s="38"/>
      <c r="X204" s="38"/>
      <c r="Y204" s="38"/>
      <c r="Z204" s="38"/>
      <c r="AA204" s="38"/>
      <c r="AB204" s="38"/>
      <c r="AC204" s="38"/>
      <c r="AD204" s="38"/>
      <c r="AE204" s="38"/>
      <c r="AR204" s="221" t="s">
        <v>172</v>
      </c>
      <c r="AT204" s="221" t="s">
        <v>130</v>
      </c>
      <c r="AU204" s="221" t="s">
        <v>85</v>
      </c>
      <c r="AY204" s="17" t="s">
        <v>129</v>
      </c>
      <c r="BE204" s="222">
        <f>IF(N204="základní",J204,0)</f>
        <v>0</v>
      </c>
      <c r="BF204" s="222">
        <f>IF(N204="snížená",J204,0)</f>
        <v>0</v>
      </c>
      <c r="BG204" s="222">
        <f>IF(N204="zákl. přenesená",J204,0)</f>
        <v>0</v>
      </c>
      <c r="BH204" s="222">
        <f>IF(N204="sníž. přenesená",J204,0)</f>
        <v>0</v>
      </c>
      <c r="BI204" s="222">
        <f>IF(N204="nulová",J204,0)</f>
        <v>0</v>
      </c>
      <c r="BJ204" s="17" t="s">
        <v>85</v>
      </c>
      <c r="BK204" s="222">
        <f>ROUND(I204*H204,2)</f>
        <v>0</v>
      </c>
      <c r="BL204" s="17" t="s">
        <v>172</v>
      </c>
      <c r="BM204" s="221" t="s">
        <v>481</v>
      </c>
    </row>
    <row r="205" s="2" customFormat="1">
      <c r="A205" s="38"/>
      <c r="B205" s="39"/>
      <c r="C205" s="40"/>
      <c r="D205" s="223" t="s">
        <v>137</v>
      </c>
      <c r="E205" s="40"/>
      <c r="F205" s="224" t="s">
        <v>482</v>
      </c>
      <c r="G205" s="40"/>
      <c r="H205" s="40"/>
      <c r="I205" s="225"/>
      <c r="J205" s="40"/>
      <c r="K205" s="40"/>
      <c r="L205" s="44"/>
      <c r="M205" s="226"/>
      <c r="N205" s="227"/>
      <c r="O205" s="91"/>
      <c r="P205" s="91"/>
      <c r="Q205" s="91"/>
      <c r="R205" s="91"/>
      <c r="S205" s="91"/>
      <c r="T205" s="92"/>
      <c r="U205" s="38"/>
      <c r="V205" s="38"/>
      <c r="W205" s="38"/>
      <c r="X205" s="38"/>
      <c r="Y205" s="38"/>
      <c r="Z205" s="38"/>
      <c r="AA205" s="38"/>
      <c r="AB205" s="38"/>
      <c r="AC205" s="38"/>
      <c r="AD205" s="38"/>
      <c r="AE205" s="38"/>
      <c r="AT205" s="17" t="s">
        <v>137</v>
      </c>
      <c r="AU205" s="17" t="s">
        <v>85</v>
      </c>
    </row>
    <row r="206" s="13" customFormat="1">
      <c r="A206" s="13"/>
      <c r="B206" s="239"/>
      <c r="C206" s="240"/>
      <c r="D206" s="230" t="s">
        <v>149</v>
      </c>
      <c r="E206" s="241" t="s">
        <v>1</v>
      </c>
      <c r="F206" s="242" t="s">
        <v>483</v>
      </c>
      <c r="G206" s="240"/>
      <c r="H206" s="241" t="s">
        <v>1</v>
      </c>
      <c r="I206" s="243"/>
      <c r="J206" s="240"/>
      <c r="K206" s="240"/>
      <c r="L206" s="244"/>
      <c r="M206" s="245"/>
      <c r="N206" s="246"/>
      <c r="O206" s="246"/>
      <c r="P206" s="246"/>
      <c r="Q206" s="246"/>
      <c r="R206" s="246"/>
      <c r="S206" s="246"/>
      <c r="T206" s="247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48" t="s">
        <v>149</v>
      </c>
      <c r="AU206" s="248" t="s">
        <v>85</v>
      </c>
      <c r="AV206" s="13" t="s">
        <v>85</v>
      </c>
      <c r="AW206" s="13" t="s">
        <v>32</v>
      </c>
      <c r="AX206" s="13" t="s">
        <v>77</v>
      </c>
      <c r="AY206" s="248" t="s">
        <v>129</v>
      </c>
    </row>
    <row r="207" s="12" customFormat="1">
      <c r="A207" s="12"/>
      <c r="B207" s="228"/>
      <c r="C207" s="229"/>
      <c r="D207" s="230" t="s">
        <v>149</v>
      </c>
      <c r="E207" s="249" t="s">
        <v>1</v>
      </c>
      <c r="F207" s="231" t="s">
        <v>429</v>
      </c>
      <c r="G207" s="229"/>
      <c r="H207" s="232">
        <v>193</v>
      </c>
      <c r="I207" s="233"/>
      <c r="J207" s="229"/>
      <c r="K207" s="229"/>
      <c r="L207" s="234"/>
      <c r="M207" s="235"/>
      <c r="N207" s="236"/>
      <c r="O207" s="236"/>
      <c r="P207" s="236"/>
      <c r="Q207" s="236"/>
      <c r="R207" s="236"/>
      <c r="S207" s="236"/>
      <c r="T207" s="237"/>
      <c r="U207" s="12"/>
      <c r="V207" s="12"/>
      <c r="W207" s="12"/>
      <c r="X207" s="12"/>
      <c r="Y207" s="12"/>
      <c r="Z207" s="12"/>
      <c r="AA207" s="12"/>
      <c r="AB207" s="12"/>
      <c r="AC207" s="12"/>
      <c r="AD207" s="12"/>
      <c r="AE207" s="12"/>
      <c r="AT207" s="238" t="s">
        <v>149</v>
      </c>
      <c r="AU207" s="238" t="s">
        <v>85</v>
      </c>
      <c r="AV207" s="12" t="s">
        <v>87</v>
      </c>
      <c r="AW207" s="12" t="s">
        <v>32</v>
      </c>
      <c r="AX207" s="12" t="s">
        <v>85</v>
      </c>
      <c r="AY207" s="238" t="s">
        <v>129</v>
      </c>
    </row>
    <row r="208" s="2" customFormat="1" ht="37.8" customHeight="1">
      <c r="A208" s="38"/>
      <c r="B208" s="39"/>
      <c r="C208" s="210" t="s">
        <v>349</v>
      </c>
      <c r="D208" s="210" t="s">
        <v>130</v>
      </c>
      <c r="E208" s="211" t="s">
        <v>484</v>
      </c>
      <c r="F208" s="212" t="s">
        <v>485</v>
      </c>
      <c r="G208" s="213" t="s">
        <v>141</v>
      </c>
      <c r="H208" s="214">
        <v>99</v>
      </c>
      <c r="I208" s="215"/>
      <c r="J208" s="216">
        <f>ROUND(I208*H208,2)</f>
        <v>0</v>
      </c>
      <c r="K208" s="212" t="s">
        <v>134</v>
      </c>
      <c r="L208" s="44"/>
      <c r="M208" s="217" t="s">
        <v>1</v>
      </c>
      <c r="N208" s="218" t="s">
        <v>42</v>
      </c>
      <c r="O208" s="91"/>
      <c r="P208" s="219">
        <f>O208*H208</f>
        <v>0</v>
      </c>
      <c r="Q208" s="219">
        <v>0.0030000000000000001</v>
      </c>
      <c r="R208" s="219">
        <f>Q208*H208</f>
        <v>0.29699999999999999</v>
      </c>
      <c r="S208" s="219">
        <v>0</v>
      </c>
      <c r="T208" s="220">
        <f>S208*H208</f>
        <v>0</v>
      </c>
      <c r="U208" s="38"/>
      <c r="V208" s="38"/>
      <c r="W208" s="38"/>
      <c r="X208" s="38"/>
      <c r="Y208" s="38"/>
      <c r="Z208" s="38"/>
      <c r="AA208" s="38"/>
      <c r="AB208" s="38"/>
      <c r="AC208" s="38"/>
      <c r="AD208" s="38"/>
      <c r="AE208" s="38"/>
      <c r="AR208" s="221" t="s">
        <v>172</v>
      </c>
      <c r="AT208" s="221" t="s">
        <v>130</v>
      </c>
      <c r="AU208" s="221" t="s">
        <v>85</v>
      </c>
      <c r="AY208" s="17" t="s">
        <v>129</v>
      </c>
      <c r="BE208" s="222">
        <f>IF(N208="základní",J208,0)</f>
        <v>0</v>
      </c>
      <c r="BF208" s="222">
        <f>IF(N208="snížená",J208,0)</f>
        <v>0</v>
      </c>
      <c r="BG208" s="222">
        <f>IF(N208="zákl. přenesená",J208,0)</f>
        <v>0</v>
      </c>
      <c r="BH208" s="222">
        <f>IF(N208="sníž. přenesená",J208,0)</f>
        <v>0</v>
      </c>
      <c r="BI208" s="222">
        <f>IF(N208="nulová",J208,0)</f>
        <v>0</v>
      </c>
      <c r="BJ208" s="17" t="s">
        <v>85</v>
      </c>
      <c r="BK208" s="222">
        <f>ROUND(I208*H208,2)</f>
        <v>0</v>
      </c>
      <c r="BL208" s="17" t="s">
        <v>172</v>
      </c>
      <c r="BM208" s="221" t="s">
        <v>486</v>
      </c>
    </row>
    <row r="209" s="2" customFormat="1">
      <c r="A209" s="38"/>
      <c r="B209" s="39"/>
      <c r="C209" s="40"/>
      <c r="D209" s="223" t="s">
        <v>137</v>
      </c>
      <c r="E209" s="40"/>
      <c r="F209" s="224" t="s">
        <v>487</v>
      </c>
      <c r="G209" s="40"/>
      <c r="H209" s="40"/>
      <c r="I209" s="225"/>
      <c r="J209" s="40"/>
      <c r="K209" s="40"/>
      <c r="L209" s="44"/>
      <c r="M209" s="226"/>
      <c r="N209" s="227"/>
      <c r="O209" s="91"/>
      <c r="P209" s="91"/>
      <c r="Q209" s="91"/>
      <c r="R209" s="91"/>
      <c r="S209" s="91"/>
      <c r="T209" s="92"/>
      <c r="U209" s="38"/>
      <c r="V209" s="38"/>
      <c r="W209" s="38"/>
      <c r="X209" s="38"/>
      <c r="Y209" s="38"/>
      <c r="Z209" s="38"/>
      <c r="AA209" s="38"/>
      <c r="AB209" s="38"/>
      <c r="AC209" s="38"/>
      <c r="AD209" s="38"/>
      <c r="AE209" s="38"/>
      <c r="AT209" s="17" t="s">
        <v>137</v>
      </c>
      <c r="AU209" s="17" t="s">
        <v>85</v>
      </c>
    </row>
    <row r="210" s="13" customFormat="1">
      <c r="A210" s="13"/>
      <c r="B210" s="239"/>
      <c r="C210" s="240"/>
      <c r="D210" s="230" t="s">
        <v>149</v>
      </c>
      <c r="E210" s="241" t="s">
        <v>1</v>
      </c>
      <c r="F210" s="242" t="s">
        <v>488</v>
      </c>
      <c r="G210" s="240"/>
      <c r="H210" s="241" t="s">
        <v>1</v>
      </c>
      <c r="I210" s="243"/>
      <c r="J210" s="240"/>
      <c r="K210" s="240"/>
      <c r="L210" s="244"/>
      <c r="M210" s="245"/>
      <c r="N210" s="246"/>
      <c r="O210" s="246"/>
      <c r="P210" s="246"/>
      <c r="Q210" s="246"/>
      <c r="R210" s="246"/>
      <c r="S210" s="246"/>
      <c r="T210" s="247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48" t="s">
        <v>149</v>
      </c>
      <c r="AU210" s="248" t="s">
        <v>85</v>
      </c>
      <c r="AV210" s="13" t="s">
        <v>85</v>
      </c>
      <c r="AW210" s="13" t="s">
        <v>32</v>
      </c>
      <c r="AX210" s="13" t="s">
        <v>77</v>
      </c>
      <c r="AY210" s="248" t="s">
        <v>129</v>
      </c>
    </row>
    <row r="211" s="12" customFormat="1">
      <c r="A211" s="12"/>
      <c r="B211" s="228"/>
      <c r="C211" s="229"/>
      <c r="D211" s="230" t="s">
        <v>149</v>
      </c>
      <c r="E211" s="249" t="s">
        <v>1</v>
      </c>
      <c r="F211" s="231" t="s">
        <v>489</v>
      </c>
      <c r="G211" s="229"/>
      <c r="H211" s="232">
        <v>99</v>
      </c>
      <c r="I211" s="233"/>
      <c r="J211" s="229"/>
      <c r="K211" s="229"/>
      <c r="L211" s="234"/>
      <c r="M211" s="235"/>
      <c r="N211" s="236"/>
      <c r="O211" s="236"/>
      <c r="P211" s="236"/>
      <c r="Q211" s="236"/>
      <c r="R211" s="236"/>
      <c r="S211" s="236"/>
      <c r="T211" s="237"/>
      <c r="U211" s="12"/>
      <c r="V211" s="12"/>
      <c r="W211" s="12"/>
      <c r="X211" s="12"/>
      <c r="Y211" s="12"/>
      <c r="Z211" s="12"/>
      <c r="AA211" s="12"/>
      <c r="AB211" s="12"/>
      <c r="AC211" s="12"/>
      <c r="AD211" s="12"/>
      <c r="AE211" s="12"/>
      <c r="AT211" s="238" t="s">
        <v>149</v>
      </c>
      <c r="AU211" s="238" t="s">
        <v>85</v>
      </c>
      <c r="AV211" s="12" t="s">
        <v>87</v>
      </c>
      <c r="AW211" s="12" t="s">
        <v>32</v>
      </c>
      <c r="AX211" s="12" t="s">
        <v>85</v>
      </c>
      <c r="AY211" s="238" t="s">
        <v>129</v>
      </c>
    </row>
    <row r="212" s="2" customFormat="1" ht="37.8" customHeight="1">
      <c r="A212" s="38"/>
      <c r="B212" s="39"/>
      <c r="C212" s="210" t="s">
        <v>354</v>
      </c>
      <c r="D212" s="210" t="s">
        <v>130</v>
      </c>
      <c r="E212" s="211" t="s">
        <v>490</v>
      </c>
      <c r="F212" s="212" t="s">
        <v>491</v>
      </c>
      <c r="G212" s="213" t="s">
        <v>141</v>
      </c>
      <c r="H212" s="214">
        <v>63</v>
      </c>
      <c r="I212" s="215"/>
      <c r="J212" s="216">
        <f>ROUND(I212*H212,2)</f>
        <v>0</v>
      </c>
      <c r="K212" s="212" t="s">
        <v>134</v>
      </c>
      <c r="L212" s="44"/>
      <c r="M212" s="217" t="s">
        <v>1</v>
      </c>
      <c r="N212" s="218" t="s">
        <v>42</v>
      </c>
      <c r="O212" s="91"/>
      <c r="P212" s="219">
        <f>O212*H212</f>
        <v>0</v>
      </c>
      <c r="Q212" s="219">
        <v>0.0036900000000000001</v>
      </c>
      <c r="R212" s="219">
        <f>Q212*H212</f>
        <v>0.23247000000000001</v>
      </c>
      <c r="S212" s="219">
        <v>0</v>
      </c>
      <c r="T212" s="220">
        <f>S212*H212</f>
        <v>0</v>
      </c>
      <c r="U212" s="38"/>
      <c r="V212" s="38"/>
      <c r="W212" s="38"/>
      <c r="X212" s="38"/>
      <c r="Y212" s="38"/>
      <c r="Z212" s="38"/>
      <c r="AA212" s="38"/>
      <c r="AB212" s="38"/>
      <c r="AC212" s="38"/>
      <c r="AD212" s="38"/>
      <c r="AE212" s="38"/>
      <c r="AR212" s="221" t="s">
        <v>172</v>
      </c>
      <c r="AT212" s="221" t="s">
        <v>130</v>
      </c>
      <c r="AU212" s="221" t="s">
        <v>85</v>
      </c>
      <c r="AY212" s="17" t="s">
        <v>129</v>
      </c>
      <c r="BE212" s="222">
        <f>IF(N212="základní",J212,0)</f>
        <v>0</v>
      </c>
      <c r="BF212" s="222">
        <f>IF(N212="snížená",J212,0)</f>
        <v>0</v>
      </c>
      <c r="BG212" s="222">
        <f>IF(N212="zákl. přenesená",J212,0)</f>
        <v>0</v>
      </c>
      <c r="BH212" s="222">
        <f>IF(N212="sníž. přenesená",J212,0)</f>
        <v>0</v>
      </c>
      <c r="BI212" s="222">
        <f>IF(N212="nulová",J212,0)</f>
        <v>0</v>
      </c>
      <c r="BJ212" s="17" t="s">
        <v>85</v>
      </c>
      <c r="BK212" s="222">
        <f>ROUND(I212*H212,2)</f>
        <v>0</v>
      </c>
      <c r="BL212" s="17" t="s">
        <v>172</v>
      </c>
      <c r="BM212" s="221" t="s">
        <v>492</v>
      </c>
    </row>
    <row r="213" s="2" customFormat="1">
      <c r="A213" s="38"/>
      <c r="B213" s="39"/>
      <c r="C213" s="40"/>
      <c r="D213" s="223" t="s">
        <v>137</v>
      </c>
      <c r="E213" s="40"/>
      <c r="F213" s="224" t="s">
        <v>493</v>
      </c>
      <c r="G213" s="40"/>
      <c r="H213" s="40"/>
      <c r="I213" s="225"/>
      <c r="J213" s="40"/>
      <c r="K213" s="40"/>
      <c r="L213" s="44"/>
      <c r="M213" s="226"/>
      <c r="N213" s="227"/>
      <c r="O213" s="91"/>
      <c r="P213" s="91"/>
      <c r="Q213" s="91"/>
      <c r="R213" s="91"/>
      <c r="S213" s="91"/>
      <c r="T213" s="92"/>
      <c r="U213" s="38"/>
      <c r="V213" s="38"/>
      <c r="W213" s="38"/>
      <c r="X213" s="38"/>
      <c r="Y213" s="38"/>
      <c r="Z213" s="38"/>
      <c r="AA213" s="38"/>
      <c r="AB213" s="38"/>
      <c r="AC213" s="38"/>
      <c r="AD213" s="38"/>
      <c r="AE213" s="38"/>
      <c r="AT213" s="17" t="s">
        <v>137</v>
      </c>
      <c r="AU213" s="17" t="s">
        <v>85</v>
      </c>
    </row>
    <row r="214" s="13" customFormat="1">
      <c r="A214" s="13"/>
      <c r="B214" s="239"/>
      <c r="C214" s="240"/>
      <c r="D214" s="230" t="s">
        <v>149</v>
      </c>
      <c r="E214" s="241" t="s">
        <v>1</v>
      </c>
      <c r="F214" s="242" t="s">
        <v>494</v>
      </c>
      <c r="G214" s="240"/>
      <c r="H214" s="241" t="s">
        <v>1</v>
      </c>
      <c r="I214" s="243"/>
      <c r="J214" s="240"/>
      <c r="K214" s="240"/>
      <c r="L214" s="244"/>
      <c r="M214" s="245"/>
      <c r="N214" s="246"/>
      <c r="O214" s="246"/>
      <c r="P214" s="246"/>
      <c r="Q214" s="246"/>
      <c r="R214" s="246"/>
      <c r="S214" s="246"/>
      <c r="T214" s="247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48" t="s">
        <v>149</v>
      </c>
      <c r="AU214" s="248" t="s">
        <v>85</v>
      </c>
      <c r="AV214" s="13" t="s">
        <v>85</v>
      </c>
      <c r="AW214" s="13" t="s">
        <v>32</v>
      </c>
      <c r="AX214" s="13" t="s">
        <v>77</v>
      </c>
      <c r="AY214" s="248" t="s">
        <v>129</v>
      </c>
    </row>
    <row r="215" s="12" customFormat="1">
      <c r="A215" s="12"/>
      <c r="B215" s="228"/>
      <c r="C215" s="229"/>
      <c r="D215" s="230" t="s">
        <v>149</v>
      </c>
      <c r="E215" s="249" t="s">
        <v>1</v>
      </c>
      <c r="F215" s="231" t="s">
        <v>495</v>
      </c>
      <c r="G215" s="229"/>
      <c r="H215" s="232">
        <v>63</v>
      </c>
      <c r="I215" s="233"/>
      <c r="J215" s="229"/>
      <c r="K215" s="229"/>
      <c r="L215" s="234"/>
      <c r="M215" s="235"/>
      <c r="N215" s="236"/>
      <c r="O215" s="236"/>
      <c r="P215" s="236"/>
      <c r="Q215" s="236"/>
      <c r="R215" s="236"/>
      <c r="S215" s="236"/>
      <c r="T215" s="237"/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T215" s="238" t="s">
        <v>149</v>
      </c>
      <c r="AU215" s="238" t="s">
        <v>85</v>
      </c>
      <c r="AV215" s="12" t="s">
        <v>87</v>
      </c>
      <c r="AW215" s="12" t="s">
        <v>32</v>
      </c>
      <c r="AX215" s="12" t="s">
        <v>85</v>
      </c>
      <c r="AY215" s="238" t="s">
        <v>129</v>
      </c>
    </row>
    <row r="216" s="2" customFormat="1" ht="37.8" customHeight="1">
      <c r="A216" s="38"/>
      <c r="B216" s="39"/>
      <c r="C216" s="210" t="s">
        <v>7</v>
      </c>
      <c r="D216" s="210" t="s">
        <v>130</v>
      </c>
      <c r="E216" s="211" t="s">
        <v>496</v>
      </c>
      <c r="F216" s="212" t="s">
        <v>497</v>
      </c>
      <c r="G216" s="213" t="s">
        <v>141</v>
      </c>
      <c r="H216" s="214">
        <v>66</v>
      </c>
      <c r="I216" s="215"/>
      <c r="J216" s="216">
        <f>ROUND(I216*H216,2)</f>
        <v>0</v>
      </c>
      <c r="K216" s="212" t="s">
        <v>134</v>
      </c>
      <c r="L216" s="44"/>
      <c r="M216" s="217" t="s">
        <v>1</v>
      </c>
      <c r="N216" s="218" t="s">
        <v>42</v>
      </c>
      <c r="O216" s="91"/>
      <c r="P216" s="219">
        <f>O216*H216</f>
        <v>0</v>
      </c>
      <c r="Q216" s="219">
        <v>0.01068</v>
      </c>
      <c r="R216" s="219">
        <f>Q216*H216</f>
        <v>0.70488000000000006</v>
      </c>
      <c r="S216" s="219">
        <v>0</v>
      </c>
      <c r="T216" s="220">
        <f>S216*H216</f>
        <v>0</v>
      </c>
      <c r="U216" s="38"/>
      <c r="V216" s="38"/>
      <c r="W216" s="38"/>
      <c r="X216" s="38"/>
      <c r="Y216" s="38"/>
      <c r="Z216" s="38"/>
      <c r="AA216" s="38"/>
      <c r="AB216" s="38"/>
      <c r="AC216" s="38"/>
      <c r="AD216" s="38"/>
      <c r="AE216" s="38"/>
      <c r="AR216" s="221" t="s">
        <v>172</v>
      </c>
      <c r="AT216" s="221" t="s">
        <v>130</v>
      </c>
      <c r="AU216" s="221" t="s">
        <v>85</v>
      </c>
      <c r="AY216" s="17" t="s">
        <v>129</v>
      </c>
      <c r="BE216" s="222">
        <f>IF(N216="základní",J216,0)</f>
        <v>0</v>
      </c>
      <c r="BF216" s="222">
        <f>IF(N216="snížená",J216,0)</f>
        <v>0</v>
      </c>
      <c r="BG216" s="222">
        <f>IF(N216="zákl. přenesená",J216,0)</f>
        <v>0</v>
      </c>
      <c r="BH216" s="222">
        <f>IF(N216="sníž. přenesená",J216,0)</f>
        <v>0</v>
      </c>
      <c r="BI216" s="222">
        <f>IF(N216="nulová",J216,0)</f>
        <v>0</v>
      </c>
      <c r="BJ216" s="17" t="s">
        <v>85</v>
      </c>
      <c r="BK216" s="222">
        <f>ROUND(I216*H216,2)</f>
        <v>0</v>
      </c>
      <c r="BL216" s="17" t="s">
        <v>172</v>
      </c>
      <c r="BM216" s="221" t="s">
        <v>498</v>
      </c>
    </row>
    <row r="217" s="2" customFormat="1">
      <c r="A217" s="38"/>
      <c r="B217" s="39"/>
      <c r="C217" s="40"/>
      <c r="D217" s="223" t="s">
        <v>137</v>
      </c>
      <c r="E217" s="40"/>
      <c r="F217" s="224" t="s">
        <v>499</v>
      </c>
      <c r="G217" s="40"/>
      <c r="H217" s="40"/>
      <c r="I217" s="225"/>
      <c r="J217" s="40"/>
      <c r="K217" s="40"/>
      <c r="L217" s="44"/>
      <c r="M217" s="226"/>
      <c r="N217" s="227"/>
      <c r="O217" s="91"/>
      <c r="P217" s="91"/>
      <c r="Q217" s="91"/>
      <c r="R217" s="91"/>
      <c r="S217" s="91"/>
      <c r="T217" s="92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T217" s="17" t="s">
        <v>137</v>
      </c>
      <c r="AU217" s="17" t="s">
        <v>85</v>
      </c>
    </row>
    <row r="218" s="13" customFormat="1">
      <c r="A218" s="13"/>
      <c r="B218" s="239"/>
      <c r="C218" s="240"/>
      <c r="D218" s="230" t="s">
        <v>149</v>
      </c>
      <c r="E218" s="241" t="s">
        <v>1</v>
      </c>
      <c r="F218" s="242" t="s">
        <v>500</v>
      </c>
      <c r="G218" s="240"/>
      <c r="H218" s="241" t="s">
        <v>1</v>
      </c>
      <c r="I218" s="243"/>
      <c r="J218" s="240"/>
      <c r="K218" s="240"/>
      <c r="L218" s="244"/>
      <c r="M218" s="245"/>
      <c r="N218" s="246"/>
      <c r="O218" s="246"/>
      <c r="P218" s="246"/>
      <c r="Q218" s="246"/>
      <c r="R218" s="246"/>
      <c r="S218" s="246"/>
      <c r="T218" s="247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48" t="s">
        <v>149</v>
      </c>
      <c r="AU218" s="248" t="s">
        <v>85</v>
      </c>
      <c r="AV218" s="13" t="s">
        <v>85</v>
      </c>
      <c r="AW218" s="13" t="s">
        <v>32</v>
      </c>
      <c r="AX218" s="13" t="s">
        <v>77</v>
      </c>
      <c r="AY218" s="248" t="s">
        <v>129</v>
      </c>
    </row>
    <row r="219" s="12" customFormat="1">
      <c r="A219" s="12"/>
      <c r="B219" s="228"/>
      <c r="C219" s="229"/>
      <c r="D219" s="230" t="s">
        <v>149</v>
      </c>
      <c r="E219" s="249" t="s">
        <v>1</v>
      </c>
      <c r="F219" s="231" t="s">
        <v>501</v>
      </c>
      <c r="G219" s="229"/>
      <c r="H219" s="232">
        <v>33</v>
      </c>
      <c r="I219" s="233"/>
      <c r="J219" s="229"/>
      <c r="K219" s="229"/>
      <c r="L219" s="234"/>
      <c r="M219" s="235"/>
      <c r="N219" s="236"/>
      <c r="O219" s="236"/>
      <c r="P219" s="236"/>
      <c r="Q219" s="236"/>
      <c r="R219" s="236"/>
      <c r="S219" s="236"/>
      <c r="T219" s="237"/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T219" s="238" t="s">
        <v>149</v>
      </c>
      <c r="AU219" s="238" t="s">
        <v>85</v>
      </c>
      <c r="AV219" s="12" t="s">
        <v>87</v>
      </c>
      <c r="AW219" s="12" t="s">
        <v>32</v>
      </c>
      <c r="AX219" s="12" t="s">
        <v>77</v>
      </c>
      <c r="AY219" s="238" t="s">
        <v>129</v>
      </c>
    </row>
    <row r="220" s="13" customFormat="1">
      <c r="A220" s="13"/>
      <c r="B220" s="239"/>
      <c r="C220" s="240"/>
      <c r="D220" s="230" t="s">
        <v>149</v>
      </c>
      <c r="E220" s="241" t="s">
        <v>1</v>
      </c>
      <c r="F220" s="242" t="s">
        <v>502</v>
      </c>
      <c r="G220" s="240"/>
      <c r="H220" s="241" t="s">
        <v>1</v>
      </c>
      <c r="I220" s="243"/>
      <c r="J220" s="240"/>
      <c r="K220" s="240"/>
      <c r="L220" s="244"/>
      <c r="M220" s="245"/>
      <c r="N220" s="246"/>
      <c r="O220" s="246"/>
      <c r="P220" s="246"/>
      <c r="Q220" s="246"/>
      <c r="R220" s="246"/>
      <c r="S220" s="246"/>
      <c r="T220" s="247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48" t="s">
        <v>149</v>
      </c>
      <c r="AU220" s="248" t="s">
        <v>85</v>
      </c>
      <c r="AV220" s="13" t="s">
        <v>85</v>
      </c>
      <c r="AW220" s="13" t="s">
        <v>32</v>
      </c>
      <c r="AX220" s="13" t="s">
        <v>77</v>
      </c>
      <c r="AY220" s="248" t="s">
        <v>129</v>
      </c>
    </row>
    <row r="221" s="12" customFormat="1">
      <c r="A221" s="12"/>
      <c r="B221" s="228"/>
      <c r="C221" s="229"/>
      <c r="D221" s="230" t="s">
        <v>149</v>
      </c>
      <c r="E221" s="249" t="s">
        <v>1</v>
      </c>
      <c r="F221" s="231" t="s">
        <v>501</v>
      </c>
      <c r="G221" s="229"/>
      <c r="H221" s="232">
        <v>33</v>
      </c>
      <c r="I221" s="233"/>
      <c r="J221" s="229"/>
      <c r="K221" s="229"/>
      <c r="L221" s="234"/>
      <c r="M221" s="235"/>
      <c r="N221" s="236"/>
      <c r="O221" s="236"/>
      <c r="P221" s="236"/>
      <c r="Q221" s="236"/>
      <c r="R221" s="236"/>
      <c r="S221" s="236"/>
      <c r="T221" s="237"/>
      <c r="U221" s="12"/>
      <c r="V221" s="12"/>
      <c r="W221" s="12"/>
      <c r="X221" s="12"/>
      <c r="Y221" s="12"/>
      <c r="Z221" s="12"/>
      <c r="AA221" s="12"/>
      <c r="AB221" s="12"/>
      <c r="AC221" s="12"/>
      <c r="AD221" s="12"/>
      <c r="AE221" s="12"/>
      <c r="AT221" s="238" t="s">
        <v>149</v>
      </c>
      <c r="AU221" s="238" t="s">
        <v>85</v>
      </c>
      <c r="AV221" s="12" t="s">
        <v>87</v>
      </c>
      <c r="AW221" s="12" t="s">
        <v>32</v>
      </c>
      <c r="AX221" s="12" t="s">
        <v>77</v>
      </c>
      <c r="AY221" s="238" t="s">
        <v>129</v>
      </c>
    </row>
    <row r="222" s="14" customFormat="1">
      <c r="A222" s="14"/>
      <c r="B222" s="250"/>
      <c r="C222" s="251"/>
      <c r="D222" s="230" t="s">
        <v>149</v>
      </c>
      <c r="E222" s="252" t="s">
        <v>1</v>
      </c>
      <c r="F222" s="253" t="s">
        <v>182</v>
      </c>
      <c r="G222" s="251"/>
      <c r="H222" s="254">
        <v>66</v>
      </c>
      <c r="I222" s="255"/>
      <c r="J222" s="251"/>
      <c r="K222" s="251"/>
      <c r="L222" s="256"/>
      <c r="M222" s="257"/>
      <c r="N222" s="258"/>
      <c r="O222" s="258"/>
      <c r="P222" s="258"/>
      <c r="Q222" s="258"/>
      <c r="R222" s="258"/>
      <c r="S222" s="258"/>
      <c r="T222" s="259"/>
      <c r="U222" s="14"/>
      <c r="V222" s="14"/>
      <c r="W222" s="14"/>
      <c r="X222" s="14"/>
      <c r="Y222" s="14"/>
      <c r="Z222" s="14"/>
      <c r="AA222" s="14"/>
      <c r="AB222" s="14"/>
      <c r="AC222" s="14"/>
      <c r="AD222" s="14"/>
      <c r="AE222" s="14"/>
      <c r="AT222" s="260" t="s">
        <v>149</v>
      </c>
      <c r="AU222" s="260" t="s">
        <v>85</v>
      </c>
      <c r="AV222" s="14" t="s">
        <v>135</v>
      </c>
      <c r="AW222" s="14" t="s">
        <v>32</v>
      </c>
      <c r="AX222" s="14" t="s">
        <v>85</v>
      </c>
      <c r="AY222" s="260" t="s">
        <v>129</v>
      </c>
    </row>
    <row r="223" s="2" customFormat="1" ht="24.15" customHeight="1">
      <c r="A223" s="38"/>
      <c r="B223" s="39"/>
      <c r="C223" s="210" t="s">
        <v>365</v>
      </c>
      <c r="D223" s="210" t="s">
        <v>130</v>
      </c>
      <c r="E223" s="211" t="s">
        <v>503</v>
      </c>
      <c r="F223" s="212" t="s">
        <v>504</v>
      </c>
      <c r="G223" s="213" t="s">
        <v>141</v>
      </c>
      <c r="H223" s="214">
        <v>21</v>
      </c>
      <c r="I223" s="215"/>
      <c r="J223" s="216">
        <f>ROUND(I223*H223,2)</f>
        <v>0</v>
      </c>
      <c r="K223" s="212" t="s">
        <v>1</v>
      </c>
      <c r="L223" s="44"/>
      <c r="M223" s="217" t="s">
        <v>1</v>
      </c>
      <c r="N223" s="218" t="s">
        <v>42</v>
      </c>
      <c r="O223" s="91"/>
      <c r="P223" s="219">
        <f>O223*H223</f>
        <v>0</v>
      </c>
      <c r="Q223" s="219">
        <v>0.0040499999999999998</v>
      </c>
      <c r="R223" s="219">
        <f>Q223*H223</f>
        <v>0.085050000000000001</v>
      </c>
      <c r="S223" s="219">
        <v>0</v>
      </c>
      <c r="T223" s="220">
        <f>S223*H223</f>
        <v>0</v>
      </c>
      <c r="U223" s="38"/>
      <c r="V223" s="38"/>
      <c r="W223" s="38"/>
      <c r="X223" s="38"/>
      <c r="Y223" s="38"/>
      <c r="Z223" s="38"/>
      <c r="AA223" s="38"/>
      <c r="AB223" s="38"/>
      <c r="AC223" s="38"/>
      <c r="AD223" s="38"/>
      <c r="AE223" s="38"/>
      <c r="AR223" s="221" t="s">
        <v>172</v>
      </c>
      <c r="AT223" s="221" t="s">
        <v>130</v>
      </c>
      <c r="AU223" s="221" t="s">
        <v>85</v>
      </c>
      <c r="AY223" s="17" t="s">
        <v>129</v>
      </c>
      <c r="BE223" s="222">
        <f>IF(N223="základní",J223,0)</f>
        <v>0</v>
      </c>
      <c r="BF223" s="222">
        <f>IF(N223="snížená",J223,0)</f>
        <v>0</v>
      </c>
      <c r="BG223" s="222">
        <f>IF(N223="zákl. přenesená",J223,0)</f>
        <v>0</v>
      </c>
      <c r="BH223" s="222">
        <f>IF(N223="sníž. přenesená",J223,0)</f>
        <v>0</v>
      </c>
      <c r="BI223" s="222">
        <f>IF(N223="nulová",J223,0)</f>
        <v>0</v>
      </c>
      <c r="BJ223" s="17" t="s">
        <v>85</v>
      </c>
      <c r="BK223" s="222">
        <f>ROUND(I223*H223,2)</f>
        <v>0</v>
      </c>
      <c r="BL223" s="17" t="s">
        <v>172</v>
      </c>
      <c r="BM223" s="221" t="s">
        <v>505</v>
      </c>
    </row>
    <row r="224" s="13" customFormat="1">
      <c r="A224" s="13"/>
      <c r="B224" s="239"/>
      <c r="C224" s="240"/>
      <c r="D224" s="230" t="s">
        <v>149</v>
      </c>
      <c r="E224" s="241" t="s">
        <v>1</v>
      </c>
      <c r="F224" s="242" t="s">
        <v>506</v>
      </c>
      <c r="G224" s="240"/>
      <c r="H224" s="241" t="s">
        <v>1</v>
      </c>
      <c r="I224" s="243"/>
      <c r="J224" s="240"/>
      <c r="K224" s="240"/>
      <c r="L224" s="244"/>
      <c r="M224" s="245"/>
      <c r="N224" s="246"/>
      <c r="O224" s="246"/>
      <c r="P224" s="246"/>
      <c r="Q224" s="246"/>
      <c r="R224" s="246"/>
      <c r="S224" s="246"/>
      <c r="T224" s="247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48" t="s">
        <v>149</v>
      </c>
      <c r="AU224" s="248" t="s">
        <v>85</v>
      </c>
      <c r="AV224" s="13" t="s">
        <v>85</v>
      </c>
      <c r="AW224" s="13" t="s">
        <v>32</v>
      </c>
      <c r="AX224" s="13" t="s">
        <v>77</v>
      </c>
      <c r="AY224" s="248" t="s">
        <v>129</v>
      </c>
    </row>
    <row r="225" s="12" customFormat="1">
      <c r="A225" s="12"/>
      <c r="B225" s="228"/>
      <c r="C225" s="229"/>
      <c r="D225" s="230" t="s">
        <v>149</v>
      </c>
      <c r="E225" s="249" t="s">
        <v>1</v>
      </c>
      <c r="F225" s="231" t="s">
        <v>234</v>
      </c>
      <c r="G225" s="229"/>
      <c r="H225" s="232">
        <v>21</v>
      </c>
      <c r="I225" s="233"/>
      <c r="J225" s="229"/>
      <c r="K225" s="229"/>
      <c r="L225" s="234"/>
      <c r="M225" s="235"/>
      <c r="N225" s="236"/>
      <c r="O225" s="236"/>
      <c r="P225" s="236"/>
      <c r="Q225" s="236"/>
      <c r="R225" s="236"/>
      <c r="S225" s="236"/>
      <c r="T225" s="237"/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T225" s="238" t="s">
        <v>149</v>
      </c>
      <c r="AU225" s="238" t="s">
        <v>85</v>
      </c>
      <c r="AV225" s="12" t="s">
        <v>87</v>
      </c>
      <c r="AW225" s="12" t="s">
        <v>32</v>
      </c>
      <c r="AX225" s="12" t="s">
        <v>85</v>
      </c>
      <c r="AY225" s="238" t="s">
        <v>129</v>
      </c>
    </row>
    <row r="226" s="2" customFormat="1" ht="55.5" customHeight="1">
      <c r="A226" s="38"/>
      <c r="B226" s="39"/>
      <c r="C226" s="210" t="s">
        <v>507</v>
      </c>
      <c r="D226" s="210" t="s">
        <v>130</v>
      </c>
      <c r="E226" s="211" t="s">
        <v>508</v>
      </c>
      <c r="F226" s="212" t="s">
        <v>509</v>
      </c>
      <c r="G226" s="213" t="s">
        <v>133</v>
      </c>
      <c r="H226" s="214">
        <v>1.8979999999999999</v>
      </c>
      <c r="I226" s="215"/>
      <c r="J226" s="216">
        <f>ROUND(I226*H226,2)</f>
        <v>0</v>
      </c>
      <c r="K226" s="212" t="s">
        <v>134</v>
      </c>
      <c r="L226" s="44"/>
      <c r="M226" s="217" t="s">
        <v>1</v>
      </c>
      <c r="N226" s="218" t="s">
        <v>42</v>
      </c>
      <c r="O226" s="91"/>
      <c r="P226" s="219">
        <f>O226*H226</f>
        <v>0</v>
      </c>
      <c r="Q226" s="219">
        <v>0</v>
      </c>
      <c r="R226" s="219">
        <f>Q226*H226</f>
        <v>0</v>
      </c>
      <c r="S226" s="219">
        <v>0</v>
      </c>
      <c r="T226" s="220">
        <f>S226*H226</f>
        <v>0</v>
      </c>
      <c r="U226" s="38"/>
      <c r="V226" s="38"/>
      <c r="W226" s="38"/>
      <c r="X226" s="38"/>
      <c r="Y226" s="38"/>
      <c r="Z226" s="38"/>
      <c r="AA226" s="38"/>
      <c r="AB226" s="38"/>
      <c r="AC226" s="38"/>
      <c r="AD226" s="38"/>
      <c r="AE226" s="38"/>
      <c r="AR226" s="221" t="s">
        <v>172</v>
      </c>
      <c r="AT226" s="221" t="s">
        <v>130</v>
      </c>
      <c r="AU226" s="221" t="s">
        <v>85</v>
      </c>
      <c r="AY226" s="17" t="s">
        <v>129</v>
      </c>
      <c r="BE226" s="222">
        <f>IF(N226="základní",J226,0)</f>
        <v>0</v>
      </c>
      <c r="BF226" s="222">
        <f>IF(N226="snížená",J226,0)</f>
        <v>0</v>
      </c>
      <c r="BG226" s="222">
        <f>IF(N226="zákl. přenesená",J226,0)</f>
        <v>0</v>
      </c>
      <c r="BH226" s="222">
        <f>IF(N226="sníž. přenesená",J226,0)</f>
        <v>0</v>
      </c>
      <c r="BI226" s="222">
        <f>IF(N226="nulová",J226,0)</f>
        <v>0</v>
      </c>
      <c r="BJ226" s="17" t="s">
        <v>85</v>
      </c>
      <c r="BK226" s="222">
        <f>ROUND(I226*H226,2)</f>
        <v>0</v>
      </c>
      <c r="BL226" s="17" t="s">
        <v>172</v>
      </c>
      <c r="BM226" s="221" t="s">
        <v>510</v>
      </c>
    </row>
    <row r="227" s="2" customFormat="1">
      <c r="A227" s="38"/>
      <c r="B227" s="39"/>
      <c r="C227" s="40"/>
      <c r="D227" s="223" t="s">
        <v>137</v>
      </c>
      <c r="E227" s="40"/>
      <c r="F227" s="224" t="s">
        <v>511</v>
      </c>
      <c r="G227" s="40"/>
      <c r="H227" s="40"/>
      <c r="I227" s="225"/>
      <c r="J227" s="40"/>
      <c r="K227" s="40"/>
      <c r="L227" s="44"/>
      <c r="M227" s="226"/>
      <c r="N227" s="227"/>
      <c r="O227" s="91"/>
      <c r="P227" s="91"/>
      <c r="Q227" s="91"/>
      <c r="R227" s="91"/>
      <c r="S227" s="91"/>
      <c r="T227" s="92"/>
      <c r="U227" s="38"/>
      <c r="V227" s="38"/>
      <c r="W227" s="38"/>
      <c r="X227" s="38"/>
      <c r="Y227" s="38"/>
      <c r="Z227" s="38"/>
      <c r="AA227" s="38"/>
      <c r="AB227" s="38"/>
      <c r="AC227" s="38"/>
      <c r="AD227" s="38"/>
      <c r="AE227" s="38"/>
      <c r="AT227" s="17" t="s">
        <v>137</v>
      </c>
      <c r="AU227" s="17" t="s">
        <v>85</v>
      </c>
    </row>
    <row r="228" s="11" customFormat="1" ht="25.92" customHeight="1">
      <c r="A228" s="11"/>
      <c r="B228" s="196"/>
      <c r="C228" s="197"/>
      <c r="D228" s="198" t="s">
        <v>76</v>
      </c>
      <c r="E228" s="199" t="s">
        <v>235</v>
      </c>
      <c r="F228" s="199" t="s">
        <v>236</v>
      </c>
      <c r="G228" s="197"/>
      <c r="H228" s="197"/>
      <c r="I228" s="200"/>
      <c r="J228" s="201">
        <f>BK228</f>
        <v>0</v>
      </c>
      <c r="K228" s="197"/>
      <c r="L228" s="202"/>
      <c r="M228" s="203"/>
      <c r="N228" s="204"/>
      <c r="O228" s="204"/>
      <c r="P228" s="205">
        <f>SUM(P229:P237)</f>
        <v>0</v>
      </c>
      <c r="Q228" s="204"/>
      <c r="R228" s="205">
        <f>SUM(R229:R237)</f>
        <v>0.38999999999999996</v>
      </c>
      <c r="S228" s="204"/>
      <c r="T228" s="206">
        <f>SUM(T229:T237)</f>
        <v>0</v>
      </c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R228" s="207" t="s">
        <v>87</v>
      </c>
      <c r="AT228" s="208" t="s">
        <v>76</v>
      </c>
      <c r="AU228" s="208" t="s">
        <v>77</v>
      </c>
      <c r="AY228" s="207" t="s">
        <v>129</v>
      </c>
      <c r="BK228" s="209">
        <f>SUM(BK229:BK237)</f>
        <v>0</v>
      </c>
    </row>
    <row r="229" s="2" customFormat="1" ht="16.5" customHeight="1">
      <c r="A229" s="38"/>
      <c r="B229" s="39"/>
      <c r="C229" s="210" t="s">
        <v>512</v>
      </c>
      <c r="D229" s="210" t="s">
        <v>130</v>
      </c>
      <c r="E229" s="211" t="s">
        <v>513</v>
      </c>
      <c r="F229" s="212" t="s">
        <v>514</v>
      </c>
      <c r="G229" s="213" t="s">
        <v>193</v>
      </c>
      <c r="H229" s="214">
        <v>30</v>
      </c>
      <c r="I229" s="215"/>
      <c r="J229" s="216">
        <f>ROUND(I229*H229,2)</f>
        <v>0</v>
      </c>
      <c r="K229" s="212" t="s">
        <v>134</v>
      </c>
      <c r="L229" s="44"/>
      <c r="M229" s="217" t="s">
        <v>1</v>
      </c>
      <c r="N229" s="218" t="s">
        <v>42</v>
      </c>
      <c r="O229" s="91"/>
      <c r="P229" s="219">
        <f>O229*H229</f>
        <v>0</v>
      </c>
      <c r="Q229" s="219">
        <v>0</v>
      </c>
      <c r="R229" s="219">
        <f>Q229*H229</f>
        <v>0</v>
      </c>
      <c r="S229" s="219">
        <v>0</v>
      </c>
      <c r="T229" s="220">
        <f>S229*H229</f>
        <v>0</v>
      </c>
      <c r="U229" s="38"/>
      <c r="V229" s="38"/>
      <c r="W229" s="38"/>
      <c r="X229" s="38"/>
      <c r="Y229" s="38"/>
      <c r="Z229" s="38"/>
      <c r="AA229" s="38"/>
      <c r="AB229" s="38"/>
      <c r="AC229" s="38"/>
      <c r="AD229" s="38"/>
      <c r="AE229" s="38"/>
      <c r="AR229" s="221" t="s">
        <v>172</v>
      </c>
      <c r="AT229" s="221" t="s">
        <v>130</v>
      </c>
      <c r="AU229" s="221" t="s">
        <v>85</v>
      </c>
      <c r="AY229" s="17" t="s">
        <v>129</v>
      </c>
      <c r="BE229" s="222">
        <f>IF(N229="základní",J229,0)</f>
        <v>0</v>
      </c>
      <c r="BF229" s="222">
        <f>IF(N229="snížená",J229,0)</f>
        <v>0</v>
      </c>
      <c r="BG229" s="222">
        <f>IF(N229="zákl. přenesená",J229,0)</f>
        <v>0</v>
      </c>
      <c r="BH229" s="222">
        <f>IF(N229="sníž. přenesená",J229,0)</f>
        <v>0</v>
      </c>
      <c r="BI229" s="222">
        <f>IF(N229="nulová",J229,0)</f>
        <v>0</v>
      </c>
      <c r="BJ229" s="17" t="s">
        <v>85</v>
      </c>
      <c r="BK229" s="222">
        <f>ROUND(I229*H229,2)</f>
        <v>0</v>
      </c>
      <c r="BL229" s="17" t="s">
        <v>172</v>
      </c>
      <c r="BM229" s="221" t="s">
        <v>515</v>
      </c>
    </row>
    <row r="230" s="2" customFormat="1">
      <c r="A230" s="38"/>
      <c r="B230" s="39"/>
      <c r="C230" s="40"/>
      <c r="D230" s="223" t="s">
        <v>137</v>
      </c>
      <c r="E230" s="40"/>
      <c r="F230" s="224" t="s">
        <v>516</v>
      </c>
      <c r="G230" s="40"/>
      <c r="H230" s="40"/>
      <c r="I230" s="225"/>
      <c r="J230" s="40"/>
      <c r="K230" s="40"/>
      <c r="L230" s="44"/>
      <c r="M230" s="226"/>
      <c r="N230" s="227"/>
      <c r="O230" s="91"/>
      <c r="P230" s="91"/>
      <c r="Q230" s="91"/>
      <c r="R230" s="91"/>
      <c r="S230" s="91"/>
      <c r="T230" s="92"/>
      <c r="U230" s="38"/>
      <c r="V230" s="38"/>
      <c r="W230" s="38"/>
      <c r="X230" s="38"/>
      <c r="Y230" s="38"/>
      <c r="Z230" s="38"/>
      <c r="AA230" s="38"/>
      <c r="AB230" s="38"/>
      <c r="AC230" s="38"/>
      <c r="AD230" s="38"/>
      <c r="AE230" s="38"/>
      <c r="AT230" s="17" t="s">
        <v>137</v>
      </c>
      <c r="AU230" s="17" t="s">
        <v>85</v>
      </c>
    </row>
    <row r="231" s="13" customFormat="1">
      <c r="A231" s="13"/>
      <c r="B231" s="239"/>
      <c r="C231" s="240"/>
      <c r="D231" s="230" t="s">
        <v>149</v>
      </c>
      <c r="E231" s="241" t="s">
        <v>1</v>
      </c>
      <c r="F231" s="242" t="s">
        <v>517</v>
      </c>
      <c r="G231" s="240"/>
      <c r="H231" s="241" t="s">
        <v>1</v>
      </c>
      <c r="I231" s="243"/>
      <c r="J231" s="240"/>
      <c r="K231" s="240"/>
      <c r="L231" s="244"/>
      <c r="M231" s="245"/>
      <c r="N231" s="246"/>
      <c r="O231" s="246"/>
      <c r="P231" s="246"/>
      <c r="Q231" s="246"/>
      <c r="R231" s="246"/>
      <c r="S231" s="246"/>
      <c r="T231" s="247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48" t="s">
        <v>149</v>
      </c>
      <c r="AU231" s="248" t="s">
        <v>85</v>
      </c>
      <c r="AV231" s="13" t="s">
        <v>85</v>
      </c>
      <c r="AW231" s="13" t="s">
        <v>32</v>
      </c>
      <c r="AX231" s="13" t="s">
        <v>77</v>
      </c>
      <c r="AY231" s="248" t="s">
        <v>129</v>
      </c>
    </row>
    <row r="232" s="12" customFormat="1">
      <c r="A232" s="12"/>
      <c r="B232" s="228"/>
      <c r="C232" s="229"/>
      <c r="D232" s="230" t="s">
        <v>149</v>
      </c>
      <c r="E232" s="249" t="s">
        <v>1</v>
      </c>
      <c r="F232" s="231" t="s">
        <v>518</v>
      </c>
      <c r="G232" s="229"/>
      <c r="H232" s="232">
        <v>30</v>
      </c>
      <c r="I232" s="233"/>
      <c r="J232" s="229"/>
      <c r="K232" s="229"/>
      <c r="L232" s="234"/>
      <c r="M232" s="235"/>
      <c r="N232" s="236"/>
      <c r="O232" s="236"/>
      <c r="P232" s="236"/>
      <c r="Q232" s="236"/>
      <c r="R232" s="236"/>
      <c r="S232" s="236"/>
      <c r="T232" s="237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T232" s="238" t="s">
        <v>149</v>
      </c>
      <c r="AU232" s="238" t="s">
        <v>85</v>
      </c>
      <c r="AV232" s="12" t="s">
        <v>87</v>
      </c>
      <c r="AW232" s="12" t="s">
        <v>32</v>
      </c>
      <c r="AX232" s="12" t="s">
        <v>85</v>
      </c>
      <c r="AY232" s="238" t="s">
        <v>129</v>
      </c>
    </row>
    <row r="233" s="2" customFormat="1" ht="24.15" customHeight="1">
      <c r="A233" s="38"/>
      <c r="B233" s="39"/>
      <c r="C233" s="269" t="s">
        <v>519</v>
      </c>
      <c r="D233" s="269" t="s">
        <v>384</v>
      </c>
      <c r="E233" s="270" t="s">
        <v>520</v>
      </c>
      <c r="F233" s="271" t="s">
        <v>521</v>
      </c>
      <c r="G233" s="272" t="s">
        <v>193</v>
      </c>
      <c r="H233" s="273">
        <v>30</v>
      </c>
      <c r="I233" s="274"/>
      <c r="J233" s="275">
        <f>ROUND(I233*H233,2)</f>
        <v>0</v>
      </c>
      <c r="K233" s="271" t="s">
        <v>134</v>
      </c>
      <c r="L233" s="276"/>
      <c r="M233" s="277" t="s">
        <v>1</v>
      </c>
      <c r="N233" s="278" t="s">
        <v>42</v>
      </c>
      <c r="O233" s="91"/>
      <c r="P233" s="219">
        <f>O233*H233</f>
        <v>0</v>
      </c>
      <c r="Q233" s="219">
        <v>0.012999999999999999</v>
      </c>
      <c r="R233" s="219">
        <f>Q233*H233</f>
        <v>0.38999999999999996</v>
      </c>
      <c r="S233" s="219">
        <v>0</v>
      </c>
      <c r="T233" s="220">
        <f>S233*H233</f>
        <v>0</v>
      </c>
      <c r="U233" s="38"/>
      <c r="V233" s="38"/>
      <c r="W233" s="38"/>
      <c r="X233" s="38"/>
      <c r="Y233" s="38"/>
      <c r="Z233" s="38"/>
      <c r="AA233" s="38"/>
      <c r="AB233" s="38"/>
      <c r="AC233" s="38"/>
      <c r="AD233" s="38"/>
      <c r="AE233" s="38"/>
      <c r="AR233" s="221" t="s">
        <v>387</v>
      </c>
      <c r="AT233" s="221" t="s">
        <v>384</v>
      </c>
      <c r="AU233" s="221" t="s">
        <v>85</v>
      </c>
      <c r="AY233" s="17" t="s">
        <v>129</v>
      </c>
      <c r="BE233" s="222">
        <f>IF(N233="základní",J233,0)</f>
        <v>0</v>
      </c>
      <c r="BF233" s="222">
        <f>IF(N233="snížená",J233,0)</f>
        <v>0</v>
      </c>
      <c r="BG233" s="222">
        <f>IF(N233="zákl. přenesená",J233,0)</f>
        <v>0</v>
      </c>
      <c r="BH233" s="222">
        <f>IF(N233="sníž. přenesená",J233,0)</f>
        <v>0</v>
      </c>
      <c r="BI233" s="222">
        <f>IF(N233="nulová",J233,0)</f>
        <v>0</v>
      </c>
      <c r="BJ233" s="17" t="s">
        <v>85</v>
      </c>
      <c r="BK233" s="222">
        <f>ROUND(I233*H233,2)</f>
        <v>0</v>
      </c>
      <c r="BL233" s="17" t="s">
        <v>172</v>
      </c>
      <c r="BM233" s="221" t="s">
        <v>522</v>
      </c>
    </row>
    <row r="234" s="13" customFormat="1">
      <c r="A234" s="13"/>
      <c r="B234" s="239"/>
      <c r="C234" s="240"/>
      <c r="D234" s="230" t="s">
        <v>149</v>
      </c>
      <c r="E234" s="241" t="s">
        <v>1</v>
      </c>
      <c r="F234" s="242" t="s">
        <v>517</v>
      </c>
      <c r="G234" s="240"/>
      <c r="H234" s="241" t="s">
        <v>1</v>
      </c>
      <c r="I234" s="243"/>
      <c r="J234" s="240"/>
      <c r="K234" s="240"/>
      <c r="L234" s="244"/>
      <c r="M234" s="245"/>
      <c r="N234" s="246"/>
      <c r="O234" s="246"/>
      <c r="P234" s="246"/>
      <c r="Q234" s="246"/>
      <c r="R234" s="246"/>
      <c r="S234" s="246"/>
      <c r="T234" s="247"/>
      <c r="U234" s="13"/>
      <c r="V234" s="13"/>
      <c r="W234" s="13"/>
      <c r="X234" s="13"/>
      <c r="Y234" s="13"/>
      <c r="Z234" s="13"/>
      <c r="AA234" s="13"/>
      <c r="AB234" s="13"/>
      <c r="AC234" s="13"/>
      <c r="AD234" s="13"/>
      <c r="AE234" s="13"/>
      <c r="AT234" s="248" t="s">
        <v>149</v>
      </c>
      <c r="AU234" s="248" t="s">
        <v>85</v>
      </c>
      <c r="AV234" s="13" t="s">
        <v>85</v>
      </c>
      <c r="AW234" s="13" t="s">
        <v>32</v>
      </c>
      <c r="AX234" s="13" t="s">
        <v>77</v>
      </c>
      <c r="AY234" s="248" t="s">
        <v>129</v>
      </c>
    </row>
    <row r="235" s="12" customFormat="1">
      <c r="A235" s="12"/>
      <c r="B235" s="228"/>
      <c r="C235" s="229"/>
      <c r="D235" s="230" t="s">
        <v>149</v>
      </c>
      <c r="E235" s="249" t="s">
        <v>1</v>
      </c>
      <c r="F235" s="231" t="s">
        <v>518</v>
      </c>
      <c r="G235" s="229"/>
      <c r="H235" s="232">
        <v>30</v>
      </c>
      <c r="I235" s="233"/>
      <c r="J235" s="229"/>
      <c r="K235" s="229"/>
      <c r="L235" s="234"/>
      <c r="M235" s="235"/>
      <c r="N235" s="236"/>
      <c r="O235" s="236"/>
      <c r="P235" s="236"/>
      <c r="Q235" s="236"/>
      <c r="R235" s="236"/>
      <c r="S235" s="236"/>
      <c r="T235" s="237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T235" s="238" t="s">
        <v>149</v>
      </c>
      <c r="AU235" s="238" t="s">
        <v>85</v>
      </c>
      <c r="AV235" s="12" t="s">
        <v>87</v>
      </c>
      <c r="AW235" s="12" t="s">
        <v>32</v>
      </c>
      <c r="AX235" s="12" t="s">
        <v>85</v>
      </c>
      <c r="AY235" s="238" t="s">
        <v>129</v>
      </c>
    </row>
    <row r="236" s="2" customFormat="1" ht="55.5" customHeight="1">
      <c r="A236" s="38"/>
      <c r="B236" s="39"/>
      <c r="C236" s="210" t="s">
        <v>523</v>
      </c>
      <c r="D236" s="210" t="s">
        <v>130</v>
      </c>
      <c r="E236" s="211" t="s">
        <v>524</v>
      </c>
      <c r="F236" s="212" t="s">
        <v>525</v>
      </c>
      <c r="G236" s="213" t="s">
        <v>133</v>
      </c>
      <c r="H236" s="214">
        <v>0.39000000000000001</v>
      </c>
      <c r="I236" s="215"/>
      <c r="J236" s="216">
        <f>ROUND(I236*H236,2)</f>
        <v>0</v>
      </c>
      <c r="K236" s="212" t="s">
        <v>134</v>
      </c>
      <c r="L236" s="44"/>
      <c r="M236" s="217" t="s">
        <v>1</v>
      </c>
      <c r="N236" s="218" t="s">
        <v>42</v>
      </c>
      <c r="O236" s="91"/>
      <c r="P236" s="219">
        <f>O236*H236</f>
        <v>0</v>
      </c>
      <c r="Q236" s="219">
        <v>0</v>
      </c>
      <c r="R236" s="219">
        <f>Q236*H236</f>
        <v>0</v>
      </c>
      <c r="S236" s="219">
        <v>0</v>
      </c>
      <c r="T236" s="220">
        <f>S236*H236</f>
        <v>0</v>
      </c>
      <c r="U236" s="38"/>
      <c r="V236" s="38"/>
      <c r="W236" s="38"/>
      <c r="X236" s="38"/>
      <c r="Y236" s="38"/>
      <c r="Z236" s="38"/>
      <c r="AA236" s="38"/>
      <c r="AB236" s="38"/>
      <c r="AC236" s="38"/>
      <c r="AD236" s="38"/>
      <c r="AE236" s="38"/>
      <c r="AR236" s="221" t="s">
        <v>172</v>
      </c>
      <c r="AT236" s="221" t="s">
        <v>130</v>
      </c>
      <c r="AU236" s="221" t="s">
        <v>85</v>
      </c>
      <c r="AY236" s="17" t="s">
        <v>129</v>
      </c>
      <c r="BE236" s="222">
        <f>IF(N236="základní",J236,0)</f>
        <v>0</v>
      </c>
      <c r="BF236" s="222">
        <f>IF(N236="snížená",J236,0)</f>
        <v>0</v>
      </c>
      <c r="BG236" s="222">
        <f>IF(N236="zákl. přenesená",J236,0)</f>
        <v>0</v>
      </c>
      <c r="BH236" s="222">
        <f>IF(N236="sníž. přenesená",J236,0)</f>
        <v>0</v>
      </c>
      <c r="BI236" s="222">
        <f>IF(N236="nulová",J236,0)</f>
        <v>0</v>
      </c>
      <c r="BJ236" s="17" t="s">
        <v>85</v>
      </c>
      <c r="BK236" s="222">
        <f>ROUND(I236*H236,2)</f>
        <v>0</v>
      </c>
      <c r="BL236" s="17" t="s">
        <v>172</v>
      </c>
      <c r="BM236" s="221" t="s">
        <v>526</v>
      </c>
    </row>
    <row r="237" s="2" customFormat="1">
      <c r="A237" s="38"/>
      <c r="B237" s="39"/>
      <c r="C237" s="40"/>
      <c r="D237" s="223" t="s">
        <v>137</v>
      </c>
      <c r="E237" s="40"/>
      <c r="F237" s="224" t="s">
        <v>527</v>
      </c>
      <c r="G237" s="40"/>
      <c r="H237" s="40"/>
      <c r="I237" s="225"/>
      <c r="J237" s="40"/>
      <c r="K237" s="40"/>
      <c r="L237" s="44"/>
      <c r="M237" s="264"/>
      <c r="N237" s="265"/>
      <c r="O237" s="266"/>
      <c r="P237" s="266"/>
      <c r="Q237" s="266"/>
      <c r="R237" s="266"/>
      <c r="S237" s="266"/>
      <c r="T237" s="267"/>
      <c r="U237" s="38"/>
      <c r="V237" s="38"/>
      <c r="W237" s="38"/>
      <c r="X237" s="38"/>
      <c r="Y237" s="38"/>
      <c r="Z237" s="38"/>
      <c r="AA237" s="38"/>
      <c r="AB237" s="38"/>
      <c r="AC237" s="38"/>
      <c r="AD237" s="38"/>
      <c r="AE237" s="38"/>
      <c r="AT237" s="17" t="s">
        <v>137</v>
      </c>
      <c r="AU237" s="17" t="s">
        <v>85</v>
      </c>
    </row>
    <row r="238" s="2" customFormat="1" ht="6.96" customHeight="1">
      <c r="A238" s="38"/>
      <c r="B238" s="66"/>
      <c r="C238" s="67"/>
      <c r="D238" s="67"/>
      <c r="E238" s="67"/>
      <c r="F238" s="67"/>
      <c r="G238" s="67"/>
      <c r="H238" s="67"/>
      <c r="I238" s="67"/>
      <c r="J238" s="67"/>
      <c r="K238" s="67"/>
      <c r="L238" s="44"/>
      <c r="M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  <c r="AA238" s="38"/>
      <c r="AB238" s="38"/>
      <c r="AC238" s="38"/>
      <c r="AD238" s="38"/>
      <c r="AE238" s="38"/>
    </row>
  </sheetData>
  <sheetProtection sheet="1" autoFilter="0" formatColumns="0" formatRows="0" objects="1" scenarios="1" spinCount="100000" saltValue="hYRmqH93k0fQIwsmFJ7MNEapSGmMH7jWRZttgdQeQcTb46ffuz8cXC2Yr2b33F73tajd248v8/odLSigUUNQAw==" hashValue="cTjLfle9sVKTg1YnUpKtGVom3wfjbDIappMtnaCFrGMfbdyXU0lcveOIcDh+TuaF2SeA1o2ytnK3U79TOOAuUw==" algorithmName="SHA-512" password="CC35"/>
  <autoFilter ref="C120:K237"/>
  <mergeCells count="9">
    <mergeCell ref="E7:H7"/>
    <mergeCell ref="E9:H9"/>
    <mergeCell ref="E18:H18"/>
    <mergeCell ref="E27:H27"/>
    <mergeCell ref="E85:H85"/>
    <mergeCell ref="E87:H87"/>
    <mergeCell ref="E111:H111"/>
    <mergeCell ref="E113:H113"/>
    <mergeCell ref="L2:V2"/>
  </mergeCells>
  <hyperlinks>
    <hyperlink ref="F124" r:id="rId1" display="https://podminky.urs.cz/item/CS_URS_2025_01/712363210"/>
    <hyperlink ref="F131" r:id="rId2" display="https://podminky.urs.cz/item/CS_URS_2025_01/712363604"/>
    <hyperlink ref="F150" r:id="rId3" display="https://podminky.urs.cz/item/CS_URS_2025_01/712363605"/>
    <hyperlink ref="F153" r:id="rId4" display="https://podminky.urs.cz/item/CS_URS_2025_01/712363606"/>
    <hyperlink ref="F159" r:id="rId5" display="https://podminky.urs.cz/item/CS_URS_2025_01/712363672"/>
    <hyperlink ref="F167" r:id="rId6" display="https://podminky.urs.cz/item/CS_URS_2025_01/712391171"/>
    <hyperlink ref="F173" r:id="rId7" display="https://podminky.urs.cz/item/CS_URS_2025_01/998712113"/>
    <hyperlink ref="F176" r:id="rId8" display="https://podminky.urs.cz/item/CS_URS_2025_01/721233143"/>
    <hyperlink ref="F180" r:id="rId9" display="https://podminky.urs.cz/item/CS_URS_2025_01/998721113"/>
    <hyperlink ref="F183" r:id="rId10" display="https://podminky.urs.cz/item/CS_URS_2025_01/762361333"/>
    <hyperlink ref="F194" r:id="rId11" display="https://podminky.urs.cz/item/CS_URS_2025_01/998762113"/>
    <hyperlink ref="F197" r:id="rId12" display="https://podminky.urs.cz/item/CS_URS_2025_01/764141531"/>
    <hyperlink ref="F201" r:id="rId13" display="https://podminky.urs.cz/item/CS_URS_2025_01/764243539"/>
    <hyperlink ref="F205" r:id="rId14" display="https://podminky.urs.cz/item/CS_URS_2025_01/764244503"/>
    <hyperlink ref="F209" r:id="rId15" display="https://podminky.urs.cz/item/CS_URS_2025_01/764244506"/>
    <hyperlink ref="F213" r:id="rId16" display="https://podminky.urs.cz/item/CS_URS_2025_01/764542326"/>
    <hyperlink ref="F217" r:id="rId17" display="https://podminky.urs.cz/item/CS_URS_2025_01/764545411"/>
    <hyperlink ref="F227" r:id="rId18" display="https://podminky.urs.cz/item/CS_URS_2025_01/998764113"/>
    <hyperlink ref="F230" r:id="rId19" display="https://podminky.urs.cz/item/CS_URS_2025_01/767316311"/>
    <hyperlink ref="F237" r:id="rId20" display="https://podminky.urs.cz/item/CS_URS_2025_01/99876711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2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96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87</v>
      </c>
    </row>
    <row r="4" s="1" customFormat="1" ht="24.96" customHeight="1">
      <c r="B4" s="20"/>
      <c r="D4" s="138" t="s">
        <v>100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Oprava střechy budovy č.p. 50/8a na ulici Karola Śliwky – budova C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528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28. 5. 2025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34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35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ROUND(J118,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ROUND((SUM(BE118:BE140)),  2)</f>
        <v>0</v>
      </c>
      <c r="G33" s="38"/>
      <c r="H33" s="38"/>
      <c r="I33" s="155">
        <v>0.20999999999999999</v>
      </c>
      <c r="J33" s="154">
        <f>ROUND(((SUM(BE118:BE140))*I33),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ROUND((SUM(BF118:BF140)),  2)</f>
        <v>0</v>
      </c>
      <c r="G34" s="38"/>
      <c r="H34" s="38"/>
      <c r="I34" s="155">
        <v>0.12</v>
      </c>
      <c r="J34" s="154">
        <f>ROUND(((SUM(BF118:BF140))*I34),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ROUND((SUM(BG118:BG140)),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ROUND((SUM(BH118:BH140)),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ROUND((SUM(BI118:BI140)),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Oprava střechy budovy č.p. 50/8a na ulici Karola Śliwky – budova C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04 - Výměna tepelné izolace v rozsahu 10 %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28. 5. 2025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Karviná</v>
      </c>
      <c r="G91" s="40"/>
      <c r="H91" s="40"/>
      <c r="I91" s="32" t="s">
        <v>30</v>
      </c>
      <c r="J91" s="36" t="str">
        <f>E21</f>
        <v>Ing. Vladimír Cigánek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Ladislav Pekárek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104</v>
      </c>
      <c r="D94" s="176"/>
      <c r="E94" s="176"/>
      <c r="F94" s="176"/>
      <c r="G94" s="176"/>
      <c r="H94" s="176"/>
      <c r="I94" s="176"/>
      <c r="J94" s="177" t="s">
        <v>105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106</v>
      </c>
      <c r="D96" s="40"/>
      <c r="E96" s="40"/>
      <c r="F96" s="40"/>
      <c r="G96" s="40"/>
      <c r="H96" s="40"/>
      <c r="I96" s="40"/>
      <c r="J96" s="110">
        <f>J118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107</v>
      </c>
    </row>
    <row r="97" s="9" customFormat="1" ht="24.96" customHeight="1">
      <c r="A97" s="9"/>
      <c r="B97" s="179"/>
      <c r="C97" s="180"/>
      <c r="D97" s="181" t="s">
        <v>108</v>
      </c>
      <c r="E97" s="182"/>
      <c r="F97" s="182"/>
      <c r="G97" s="182"/>
      <c r="H97" s="182"/>
      <c r="I97" s="182"/>
      <c r="J97" s="183">
        <f>J119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529</v>
      </c>
      <c r="E98" s="182"/>
      <c r="F98" s="182"/>
      <c r="G98" s="182"/>
      <c r="H98" s="182"/>
      <c r="I98" s="182"/>
      <c r="J98" s="183">
        <f>J129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2" customFormat="1" ht="21.84" customHeight="1">
      <c r="A99" s="38"/>
      <c r="B99" s="39"/>
      <c r="C99" s="40"/>
      <c r="D99" s="40"/>
      <c r="E99" s="40"/>
      <c r="F99" s="40"/>
      <c r="G99" s="40"/>
      <c r="H99" s="40"/>
      <c r="I99" s="40"/>
      <c r="J99" s="40"/>
      <c r="K99" s="40"/>
      <c r="L99" s="63"/>
      <c r="S99" s="38"/>
      <c r="T99" s="38"/>
      <c r="U99" s="38"/>
      <c r="V99" s="38"/>
      <c r="W99" s="38"/>
      <c r="X99" s="38"/>
      <c r="Y99" s="38"/>
      <c r="Z99" s="38"/>
      <c r="AA99" s="38"/>
      <c r="AB99" s="38"/>
      <c r="AC99" s="38"/>
      <c r="AD99" s="38"/>
      <c r="AE99" s="38"/>
    </row>
    <row r="100" s="2" customFormat="1" ht="6.96" customHeight="1">
      <c r="A100" s="38"/>
      <c r="B100" s="66"/>
      <c r="C100" s="67"/>
      <c r="D100" s="67"/>
      <c r="E100" s="67"/>
      <c r="F100" s="67"/>
      <c r="G100" s="67"/>
      <c r="H100" s="67"/>
      <c r="I100" s="67"/>
      <c r="J100" s="67"/>
      <c r="K100" s="67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4" s="2" customFormat="1" ht="6.96" customHeight="1">
      <c r="A104" s="38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3"/>
      <c r="S104" s="38"/>
      <c r="T104" s="38"/>
      <c r="U104" s="38"/>
      <c r="V104" s="38"/>
      <c r="W104" s="38"/>
      <c r="X104" s="38"/>
      <c r="Y104" s="38"/>
      <c r="Z104" s="38"/>
      <c r="AA104" s="38"/>
      <c r="AB104" s="38"/>
      <c r="AC104" s="38"/>
      <c r="AD104" s="38"/>
      <c r="AE104" s="38"/>
    </row>
    <row r="105" s="2" customFormat="1" ht="24.96" customHeight="1">
      <c r="A105" s="38"/>
      <c r="B105" s="39"/>
      <c r="C105" s="23" t="s">
        <v>114</v>
      </c>
      <c r="D105" s="40"/>
      <c r="E105" s="40"/>
      <c r="F105" s="40"/>
      <c r="G105" s="40"/>
      <c r="H105" s="40"/>
      <c r="I105" s="40"/>
      <c r="J105" s="40"/>
      <c r="K105" s="40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6.96" customHeight="1">
      <c r="A106" s="38"/>
      <c r="B106" s="39"/>
      <c r="C106" s="40"/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12" customHeight="1">
      <c r="A107" s="38"/>
      <c r="B107" s="39"/>
      <c r="C107" s="32" t="s">
        <v>16</v>
      </c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26.25" customHeight="1">
      <c r="A108" s="38"/>
      <c r="B108" s="39"/>
      <c r="C108" s="40"/>
      <c r="D108" s="40"/>
      <c r="E108" s="174" t="str">
        <f>E7</f>
        <v>Oprava střechy budovy č.p. 50/8a na ulici Karola Śliwky – budova C</v>
      </c>
      <c r="F108" s="32"/>
      <c r="G108" s="32"/>
      <c r="H108" s="32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12" customHeight="1">
      <c r="A109" s="38"/>
      <c r="B109" s="39"/>
      <c r="C109" s="32" t="s">
        <v>101</v>
      </c>
      <c r="D109" s="40"/>
      <c r="E109" s="40"/>
      <c r="F109" s="40"/>
      <c r="G109" s="40"/>
      <c r="H109" s="40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6.5" customHeight="1">
      <c r="A110" s="38"/>
      <c r="B110" s="39"/>
      <c r="C110" s="40"/>
      <c r="D110" s="40"/>
      <c r="E110" s="76" t="str">
        <f>E9</f>
        <v>04 - Výměna tepelné izolace v rozsahu 10 %</v>
      </c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6.96" customHeight="1">
      <c r="A111" s="38"/>
      <c r="B111" s="39"/>
      <c r="C111" s="40"/>
      <c r="D111" s="40"/>
      <c r="E111" s="40"/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12" customHeight="1">
      <c r="A112" s="38"/>
      <c r="B112" s="39"/>
      <c r="C112" s="32" t="s">
        <v>20</v>
      </c>
      <c r="D112" s="40"/>
      <c r="E112" s="40"/>
      <c r="F112" s="27" t="str">
        <f>F12</f>
        <v xml:space="preserve"> </v>
      </c>
      <c r="G112" s="40"/>
      <c r="H112" s="40"/>
      <c r="I112" s="32" t="s">
        <v>22</v>
      </c>
      <c r="J112" s="79" t="str">
        <f>IF(J12="","",J12)</f>
        <v>28. 5. 2025</v>
      </c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6.96" customHeight="1">
      <c r="A113" s="38"/>
      <c r="B113" s="39"/>
      <c r="C113" s="40"/>
      <c r="D113" s="40"/>
      <c r="E113" s="40"/>
      <c r="F113" s="40"/>
      <c r="G113" s="40"/>
      <c r="H113" s="40"/>
      <c r="I113" s="40"/>
      <c r="J113" s="40"/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15.15" customHeight="1">
      <c r="A114" s="38"/>
      <c r="B114" s="39"/>
      <c r="C114" s="32" t="s">
        <v>24</v>
      </c>
      <c r="D114" s="40"/>
      <c r="E114" s="40"/>
      <c r="F114" s="27" t="str">
        <f>E15</f>
        <v>Statutární město Karviná</v>
      </c>
      <c r="G114" s="40"/>
      <c r="H114" s="40"/>
      <c r="I114" s="32" t="s">
        <v>30</v>
      </c>
      <c r="J114" s="36" t="str">
        <f>E21</f>
        <v>Ing. Vladimír Cigánek</v>
      </c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28</v>
      </c>
      <c r="D115" s="40"/>
      <c r="E115" s="40"/>
      <c r="F115" s="27" t="str">
        <f>IF(E18="","",E18)</f>
        <v>Vyplň údaj</v>
      </c>
      <c r="G115" s="40"/>
      <c r="H115" s="40"/>
      <c r="I115" s="32" t="s">
        <v>33</v>
      </c>
      <c r="J115" s="36" t="str">
        <f>E24</f>
        <v>Ladislav Pekárek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0.32" customHeight="1">
      <c r="A116" s="38"/>
      <c r="B116" s="39"/>
      <c r="C116" s="40"/>
      <c r="D116" s="40"/>
      <c r="E116" s="40"/>
      <c r="F116" s="40"/>
      <c r="G116" s="40"/>
      <c r="H116" s="40"/>
      <c r="I116" s="40"/>
      <c r="J116" s="40"/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10" customFormat="1" ht="29.28" customHeight="1">
      <c r="A117" s="185"/>
      <c r="B117" s="186"/>
      <c r="C117" s="187" t="s">
        <v>115</v>
      </c>
      <c r="D117" s="188" t="s">
        <v>62</v>
      </c>
      <c r="E117" s="188" t="s">
        <v>58</v>
      </c>
      <c r="F117" s="188" t="s">
        <v>59</v>
      </c>
      <c r="G117" s="188" t="s">
        <v>116</v>
      </c>
      <c r="H117" s="188" t="s">
        <v>117</v>
      </c>
      <c r="I117" s="188" t="s">
        <v>118</v>
      </c>
      <c r="J117" s="188" t="s">
        <v>105</v>
      </c>
      <c r="K117" s="189" t="s">
        <v>119</v>
      </c>
      <c r="L117" s="190"/>
      <c r="M117" s="100" t="s">
        <v>1</v>
      </c>
      <c r="N117" s="101" t="s">
        <v>41</v>
      </c>
      <c r="O117" s="101" t="s">
        <v>120</v>
      </c>
      <c r="P117" s="101" t="s">
        <v>121</v>
      </c>
      <c r="Q117" s="101" t="s">
        <v>122</v>
      </c>
      <c r="R117" s="101" t="s">
        <v>123</v>
      </c>
      <c r="S117" s="101" t="s">
        <v>124</v>
      </c>
      <c r="T117" s="102" t="s">
        <v>125</v>
      </c>
      <c r="U117" s="185"/>
      <c r="V117" s="185"/>
      <c r="W117" s="185"/>
      <c r="X117" s="185"/>
      <c r="Y117" s="185"/>
      <c r="Z117" s="185"/>
      <c r="AA117" s="185"/>
      <c r="AB117" s="185"/>
      <c r="AC117" s="185"/>
      <c r="AD117" s="185"/>
      <c r="AE117" s="185"/>
    </row>
    <row r="118" s="2" customFormat="1" ht="22.8" customHeight="1">
      <c r="A118" s="38"/>
      <c r="B118" s="39"/>
      <c r="C118" s="107" t="s">
        <v>126</v>
      </c>
      <c r="D118" s="40"/>
      <c r="E118" s="40"/>
      <c r="F118" s="40"/>
      <c r="G118" s="40"/>
      <c r="H118" s="40"/>
      <c r="I118" s="40"/>
      <c r="J118" s="191">
        <f>BK118</f>
        <v>0</v>
      </c>
      <c r="K118" s="40"/>
      <c r="L118" s="44"/>
      <c r="M118" s="103"/>
      <c r="N118" s="192"/>
      <c r="O118" s="104"/>
      <c r="P118" s="193">
        <f>P119+P129</f>
        <v>0</v>
      </c>
      <c r="Q118" s="104"/>
      <c r="R118" s="193">
        <f>R119+R129</f>
        <v>1.4882467799999999</v>
      </c>
      <c r="S118" s="104"/>
      <c r="T118" s="194">
        <f>T119+T129</f>
        <v>0.71004</v>
      </c>
      <c r="U118" s="38"/>
      <c r="V118" s="38"/>
      <c r="W118" s="38"/>
      <c r="X118" s="38"/>
      <c r="Y118" s="38"/>
      <c r="Z118" s="38"/>
      <c r="AA118" s="38"/>
      <c r="AB118" s="38"/>
      <c r="AC118" s="38"/>
      <c r="AD118" s="38"/>
      <c r="AE118" s="38"/>
      <c r="AT118" s="17" t="s">
        <v>76</v>
      </c>
      <c r="AU118" s="17" t="s">
        <v>107</v>
      </c>
      <c r="BK118" s="195">
        <f>BK119+BK129</f>
        <v>0</v>
      </c>
    </row>
    <row r="119" s="11" customFormat="1" ht="25.92" customHeight="1">
      <c r="A119" s="11"/>
      <c r="B119" s="196"/>
      <c r="C119" s="197"/>
      <c r="D119" s="198" t="s">
        <v>76</v>
      </c>
      <c r="E119" s="199" t="s">
        <v>127</v>
      </c>
      <c r="F119" s="199" t="s">
        <v>128</v>
      </c>
      <c r="G119" s="197"/>
      <c r="H119" s="197"/>
      <c r="I119" s="200"/>
      <c r="J119" s="201">
        <f>BK119</f>
        <v>0</v>
      </c>
      <c r="K119" s="197"/>
      <c r="L119" s="202"/>
      <c r="M119" s="203"/>
      <c r="N119" s="204"/>
      <c r="O119" s="204"/>
      <c r="P119" s="205">
        <f>SUM(P120:P128)</f>
        <v>0</v>
      </c>
      <c r="Q119" s="204"/>
      <c r="R119" s="205">
        <f>SUM(R120:R128)</f>
        <v>0</v>
      </c>
      <c r="S119" s="204"/>
      <c r="T119" s="206">
        <f>SUM(T120:T128)</f>
        <v>0</v>
      </c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R119" s="207" t="s">
        <v>85</v>
      </c>
      <c r="AT119" s="208" t="s">
        <v>76</v>
      </c>
      <c r="AU119" s="208" t="s">
        <v>77</v>
      </c>
      <c r="AY119" s="207" t="s">
        <v>129</v>
      </c>
      <c r="BK119" s="209">
        <f>SUM(BK120:BK128)</f>
        <v>0</v>
      </c>
    </row>
    <row r="120" s="2" customFormat="1" ht="37.8" customHeight="1">
      <c r="A120" s="38"/>
      <c r="B120" s="39"/>
      <c r="C120" s="210" t="s">
        <v>85</v>
      </c>
      <c r="D120" s="210" t="s">
        <v>130</v>
      </c>
      <c r="E120" s="211" t="s">
        <v>131</v>
      </c>
      <c r="F120" s="212" t="s">
        <v>132</v>
      </c>
      <c r="G120" s="213" t="s">
        <v>133</v>
      </c>
      <c r="H120" s="214">
        <v>0.70999999999999996</v>
      </c>
      <c r="I120" s="215"/>
      <c r="J120" s="216">
        <f>ROUND(I120*H120,2)</f>
        <v>0</v>
      </c>
      <c r="K120" s="212" t="s">
        <v>134</v>
      </c>
      <c r="L120" s="44"/>
      <c r="M120" s="217" t="s">
        <v>1</v>
      </c>
      <c r="N120" s="218" t="s">
        <v>42</v>
      </c>
      <c r="O120" s="91"/>
      <c r="P120" s="219">
        <f>O120*H120</f>
        <v>0</v>
      </c>
      <c r="Q120" s="219">
        <v>0</v>
      </c>
      <c r="R120" s="219">
        <f>Q120*H120</f>
        <v>0</v>
      </c>
      <c r="S120" s="219">
        <v>0</v>
      </c>
      <c r="T120" s="220">
        <f>S120*H120</f>
        <v>0</v>
      </c>
      <c r="U120" s="38"/>
      <c r="V120" s="38"/>
      <c r="W120" s="38"/>
      <c r="X120" s="38"/>
      <c r="Y120" s="38"/>
      <c r="Z120" s="38"/>
      <c r="AA120" s="38"/>
      <c r="AB120" s="38"/>
      <c r="AC120" s="38"/>
      <c r="AD120" s="38"/>
      <c r="AE120" s="38"/>
      <c r="AR120" s="221" t="s">
        <v>135</v>
      </c>
      <c r="AT120" s="221" t="s">
        <v>130</v>
      </c>
      <c r="AU120" s="221" t="s">
        <v>85</v>
      </c>
      <c r="AY120" s="17" t="s">
        <v>129</v>
      </c>
      <c r="BE120" s="222">
        <f>IF(N120="základní",J120,0)</f>
        <v>0</v>
      </c>
      <c r="BF120" s="222">
        <f>IF(N120="snížená",J120,0)</f>
        <v>0</v>
      </c>
      <c r="BG120" s="222">
        <f>IF(N120="zákl. přenesená",J120,0)</f>
        <v>0</v>
      </c>
      <c r="BH120" s="222">
        <f>IF(N120="sníž. přenesená",J120,0)</f>
        <v>0</v>
      </c>
      <c r="BI120" s="222">
        <f>IF(N120="nulová",J120,0)</f>
        <v>0</v>
      </c>
      <c r="BJ120" s="17" t="s">
        <v>85</v>
      </c>
      <c r="BK120" s="222">
        <f>ROUND(I120*H120,2)</f>
        <v>0</v>
      </c>
      <c r="BL120" s="17" t="s">
        <v>135</v>
      </c>
      <c r="BM120" s="221" t="s">
        <v>530</v>
      </c>
    </row>
    <row r="121" s="2" customFormat="1">
      <c r="A121" s="38"/>
      <c r="B121" s="39"/>
      <c r="C121" s="40"/>
      <c r="D121" s="223" t="s">
        <v>137</v>
      </c>
      <c r="E121" s="40"/>
      <c r="F121" s="224" t="s">
        <v>138</v>
      </c>
      <c r="G121" s="40"/>
      <c r="H121" s="40"/>
      <c r="I121" s="225"/>
      <c r="J121" s="40"/>
      <c r="K121" s="40"/>
      <c r="L121" s="44"/>
      <c r="M121" s="226"/>
      <c r="N121" s="227"/>
      <c r="O121" s="91"/>
      <c r="P121" s="91"/>
      <c r="Q121" s="91"/>
      <c r="R121" s="91"/>
      <c r="S121" s="91"/>
      <c r="T121" s="92"/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T121" s="17" t="s">
        <v>137</v>
      </c>
      <c r="AU121" s="17" t="s">
        <v>85</v>
      </c>
    </row>
    <row r="122" s="2" customFormat="1" ht="33" customHeight="1">
      <c r="A122" s="38"/>
      <c r="B122" s="39"/>
      <c r="C122" s="210" t="s">
        <v>87</v>
      </c>
      <c r="D122" s="210" t="s">
        <v>130</v>
      </c>
      <c r="E122" s="211" t="s">
        <v>151</v>
      </c>
      <c r="F122" s="212" t="s">
        <v>152</v>
      </c>
      <c r="G122" s="213" t="s">
        <v>133</v>
      </c>
      <c r="H122" s="214">
        <v>0.70999999999999996</v>
      </c>
      <c r="I122" s="215"/>
      <c r="J122" s="216">
        <f>ROUND(I122*H122,2)</f>
        <v>0</v>
      </c>
      <c r="K122" s="212" t="s">
        <v>134</v>
      </c>
      <c r="L122" s="44"/>
      <c r="M122" s="217" t="s">
        <v>1</v>
      </c>
      <c r="N122" s="218" t="s">
        <v>42</v>
      </c>
      <c r="O122" s="91"/>
      <c r="P122" s="219">
        <f>O122*H122</f>
        <v>0</v>
      </c>
      <c r="Q122" s="219">
        <v>0</v>
      </c>
      <c r="R122" s="219">
        <f>Q122*H122</f>
        <v>0</v>
      </c>
      <c r="S122" s="219">
        <v>0</v>
      </c>
      <c r="T122" s="220">
        <f>S122*H122</f>
        <v>0</v>
      </c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R122" s="221" t="s">
        <v>135</v>
      </c>
      <c r="AT122" s="221" t="s">
        <v>130</v>
      </c>
      <c r="AU122" s="221" t="s">
        <v>85</v>
      </c>
      <c r="AY122" s="17" t="s">
        <v>129</v>
      </c>
      <c r="BE122" s="222">
        <f>IF(N122="základní",J122,0)</f>
        <v>0</v>
      </c>
      <c r="BF122" s="222">
        <f>IF(N122="snížená",J122,0)</f>
        <v>0</v>
      </c>
      <c r="BG122" s="222">
        <f>IF(N122="zákl. přenesená",J122,0)</f>
        <v>0</v>
      </c>
      <c r="BH122" s="222">
        <f>IF(N122="sníž. přenesená",J122,0)</f>
        <v>0</v>
      </c>
      <c r="BI122" s="222">
        <f>IF(N122="nulová",J122,0)</f>
        <v>0</v>
      </c>
      <c r="BJ122" s="17" t="s">
        <v>85</v>
      </c>
      <c r="BK122" s="222">
        <f>ROUND(I122*H122,2)</f>
        <v>0</v>
      </c>
      <c r="BL122" s="17" t="s">
        <v>135</v>
      </c>
      <c r="BM122" s="221" t="s">
        <v>531</v>
      </c>
    </row>
    <row r="123" s="2" customFormat="1">
      <c r="A123" s="38"/>
      <c r="B123" s="39"/>
      <c r="C123" s="40"/>
      <c r="D123" s="223" t="s">
        <v>137</v>
      </c>
      <c r="E123" s="40"/>
      <c r="F123" s="224" t="s">
        <v>154</v>
      </c>
      <c r="G123" s="40"/>
      <c r="H123" s="40"/>
      <c r="I123" s="225"/>
      <c r="J123" s="40"/>
      <c r="K123" s="40"/>
      <c r="L123" s="44"/>
      <c r="M123" s="226"/>
      <c r="N123" s="227"/>
      <c r="O123" s="91"/>
      <c r="P123" s="91"/>
      <c r="Q123" s="91"/>
      <c r="R123" s="91"/>
      <c r="S123" s="91"/>
      <c r="T123" s="92"/>
      <c r="U123" s="38"/>
      <c r="V123" s="38"/>
      <c r="W123" s="38"/>
      <c r="X123" s="38"/>
      <c r="Y123" s="38"/>
      <c r="Z123" s="38"/>
      <c r="AA123" s="38"/>
      <c r="AB123" s="38"/>
      <c r="AC123" s="38"/>
      <c r="AD123" s="38"/>
      <c r="AE123" s="38"/>
      <c r="AT123" s="17" t="s">
        <v>137</v>
      </c>
      <c r="AU123" s="17" t="s">
        <v>85</v>
      </c>
    </row>
    <row r="124" s="2" customFormat="1" ht="44.25" customHeight="1">
      <c r="A124" s="38"/>
      <c r="B124" s="39"/>
      <c r="C124" s="210" t="s">
        <v>144</v>
      </c>
      <c r="D124" s="210" t="s">
        <v>130</v>
      </c>
      <c r="E124" s="211" t="s">
        <v>156</v>
      </c>
      <c r="F124" s="212" t="s">
        <v>157</v>
      </c>
      <c r="G124" s="213" t="s">
        <v>133</v>
      </c>
      <c r="H124" s="214">
        <v>13.49</v>
      </c>
      <c r="I124" s="215"/>
      <c r="J124" s="216">
        <f>ROUND(I124*H124,2)</f>
        <v>0</v>
      </c>
      <c r="K124" s="212" t="s">
        <v>134</v>
      </c>
      <c r="L124" s="44"/>
      <c r="M124" s="217" t="s">
        <v>1</v>
      </c>
      <c r="N124" s="218" t="s">
        <v>42</v>
      </c>
      <c r="O124" s="91"/>
      <c r="P124" s="219">
        <f>O124*H124</f>
        <v>0</v>
      </c>
      <c r="Q124" s="219">
        <v>0</v>
      </c>
      <c r="R124" s="219">
        <f>Q124*H124</f>
        <v>0</v>
      </c>
      <c r="S124" s="219">
        <v>0</v>
      </c>
      <c r="T124" s="22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1" t="s">
        <v>135</v>
      </c>
      <c r="AT124" s="221" t="s">
        <v>130</v>
      </c>
      <c r="AU124" s="221" t="s">
        <v>85</v>
      </c>
      <c r="AY124" s="17" t="s">
        <v>129</v>
      </c>
      <c r="BE124" s="222">
        <f>IF(N124="základní",J124,0)</f>
        <v>0</v>
      </c>
      <c r="BF124" s="222">
        <f>IF(N124="snížená",J124,0)</f>
        <v>0</v>
      </c>
      <c r="BG124" s="222">
        <f>IF(N124="zákl. přenesená",J124,0)</f>
        <v>0</v>
      </c>
      <c r="BH124" s="222">
        <f>IF(N124="sníž. přenesená",J124,0)</f>
        <v>0</v>
      </c>
      <c r="BI124" s="222">
        <f>IF(N124="nulová",J124,0)</f>
        <v>0</v>
      </c>
      <c r="BJ124" s="17" t="s">
        <v>85</v>
      </c>
      <c r="BK124" s="222">
        <f>ROUND(I124*H124,2)</f>
        <v>0</v>
      </c>
      <c r="BL124" s="17" t="s">
        <v>135</v>
      </c>
      <c r="BM124" s="221" t="s">
        <v>532</v>
      </c>
    </row>
    <row r="125" s="2" customFormat="1">
      <c r="A125" s="38"/>
      <c r="B125" s="39"/>
      <c r="C125" s="40"/>
      <c r="D125" s="223" t="s">
        <v>137</v>
      </c>
      <c r="E125" s="40"/>
      <c r="F125" s="224" t="s">
        <v>159</v>
      </c>
      <c r="G125" s="40"/>
      <c r="H125" s="40"/>
      <c r="I125" s="225"/>
      <c r="J125" s="40"/>
      <c r="K125" s="40"/>
      <c r="L125" s="44"/>
      <c r="M125" s="226"/>
      <c r="N125" s="227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137</v>
      </c>
      <c r="AU125" s="17" t="s">
        <v>85</v>
      </c>
    </row>
    <row r="126" s="12" customFormat="1">
      <c r="A126" s="12"/>
      <c r="B126" s="228"/>
      <c r="C126" s="229"/>
      <c r="D126" s="230" t="s">
        <v>149</v>
      </c>
      <c r="E126" s="229"/>
      <c r="F126" s="231" t="s">
        <v>533</v>
      </c>
      <c r="G126" s="229"/>
      <c r="H126" s="232">
        <v>13.49</v>
      </c>
      <c r="I126" s="233"/>
      <c r="J126" s="229"/>
      <c r="K126" s="229"/>
      <c r="L126" s="234"/>
      <c r="M126" s="235"/>
      <c r="N126" s="236"/>
      <c r="O126" s="236"/>
      <c r="P126" s="236"/>
      <c r="Q126" s="236"/>
      <c r="R126" s="236"/>
      <c r="S126" s="236"/>
      <c r="T126" s="237"/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T126" s="238" t="s">
        <v>149</v>
      </c>
      <c r="AU126" s="238" t="s">
        <v>85</v>
      </c>
      <c r="AV126" s="12" t="s">
        <v>87</v>
      </c>
      <c r="AW126" s="12" t="s">
        <v>4</v>
      </c>
      <c r="AX126" s="12" t="s">
        <v>85</v>
      </c>
      <c r="AY126" s="238" t="s">
        <v>129</v>
      </c>
    </row>
    <row r="127" s="2" customFormat="1" ht="44.25" customHeight="1">
      <c r="A127" s="38"/>
      <c r="B127" s="39"/>
      <c r="C127" s="210" t="s">
        <v>135</v>
      </c>
      <c r="D127" s="210" t="s">
        <v>130</v>
      </c>
      <c r="E127" s="211" t="s">
        <v>162</v>
      </c>
      <c r="F127" s="212" t="s">
        <v>163</v>
      </c>
      <c r="G127" s="213" t="s">
        <v>133</v>
      </c>
      <c r="H127" s="214">
        <v>0.70999999999999996</v>
      </c>
      <c r="I127" s="215"/>
      <c r="J127" s="216">
        <f>ROUND(I127*H127,2)</f>
        <v>0</v>
      </c>
      <c r="K127" s="212" t="s">
        <v>134</v>
      </c>
      <c r="L127" s="44"/>
      <c r="M127" s="217" t="s">
        <v>1</v>
      </c>
      <c r="N127" s="218" t="s">
        <v>42</v>
      </c>
      <c r="O127" s="91"/>
      <c r="P127" s="219">
        <f>O127*H127</f>
        <v>0</v>
      </c>
      <c r="Q127" s="219">
        <v>0</v>
      </c>
      <c r="R127" s="219">
        <f>Q127*H127</f>
        <v>0</v>
      </c>
      <c r="S127" s="219">
        <v>0</v>
      </c>
      <c r="T127" s="22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1" t="s">
        <v>135</v>
      </c>
      <c r="AT127" s="221" t="s">
        <v>130</v>
      </c>
      <c r="AU127" s="221" t="s">
        <v>85</v>
      </c>
      <c r="AY127" s="17" t="s">
        <v>129</v>
      </c>
      <c r="BE127" s="222">
        <f>IF(N127="základní",J127,0)</f>
        <v>0</v>
      </c>
      <c r="BF127" s="222">
        <f>IF(N127="snížená",J127,0)</f>
        <v>0</v>
      </c>
      <c r="BG127" s="222">
        <f>IF(N127="zákl. přenesená",J127,0)</f>
        <v>0</v>
      </c>
      <c r="BH127" s="222">
        <f>IF(N127="sníž. přenesená",J127,0)</f>
        <v>0</v>
      </c>
      <c r="BI127" s="222">
        <f>IF(N127="nulová",J127,0)</f>
        <v>0</v>
      </c>
      <c r="BJ127" s="17" t="s">
        <v>85</v>
      </c>
      <c r="BK127" s="222">
        <f>ROUND(I127*H127,2)</f>
        <v>0</v>
      </c>
      <c r="BL127" s="17" t="s">
        <v>135</v>
      </c>
      <c r="BM127" s="221" t="s">
        <v>534</v>
      </c>
    </row>
    <row r="128" s="2" customFormat="1">
      <c r="A128" s="38"/>
      <c r="B128" s="39"/>
      <c r="C128" s="40"/>
      <c r="D128" s="223" t="s">
        <v>137</v>
      </c>
      <c r="E128" s="40"/>
      <c r="F128" s="224" t="s">
        <v>165</v>
      </c>
      <c r="G128" s="40"/>
      <c r="H128" s="40"/>
      <c r="I128" s="225"/>
      <c r="J128" s="40"/>
      <c r="K128" s="40"/>
      <c r="L128" s="44"/>
      <c r="M128" s="226"/>
      <c r="N128" s="227"/>
      <c r="O128" s="91"/>
      <c r="P128" s="91"/>
      <c r="Q128" s="91"/>
      <c r="R128" s="91"/>
      <c r="S128" s="91"/>
      <c r="T128" s="92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137</v>
      </c>
      <c r="AU128" s="17" t="s">
        <v>85</v>
      </c>
    </row>
    <row r="129" s="11" customFormat="1" ht="25.92" customHeight="1">
      <c r="A129" s="11"/>
      <c r="B129" s="196"/>
      <c r="C129" s="197"/>
      <c r="D129" s="198" t="s">
        <v>76</v>
      </c>
      <c r="E129" s="199" t="s">
        <v>535</v>
      </c>
      <c r="F129" s="199" t="s">
        <v>536</v>
      </c>
      <c r="G129" s="197"/>
      <c r="H129" s="197"/>
      <c r="I129" s="200"/>
      <c r="J129" s="201">
        <f>BK129</f>
        <v>0</v>
      </c>
      <c r="K129" s="197"/>
      <c r="L129" s="202"/>
      <c r="M129" s="203"/>
      <c r="N129" s="204"/>
      <c r="O129" s="204"/>
      <c r="P129" s="205">
        <f>SUM(P130:P140)</f>
        <v>0</v>
      </c>
      <c r="Q129" s="204"/>
      <c r="R129" s="205">
        <f>SUM(R130:R140)</f>
        <v>1.4882467799999999</v>
      </c>
      <c r="S129" s="204"/>
      <c r="T129" s="206">
        <f>SUM(T130:T140)</f>
        <v>0.71004</v>
      </c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R129" s="207" t="s">
        <v>87</v>
      </c>
      <c r="AT129" s="208" t="s">
        <v>76</v>
      </c>
      <c r="AU129" s="208" t="s">
        <v>77</v>
      </c>
      <c r="AY129" s="207" t="s">
        <v>129</v>
      </c>
      <c r="BK129" s="209">
        <f>SUM(BK130:BK140)</f>
        <v>0</v>
      </c>
    </row>
    <row r="130" s="2" customFormat="1" ht="49.05" customHeight="1">
      <c r="A130" s="38"/>
      <c r="B130" s="39"/>
      <c r="C130" s="210" t="s">
        <v>155</v>
      </c>
      <c r="D130" s="210" t="s">
        <v>130</v>
      </c>
      <c r="E130" s="211" t="s">
        <v>537</v>
      </c>
      <c r="F130" s="212" t="s">
        <v>538</v>
      </c>
      <c r="G130" s="213" t="s">
        <v>171</v>
      </c>
      <c r="H130" s="214">
        <v>94.671999999999997</v>
      </c>
      <c r="I130" s="215"/>
      <c r="J130" s="216">
        <f>ROUND(I130*H130,2)</f>
        <v>0</v>
      </c>
      <c r="K130" s="212" t="s">
        <v>134</v>
      </c>
      <c r="L130" s="44"/>
      <c r="M130" s="217" t="s">
        <v>1</v>
      </c>
      <c r="N130" s="218" t="s">
        <v>42</v>
      </c>
      <c r="O130" s="91"/>
      <c r="P130" s="219">
        <f>O130*H130</f>
        <v>0</v>
      </c>
      <c r="Q130" s="219">
        <v>0</v>
      </c>
      <c r="R130" s="219">
        <f>Q130*H130</f>
        <v>0</v>
      </c>
      <c r="S130" s="219">
        <v>0.0074999999999999997</v>
      </c>
      <c r="T130" s="220">
        <f>S130*H130</f>
        <v>0.71004</v>
      </c>
      <c r="U130" s="38"/>
      <c r="V130" s="38"/>
      <c r="W130" s="38"/>
      <c r="X130" s="38"/>
      <c r="Y130" s="38"/>
      <c r="Z130" s="38"/>
      <c r="AA130" s="38"/>
      <c r="AB130" s="38"/>
      <c r="AC130" s="38"/>
      <c r="AD130" s="38"/>
      <c r="AE130" s="38"/>
      <c r="AR130" s="221" t="s">
        <v>172</v>
      </c>
      <c r="AT130" s="221" t="s">
        <v>130</v>
      </c>
      <c r="AU130" s="221" t="s">
        <v>85</v>
      </c>
      <c r="AY130" s="17" t="s">
        <v>129</v>
      </c>
      <c r="BE130" s="222">
        <f>IF(N130="základní",J130,0)</f>
        <v>0</v>
      </c>
      <c r="BF130" s="222">
        <f>IF(N130="snížená",J130,0)</f>
        <v>0</v>
      </c>
      <c r="BG130" s="222">
        <f>IF(N130="zákl. přenesená",J130,0)</f>
        <v>0</v>
      </c>
      <c r="BH130" s="222">
        <f>IF(N130="sníž. přenesená",J130,0)</f>
        <v>0</v>
      </c>
      <c r="BI130" s="222">
        <f>IF(N130="nulová",J130,0)</f>
        <v>0</v>
      </c>
      <c r="BJ130" s="17" t="s">
        <v>85</v>
      </c>
      <c r="BK130" s="222">
        <f>ROUND(I130*H130,2)</f>
        <v>0</v>
      </c>
      <c r="BL130" s="17" t="s">
        <v>172</v>
      </c>
      <c r="BM130" s="221" t="s">
        <v>539</v>
      </c>
    </row>
    <row r="131" s="2" customFormat="1">
      <c r="A131" s="38"/>
      <c r="B131" s="39"/>
      <c r="C131" s="40"/>
      <c r="D131" s="223" t="s">
        <v>137</v>
      </c>
      <c r="E131" s="40"/>
      <c r="F131" s="224" t="s">
        <v>540</v>
      </c>
      <c r="G131" s="40"/>
      <c r="H131" s="40"/>
      <c r="I131" s="225"/>
      <c r="J131" s="40"/>
      <c r="K131" s="40"/>
      <c r="L131" s="44"/>
      <c r="M131" s="226"/>
      <c r="N131" s="227"/>
      <c r="O131" s="91"/>
      <c r="P131" s="91"/>
      <c r="Q131" s="91"/>
      <c r="R131" s="91"/>
      <c r="S131" s="91"/>
      <c r="T131" s="92"/>
      <c r="U131" s="38"/>
      <c r="V131" s="38"/>
      <c r="W131" s="38"/>
      <c r="X131" s="38"/>
      <c r="Y131" s="38"/>
      <c r="Z131" s="38"/>
      <c r="AA131" s="38"/>
      <c r="AB131" s="38"/>
      <c r="AC131" s="38"/>
      <c r="AD131" s="38"/>
      <c r="AE131" s="38"/>
      <c r="AT131" s="17" t="s">
        <v>137</v>
      </c>
      <c r="AU131" s="17" t="s">
        <v>85</v>
      </c>
    </row>
    <row r="132" s="12" customFormat="1">
      <c r="A132" s="12"/>
      <c r="B132" s="228"/>
      <c r="C132" s="229"/>
      <c r="D132" s="230" t="s">
        <v>149</v>
      </c>
      <c r="E132" s="229"/>
      <c r="F132" s="231" t="s">
        <v>541</v>
      </c>
      <c r="G132" s="229"/>
      <c r="H132" s="232">
        <v>94.671999999999997</v>
      </c>
      <c r="I132" s="233"/>
      <c r="J132" s="229"/>
      <c r="K132" s="229"/>
      <c r="L132" s="234"/>
      <c r="M132" s="235"/>
      <c r="N132" s="236"/>
      <c r="O132" s="236"/>
      <c r="P132" s="236"/>
      <c r="Q132" s="236"/>
      <c r="R132" s="236"/>
      <c r="S132" s="236"/>
      <c r="T132" s="237"/>
      <c r="U132" s="12"/>
      <c r="V132" s="12"/>
      <c r="W132" s="12"/>
      <c r="X132" s="12"/>
      <c r="Y132" s="12"/>
      <c r="Z132" s="12"/>
      <c r="AA132" s="12"/>
      <c r="AB132" s="12"/>
      <c r="AC132" s="12"/>
      <c r="AD132" s="12"/>
      <c r="AE132" s="12"/>
      <c r="AT132" s="238" t="s">
        <v>149</v>
      </c>
      <c r="AU132" s="238" t="s">
        <v>85</v>
      </c>
      <c r="AV132" s="12" t="s">
        <v>87</v>
      </c>
      <c r="AW132" s="12" t="s">
        <v>4</v>
      </c>
      <c r="AX132" s="12" t="s">
        <v>85</v>
      </c>
      <c r="AY132" s="238" t="s">
        <v>129</v>
      </c>
    </row>
    <row r="133" s="2" customFormat="1" ht="33" customHeight="1">
      <c r="A133" s="38"/>
      <c r="B133" s="39"/>
      <c r="C133" s="210" t="s">
        <v>161</v>
      </c>
      <c r="D133" s="210" t="s">
        <v>130</v>
      </c>
      <c r="E133" s="211" t="s">
        <v>542</v>
      </c>
      <c r="F133" s="212" t="s">
        <v>543</v>
      </c>
      <c r="G133" s="213" t="s">
        <v>171</v>
      </c>
      <c r="H133" s="214">
        <v>1041.3889999999999</v>
      </c>
      <c r="I133" s="215"/>
      <c r="J133" s="216">
        <f>ROUND(I133*H133,2)</f>
        <v>0</v>
      </c>
      <c r="K133" s="212" t="s">
        <v>134</v>
      </c>
      <c r="L133" s="44"/>
      <c r="M133" s="217" t="s">
        <v>1</v>
      </c>
      <c r="N133" s="218" t="s">
        <v>42</v>
      </c>
      <c r="O133" s="91"/>
      <c r="P133" s="219">
        <f>O133*H133</f>
        <v>0</v>
      </c>
      <c r="Q133" s="219">
        <v>0.0010200000000000001</v>
      </c>
      <c r="R133" s="219">
        <f>Q133*H133</f>
        <v>1.06221678</v>
      </c>
      <c r="S133" s="219">
        <v>0</v>
      </c>
      <c r="T133" s="220">
        <f>S133*H133</f>
        <v>0</v>
      </c>
      <c r="U133" s="38"/>
      <c r="V133" s="38"/>
      <c r="W133" s="38"/>
      <c r="X133" s="38"/>
      <c r="Y133" s="38"/>
      <c r="Z133" s="38"/>
      <c r="AA133" s="38"/>
      <c r="AB133" s="38"/>
      <c r="AC133" s="38"/>
      <c r="AD133" s="38"/>
      <c r="AE133" s="38"/>
      <c r="AR133" s="221" t="s">
        <v>172</v>
      </c>
      <c r="AT133" s="221" t="s">
        <v>130</v>
      </c>
      <c r="AU133" s="221" t="s">
        <v>85</v>
      </c>
      <c r="AY133" s="17" t="s">
        <v>129</v>
      </c>
      <c r="BE133" s="222">
        <f>IF(N133="základní",J133,0)</f>
        <v>0</v>
      </c>
      <c r="BF133" s="222">
        <f>IF(N133="snížená",J133,0)</f>
        <v>0</v>
      </c>
      <c r="BG133" s="222">
        <f>IF(N133="zákl. přenesená",J133,0)</f>
        <v>0</v>
      </c>
      <c r="BH133" s="222">
        <f>IF(N133="sníž. přenesená",J133,0)</f>
        <v>0</v>
      </c>
      <c r="BI133" s="222">
        <f>IF(N133="nulová",J133,0)</f>
        <v>0</v>
      </c>
      <c r="BJ133" s="17" t="s">
        <v>85</v>
      </c>
      <c r="BK133" s="222">
        <f>ROUND(I133*H133,2)</f>
        <v>0</v>
      </c>
      <c r="BL133" s="17" t="s">
        <v>172</v>
      </c>
      <c r="BM133" s="221" t="s">
        <v>544</v>
      </c>
    </row>
    <row r="134" s="2" customFormat="1">
      <c r="A134" s="38"/>
      <c r="B134" s="39"/>
      <c r="C134" s="40"/>
      <c r="D134" s="223" t="s">
        <v>137</v>
      </c>
      <c r="E134" s="40"/>
      <c r="F134" s="224" t="s">
        <v>545</v>
      </c>
      <c r="G134" s="40"/>
      <c r="H134" s="40"/>
      <c r="I134" s="225"/>
      <c r="J134" s="40"/>
      <c r="K134" s="40"/>
      <c r="L134" s="44"/>
      <c r="M134" s="226"/>
      <c r="N134" s="227"/>
      <c r="O134" s="91"/>
      <c r="P134" s="91"/>
      <c r="Q134" s="91"/>
      <c r="R134" s="91"/>
      <c r="S134" s="91"/>
      <c r="T134" s="92"/>
      <c r="U134" s="38"/>
      <c r="V134" s="38"/>
      <c r="W134" s="38"/>
      <c r="X134" s="38"/>
      <c r="Y134" s="38"/>
      <c r="Z134" s="38"/>
      <c r="AA134" s="38"/>
      <c r="AB134" s="38"/>
      <c r="AC134" s="38"/>
      <c r="AD134" s="38"/>
      <c r="AE134" s="38"/>
      <c r="AT134" s="17" t="s">
        <v>137</v>
      </c>
      <c r="AU134" s="17" t="s">
        <v>85</v>
      </c>
    </row>
    <row r="135" s="12" customFormat="1">
      <c r="A135" s="12"/>
      <c r="B135" s="228"/>
      <c r="C135" s="229"/>
      <c r="D135" s="230" t="s">
        <v>149</v>
      </c>
      <c r="E135" s="229"/>
      <c r="F135" s="231" t="s">
        <v>546</v>
      </c>
      <c r="G135" s="229"/>
      <c r="H135" s="232">
        <v>1041.3889999999999</v>
      </c>
      <c r="I135" s="233"/>
      <c r="J135" s="229"/>
      <c r="K135" s="229"/>
      <c r="L135" s="234"/>
      <c r="M135" s="235"/>
      <c r="N135" s="236"/>
      <c r="O135" s="236"/>
      <c r="P135" s="236"/>
      <c r="Q135" s="236"/>
      <c r="R135" s="236"/>
      <c r="S135" s="236"/>
      <c r="T135" s="237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T135" s="238" t="s">
        <v>149</v>
      </c>
      <c r="AU135" s="238" t="s">
        <v>85</v>
      </c>
      <c r="AV135" s="12" t="s">
        <v>87</v>
      </c>
      <c r="AW135" s="12" t="s">
        <v>4</v>
      </c>
      <c r="AX135" s="12" t="s">
        <v>85</v>
      </c>
      <c r="AY135" s="238" t="s">
        <v>129</v>
      </c>
    </row>
    <row r="136" s="2" customFormat="1" ht="16.5" customHeight="1">
      <c r="A136" s="38"/>
      <c r="B136" s="39"/>
      <c r="C136" s="269" t="s">
        <v>168</v>
      </c>
      <c r="D136" s="269" t="s">
        <v>384</v>
      </c>
      <c r="E136" s="270" t="s">
        <v>547</v>
      </c>
      <c r="F136" s="271" t="s">
        <v>548</v>
      </c>
      <c r="G136" s="272" t="s">
        <v>549</v>
      </c>
      <c r="H136" s="273">
        <v>28.402000000000001</v>
      </c>
      <c r="I136" s="274"/>
      <c r="J136" s="275">
        <f>ROUND(I136*H136,2)</f>
        <v>0</v>
      </c>
      <c r="K136" s="271" t="s">
        <v>1</v>
      </c>
      <c r="L136" s="276"/>
      <c r="M136" s="277" t="s">
        <v>1</v>
      </c>
      <c r="N136" s="278" t="s">
        <v>42</v>
      </c>
      <c r="O136" s="91"/>
      <c r="P136" s="219">
        <f>O136*H136</f>
        <v>0</v>
      </c>
      <c r="Q136" s="219">
        <v>0.014999999999999999</v>
      </c>
      <c r="R136" s="219">
        <f>Q136*H136</f>
        <v>0.42603000000000002</v>
      </c>
      <c r="S136" s="219">
        <v>0</v>
      </c>
      <c r="T136" s="220">
        <f>S136*H136</f>
        <v>0</v>
      </c>
      <c r="U136" s="38"/>
      <c r="V136" s="38"/>
      <c r="W136" s="38"/>
      <c r="X136" s="38"/>
      <c r="Y136" s="38"/>
      <c r="Z136" s="38"/>
      <c r="AA136" s="38"/>
      <c r="AB136" s="38"/>
      <c r="AC136" s="38"/>
      <c r="AD136" s="38"/>
      <c r="AE136" s="38"/>
      <c r="AR136" s="221" t="s">
        <v>387</v>
      </c>
      <c r="AT136" s="221" t="s">
        <v>384</v>
      </c>
      <c r="AU136" s="221" t="s">
        <v>85</v>
      </c>
      <c r="AY136" s="17" t="s">
        <v>129</v>
      </c>
      <c r="BE136" s="222">
        <f>IF(N136="základní",J136,0)</f>
        <v>0</v>
      </c>
      <c r="BF136" s="222">
        <f>IF(N136="snížená",J136,0)</f>
        <v>0</v>
      </c>
      <c r="BG136" s="222">
        <f>IF(N136="zákl. přenesená",J136,0)</f>
        <v>0</v>
      </c>
      <c r="BH136" s="222">
        <f>IF(N136="sníž. přenesená",J136,0)</f>
        <v>0</v>
      </c>
      <c r="BI136" s="222">
        <f>IF(N136="nulová",J136,0)</f>
        <v>0</v>
      </c>
      <c r="BJ136" s="17" t="s">
        <v>85</v>
      </c>
      <c r="BK136" s="222">
        <f>ROUND(I136*H136,2)</f>
        <v>0</v>
      </c>
      <c r="BL136" s="17" t="s">
        <v>172</v>
      </c>
      <c r="BM136" s="221" t="s">
        <v>550</v>
      </c>
    </row>
    <row r="137" s="12" customFormat="1">
      <c r="A137" s="12"/>
      <c r="B137" s="228"/>
      <c r="C137" s="229"/>
      <c r="D137" s="230" t="s">
        <v>149</v>
      </c>
      <c r="E137" s="249" t="s">
        <v>1</v>
      </c>
      <c r="F137" s="231" t="s">
        <v>551</v>
      </c>
      <c r="G137" s="229"/>
      <c r="H137" s="232">
        <v>284.01499999999999</v>
      </c>
      <c r="I137" s="233"/>
      <c r="J137" s="229"/>
      <c r="K137" s="229"/>
      <c r="L137" s="234"/>
      <c r="M137" s="235"/>
      <c r="N137" s="236"/>
      <c r="O137" s="236"/>
      <c r="P137" s="236"/>
      <c r="Q137" s="236"/>
      <c r="R137" s="236"/>
      <c r="S137" s="236"/>
      <c r="T137" s="237"/>
      <c r="U137" s="12"/>
      <c r="V137" s="12"/>
      <c r="W137" s="12"/>
      <c r="X137" s="12"/>
      <c r="Y137" s="12"/>
      <c r="Z137" s="12"/>
      <c r="AA137" s="12"/>
      <c r="AB137" s="12"/>
      <c r="AC137" s="12"/>
      <c r="AD137" s="12"/>
      <c r="AE137" s="12"/>
      <c r="AT137" s="238" t="s">
        <v>149</v>
      </c>
      <c r="AU137" s="238" t="s">
        <v>85</v>
      </c>
      <c r="AV137" s="12" t="s">
        <v>87</v>
      </c>
      <c r="AW137" s="12" t="s">
        <v>32</v>
      </c>
      <c r="AX137" s="12" t="s">
        <v>85</v>
      </c>
      <c r="AY137" s="238" t="s">
        <v>129</v>
      </c>
    </row>
    <row r="138" s="12" customFormat="1">
      <c r="A138" s="12"/>
      <c r="B138" s="228"/>
      <c r="C138" s="229"/>
      <c r="D138" s="230" t="s">
        <v>149</v>
      </c>
      <c r="E138" s="229"/>
      <c r="F138" s="231" t="s">
        <v>552</v>
      </c>
      <c r="G138" s="229"/>
      <c r="H138" s="232">
        <v>28.402000000000001</v>
      </c>
      <c r="I138" s="233"/>
      <c r="J138" s="229"/>
      <c r="K138" s="229"/>
      <c r="L138" s="234"/>
      <c r="M138" s="235"/>
      <c r="N138" s="236"/>
      <c r="O138" s="236"/>
      <c r="P138" s="236"/>
      <c r="Q138" s="236"/>
      <c r="R138" s="236"/>
      <c r="S138" s="236"/>
      <c r="T138" s="237"/>
      <c r="U138" s="12"/>
      <c r="V138" s="12"/>
      <c r="W138" s="12"/>
      <c r="X138" s="12"/>
      <c r="Y138" s="12"/>
      <c r="Z138" s="12"/>
      <c r="AA138" s="12"/>
      <c r="AB138" s="12"/>
      <c r="AC138" s="12"/>
      <c r="AD138" s="12"/>
      <c r="AE138" s="12"/>
      <c r="AT138" s="238" t="s">
        <v>149</v>
      </c>
      <c r="AU138" s="238" t="s">
        <v>85</v>
      </c>
      <c r="AV138" s="12" t="s">
        <v>87</v>
      </c>
      <c r="AW138" s="12" t="s">
        <v>4</v>
      </c>
      <c r="AX138" s="12" t="s">
        <v>85</v>
      </c>
      <c r="AY138" s="238" t="s">
        <v>129</v>
      </c>
    </row>
    <row r="139" s="2" customFormat="1" ht="55.5" customHeight="1">
      <c r="A139" s="38"/>
      <c r="B139" s="39"/>
      <c r="C139" s="210" t="s">
        <v>183</v>
      </c>
      <c r="D139" s="210" t="s">
        <v>130</v>
      </c>
      <c r="E139" s="211" t="s">
        <v>553</v>
      </c>
      <c r="F139" s="212" t="s">
        <v>554</v>
      </c>
      <c r="G139" s="213" t="s">
        <v>133</v>
      </c>
      <c r="H139" s="214">
        <v>1.488</v>
      </c>
      <c r="I139" s="215"/>
      <c r="J139" s="216">
        <f>ROUND(I139*H139,2)</f>
        <v>0</v>
      </c>
      <c r="K139" s="212" t="s">
        <v>134</v>
      </c>
      <c r="L139" s="44"/>
      <c r="M139" s="217" t="s">
        <v>1</v>
      </c>
      <c r="N139" s="218" t="s">
        <v>42</v>
      </c>
      <c r="O139" s="91"/>
      <c r="P139" s="219">
        <f>O139*H139</f>
        <v>0</v>
      </c>
      <c r="Q139" s="219">
        <v>0</v>
      </c>
      <c r="R139" s="219">
        <f>Q139*H139</f>
        <v>0</v>
      </c>
      <c r="S139" s="219">
        <v>0</v>
      </c>
      <c r="T139" s="220">
        <f>S139*H139</f>
        <v>0</v>
      </c>
      <c r="U139" s="38"/>
      <c r="V139" s="38"/>
      <c r="W139" s="38"/>
      <c r="X139" s="38"/>
      <c r="Y139" s="38"/>
      <c r="Z139" s="38"/>
      <c r="AA139" s="38"/>
      <c r="AB139" s="38"/>
      <c r="AC139" s="38"/>
      <c r="AD139" s="38"/>
      <c r="AE139" s="38"/>
      <c r="AR139" s="221" t="s">
        <v>172</v>
      </c>
      <c r="AT139" s="221" t="s">
        <v>130</v>
      </c>
      <c r="AU139" s="221" t="s">
        <v>85</v>
      </c>
      <c r="AY139" s="17" t="s">
        <v>129</v>
      </c>
      <c r="BE139" s="222">
        <f>IF(N139="základní",J139,0)</f>
        <v>0</v>
      </c>
      <c r="BF139" s="222">
        <f>IF(N139="snížená",J139,0)</f>
        <v>0</v>
      </c>
      <c r="BG139" s="222">
        <f>IF(N139="zákl. přenesená",J139,0)</f>
        <v>0</v>
      </c>
      <c r="BH139" s="222">
        <f>IF(N139="sníž. přenesená",J139,0)</f>
        <v>0</v>
      </c>
      <c r="BI139" s="222">
        <f>IF(N139="nulová",J139,0)</f>
        <v>0</v>
      </c>
      <c r="BJ139" s="17" t="s">
        <v>85</v>
      </c>
      <c r="BK139" s="222">
        <f>ROUND(I139*H139,2)</f>
        <v>0</v>
      </c>
      <c r="BL139" s="17" t="s">
        <v>172</v>
      </c>
      <c r="BM139" s="221" t="s">
        <v>555</v>
      </c>
    </row>
    <row r="140" s="2" customFormat="1">
      <c r="A140" s="38"/>
      <c r="B140" s="39"/>
      <c r="C140" s="40"/>
      <c r="D140" s="223" t="s">
        <v>137</v>
      </c>
      <c r="E140" s="40"/>
      <c r="F140" s="224" t="s">
        <v>556</v>
      </c>
      <c r="G140" s="40"/>
      <c r="H140" s="40"/>
      <c r="I140" s="225"/>
      <c r="J140" s="40"/>
      <c r="K140" s="40"/>
      <c r="L140" s="44"/>
      <c r="M140" s="264"/>
      <c r="N140" s="265"/>
      <c r="O140" s="266"/>
      <c r="P140" s="266"/>
      <c r="Q140" s="266"/>
      <c r="R140" s="266"/>
      <c r="S140" s="266"/>
      <c r="T140" s="267"/>
      <c r="U140" s="38"/>
      <c r="V140" s="38"/>
      <c r="W140" s="38"/>
      <c r="X140" s="38"/>
      <c r="Y140" s="38"/>
      <c r="Z140" s="38"/>
      <c r="AA140" s="38"/>
      <c r="AB140" s="38"/>
      <c r="AC140" s="38"/>
      <c r="AD140" s="38"/>
      <c r="AE140" s="38"/>
      <c r="AT140" s="17" t="s">
        <v>137</v>
      </c>
      <c r="AU140" s="17" t="s">
        <v>85</v>
      </c>
    </row>
    <row r="141" s="2" customFormat="1" ht="6.96" customHeight="1">
      <c r="A141" s="38"/>
      <c r="B141" s="66"/>
      <c r="C141" s="67"/>
      <c r="D141" s="67"/>
      <c r="E141" s="67"/>
      <c r="F141" s="67"/>
      <c r="G141" s="67"/>
      <c r="H141" s="67"/>
      <c r="I141" s="67"/>
      <c r="J141" s="67"/>
      <c r="K141" s="67"/>
      <c r="L141" s="44"/>
      <c r="M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  <c r="AA141" s="38"/>
      <c r="AB141" s="38"/>
      <c r="AC141" s="38"/>
      <c r="AD141" s="38"/>
      <c r="AE141" s="38"/>
    </row>
  </sheetData>
  <sheetProtection sheet="1" autoFilter="0" formatColumns="0" formatRows="0" objects="1" scenarios="1" spinCount="100000" saltValue="7hQ+3Zw4F8JMbKwJr3aSAmtO829S39vZ7thkRuJN2uFzL6U49Zq6YoR3exDFuiuUiuAObWD4n5i75cYVvcVPOQ==" hashValue="oac5IZNTYWrX4efPEz2tkwRyHIF+3h5ba+iE59Bzun320oxeDJfMFEwY8QtrTzsjkkyS+byeTycKWbrYfmt7Dg==" algorithmName="SHA-512" password="CC35"/>
  <autoFilter ref="C117:K140"/>
  <mergeCells count="9">
    <mergeCell ref="E7:H7"/>
    <mergeCell ref="E9:H9"/>
    <mergeCell ref="E18:H18"/>
    <mergeCell ref="E27:H27"/>
    <mergeCell ref="E85:H85"/>
    <mergeCell ref="E87:H87"/>
    <mergeCell ref="E108:H108"/>
    <mergeCell ref="E110:H110"/>
    <mergeCell ref="L2:V2"/>
  </mergeCells>
  <hyperlinks>
    <hyperlink ref="F121" r:id="rId1" display="https://podminky.urs.cz/item/CS_URS_2025_01/997013214"/>
    <hyperlink ref="F123" r:id="rId2" display="https://podminky.urs.cz/item/CS_URS_2025_01/997013501"/>
    <hyperlink ref="F125" r:id="rId3" display="https://podminky.urs.cz/item/CS_URS_2025_01/997013509"/>
    <hyperlink ref="F128" r:id="rId4" display="https://podminky.urs.cz/item/CS_URS_2025_01/997013813"/>
    <hyperlink ref="F131" r:id="rId5" display="https://podminky.urs.cz/item/CS_URS_2025_01/713140826"/>
    <hyperlink ref="F134" r:id="rId6" display="https://podminky.urs.cz/item/CS_URS_2025_01/713141322"/>
    <hyperlink ref="F140" r:id="rId7" display="https://podminky.urs.cz/item/CS_URS_2025_01/998713113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8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99</v>
      </c>
    </row>
    <row r="3" s="1" customFormat="1" ht="6.96" customHeight="1">
      <c r="B3" s="136"/>
      <c r="C3" s="137"/>
      <c r="D3" s="137"/>
      <c r="E3" s="137"/>
      <c r="F3" s="137"/>
      <c r="G3" s="137"/>
      <c r="H3" s="137"/>
      <c r="I3" s="137"/>
      <c r="J3" s="137"/>
      <c r="K3" s="137"/>
      <c r="L3" s="20"/>
      <c r="AT3" s="17" t="s">
        <v>87</v>
      </c>
    </row>
    <row r="4" s="1" customFormat="1" ht="24.96" customHeight="1">
      <c r="B4" s="20"/>
      <c r="D4" s="138" t="s">
        <v>100</v>
      </c>
      <c r="L4" s="20"/>
      <c r="M4" s="139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40" t="s">
        <v>16</v>
      </c>
      <c r="L6" s="20"/>
    </row>
    <row r="7" s="1" customFormat="1" ht="26.25" customHeight="1">
      <c r="B7" s="20"/>
      <c r="E7" s="141" t="str">
        <f>'Rekapitulace stavby'!K6</f>
        <v>Oprava střechy budovy č.p. 50/8a na ulici Karola Śliwky – budova C</v>
      </c>
      <c r="F7" s="140"/>
      <c r="G7" s="140"/>
      <c r="H7" s="140"/>
      <c r="L7" s="20"/>
    </row>
    <row r="8" s="2" customFormat="1" ht="12" customHeight="1">
      <c r="A8" s="38"/>
      <c r="B8" s="44"/>
      <c r="C8" s="38"/>
      <c r="D8" s="140" t="s">
        <v>101</v>
      </c>
      <c r="E8" s="38"/>
      <c r="F8" s="38"/>
      <c r="G8" s="38"/>
      <c r="H8" s="38"/>
      <c r="I8" s="38"/>
      <c r="J8" s="38"/>
      <c r="K8" s="38"/>
      <c r="L8" s="63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</row>
    <row r="9" s="2" customFormat="1" ht="16.5" customHeight="1">
      <c r="A9" s="38"/>
      <c r="B9" s="44"/>
      <c r="C9" s="38"/>
      <c r="D9" s="38"/>
      <c r="E9" s="142" t="s">
        <v>557</v>
      </c>
      <c r="F9" s="38"/>
      <c r="G9" s="38"/>
      <c r="H9" s="38"/>
      <c r="I9" s="38"/>
      <c r="J9" s="38"/>
      <c r="K9" s="38"/>
      <c r="L9" s="63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</row>
    <row r="10" s="2" customFormat="1">
      <c r="A10" s="38"/>
      <c r="B10" s="44"/>
      <c r="C10" s="38"/>
      <c r="D10" s="38"/>
      <c r="E10" s="38"/>
      <c r="F10" s="38"/>
      <c r="G10" s="38"/>
      <c r="H10" s="38"/>
      <c r="I10" s="38"/>
      <c r="J10" s="38"/>
      <c r="K10" s="38"/>
      <c r="L10" s="63"/>
      <c r="S10" s="38"/>
      <c r="T10" s="38"/>
      <c r="U10" s="38"/>
      <c r="V10" s="38"/>
      <c r="W10" s="38"/>
      <c r="X10" s="38"/>
      <c r="Y10" s="38"/>
      <c r="Z10" s="38"/>
      <c r="AA10" s="38"/>
      <c r="AB10" s="38"/>
      <c r="AC10" s="38"/>
      <c r="AD10" s="38"/>
      <c r="AE10" s="38"/>
    </row>
    <row r="11" s="2" customFormat="1" ht="12" customHeight="1">
      <c r="A11" s="38"/>
      <c r="B11" s="44"/>
      <c r="C11" s="38"/>
      <c r="D11" s="140" t="s">
        <v>18</v>
      </c>
      <c r="E11" s="38"/>
      <c r="F11" s="143" t="s">
        <v>1</v>
      </c>
      <c r="G11" s="38"/>
      <c r="H11" s="38"/>
      <c r="I11" s="140" t="s">
        <v>19</v>
      </c>
      <c r="J11" s="143" t="s">
        <v>1</v>
      </c>
      <c r="K11" s="38"/>
      <c r="L11" s="63"/>
      <c r="S11" s="38"/>
      <c r="T11" s="38"/>
      <c r="U11" s="38"/>
      <c r="V11" s="38"/>
      <c r="W11" s="38"/>
      <c r="X11" s="38"/>
      <c r="Y11" s="38"/>
      <c r="Z11" s="38"/>
      <c r="AA11" s="38"/>
      <c r="AB11" s="38"/>
      <c r="AC11" s="38"/>
      <c r="AD11" s="38"/>
      <c r="AE11" s="38"/>
    </row>
    <row r="12" s="2" customFormat="1" ht="12" customHeight="1">
      <c r="A12" s="38"/>
      <c r="B12" s="44"/>
      <c r="C12" s="38"/>
      <c r="D12" s="140" t="s">
        <v>20</v>
      </c>
      <c r="E12" s="38"/>
      <c r="F12" s="143" t="s">
        <v>21</v>
      </c>
      <c r="G12" s="38"/>
      <c r="H12" s="38"/>
      <c r="I12" s="140" t="s">
        <v>22</v>
      </c>
      <c r="J12" s="144" t="str">
        <f>'Rekapitulace stavby'!AN8</f>
        <v>28. 5. 2025</v>
      </c>
      <c r="K12" s="38"/>
      <c r="L12" s="63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s="2" customFormat="1" ht="10.8" customHeight="1">
      <c r="A13" s="38"/>
      <c r="B13" s="44"/>
      <c r="C13" s="38"/>
      <c r="D13" s="38"/>
      <c r="E13" s="38"/>
      <c r="F13" s="38"/>
      <c r="G13" s="38"/>
      <c r="H13" s="38"/>
      <c r="I13" s="38"/>
      <c r="J13" s="38"/>
      <c r="K13" s="38"/>
      <c r="L13" s="63"/>
      <c r="S13" s="38"/>
      <c r="T13" s="38"/>
      <c r="U13" s="38"/>
      <c r="V13" s="38"/>
      <c r="W13" s="38"/>
      <c r="X13" s="38"/>
      <c r="Y13" s="38"/>
      <c r="Z13" s="38"/>
      <c r="AA13" s="38"/>
      <c r="AB13" s="38"/>
      <c r="AC13" s="38"/>
      <c r="AD13" s="38"/>
      <c r="AE13" s="38"/>
    </row>
    <row r="14" s="2" customFormat="1" ht="12" customHeight="1">
      <c r="A14" s="38"/>
      <c r="B14" s="44"/>
      <c r="C14" s="38"/>
      <c r="D14" s="140" t="s">
        <v>24</v>
      </c>
      <c r="E14" s="38"/>
      <c r="F14" s="38"/>
      <c r="G14" s="38"/>
      <c r="H14" s="38"/>
      <c r="I14" s="140" t="s">
        <v>25</v>
      </c>
      <c r="J14" s="143" t="s">
        <v>1</v>
      </c>
      <c r="K14" s="38"/>
      <c r="L14" s="63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</row>
    <row r="15" s="2" customFormat="1" ht="18" customHeight="1">
      <c r="A15" s="38"/>
      <c r="B15" s="44"/>
      <c r="C15" s="38"/>
      <c r="D15" s="38"/>
      <c r="E15" s="143" t="s">
        <v>26</v>
      </c>
      <c r="F15" s="38"/>
      <c r="G15" s="38"/>
      <c r="H15" s="38"/>
      <c r="I15" s="140" t="s">
        <v>27</v>
      </c>
      <c r="J15" s="143" t="s">
        <v>1</v>
      </c>
      <c r="K15" s="38"/>
      <c r="L15" s="63"/>
      <c r="S15" s="38"/>
      <c r="T15" s="38"/>
      <c r="U15" s="38"/>
      <c r="V15" s="38"/>
      <c r="W15" s="38"/>
      <c r="X15" s="38"/>
      <c r="Y15" s="38"/>
      <c r="Z15" s="38"/>
      <c r="AA15" s="38"/>
      <c r="AB15" s="38"/>
      <c r="AC15" s="38"/>
      <c r="AD15" s="38"/>
      <c r="AE15" s="38"/>
    </row>
    <row r="16" s="2" customFormat="1" ht="6.96" customHeight="1">
      <c r="A16" s="38"/>
      <c r="B16" s="44"/>
      <c r="C16" s="38"/>
      <c r="D16" s="38"/>
      <c r="E16" s="38"/>
      <c r="F16" s="38"/>
      <c r="G16" s="38"/>
      <c r="H16" s="38"/>
      <c r="I16" s="38"/>
      <c r="J16" s="38"/>
      <c r="K16" s="38"/>
      <c r="L16" s="63"/>
      <c r="S16" s="38"/>
      <c r="T16" s="38"/>
      <c r="U16" s="38"/>
      <c r="V16" s="38"/>
      <c r="W16" s="38"/>
      <c r="X16" s="38"/>
      <c r="Y16" s="38"/>
      <c r="Z16" s="38"/>
      <c r="AA16" s="38"/>
      <c r="AB16" s="38"/>
      <c r="AC16" s="38"/>
      <c r="AD16" s="38"/>
      <c r="AE16" s="38"/>
    </row>
    <row r="17" s="2" customFormat="1" ht="12" customHeight="1">
      <c r="A17" s="38"/>
      <c r="B17" s="44"/>
      <c r="C17" s="38"/>
      <c r="D17" s="140" t="s">
        <v>28</v>
      </c>
      <c r="E17" s="38"/>
      <c r="F17" s="38"/>
      <c r="G17" s="38"/>
      <c r="H17" s="38"/>
      <c r="I17" s="140" t="s">
        <v>25</v>
      </c>
      <c r="J17" s="33" t="str">
        <f>'Rekapitulace stavby'!AN13</f>
        <v>Vyplň údaj</v>
      </c>
      <c r="K17" s="38"/>
      <c r="L17" s="63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</row>
    <row r="18" s="2" customFormat="1" ht="18" customHeight="1">
      <c r="A18" s="38"/>
      <c r="B18" s="44"/>
      <c r="C18" s="38"/>
      <c r="D18" s="38"/>
      <c r="E18" s="33" t="str">
        <f>'Rekapitulace stavby'!E14</f>
        <v>Vyplň údaj</v>
      </c>
      <c r="F18" s="143"/>
      <c r="G18" s="143"/>
      <c r="H18" s="143"/>
      <c r="I18" s="140" t="s">
        <v>27</v>
      </c>
      <c r="J18" s="33" t="str">
        <f>'Rekapitulace stavby'!AN14</f>
        <v>Vyplň údaj</v>
      </c>
      <c r="K18" s="38"/>
      <c r="L18" s="63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</row>
    <row r="19" s="2" customFormat="1" ht="6.96" customHeight="1">
      <c r="A19" s="38"/>
      <c r="B19" s="44"/>
      <c r="C19" s="38"/>
      <c r="D19" s="38"/>
      <c r="E19" s="38"/>
      <c r="F19" s="38"/>
      <c r="G19" s="38"/>
      <c r="H19" s="38"/>
      <c r="I19" s="38"/>
      <c r="J19" s="38"/>
      <c r="K19" s="38"/>
      <c r="L19" s="63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  <c r="AD19" s="38"/>
      <c r="AE19" s="38"/>
    </row>
    <row r="20" s="2" customFormat="1" ht="12" customHeight="1">
      <c r="A20" s="38"/>
      <c r="B20" s="44"/>
      <c r="C20" s="38"/>
      <c r="D20" s="140" t="s">
        <v>30</v>
      </c>
      <c r="E20" s="38"/>
      <c r="F20" s="38"/>
      <c r="G20" s="38"/>
      <c r="H20" s="38"/>
      <c r="I20" s="140" t="s">
        <v>25</v>
      </c>
      <c r="J20" s="143" t="s">
        <v>1</v>
      </c>
      <c r="K20" s="38"/>
      <c r="L20" s="63"/>
      <c r="S20" s="38"/>
      <c r="T20" s="38"/>
      <c r="U20" s="38"/>
      <c r="V20" s="38"/>
      <c r="W20" s="38"/>
      <c r="X20" s="38"/>
      <c r="Y20" s="38"/>
      <c r="Z20" s="38"/>
      <c r="AA20" s="38"/>
      <c r="AB20" s="38"/>
      <c r="AC20" s="38"/>
      <c r="AD20" s="38"/>
      <c r="AE20" s="38"/>
    </row>
    <row r="21" s="2" customFormat="1" ht="18" customHeight="1">
      <c r="A21" s="38"/>
      <c r="B21" s="44"/>
      <c r="C21" s="38"/>
      <c r="D21" s="38"/>
      <c r="E21" s="143" t="s">
        <v>31</v>
      </c>
      <c r="F21" s="38"/>
      <c r="G21" s="38"/>
      <c r="H21" s="38"/>
      <c r="I21" s="140" t="s">
        <v>27</v>
      </c>
      <c r="J21" s="143" t="s">
        <v>1</v>
      </c>
      <c r="K21" s="38"/>
      <c r="L21" s="63"/>
      <c r="S21" s="38"/>
      <c r="T21" s="38"/>
      <c r="U21" s="38"/>
      <c r="V21" s="38"/>
      <c r="W21" s="38"/>
      <c r="X21" s="38"/>
      <c r="Y21" s="38"/>
      <c r="Z21" s="38"/>
      <c r="AA21" s="38"/>
      <c r="AB21" s="38"/>
      <c r="AC21" s="38"/>
      <c r="AD21" s="38"/>
      <c r="AE21" s="38"/>
    </row>
    <row r="22" s="2" customFormat="1" ht="6.96" customHeight="1">
      <c r="A22" s="38"/>
      <c r="B22" s="44"/>
      <c r="C22" s="38"/>
      <c r="D22" s="38"/>
      <c r="E22" s="38"/>
      <c r="F22" s="38"/>
      <c r="G22" s="38"/>
      <c r="H22" s="38"/>
      <c r="I22" s="38"/>
      <c r="J22" s="38"/>
      <c r="K22" s="38"/>
      <c r="L22" s="63"/>
      <c r="S22" s="38"/>
      <c r="T22" s="38"/>
      <c r="U22" s="38"/>
      <c r="V22" s="38"/>
      <c r="W22" s="38"/>
      <c r="X22" s="38"/>
      <c r="Y22" s="38"/>
      <c r="Z22" s="38"/>
      <c r="AA22" s="38"/>
      <c r="AB22" s="38"/>
      <c r="AC22" s="38"/>
      <c r="AD22" s="38"/>
      <c r="AE22" s="38"/>
    </row>
    <row r="23" s="2" customFormat="1" ht="12" customHeight="1">
      <c r="A23" s="38"/>
      <c r="B23" s="44"/>
      <c r="C23" s="38"/>
      <c r="D23" s="140" t="s">
        <v>33</v>
      </c>
      <c r="E23" s="38"/>
      <c r="F23" s="38"/>
      <c r="G23" s="38"/>
      <c r="H23" s="38"/>
      <c r="I23" s="140" t="s">
        <v>25</v>
      </c>
      <c r="J23" s="143" t="s">
        <v>34</v>
      </c>
      <c r="K23" s="38"/>
      <c r="L23" s="63"/>
      <c r="S23" s="38"/>
      <c r="T23" s="38"/>
      <c r="U23" s="38"/>
      <c r="V23" s="38"/>
      <c r="W23" s="38"/>
      <c r="X23" s="38"/>
      <c r="Y23" s="38"/>
      <c r="Z23" s="38"/>
      <c r="AA23" s="38"/>
      <c r="AB23" s="38"/>
      <c r="AC23" s="38"/>
      <c r="AD23" s="38"/>
      <c r="AE23" s="38"/>
    </row>
    <row r="24" s="2" customFormat="1" ht="18" customHeight="1">
      <c r="A24" s="38"/>
      <c r="B24" s="44"/>
      <c r="C24" s="38"/>
      <c r="D24" s="38"/>
      <c r="E24" s="143" t="s">
        <v>35</v>
      </c>
      <c r="F24" s="38"/>
      <c r="G24" s="38"/>
      <c r="H24" s="38"/>
      <c r="I24" s="140" t="s">
        <v>27</v>
      </c>
      <c r="J24" s="143" t="s">
        <v>1</v>
      </c>
      <c r="K24" s="38"/>
      <c r="L24" s="63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  <c r="AD24" s="38"/>
      <c r="AE24" s="38"/>
    </row>
    <row r="25" s="2" customFormat="1" ht="6.96" customHeight="1">
      <c r="A25" s="38"/>
      <c r="B25" s="44"/>
      <c r="C25" s="38"/>
      <c r="D25" s="38"/>
      <c r="E25" s="38"/>
      <c r="F25" s="38"/>
      <c r="G25" s="38"/>
      <c r="H25" s="38"/>
      <c r="I25" s="38"/>
      <c r="J25" s="38"/>
      <c r="K25" s="38"/>
      <c r="L25" s="63"/>
      <c r="S25" s="38"/>
      <c r="T25" s="38"/>
      <c r="U25" s="38"/>
      <c r="V25" s="38"/>
      <c r="W25" s="38"/>
      <c r="X25" s="38"/>
      <c r="Y25" s="38"/>
      <c r="Z25" s="38"/>
      <c r="AA25" s="38"/>
      <c r="AB25" s="38"/>
      <c r="AC25" s="38"/>
      <c r="AD25" s="38"/>
      <c r="AE25" s="38"/>
    </row>
    <row r="26" s="2" customFormat="1" ht="12" customHeight="1">
      <c r="A26" s="38"/>
      <c r="B26" s="44"/>
      <c r="C26" s="38"/>
      <c r="D26" s="140" t="s">
        <v>36</v>
      </c>
      <c r="E26" s="38"/>
      <c r="F26" s="38"/>
      <c r="G26" s="38"/>
      <c r="H26" s="38"/>
      <c r="I26" s="38"/>
      <c r="J26" s="38"/>
      <c r="K26" s="38"/>
      <c r="L26" s="63"/>
      <c r="S26" s="38"/>
      <c r="T26" s="38"/>
      <c r="U26" s="38"/>
      <c r="V26" s="38"/>
      <c r="W26" s="38"/>
      <c r="X26" s="38"/>
      <c r="Y26" s="38"/>
      <c r="Z26" s="38"/>
      <c r="AA26" s="38"/>
      <c r="AB26" s="38"/>
      <c r="AC26" s="38"/>
      <c r="AD26" s="38"/>
      <c r="AE26" s="38"/>
    </row>
    <row r="27" s="8" customFormat="1" ht="16.5" customHeight="1">
      <c r="A27" s="145"/>
      <c r="B27" s="146"/>
      <c r="C27" s="145"/>
      <c r="D27" s="145"/>
      <c r="E27" s="147" t="s">
        <v>1</v>
      </c>
      <c r="F27" s="147"/>
      <c r="G27" s="147"/>
      <c r="H27" s="147"/>
      <c r="I27" s="145"/>
      <c r="J27" s="145"/>
      <c r="K27" s="145"/>
      <c r="L27" s="148"/>
      <c r="S27" s="145"/>
      <c r="T27" s="145"/>
      <c r="U27" s="145"/>
      <c r="V27" s="145"/>
      <c r="W27" s="145"/>
      <c r="X27" s="145"/>
      <c r="Y27" s="145"/>
      <c r="Z27" s="145"/>
      <c r="AA27" s="145"/>
      <c r="AB27" s="145"/>
      <c r="AC27" s="145"/>
      <c r="AD27" s="145"/>
      <c r="AE27" s="145"/>
    </row>
    <row r="28" s="2" customFormat="1" ht="6.96" customHeight="1">
      <c r="A28" s="38"/>
      <c r="B28" s="44"/>
      <c r="C28" s="38"/>
      <c r="D28" s="38"/>
      <c r="E28" s="38"/>
      <c r="F28" s="38"/>
      <c r="G28" s="38"/>
      <c r="H28" s="38"/>
      <c r="I28" s="38"/>
      <c r="J28" s="38"/>
      <c r="K28" s="38"/>
      <c r="L28" s="63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</row>
    <row r="29" s="2" customFormat="1" ht="6.96" customHeight="1">
      <c r="A29" s="38"/>
      <c r="B29" s="44"/>
      <c r="C29" s="38"/>
      <c r="D29" s="149"/>
      <c r="E29" s="149"/>
      <c r="F29" s="149"/>
      <c r="G29" s="149"/>
      <c r="H29" s="149"/>
      <c r="I29" s="149"/>
      <c r="J29" s="149"/>
      <c r="K29" s="149"/>
      <c r="L29" s="63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  <c r="AD29" s="38"/>
      <c r="AE29" s="38"/>
    </row>
    <row r="30" s="2" customFormat="1" ht="25.44" customHeight="1">
      <c r="A30" s="38"/>
      <c r="B30" s="44"/>
      <c r="C30" s="38"/>
      <c r="D30" s="150" t="s">
        <v>37</v>
      </c>
      <c r="E30" s="38"/>
      <c r="F30" s="38"/>
      <c r="G30" s="38"/>
      <c r="H30" s="38"/>
      <c r="I30" s="38"/>
      <c r="J30" s="151">
        <f>ROUND(J119, 2)</f>
        <v>0</v>
      </c>
      <c r="K30" s="38"/>
      <c r="L30" s="63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8"/>
    </row>
    <row r="31" s="2" customFormat="1" ht="6.96" customHeight="1">
      <c r="A31" s="38"/>
      <c r="B31" s="44"/>
      <c r="C31" s="38"/>
      <c r="D31" s="149"/>
      <c r="E31" s="149"/>
      <c r="F31" s="149"/>
      <c r="G31" s="149"/>
      <c r="H31" s="149"/>
      <c r="I31" s="149"/>
      <c r="J31" s="149"/>
      <c r="K31" s="149"/>
      <c r="L31" s="63"/>
      <c r="S31" s="38"/>
      <c r="T31" s="38"/>
      <c r="U31" s="38"/>
      <c r="V31" s="38"/>
      <c r="W31" s="38"/>
      <c r="X31" s="38"/>
      <c r="Y31" s="38"/>
      <c r="Z31" s="38"/>
      <c r="AA31" s="38"/>
      <c r="AB31" s="38"/>
      <c r="AC31" s="38"/>
      <c r="AD31" s="38"/>
      <c r="AE31" s="38"/>
    </row>
    <row r="32" s="2" customFormat="1" ht="14.4" customHeight="1">
      <c r="A32" s="38"/>
      <c r="B32" s="44"/>
      <c r="C32" s="38"/>
      <c r="D32" s="38"/>
      <c r="E32" s="38"/>
      <c r="F32" s="152" t="s">
        <v>39</v>
      </c>
      <c r="G32" s="38"/>
      <c r="H32" s="38"/>
      <c r="I32" s="152" t="s">
        <v>38</v>
      </c>
      <c r="J32" s="152" t="s">
        <v>40</v>
      </c>
      <c r="K32" s="38"/>
      <c r="L32" s="63"/>
      <c r="S32" s="38"/>
      <c r="T32" s="38"/>
      <c r="U32" s="38"/>
      <c r="V32" s="38"/>
      <c r="W32" s="38"/>
      <c r="X32" s="38"/>
      <c r="Y32" s="38"/>
      <c r="Z32" s="38"/>
      <c r="AA32" s="38"/>
      <c r="AB32" s="38"/>
      <c r="AC32" s="38"/>
      <c r="AD32" s="38"/>
      <c r="AE32" s="38"/>
    </row>
    <row r="33" s="2" customFormat="1" ht="14.4" customHeight="1">
      <c r="A33" s="38"/>
      <c r="B33" s="44"/>
      <c r="C33" s="38"/>
      <c r="D33" s="153" t="s">
        <v>41</v>
      </c>
      <c r="E33" s="140" t="s">
        <v>42</v>
      </c>
      <c r="F33" s="154">
        <f>ROUND((SUM(BE119:BE128)),  2)</f>
        <v>0</v>
      </c>
      <c r="G33" s="38"/>
      <c r="H33" s="38"/>
      <c r="I33" s="155">
        <v>0.20999999999999999</v>
      </c>
      <c r="J33" s="154">
        <f>ROUND(((SUM(BE119:BE128))*I33),  2)</f>
        <v>0</v>
      </c>
      <c r="K33" s="38"/>
      <c r="L33" s="63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8"/>
    </row>
    <row r="34" s="2" customFormat="1" ht="14.4" customHeight="1">
      <c r="A34" s="38"/>
      <c r="B34" s="44"/>
      <c r="C34" s="38"/>
      <c r="D34" s="38"/>
      <c r="E34" s="140" t="s">
        <v>43</v>
      </c>
      <c r="F34" s="154">
        <f>ROUND((SUM(BF119:BF128)),  2)</f>
        <v>0</v>
      </c>
      <c r="G34" s="38"/>
      <c r="H34" s="38"/>
      <c r="I34" s="155">
        <v>0.12</v>
      </c>
      <c r="J34" s="154">
        <f>ROUND(((SUM(BF119:BF128))*I34),  2)</f>
        <v>0</v>
      </c>
      <c r="K34" s="38"/>
      <c r="L34" s="63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</row>
    <row r="35" hidden="1" s="2" customFormat="1" ht="14.4" customHeight="1">
      <c r="A35" s="38"/>
      <c r="B35" s="44"/>
      <c r="C35" s="38"/>
      <c r="D35" s="38"/>
      <c r="E35" s="140" t="s">
        <v>44</v>
      </c>
      <c r="F35" s="154">
        <f>ROUND((SUM(BG119:BG128)),  2)</f>
        <v>0</v>
      </c>
      <c r="G35" s="38"/>
      <c r="H35" s="38"/>
      <c r="I35" s="155">
        <v>0.20999999999999999</v>
      </c>
      <c r="J35" s="154">
        <f>0</f>
        <v>0</v>
      </c>
      <c r="K35" s="38"/>
      <c r="L35" s="63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8"/>
    </row>
    <row r="36" hidden="1" s="2" customFormat="1" ht="14.4" customHeight="1">
      <c r="A36" s="38"/>
      <c r="B36" s="44"/>
      <c r="C36" s="38"/>
      <c r="D36" s="38"/>
      <c r="E36" s="140" t="s">
        <v>45</v>
      </c>
      <c r="F36" s="154">
        <f>ROUND((SUM(BH119:BH128)),  2)</f>
        <v>0</v>
      </c>
      <c r="G36" s="38"/>
      <c r="H36" s="38"/>
      <c r="I36" s="155">
        <v>0.12</v>
      </c>
      <c r="J36" s="154">
        <f>0</f>
        <v>0</v>
      </c>
      <c r="K36" s="38"/>
      <c r="L36" s="63"/>
      <c r="S36" s="38"/>
      <c r="T36" s="38"/>
      <c r="U36" s="38"/>
      <c r="V36" s="38"/>
      <c r="W36" s="38"/>
      <c r="X36" s="38"/>
      <c r="Y36" s="38"/>
      <c r="Z36" s="38"/>
      <c r="AA36" s="38"/>
      <c r="AB36" s="38"/>
      <c r="AC36" s="38"/>
      <c r="AD36" s="38"/>
      <c r="AE36" s="38"/>
    </row>
    <row r="37" hidden="1" s="2" customFormat="1" ht="14.4" customHeight="1">
      <c r="A37" s="38"/>
      <c r="B37" s="44"/>
      <c r="C37" s="38"/>
      <c r="D37" s="38"/>
      <c r="E37" s="140" t="s">
        <v>46</v>
      </c>
      <c r="F37" s="154">
        <f>ROUND((SUM(BI119:BI128)),  2)</f>
        <v>0</v>
      </c>
      <c r="G37" s="38"/>
      <c r="H37" s="38"/>
      <c r="I37" s="155">
        <v>0</v>
      </c>
      <c r="J37" s="154">
        <f>0</f>
        <v>0</v>
      </c>
      <c r="K37" s="38"/>
      <c r="L37" s="63"/>
      <c r="S37" s="38"/>
      <c r="T37" s="38"/>
      <c r="U37" s="38"/>
      <c r="V37" s="38"/>
      <c r="W37" s="38"/>
      <c r="X37" s="38"/>
      <c r="Y37" s="38"/>
      <c r="Z37" s="38"/>
      <c r="AA37" s="38"/>
      <c r="AB37" s="38"/>
      <c r="AC37" s="38"/>
      <c r="AD37" s="38"/>
      <c r="AE37" s="38"/>
    </row>
    <row r="38" s="2" customFormat="1" ht="6.96" customHeight="1">
      <c r="A38" s="38"/>
      <c r="B38" s="44"/>
      <c r="C38" s="38"/>
      <c r="D38" s="38"/>
      <c r="E38" s="38"/>
      <c r="F38" s="38"/>
      <c r="G38" s="38"/>
      <c r="H38" s="38"/>
      <c r="I38" s="38"/>
      <c r="J38" s="38"/>
      <c r="K38" s="38"/>
      <c r="L38" s="63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8"/>
      <c r="AD38" s="38"/>
      <c r="AE38" s="38"/>
    </row>
    <row r="39" s="2" customFormat="1" ht="25.44" customHeight="1">
      <c r="A39" s="38"/>
      <c r="B39" s="44"/>
      <c r="C39" s="156"/>
      <c r="D39" s="157" t="s">
        <v>47</v>
      </c>
      <c r="E39" s="158"/>
      <c r="F39" s="158"/>
      <c r="G39" s="159" t="s">
        <v>48</v>
      </c>
      <c r="H39" s="160" t="s">
        <v>49</v>
      </c>
      <c r="I39" s="158"/>
      <c r="J39" s="161">
        <f>SUM(J30:J37)</f>
        <v>0</v>
      </c>
      <c r="K39" s="162"/>
      <c r="L39" s="63"/>
      <c r="S39" s="38"/>
      <c r="T39" s="38"/>
      <c r="U39" s="38"/>
      <c r="V39" s="38"/>
      <c r="W39" s="38"/>
      <c r="X39" s="38"/>
      <c r="Y39" s="38"/>
      <c r="Z39" s="38"/>
      <c r="AA39" s="38"/>
      <c r="AB39" s="38"/>
      <c r="AC39" s="38"/>
      <c r="AD39" s="38"/>
      <c r="AE39" s="38"/>
    </row>
    <row r="40" s="2" customFormat="1" ht="14.4" customHeight="1">
      <c r="A40" s="38"/>
      <c r="B40" s="44"/>
      <c r="C40" s="38"/>
      <c r="D40" s="38"/>
      <c r="E40" s="38"/>
      <c r="F40" s="38"/>
      <c r="G40" s="38"/>
      <c r="H40" s="38"/>
      <c r="I40" s="38"/>
      <c r="J40" s="38"/>
      <c r="K40" s="38"/>
      <c r="L40" s="63"/>
      <c r="S40" s="38"/>
      <c r="T40" s="38"/>
      <c r="U40" s="38"/>
      <c r="V40" s="38"/>
      <c r="W40" s="38"/>
      <c r="X40" s="38"/>
      <c r="Y40" s="38"/>
      <c r="Z40" s="38"/>
      <c r="AA40" s="38"/>
      <c r="AB40" s="38"/>
      <c r="AC40" s="38"/>
      <c r="AD40" s="38"/>
      <c r="AE40" s="38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3"/>
      <c r="D50" s="163" t="s">
        <v>50</v>
      </c>
      <c r="E50" s="164"/>
      <c r="F50" s="164"/>
      <c r="G50" s="163" t="s">
        <v>51</v>
      </c>
      <c r="H50" s="164"/>
      <c r="I50" s="164"/>
      <c r="J50" s="164"/>
      <c r="K50" s="164"/>
      <c r="L50" s="63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38"/>
      <c r="B61" s="44"/>
      <c r="C61" s="38"/>
      <c r="D61" s="165" t="s">
        <v>52</v>
      </c>
      <c r="E61" s="166"/>
      <c r="F61" s="167" t="s">
        <v>53</v>
      </c>
      <c r="G61" s="165" t="s">
        <v>52</v>
      </c>
      <c r="H61" s="166"/>
      <c r="I61" s="166"/>
      <c r="J61" s="168" t="s">
        <v>53</v>
      </c>
      <c r="K61" s="166"/>
      <c r="L61" s="63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38"/>
      <c r="B65" s="44"/>
      <c r="C65" s="38"/>
      <c r="D65" s="163" t="s">
        <v>54</v>
      </c>
      <c r="E65" s="169"/>
      <c r="F65" s="169"/>
      <c r="G65" s="163" t="s">
        <v>55</v>
      </c>
      <c r="H65" s="169"/>
      <c r="I65" s="169"/>
      <c r="J65" s="169"/>
      <c r="K65" s="169"/>
      <c r="L65" s="63"/>
      <c r="S65" s="38"/>
      <c r="T65" s="38"/>
      <c r="U65" s="38"/>
      <c r="V65" s="38"/>
      <c r="W65" s="38"/>
      <c r="X65" s="38"/>
      <c r="Y65" s="38"/>
      <c r="Z65" s="38"/>
      <c r="AA65" s="38"/>
      <c r="AB65" s="38"/>
      <c r="AC65" s="38"/>
      <c r="AD65" s="38"/>
      <c r="AE65" s="38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38"/>
      <c r="B76" s="44"/>
      <c r="C76" s="38"/>
      <c r="D76" s="165" t="s">
        <v>52</v>
      </c>
      <c r="E76" s="166"/>
      <c r="F76" s="167" t="s">
        <v>53</v>
      </c>
      <c r="G76" s="165" t="s">
        <v>52</v>
      </c>
      <c r="H76" s="166"/>
      <c r="I76" s="166"/>
      <c r="J76" s="168" t="s">
        <v>53</v>
      </c>
      <c r="K76" s="166"/>
      <c r="L76" s="63"/>
      <c r="S76" s="38"/>
      <c r="T76" s="38"/>
      <c r="U76" s="38"/>
      <c r="V76" s="38"/>
      <c r="W76" s="38"/>
      <c r="X76" s="38"/>
      <c r="Y76" s="38"/>
      <c r="Z76" s="38"/>
      <c r="AA76" s="38"/>
      <c r="AB76" s="38"/>
      <c r="AC76" s="38"/>
      <c r="AD76" s="38"/>
      <c r="AE76" s="38"/>
    </row>
    <row r="77" s="2" customFormat="1" ht="14.4" customHeight="1">
      <c r="A77" s="38"/>
      <c r="B77" s="170"/>
      <c r="C77" s="171"/>
      <c r="D77" s="171"/>
      <c r="E77" s="171"/>
      <c r="F77" s="171"/>
      <c r="G77" s="171"/>
      <c r="H77" s="171"/>
      <c r="I77" s="171"/>
      <c r="J77" s="171"/>
      <c r="K77" s="171"/>
      <c r="L77" s="63"/>
      <c r="S77" s="38"/>
      <c r="T77" s="38"/>
      <c r="U77" s="38"/>
      <c r="V77" s="38"/>
      <c r="W77" s="38"/>
      <c r="X77" s="38"/>
      <c r="Y77" s="38"/>
      <c r="Z77" s="38"/>
      <c r="AA77" s="38"/>
      <c r="AB77" s="38"/>
      <c r="AC77" s="38"/>
      <c r="AD77" s="38"/>
      <c r="AE77" s="38"/>
    </row>
    <row r="81" s="2" customFormat="1" ht="6.96" customHeight="1">
      <c r="A81" s="38"/>
      <c r="B81" s="172"/>
      <c r="C81" s="173"/>
      <c r="D81" s="173"/>
      <c r="E81" s="173"/>
      <c r="F81" s="173"/>
      <c r="G81" s="173"/>
      <c r="H81" s="173"/>
      <c r="I81" s="173"/>
      <c r="J81" s="173"/>
      <c r="K81" s="173"/>
      <c r="L81" s="63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</row>
    <row r="82" s="2" customFormat="1" ht="24.96" customHeight="1">
      <c r="A82" s="38"/>
      <c r="B82" s="39"/>
      <c r="C82" s="23" t="s">
        <v>103</v>
      </c>
      <c r="D82" s="40"/>
      <c r="E82" s="40"/>
      <c r="F82" s="40"/>
      <c r="G82" s="40"/>
      <c r="H82" s="40"/>
      <c r="I82" s="40"/>
      <c r="J82" s="40"/>
      <c r="K82" s="40"/>
      <c r="L82" s="63"/>
      <c r="S82" s="38"/>
      <c r="T82" s="38"/>
      <c r="U82" s="38"/>
      <c r="V82" s="38"/>
      <c r="W82" s="38"/>
      <c r="X82" s="38"/>
      <c r="Y82" s="38"/>
      <c r="Z82" s="38"/>
      <c r="AA82" s="38"/>
      <c r="AB82" s="38"/>
      <c r="AC82" s="38"/>
      <c r="AD82" s="38"/>
      <c r="AE82" s="38"/>
    </row>
    <row r="83" s="2" customFormat="1" ht="6.96" customHeight="1">
      <c r="A83" s="38"/>
      <c r="B83" s="39"/>
      <c r="C83" s="40"/>
      <c r="D83" s="40"/>
      <c r="E83" s="40"/>
      <c r="F83" s="40"/>
      <c r="G83" s="40"/>
      <c r="H83" s="40"/>
      <c r="I83" s="40"/>
      <c r="J83" s="40"/>
      <c r="K83" s="40"/>
      <c r="L83" s="63"/>
      <c r="S83" s="38"/>
      <c r="T83" s="38"/>
      <c r="U83" s="38"/>
      <c r="V83" s="38"/>
      <c r="W83" s="38"/>
      <c r="X83" s="38"/>
      <c r="Y83" s="38"/>
      <c r="Z83" s="38"/>
      <c r="AA83" s="38"/>
      <c r="AB83" s="38"/>
      <c r="AC83" s="38"/>
      <c r="AD83" s="38"/>
      <c r="AE83" s="38"/>
    </row>
    <row r="84" s="2" customFormat="1" ht="12" customHeight="1">
      <c r="A84" s="38"/>
      <c r="B84" s="39"/>
      <c r="C84" s="32" t="s">
        <v>16</v>
      </c>
      <c r="D84" s="40"/>
      <c r="E84" s="40"/>
      <c r="F84" s="40"/>
      <c r="G84" s="40"/>
      <c r="H84" s="40"/>
      <c r="I84" s="40"/>
      <c r="J84" s="40"/>
      <c r="K84" s="40"/>
      <c r="L84" s="63"/>
      <c r="S84" s="38"/>
      <c r="T84" s="38"/>
      <c r="U84" s="38"/>
      <c r="V84" s="38"/>
      <c r="W84" s="38"/>
      <c r="X84" s="38"/>
      <c r="Y84" s="38"/>
      <c r="Z84" s="38"/>
      <c r="AA84" s="38"/>
      <c r="AB84" s="38"/>
      <c r="AC84" s="38"/>
      <c r="AD84" s="38"/>
      <c r="AE84" s="38"/>
    </row>
    <row r="85" s="2" customFormat="1" ht="26.25" customHeight="1">
      <c r="A85" s="38"/>
      <c r="B85" s="39"/>
      <c r="C85" s="40"/>
      <c r="D85" s="40"/>
      <c r="E85" s="174" t="str">
        <f>E7</f>
        <v>Oprava střechy budovy č.p. 50/8a na ulici Karola Śliwky – budova C</v>
      </c>
      <c r="F85" s="32"/>
      <c r="G85" s="32"/>
      <c r="H85" s="32"/>
      <c r="I85" s="40"/>
      <c r="J85" s="40"/>
      <c r="K85" s="40"/>
      <c r="L85" s="63"/>
      <c r="S85" s="38"/>
      <c r="T85" s="38"/>
      <c r="U85" s="38"/>
      <c r="V85" s="38"/>
      <c r="W85" s="38"/>
      <c r="X85" s="38"/>
      <c r="Y85" s="38"/>
      <c r="Z85" s="38"/>
      <c r="AA85" s="38"/>
      <c r="AB85" s="38"/>
      <c r="AC85" s="38"/>
      <c r="AD85" s="38"/>
      <c r="AE85" s="38"/>
    </row>
    <row r="86" s="2" customFormat="1" ht="12" customHeight="1">
      <c r="A86" s="38"/>
      <c r="B86" s="39"/>
      <c r="C86" s="32" t="s">
        <v>101</v>
      </c>
      <c r="D86" s="40"/>
      <c r="E86" s="40"/>
      <c r="F86" s="40"/>
      <c r="G86" s="40"/>
      <c r="H86" s="40"/>
      <c r="I86" s="40"/>
      <c r="J86" s="40"/>
      <c r="K86" s="40"/>
      <c r="L86" s="63"/>
      <c r="S86" s="38"/>
      <c r="T86" s="38"/>
      <c r="U86" s="38"/>
      <c r="V86" s="38"/>
      <c r="W86" s="38"/>
      <c r="X86" s="38"/>
      <c r="Y86" s="38"/>
      <c r="Z86" s="38"/>
      <c r="AA86" s="38"/>
      <c r="AB86" s="38"/>
      <c r="AC86" s="38"/>
      <c r="AD86" s="38"/>
      <c r="AE86" s="38"/>
    </row>
    <row r="87" s="2" customFormat="1" ht="16.5" customHeight="1">
      <c r="A87" s="38"/>
      <c r="B87" s="39"/>
      <c r="C87" s="40"/>
      <c r="D87" s="40"/>
      <c r="E87" s="76" t="str">
        <f>E9</f>
        <v>05 - Vedlejší náklady</v>
      </c>
      <c r="F87" s="40"/>
      <c r="G87" s="40"/>
      <c r="H87" s="40"/>
      <c r="I87" s="40"/>
      <c r="J87" s="40"/>
      <c r="K87" s="40"/>
      <c r="L87" s="63"/>
      <c r="S87" s="38"/>
      <c r="T87" s="38"/>
      <c r="U87" s="38"/>
      <c r="V87" s="38"/>
      <c r="W87" s="38"/>
      <c r="X87" s="38"/>
      <c r="Y87" s="38"/>
      <c r="Z87" s="38"/>
      <c r="AA87" s="38"/>
      <c r="AB87" s="38"/>
      <c r="AC87" s="38"/>
      <c r="AD87" s="38"/>
      <c r="AE87" s="38"/>
    </row>
    <row r="88" s="2" customFormat="1" ht="6.96" customHeight="1">
      <c r="A88" s="38"/>
      <c r="B88" s="39"/>
      <c r="C88" s="40"/>
      <c r="D88" s="40"/>
      <c r="E88" s="40"/>
      <c r="F88" s="40"/>
      <c r="G88" s="40"/>
      <c r="H88" s="40"/>
      <c r="I88" s="40"/>
      <c r="J88" s="40"/>
      <c r="K88" s="40"/>
      <c r="L88" s="63"/>
      <c r="S88" s="38"/>
      <c r="T88" s="38"/>
      <c r="U88" s="38"/>
      <c r="V88" s="38"/>
      <c r="W88" s="38"/>
      <c r="X88" s="38"/>
      <c r="Y88" s="38"/>
      <c r="Z88" s="38"/>
      <c r="AA88" s="38"/>
      <c r="AB88" s="38"/>
      <c r="AC88" s="38"/>
      <c r="AD88" s="38"/>
      <c r="AE88" s="38"/>
    </row>
    <row r="89" s="2" customFormat="1" ht="12" customHeight="1">
      <c r="A89" s="38"/>
      <c r="B89" s="39"/>
      <c r="C89" s="32" t="s">
        <v>20</v>
      </c>
      <c r="D89" s="40"/>
      <c r="E89" s="40"/>
      <c r="F89" s="27" t="str">
        <f>F12</f>
        <v xml:space="preserve"> </v>
      </c>
      <c r="G89" s="40"/>
      <c r="H89" s="40"/>
      <c r="I89" s="32" t="s">
        <v>22</v>
      </c>
      <c r="J89" s="79" t="str">
        <f>IF(J12="","",J12)</f>
        <v>28. 5. 2025</v>
      </c>
      <c r="K89" s="40"/>
      <c r="L89" s="63"/>
      <c r="S89" s="38"/>
      <c r="T89" s="38"/>
      <c r="U89" s="38"/>
      <c r="V89" s="38"/>
      <c r="W89" s="38"/>
      <c r="X89" s="38"/>
      <c r="Y89" s="38"/>
      <c r="Z89" s="38"/>
      <c r="AA89" s="38"/>
      <c r="AB89" s="38"/>
      <c r="AC89" s="38"/>
      <c r="AD89" s="38"/>
      <c r="AE89" s="38"/>
    </row>
    <row r="90" s="2" customFormat="1" ht="6.96" customHeight="1">
      <c r="A90" s="38"/>
      <c r="B90" s="39"/>
      <c r="C90" s="40"/>
      <c r="D90" s="40"/>
      <c r="E90" s="40"/>
      <c r="F90" s="40"/>
      <c r="G90" s="40"/>
      <c r="H90" s="40"/>
      <c r="I90" s="40"/>
      <c r="J90" s="40"/>
      <c r="K90" s="40"/>
      <c r="L90" s="63"/>
      <c r="S90" s="38"/>
      <c r="T90" s="38"/>
      <c r="U90" s="38"/>
      <c r="V90" s="38"/>
      <c r="W90" s="38"/>
      <c r="X90" s="38"/>
      <c r="Y90" s="38"/>
      <c r="Z90" s="38"/>
      <c r="AA90" s="38"/>
      <c r="AB90" s="38"/>
      <c r="AC90" s="38"/>
      <c r="AD90" s="38"/>
      <c r="AE90" s="38"/>
    </row>
    <row r="91" s="2" customFormat="1" ht="15.15" customHeight="1">
      <c r="A91" s="38"/>
      <c r="B91" s="39"/>
      <c r="C91" s="32" t="s">
        <v>24</v>
      </c>
      <c r="D91" s="40"/>
      <c r="E91" s="40"/>
      <c r="F91" s="27" t="str">
        <f>E15</f>
        <v>Statutární město Karviná</v>
      </c>
      <c r="G91" s="40"/>
      <c r="H91" s="40"/>
      <c r="I91" s="32" t="s">
        <v>30</v>
      </c>
      <c r="J91" s="36" t="str">
        <f>E21</f>
        <v>Ing. Vladimír Cigánek</v>
      </c>
      <c r="K91" s="40"/>
      <c r="L91" s="63"/>
      <c r="S91" s="38"/>
      <c r="T91" s="38"/>
      <c r="U91" s="38"/>
      <c r="V91" s="38"/>
      <c r="W91" s="38"/>
      <c r="X91" s="38"/>
      <c r="Y91" s="38"/>
      <c r="Z91" s="38"/>
      <c r="AA91" s="38"/>
      <c r="AB91" s="38"/>
      <c r="AC91" s="38"/>
      <c r="AD91" s="38"/>
      <c r="AE91" s="38"/>
    </row>
    <row r="92" s="2" customFormat="1" ht="15.15" customHeight="1">
      <c r="A92" s="38"/>
      <c r="B92" s="39"/>
      <c r="C92" s="32" t="s">
        <v>28</v>
      </c>
      <c r="D92" s="40"/>
      <c r="E92" s="40"/>
      <c r="F92" s="27" t="str">
        <f>IF(E18="","",E18)</f>
        <v>Vyplň údaj</v>
      </c>
      <c r="G92" s="40"/>
      <c r="H92" s="40"/>
      <c r="I92" s="32" t="s">
        <v>33</v>
      </c>
      <c r="J92" s="36" t="str">
        <f>E24</f>
        <v>Ladislav Pekárek</v>
      </c>
      <c r="K92" s="40"/>
      <c r="L92" s="63"/>
      <c r="S92" s="38"/>
      <c r="T92" s="38"/>
      <c r="U92" s="38"/>
      <c r="V92" s="38"/>
      <c r="W92" s="38"/>
      <c r="X92" s="38"/>
      <c r="Y92" s="38"/>
      <c r="Z92" s="38"/>
      <c r="AA92" s="38"/>
      <c r="AB92" s="38"/>
      <c r="AC92" s="38"/>
      <c r="AD92" s="38"/>
      <c r="AE92" s="38"/>
    </row>
    <row r="93" s="2" customFormat="1" ht="10.32" customHeight="1">
      <c r="A93" s="38"/>
      <c r="B93" s="39"/>
      <c r="C93" s="40"/>
      <c r="D93" s="40"/>
      <c r="E93" s="40"/>
      <c r="F93" s="40"/>
      <c r="G93" s="40"/>
      <c r="H93" s="40"/>
      <c r="I93" s="40"/>
      <c r="J93" s="40"/>
      <c r="K93" s="40"/>
      <c r="L93" s="63"/>
      <c r="S93" s="38"/>
      <c r="T93" s="38"/>
      <c r="U93" s="38"/>
      <c r="V93" s="38"/>
      <c r="W93" s="38"/>
      <c r="X93" s="38"/>
      <c r="Y93" s="38"/>
      <c r="Z93" s="38"/>
      <c r="AA93" s="38"/>
      <c r="AB93" s="38"/>
      <c r="AC93" s="38"/>
      <c r="AD93" s="38"/>
      <c r="AE93" s="38"/>
    </row>
    <row r="94" s="2" customFormat="1" ht="29.28" customHeight="1">
      <c r="A94" s="38"/>
      <c r="B94" s="39"/>
      <c r="C94" s="175" t="s">
        <v>104</v>
      </c>
      <c r="D94" s="176"/>
      <c r="E94" s="176"/>
      <c r="F94" s="176"/>
      <c r="G94" s="176"/>
      <c r="H94" s="176"/>
      <c r="I94" s="176"/>
      <c r="J94" s="177" t="s">
        <v>105</v>
      </c>
      <c r="K94" s="176"/>
      <c r="L94" s="63"/>
      <c r="S94" s="38"/>
      <c r="T94" s="38"/>
      <c r="U94" s="38"/>
      <c r="V94" s="38"/>
      <c r="W94" s="38"/>
      <c r="X94" s="38"/>
      <c r="Y94" s="38"/>
      <c r="Z94" s="38"/>
      <c r="AA94" s="38"/>
      <c r="AB94" s="38"/>
      <c r="AC94" s="38"/>
      <c r="AD94" s="38"/>
      <c r="AE94" s="38"/>
    </row>
    <row r="95" s="2" customFormat="1" ht="10.32" customHeight="1">
      <c r="A95" s="38"/>
      <c r="B95" s="39"/>
      <c r="C95" s="40"/>
      <c r="D95" s="40"/>
      <c r="E95" s="40"/>
      <c r="F95" s="40"/>
      <c r="G95" s="40"/>
      <c r="H95" s="40"/>
      <c r="I95" s="40"/>
      <c r="J95" s="40"/>
      <c r="K95" s="40"/>
      <c r="L95" s="63"/>
      <c r="S95" s="38"/>
      <c r="T95" s="38"/>
      <c r="U95" s="38"/>
      <c r="V95" s="38"/>
      <c r="W95" s="38"/>
      <c r="X95" s="38"/>
      <c r="Y95" s="38"/>
      <c r="Z95" s="38"/>
      <c r="AA95" s="38"/>
      <c r="AB95" s="38"/>
      <c r="AC95" s="38"/>
      <c r="AD95" s="38"/>
      <c r="AE95" s="38"/>
    </row>
    <row r="96" s="2" customFormat="1" ht="22.8" customHeight="1">
      <c r="A96" s="38"/>
      <c r="B96" s="39"/>
      <c r="C96" s="178" t="s">
        <v>106</v>
      </c>
      <c r="D96" s="40"/>
      <c r="E96" s="40"/>
      <c r="F96" s="40"/>
      <c r="G96" s="40"/>
      <c r="H96" s="40"/>
      <c r="I96" s="40"/>
      <c r="J96" s="110">
        <f>J119</f>
        <v>0</v>
      </c>
      <c r="K96" s="40"/>
      <c r="L96" s="63"/>
      <c r="S96" s="38"/>
      <c r="T96" s="38"/>
      <c r="U96" s="38"/>
      <c r="V96" s="38"/>
      <c r="W96" s="38"/>
      <c r="X96" s="38"/>
      <c r="Y96" s="38"/>
      <c r="Z96" s="38"/>
      <c r="AA96" s="38"/>
      <c r="AB96" s="38"/>
      <c r="AC96" s="38"/>
      <c r="AD96" s="38"/>
      <c r="AE96" s="38"/>
      <c r="AU96" s="17" t="s">
        <v>107</v>
      </c>
    </row>
    <row r="97" s="9" customFormat="1" ht="24.96" customHeight="1">
      <c r="A97" s="9"/>
      <c r="B97" s="179"/>
      <c r="C97" s="180"/>
      <c r="D97" s="181" t="s">
        <v>558</v>
      </c>
      <c r="E97" s="182"/>
      <c r="F97" s="182"/>
      <c r="G97" s="182"/>
      <c r="H97" s="182"/>
      <c r="I97" s="182"/>
      <c r="J97" s="183">
        <f>J120</f>
        <v>0</v>
      </c>
      <c r="K97" s="180"/>
      <c r="L97" s="184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9" customFormat="1" ht="24.96" customHeight="1">
      <c r="A98" s="9"/>
      <c r="B98" s="179"/>
      <c r="C98" s="180"/>
      <c r="D98" s="181" t="s">
        <v>559</v>
      </c>
      <c r="E98" s="182"/>
      <c r="F98" s="182"/>
      <c r="G98" s="182"/>
      <c r="H98" s="182"/>
      <c r="I98" s="182"/>
      <c r="J98" s="183">
        <f>J123</f>
        <v>0</v>
      </c>
      <c r="K98" s="180"/>
      <c r="L98" s="184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9" customFormat="1" ht="24.96" customHeight="1">
      <c r="A99" s="9"/>
      <c r="B99" s="179"/>
      <c r="C99" s="180"/>
      <c r="D99" s="181" t="s">
        <v>560</v>
      </c>
      <c r="E99" s="182"/>
      <c r="F99" s="182"/>
      <c r="G99" s="182"/>
      <c r="H99" s="182"/>
      <c r="I99" s="182"/>
      <c r="J99" s="183">
        <f>J126</f>
        <v>0</v>
      </c>
      <c r="K99" s="180"/>
      <c r="L99" s="184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="2" customFormat="1" ht="21.84" customHeight="1">
      <c r="A100" s="38"/>
      <c r="B100" s="39"/>
      <c r="C100" s="40"/>
      <c r="D100" s="40"/>
      <c r="E100" s="40"/>
      <c r="F100" s="40"/>
      <c r="G100" s="40"/>
      <c r="H100" s="40"/>
      <c r="I100" s="40"/>
      <c r="J100" s="40"/>
      <c r="K100" s="40"/>
      <c r="L100" s="63"/>
      <c r="S100" s="38"/>
      <c r="T100" s="38"/>
      <c r="U100" s="38"/>
      <c r="V100" s="38"/>
      <c r="W100" s="38"/>
      <c r="X100" s="38"/>
      <c r="Y100" s="38"/>
      <c r="Z100" s="38"/>
      <c r="AA100" s="38"/>
      <c r="AB100" s="38"/>
      <c r="AC100" s="38"/>
      <c r="AD100" s="38"/>
      <c r="AE100" s="38"/>
    </row>
    <row r="101" s="2" customFormat="1" ht="6.96" customHeight="1">
      <c r="A101" s="38"/>
      <c r="B101" s="66"/>
      <c r="C101" s="67"/>
      <c r="D101" s="67"/>
      <c r="E101" s="67"/>
      <c r="F101" s="67"/>
      <c r="G101" s="67"/>
      <c r="H101" s="67"/>
      <c r="I101" s="67"/>
      <c r="J101" s="67"/>
      <c r="K101" s="67"/>
      <c r="L101" s="63"/>
      <c r="S101" s="38"/>
      <c r="T101" s="38"/>
      <c r="U101" s="38"/>
      <c r="V101" s="38"/>
      <c r="W101" s="38"/>
      <c r="X101" s="38"/>
      <c r="Y101" s="38"/>
      <c r="Z101" s="38"/>
      <c r="AA101" s="38"/>
      <c r="AB101" s="38"/>
      <c r="AC101" s="38"/>
      <c r="AD101" s="38"/>
      <c r="AE101" s="38"/>
    </row>
    <row r="105" s="2" customFormat="1" ht="6.96" customHeight="1">
      <c r="A105" s="38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3"/>
      <c r="S105" s="38"/>
      <c r="T105" s="38"/>
      <c r="U105" s="38"/>
      <c r="V105" s="38"/>
      <c r="W105" s="38"/>
      <c r="X105" s="38"/>
      <c r="Y105" s="38"/>
      <c r="Z105" s="38"/>
      <c r="AA105" s="38"/>
      <c r="AB105" s="38"/>
      <c r="AC105" s="38"/>
      <c r="AD105" s="38"/>
      <c r="AE105" s="38"/>
    </row>
    <row r="106" s="2" customFormat="1" ht="24.96" customHeight="1">
      <c r="A106" s="38"/>
      <c r="B106" s="39"/>
      <c r="C106" s="23" t="s">
        <v>114</v>
      </c>
      <c r="D106" s="40"/>
      <c r="E106" s="40"/>
      <c r="F106" s="40"/>
      <c r="G106" s="40"/>
      <c r="H106" s="40"/>
      <c r="I106" s="40"/>
      <c r="J106" s="40"/>
      <c r="K106" s="40"/>
      <c r="L106" s="63"/>
      <c r="S106" s="38"/>
      <c r="T106" s="38"/>
      <c r="U106" s="38"/>
      <c r="V106" s="38"/>
      <c r="W106" s="38"/>
      <c r="X106" s="38"/>
      <c r="Y106" s="38"/>
      <c r="Z106" s="38"/>
      <c r="AA106" s="38"/>
      <c r="AB106" s="38"/>
      <c r="AC106" s="38"/>
      <c r="AD106" s="38"/>
      <c r="AE106" s="38"/>
    </row>
    <row r="107" s="2" customFormat="1" ht="6.96" customHeight="1">
      <c r="A107" s="38"/>
      <c r="B107" s="39"/>
      <c r="C107" s="40"/>
      <c r="D107" s="40"/>
      <c r="E107" s="40"/>
      <c r="F107" s="40"/>
      <c r="G107" s="40"/>
      <c r="H107" s="40"/>
      <c r="I107" s="40"/>
      <c r="J107" s="40"/>
      <c r="K107" s="40"/>
      <c r="L107" s="63"/>
      <c r="S107" s="38"/>
      <c r="T107" s="38"/>
      <c r="U107" s="38"/>
      <c r="V107" s="38"/>
      <c r="W107" s="38"/>
      <c r="X107" s="38"/>
      <c r="Y107" s="38"/>
      <c r="Z107" s="38"/>
      <c r="AA107" s="38"/>
      <c r="AB107" s="38"/>
      <c r="AC107" s="38"/>
      <c r="AD107" s="38"/>
      <c r="AE107" s="38"/>
    </row>
    <row r="108" s="2" customFormat="1" ht="12" customHeight="1">
      <c r="A108" s="38"/>
      <c r="B108" s="39"/>
      <c r="C108" s="32" t="s">
        <v>16</v>
      </c>
      <c r="D108" s="40"/>
      <c r="E108" s="40"/>
      <c r="F108" s="40"/>
      <c r="G108" s="40"/>
      <c r="H108" s="40"/>
      <c r="I108" s="40"/>
      <c r="J108" s="40"/>
      <c r="K108" s="40"/>
      <c r="L108" s="63"/>
      <c r="S108" s="38"/>
      <c r="T108" s="38"/>
      <c r="U108" s="38"/>
      <c r="V108" s="38"/>
      <c r="W108" s="38"/>
      <c r="X108" s="38"/>
      <c r="Y108" s="38"/>
      <c r="Z108" s="38"/>
      <c r="AA108" s="38"/>
      <c r="AB108" s="38"/>
      <c r="AC108" s="38"/>
      <c r="AD108" s="38"/>
      <c r="AE108" s="38"/>
    </row>
    <row r="109" s="2" customFormat="1" ht="26.25" customHeight="1">
      <c r="A109" s="38"/>
      <c r="B109" s="39"/>
      <c r="C109" s="40"/>
      <c r="D109" s="40"/>
      <c r="E109" s="174" t="str">
        <f>E7</f>
        <v>Oprava střechy budovy č.p. 50/8a na ulici Karola Śliwky – budova C</v>
      </c>
      <c r="F109" s="32"/>
      <c r="G109" s="32"/>
      <c r="H109" s="32"/>
      <c r="I109" s="40"/>
      <c r="J109" s="40"/>
      <c r="K109" s="40"/>
      <c r="L109" s="63"/>
      <c r="S109" s="38"/>
      <c r="T109" s="38"/>
      <c r="U109" s="38"/>
      <c r="V109" s="38"/>
      <c r="W109" s="38"/>
      <c r="X109" s="38"/>
      <c r="Y109" s="38"/>
      <c r="Z109" s="38"/>
      <c r="AA109" s="38"/>
      <c r="AB109" s="38"/>
      <c r="AC109" s="38"/>
      <c r="AD109" s="38"/>
      <c r="AE109" s="38"/>
    </row>
    <row r="110" s="2" customFormat="1" ht="12" customHeight="1">
      <c r="A110" s="38"/>
      <c r="B110" s="39"/>
      <c r="C110" s="32" t="s">
        <v>101</v>
      </c>
      <c r="D110" s="40"/>
      <c r="E110" s="40"/>
      <c r="F110" s="40"/>
      <c r="G110" s="40"/>
      <c r="H110" s="40"/>
      <c r="I110" s="40"/>
      <c r="J110" s="40"/>
      <c r="K110" s="40"/>
      <c r="L110" s="63"/>
      <c r="S110" s="38"/>
      <c r="T110" s="38"/>
      <c r="U110" s="38"/>
      <c r="V110" s="38"/>
      <c r="W110" s="38"/>
      <c r="X110" s="38"/>
      <c r="Y110" s="38"/>
      <c r="Z110" s="38"/>
      <c r="AA110" s="38"/>
      <c r="AB110" s="38"/>
      <c r="AC110" s="38"/>
      <c r="AD110" s="38"/>
      <c r="AE110" s="38"/>
    </row>
    <row r="111" s="2" customFormat="1" ht="16.5" customHeight="1">
      <c r="A111" s="38"/>
      <c r="B111" s="39"/>
      <c r="C111" s="40"/>
      <c r="D111" s="40"/>
      <c r="E111" s="76" t="str">
        <f>E9</f>
        <v>05 - Vedlejší náklady</v>
      </c>
      <c r="F111" s="40"/>
      <c r="G111" s="40"/>
      <c r="H111" s="40"/>
      <c r="I111" s="40"/>
      <c r="J111" s="40"/>
      <c r="K111" s="40"/>
      <c r="L111" s="63"/>
      <c r="S111" s="38"/>
      <c r="T111" s="38"/>
      <c r="U111" s="38"/>
      <c r="V111" s="38"/>
      <c r="W111" s="38"/>
      <c r="X111" s="38"/>
      <c r="Y111" s="38"/>
      <c r="Z111" s="38"/>
      <c r="AA111" s="38"/>
      <c r="AB111" s="38"/>
      <c r="AC111" s="38"/>
      <c r="AD111" s="38"/>
      <c r="AE111" s="38"/>
    </row>
    <row r="112" s="2" customFormat="1" ht="6.96" customHeight="1">
      <c r="A112" s="38"/>
      <c r="B112" s="39"/>
      <c r="C112" s="40"/>
      <c r="D112" s="40"/>
      <c r="E112" s="40"/>
      <c r="F112" s="40"/>
      <c r="G112" s="40"/>
      <c r="H112" s="40"/>
      <c r="I112" s="40"/>
      <c r="J112" s="40"/>
      <c r="K112" s="40"/>
      <c r="L112" s="63"/>
      <c r="S112" s="38"/>
      <c r="T112" s="38"/>
      <c r="U112" s="38"/>
      <c r="V112" s="38"/>
      <c r="W112" s="38"/>
      <c r="X112" s="38"/>
      <c r="Y112" s="38"/>
      <c r="Z112" s="38"/>
      <c r="AA112" s="38"/>
      <c r="AB112" s="38"/>
      <c r="AC112" s="38"/>
      <c r="AD112" s="38"/>
      <c r="AE112" s="38"/>
    </row>
    <row r="113" s="2" customFormat="1" ht="12" customHeight="1">
      <c r="A113" s="38"/>
      <c r="B113" s="39"/>
      <c r="C113" s="32" t="s">
        <v>20</v>
      </c>
      <c r="D113" s="40"/>
      <c r="E113" s="40"/>
      <c r="F113" s="27" t="str">
        <f>F12</f>
        <v xml:space="preserve"> </v>
      </c>
      <c r="G113" s="40"/>
      <c r="H113" s="40"/>
      <c r="I113" s="32" t="s">
        <v>22</v>
      </c>
      <c r="J113" s="79" t="str">
        <f>IF(J12="","",J12)</f>
        <v>28. 5. 2025</v>
      </c>
      <c r="K113" s="40"/>
      <c r="L113" s="63"/>
      <c r="S113" s="38"/>
      <c r="T113" s="38"/>
      <c r="U113" s="38"/>
      <c r="V113" s="38"/>
      <c r="W113" s="38"/>
      <c r="X113" s="38"/>
      <c r="Y113" s="38"/>
      <c r="Z113" s="38"/>
      <c r="AA113" s="38"/>
      <c r="AB113" s="38"/>
      <c r="AC113" s="38"/>
      <c r="AD113" s="38"/>
      <c r="AE113" s="38"/>
    </row>
    <row r="114" s="2" customFormat="1" ht="6.96" customHeight="1">
      <c r="A114" s="38"/>
      <c r="B114" s="39"/>
      <c r="C114" s="40"/>
      <c r="D114" s="40"/>
      <c r="E114" s="40"/>
      <c r="F114" s="40"/>
      <c r="G114" s="40"/>
      <c r="H114" s="40"/>
      <c r="I114" s="40"/>
      <c r="J114" s="40"/>
      <c r="K114" s="40"/>
      <c r="L114" s="63"/>
      <c r="S114" s="38"/>
      <c r="T114" s="38"/>
      <c r="U114" s="38"/>
      <c r="V114" s="38"/>
      <c r="W114" s="38"/>
      <c r="X114" s="38"/>
      <c r="Y114" s="38"/>
      <c r="Z114" s="38"/>
      <c r="AA114" s="38"/>
      <c r="AB114" s="38"/>
      <c r="AC114" s="38"/>
      <c r="AD114" s="38"/>
      <c r="AE114" s="38"/>
    </row>
    <row r="115" s="2" customFormat="1" ht="15.15" customHeight="1">
      <c r="A115" s="38"/>
      <c r="B115" s="39"/>
      <c r="C115" s="32" t="s">
        <v>24</v>
      </c>
      <c r="D115" s="40"/>
      <c r="E115" s="40"/>
      <c r="F115" s="27" t="str">
        <f>E15</f>
        <v>Statutární město Karviná</v>
      </c>
      <c r="G115" s="40"/>
      <c r="H115" s="40"/>
      <c r="I115" s="32" t="s">
        <v>30</v>
      </c>
      <c r="J115" s="36" t="str">
        <f>E21</f>
        <v>Ing. Vladimír Cigánek</v>
      </c>
      <c r="K115" s="40"/>
      <c r="L115" s="63"/>
      <c r="S115" s="38"/>
      <c r="T115" s="38"/>
      <c r="U115" s="38"/>
      <c r="V115" s="38"/>
      <c r="W115" s="38"/>
      <c r="X115" s="38"/>
      <c r="Y115" s="38"/>
      <c r="Z115" s="38"/>
      <c r="AA115" s="38"/>
      <c r="AB115" s="38"/>
      <c r="AC115" s="38"/>
      <c r="AD115" s="38"/>
      <c r="AE115" s="38"/>
    </row>
    <row r="116" s="2" customFormat="1" ht="15.15" customHeight="1">
      <c r="A116" s="38"/>
      <c r="B116" s="39"/>
      <c r="C116" s="32" t="s">
        <v>28</v>
      </c>
      <c r="D116" s="40"/>
      <c r="E116" s="40"/>
      <c r="F116" s="27" t="str">
        <f>IF(E18="","",E18)</f>
        <v>Vyplň údaj</v>
      </c>
      <c r="G116" s="40"/>
      <c r="H116" s="40"/>
      <c r="I116" s="32" t="s">
        <v>33</v>
      </c>
      <c r="J116" s="36" t="str">
        <f>E24</f>
        <v>Ladislav Pekárek</v>
      </c>
      <c r="K116" s="40"/>
      <c r="L116" s="63"/>
      <c r="S116" s="38"/>
      <c r="T116" s="38"/>
      <c r="U116" s="38"/>
      <c r="V116" s="38"/>
      <c r="W116" s="38"/>
      <c r="X116" s="38"/>
      <c r="Y116" s="38"/>
      <c r="Z116" s="38"/>
      <c r="AA116" s="38"/>
      <c r="AB116" s="38"/>
      <c r="AC116" s="38"/>
      <c r="AD116" s="38"/>
      <c r="AE116" s="38"/>
    </row>
    <row r="117" s="2" customFormat="1" ht="10.32" customHeight="1">
      <c r="A117" s="38"/>
      <c r="B117" s="39"/>
      <c r="C117" s="40"/>
      <c r="D117" s="40"/>
      <c r="E117" s="40"/>
      <c r="F117" s="40"/>
      <c r="G117" s="40"/>
      <c r="H117" s="40"/>
      <c r="I117" s="40"/>
      <c r="J117" s="40"/>
      <c r="K117" s="40"/>
      <c r="L117" s="63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</row>
    <row r="118" s="10" customFormat="1" ht="29.28" customHeight="1">
      <c r="A118" s="185"/>
      <c r="B118" s="186"/>
      <c r="C118" s="187" t="s">
        <v>115</v>
      </c>
      <c r="D118" s="188" t="s">
        <v>62</v>
      </c>
      <c r="E118" s="188" t="s">
        <v>58</v>
      </c>
      <c r="F118" s="188" t="s">
        <v>59</v>
      </c>
      <c r="G118" s="188" t="s">
        <v>116</v>
      </c>
      <c r="H118" s="188" t="s">
        <v>117</v>
      </c>
      <c r="I118" s="188" t="s">
        <v>118</v>
      </c>
      <c r="J118" s="188" t="s">
        <v>105</v>
      </c>
      <c r="K118" s="189" t="s">
        <v>119</v>
      </c>
      <c r="L118" s="190"/>
      <c r="M118" s="100" t="s">
        <v>1</v>
      </c>
      <c r="N118" s="101" t="s">
        <v>41</v>
      </c>
      <c r="O118" s="101" t="s">
        <v>120</v>
      </c>
      <c r="P118" s="101" t="s">
        <v>121</v>
      </c>
      <c r="Q118" s="101" t="s">
        <v>122</v>
      </c>
      <c r="R118" s="101" t="s">
        <v>123</v>
      </c>
      <c r="S118" s="101" t="s">
        <v>124</v>
      </c>
      <c r="T118" s="102" t="s">
        <v>125</v>
      </c>
      <c r="U118" s="185"/>
      <c r="V118" s="185"/>
      <c r="W118" s="185"/>
      <c r="X118" s="185"/>
      <c r="Y118" s="185"/>
      <c r="Z118" s="185"/>
      <c r="AA118" s="185"/>
      <c r="AB118" s="185"/>
      <c r="AC118" s="185"/>
      <c r="AD118" s="185"/>
      <c r="AE118" s="185"/>
    </row>
    <row r="119" s="2" customFormat="1" ht="22.8" customHeight="1">
      <c r="A119" s="38"/>
      <c r="B119" s="39"/>
      <c r="C119" s="107" t="s">
        <v>126</v>
      </c>
      <c r="D119" s="40"/>
      <c r="E119" s="40"/>
      <c r="F119" s="40"/>
      <c r="G119" s="40"/>
      <c r="H119" s="40"/>
      <c r="I119" s="40"/>
      <c r="J119" s="191">
        <f>BK119</f>
        <v>0</v>
      </c>
      <c r="K119" s="40"/>
      <c r="L119" s="44"/>
      <c r="M119" s="103"/>
      <c r="N119" s="192"/>
      <c r="O119" s="104"/>
      <c r="P119" s="193">
        <f>P120+P123+P126</f>
        <v>0</v>
      </c>
      <c r="Q119" s="104"/>
      <c r="R119" s="193">
        <f>R120+R123+R126</f>
        <v>0</v>
      </c>
      <c r="S119" s="104"/>
      <c r="T119" s="194">
        <f>T120+T123+T126</f>
        <v>0</v>
      </c>
      <c r="U119" s="38"/>
      <c r="V119" s="38"/>
      <c r="W119" s="38"/>
      <c r="X119" s="38"/>
      <c r="Y119" s="38"/>
      <c r="Z119" s="38"/>
      <c r="AA119" s="38"/>
      <c r="AB119" s="38"/>
      <c r="AC119" s="38"/>
      <c r="AD119" s="38"/>
      <c r="AE119" s="38"/>
      <c r="AT119" s="17" t="s">
        <v>76</v>
      </c>
      <c r="AU119" s="17" t="s">
        <v>107</v>
      </c>
      <c r="BK119" s="195">
        <f>BK120+BK123+BK126</f>
        <v>0</v>
      </c>
    </row>
    <row r="120" s="11" customFormat="1" ht="25.92" customHeight="1">
      <c r="A120" s="11"/>
      <c r="B120" s="196"/>
      <c r="C120" s="197"/>
      <c r="D120" s="198" t="s">
        <v>76</v>
      </c>
      <c r="E120" s="199" t="s">
        <v>561</v>
      </c>
      <c r="F120" s="199" t="s">
        <v>562</v>
      </c>
      <c r="G120" s="197"/>
      <c r="H120" s="197"/>
      <c r="I120" s="200"/>
      <c r="J120" s="201">
        <f>BK120</f>
        <v>0</v>
      </c>
      <c r="K120" s="197"/>
      <c r="L120" s="202"/>
      <c r="M120" s="203"/>
      <c r="N120" s="204"/>
      <c r="O120" s="204"/>
      <c r="P120" s="205">
        <f>SUM(P121:P122)</f>
        <v>0</v>
      </c>
      <c r="Q120" s="204"/>
      <c r="R120" s="205">
        <f>SUM(R121:R122)</f>
        <v>0</v>
      </c>
      <c r="S120" s="204"/>
      <c r="T120" s="206">
        <f>SUM(T121:T122)</f>
        <v>0</v>
      </c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R120" s="207" t="s">
        <v>155</v>
      </c>
      <c r="AT120" s="208" t="s">
        <v>76</v>
      </c>
      <c r="AU120" s="208" t="s">
        <v>77</v>
      </c>
      <c r="AY120" s="207" t="s">
        <v>129</v>
      </c>
      <c r="BK120" s="209">
        <f>SUM(BK121:BK122)</f>
        <v>0</v>
      </c>
    </row>
    <row r="121" s="2" customFormat="1" ht="16.5" customHeight="1">
      <c r="A121" s="38"/>
      <c r="B121" s="39"/>
      <c r="C121" s="210" t="s">
        <v>85</v>
      </c>
      <c r="D121" s="210" t="s">
        <v>130</v>
      </c>
      <c r="E121" s="211" t="s">
        <v>563</v>
      </c>
      <c r="F121" s="212" t="s">
        <v>564</v>
      </c>
      <c r="G121" s="213" t="s">
        <v>284</v>
      </c>
      <c r="H121" s="214">
        <v>1</v>
      </c>
      <c r="I121" s="215"/>
      <c r="J121" s="216">
        <f>ROUND(I121*H121,2)</f>
        <v>0</v>
      </c>
      <c r="K121" s="212" t="s">
        <v>134</v>
      </c>
      <c r="L121" s="44"/>
      <c r="M121" s="217" t="s">
        <v>1</v>
      </c>
      <c r="N121" s="218" t="s">
        <v>42</v>
      </c>
      <c r="O121" s="91"/>
      <c r="P121" s="219">
        <f>O121*H121</f>
        <v>0</v>
      </c>
      <c r="Q121" s="219">
        <v>0</v>
      </c>
      <c r="R121" s="219">
        <f>Q121*H121</f>
        <v>0</v>
      </c>
      <c r="S121" s="219">
        <v>0</v>
      </c>
      <c r="T121" s="220">
        <f>S121*H121</f>
        <v>0</v>
      </c>
      <c r="U121" s="38"/>
      <c r="V121" s="38"/>
      <c r="W121" s="38"/>
      <c r="X121" s="38"/>
      <c r="Y121" s="38"/>
      <c r="Z121" s="38"/>
      <c r="AA121" s="38"/>
      <c r="AB121" s="38"/>
      <c r="AC121" s="38"/>
      <c r="AD121" s="38"/>
      <c r="AE121" s="38"/>
      <c r="AR121" s="221" t="s">
        <v>565</v>
      </c>
      <c r="AT121" s="221" t="s">
        <v>130</v>
      </c>
      <c r="AU121" s="221" t="s">
        <v>85</v>
      </c>
      <c r="AY121" s="17" t="s">
        <v>129</v>
      </c>
      <c r="BE121" s="222">
        <f>IF(N121="základní",J121,0)</f>
        <v>0</v>
      </c>
      <c r="BF121" s="222">
        <f>IF(N121="snížená",J121,0)</f>
        <v>0</v>
      </c>
      <c r="BG121" s="222">
        <f>IF(N121="zákl. přenesená",J121,0)</f>
        <v>0</v>
      </c>
      <c r="BH121" s="222">
        <f>IF(N121="sníž. přenesená",J121,0)</f>
        <v>0</v>
      </c>
      <c r="BI121" s="222">
        <f>IF(N121="nulová",J121,0)</f>
        <v>0</v>
      </c>
      <c r="BJ121" s="17" t="s">
        <v>85</v>
      </c>
      <c r="BK121" s="222">
        <f>ROUND(I121*H121,2)</f>
        <v>0</v>
      </c>
      <c r="BL121" s="17" t="s">
        <v>565</v>
      </c>
      <c r="BM121" s="221" t="s">
        <v>566</v>
      </c>
    </row>
    <row r="122" s="2" customFormat="1">
      <c r="A122" s="38"/>
      <c r="B122" s="39"/>
      <c r="C122" s="40"/>
      <c r="D122" s="223" t="s">
        <v>137</v>
      </c>
      <c r="E122" s="40"/>
      <c r="F122" s="224" t="s">
        <v>567</v>
      </c>
      <c r="G122" s="40"/>
      <c r="H122" s="40"/>
      <c r="I122" s="225"/>
      <c r="J122" s="40"/>
      <c r="K122" s="40"/>
      <c r="L122" s="44"/>
      <c r="M122" s="226"/>
      <c r="N122" s="227"/>
      <c r="O122" s="91"/>
      <c r="P122" s="91"/>
      <c r="Q122" s="91"/>
      <c r="R122" s="91"/>
      <c r="S122" s="91"/>
      <c r="T122" s="92"/>
      <c r="U122" s="38"/>
      <c r="V122" s="38"/>
      <c r="W122" s="38"/>
      <c r="X122" s="38"/>
      <c r="Y122" s="38"/>
      <c r="Z122" s="38"/>
      <c r="AA122" s="38"/>
      <c r="AB122" s="38"/>
      <c r="AC122" s="38"/>
      <c r="AD122" s="38"/>
      <c r="AE122" s="38"/>
      <c r="AT122" s="17" t="s">
        <v>137</v>
      </c>
      <c r="AU122" s="17" t="s">
        <v>85</v>
      </c>
    </row>
    <row r="123" s="11" customFormat="1" ht="25.92" customHeight="1">
      <c r="A123" s="11"/>
      <c r="B123" s="196"/>
      <c r="C123" s="197"/>
      <c r="D123" s="198" t="s">
        <v>76</v>
      </c>
      <c r="E123" s="199" t="s">
        <v>568</v>
      </c>
      <c r="F123" s="199" t="s">
        <v>569</v>
      </c>
      <c r="G123" s="197"/>
      <c r="H123" s="197"/>
      <c r="I123" s="200"/>
      <c r="J123" s="201">
        <f>BK123</f>
        <v>0</v>
      </c>
      <c r="K123" s="197"/>
      <c r="L123" s="202"/>
      <c r="M123" s="203"/>
      <c r="N123" s="204"/>
      <c r="O123" s="204"/>
      <c r="P123" s="205">
        <f>SUM(P124:P125)</f>
        <v>0</v>
      </c>
      <c r="Q123" s="204"/>
      <c r="R123" s="205">
        <f>SUM(R124:R125)</f>
        <v>0</v>
      </c>
      <c r="S123" s="204"/>
      <c r="T123" s="206">
        <f>SUM(T124:T125)</f>
        <v>0</v>
      </c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R123" s="207" t="s">
        <v>155</v>
      </c>
      <c r="AT123" s="208" t="s">
        <v>76</v>
      </c>
      <c r="AU123" s="208" t="s">
        <v>77</v>
      </c>
      <c r="AY123" s="207" t="s">
        <v>129</v>
      </c>
      <c r="BK123" s="209">
        <f>SUM(BK124:BK125)</f>
        <v>0</v>
      </c>
    </row>
    <row r="124" s="2" customFormat="1" ht="16.5" customHeight="1">
      <c r="A124" s="38"/>
      <c r="B124" s="39"/>
      <c r="C124" s="210" t="s">
        <v>87</v>
      </c>
      <c r="D124" s="210" t="s">
        <v>130</v>
      </c>
      <c r="E124" s="211" t="s">
        <v>570</v>
      </c>
      <c r="F124" s="212" t="s">
        <v>569</v>
      </c>
      <c r="G124" s="213" t="s">
        <v>284</v>
      </c>
      <c r="H124" s="214">
        <v>1</v>
      </c>
      <c r="I124" s="215"/>
      <c r="J124" s="216">
        <f>ROUND(I124*H124,2)</f>
        <v>0</v>
      </c>
      <c r="K124" s="212" t="s">
        <v>134</v>
      </c>
      <c r="L124" s="44"/>
      <c r="M124" s="217" t="s">
        <v>1</v>
      </c>
      <c r="N124" s="218" t="s">
        <v>42</v>
      </c>
      <c r="O124" s="91"/>
      <c r="P124" s="219">
        <f>O124*H124</f>
        <v>0</v>
      </c>
      <c r="Q124" s="219">
        <v>0</v>
      </c>
      <c r="R124" s="219">
        <f>Q124*H124</f>
        <v>0</v>
      </c>
      <c r="S124" s="219">
        <v>0</v>
      </c>
      <c r="T124" s="220">
        <f>S124*H124</f>
        <v>0</v>
      </c>
      <c r="U124" s="38"/>
      <c r="V124" s="38"/>
      <c r="W124" s="38"/>
      <c r="X124" s="38"/>
      <c r="Y124" s="38"/>
      <c r="Z124" s="38"/>
      <c r="AA124" s="38"/>
      <c r="AB124" s="38"/>
      <c r="AC124" s="38"/>
      <c r="AD124" s="38"/>
      <c r="AE124" s="38"/>
      <c r="AR124" s="221" t="s">
        <v>565</v>
      </c>
      <c r="AT124" s="221" t="s">
        <v>130</v>
      </c>
      <c r="AU124" s="221" t="s">
        <v>85</v>
      </c>
      <c r="AY124" s="17" t="s">
        <v>129</v>
      </c>
      <c r="BE124" s="222">
        <f>IF(N124="základní",J124,0)</f>
        <v>0</v>
      </c>
      <c r="BF124" s="222">
        <f>IF(N124="snížená",J124,0)</f>
        <v>0</v>
      </c>
      <c r="BG124" s="222">
        <f>IF(N124="zákl. přenesená",J124,0)</f>
        <v>0</v>
      </c>
      <c r="BH124" s="222">
        <f>IF(N124="sníž. přenesená",J124,0)</f>
        <v>0</v>
      </c>
      <c r="BI124" s="222">
        <f>IF(N124="nulová",J124,0)</f>
        <v>0</v>
      </c>
      <c r="BJ124" s="17" t="s">
        <v>85</v>
      </c>
      <c r="BK124" s="222">
        <f>ROUND(I124*H124,2)</f>
        <v>0</v>
      </c>
      <c r="BL124" s="17" t="s">
        <v>565</v>
      </c>
      <c r="BM124" s="221" t="s">
        <v>571</v>
      </c>
    </row>
    <row r="125" s="2" customFormat="1">
      <c r="A125" s="38"/>
      <c r="B125" s="39"/>
      <c r="C125" s="40"/>
      <c r="D125" s="223" t="s">
        <v>137</v>
      </c>
      <c r="E125" s="40"/>
      <c r="F125" s="224" t="s">
        <v>572</v>
      </c>
      <c r="G125" s="40"/>
      <c r="H125" s="40"/>
      <c r="I125" s="225"/>
      <c r="J125" s="40"/>
      <c r="K125" s="40"/>
      <c r="L125" s="44"/>
      <c r="M125" s="226"/>
      <c r="N125" s="227"/>
      <c r="O125" s="91"/>
      <c r="P125" s="91"/>
      <c r="Q125" s="91"/>
      <c r="R125" s="91"/>
      <c r="S125" s="91"/>
      <c r="T125" s="92"/>
      <c r="U125" s="38"/>
      <c r="V125" s="38"/>
      <c r="W125" s="38"/>
      <c r="X125" s="38"/>
      <c r="Y125" s="38"/>
      <c r="Z125" s="38"/>
      <c r="AA125" s="38"/>
      <c r="AB125" s="38"/>
      <c r="AC125" s="38"/>
      <c r="AD125" s="38"/>
      <c r="AE125" s="38"/>
      <c r="AT125" s="17" t="s">
        <v>137</v>
      </c>
      <c r="AU125" s="17" t="s">
        <v>85</v>
      </c>
    </row>
    <row r="126" s="11" customFormat="1" ht="25.92" customHeight="1">
      <c r="A126" s="11"/>
      <c r="B126" s="196"/>
      <c r="C126" s="197"/>
      <c r="D126" s="198" t="s">
        <v>76</v>
      </c>
      <c r="E126" s="199" t="s">
        <v>573</v>
      </c>
      <c r="F126" s="199" t="s">
        <v>574</v>
      </c>
      <c r="G126" s="197"/>
      <c r="H126" s="197"/>
      <c r="I126" s="200"/>
      <c r="J126" s="201">
        <f>BK126</f>
        <v>0</v>
      </c>
      <c r="K126" s="197"/>
      <c r="L126" s="202"/>
      <c r="M126" s="203"/>
      <c r="N126" s="204"/>
      <c r="O126" s="204"/>
      <c r="P126" s="205">
        <f>SUM(P127:P128)</f>
        <v>0</v>
      </c>
      <c r="Q126" s="204"/>
      <c r="R126" s="205">
        <f>SUM(R127:R128)</f>
        <v>0</v>
      </c>
      <c r="S126" s="204"/>
      <c r="T126" s="206">
        <f>SUM(T127:T128)</f>
        <v>0</v>
      </c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R126" s="207" t="s">
        <v>155</v>
      </c>
      <c r="AT126" s="208" t="s">
        <v>76</v>
      </c>
      <c r="AU126" s="208" t="s">
        <v>77</v>
      </c>
      <c r="AY126" s="207" t="s">
        <v>129</v>
      </c>
      <c r="BK126" s="209">
        <f>SUM(BK127:BK128)</f>
        <v>0</v>
      </c>
    </row>
    <row r="127" s="2" customFormat="1" ht="16.5" customHeight="1">
      <c r="A127" s="38"/>
      <c r="B127" s="39"/>
      <c r="C127" s="210" t="s">
        <v>144</v>
      </c>
      <c r="D127" s="210" t="s">
        <v>130</v>
      </c>
      <c r="E127" s="211" t="s">
        <v>575</v>
      </c>
      <c r="F127" s="212" t="s">
        <v>576</v>
      </c>
      <c r="G127" s="213" t="s">
        <v>284</v>
      </c>
      <c r="H127" s="214">
        <v>1</v>
      </c>
      <c r="I127" s="215"/>
      <c r="J127" s="216">
        <f>ROUND(I127*H127,2)</f>
        <v>0</v>
      </c>
      <c r="K127" s="212" t="s">
        <v>134</v>
      </c>
      <c r="L127" s="44"/>
      <c r="M127" s="217" t="s">
        <v>1</v>
      </c>
      <c r="N127" s="218" t="s">
        <v>42</v>
      </c>
      <c r="O127" s="91"/>
      <c r="P127" s="219">
        <f>O127*H127</f>
        <v>0</v>
      </c>
      <c r="Q127" s="219">
        <v>0</v>
      </c>
      <c r="R127" s="219">
        <f>Q127*H127</f>
        <v>0</v>
      </c>
      <c r="S127" s="219">
        <v>0</v>
      </c>
      <c r="T127" s="220">
        <f>S127*H127</f>
        <v>0</v>
      </c>
      <c r="U127" s="38"/>
      <c r="V127" s="38"/>
      <c r="W127" s="38"/>
      <c r="X127" s="38"/>
      <c r="Y127" s="38"/>
      <c r="Z127" s="38"/>
      <c r="AA127" s="38"/>
      <c r="AB127" s="38"/>
      <c r="AC127" s="38"/>
      <c r="AD127" s="38"/>
      <c r="AE127" s="38"/>
      <c r="AR127" s="221" t="s">
        <v>565</v>
      </c>
      <c r="AT127" s="221" t="s">
        <v>130</v>
      </c>
      <c r="AU127" s="221" t="s">
        <v>85</v>
      </c>
      <c r="AY127" s="17" t="s">
        <v>129</v>
      </c>
      <c r="BE127" s="222">
        <f>IF(N127="základní",J127,0)</f>
        <v>0</v>
      </c>
      <c r="BF127" s="222">
        <f>IF(N127="snížená",J127,0)</f>
        <v>0</v>
      </c>
      <c r="BG127" s="222">
        <f>IF(N127="zákl. přenesená",J127,0)</f>
        <v>0</v>
      </c>
      <c r="BH127" s="222">
        <f>IF(N127="sníž. přenesená",J127,0)</f>
        <v>0</v>
      </c>
      <c r="BI127" s="222">
        <f>IF(N127="nulová",J127,0)</f>
        <v>0</v>
      </c>
      <c r="BJ127" s="17" t="s">
        <v>85</v>
      </c>
      <c r="BK127" s="222">
        <f>ROUND(I127*H127,2)</f>
        <v>0</v>
      </c>
      <c r="BL127" s="17" t="s">
        <v>565</v>
      </c>
      <c r="BM127" s="221" t="s">
        <v>577</v>
      </c>
    </row>
    <row r="128" s="2" customFormat="1">
      <c r="A128" s="38"/>
      <c r="B128" s="39"/>
      <c r="C128" s="40"/>
      <c r="D128" s="223" t="s">
        <v>137</v>
      </c>
      <c r="E128" s="40"/>
      <c r="F128" s="224" t="s">
        <v>578</v>
      </c>
      <c r="G128" s="40"/>
      <c r="H128" s="40"/>
      <c r="I128" s="225"/>
      <c r="J128" s="40"/>
      <c r="K128" s="40"/>
      <c r="L128" s="44"/>
      <c r="M128" s="264"/>
      <c r="N128" s="265"/>
      <c r="O128" s="266"/>
      <c r="P128" s="266"/>
      <c r="Q128" s="266"/>
      <c r="R128" s="266"/>
      <c r="S128" s="266"/>
      <c r="T128" s="267"/>
      <c r="U128" s="38"/>
      <c r="V128" s="38"/>
      <c r="W128" s="38"/>
      <c r="X128" s="38"/>
      <c r="Y128" s="38"/>
      <c r="Z128" s="38"/>
      <c r="AA128" s="38"/>
      <c r="AB128" s="38"/>
      <c r="AC128" s="38"/>
      <c r="AD128" s="38"/>
      <c r="AE128" s="38"/>
      <c r="AT128" s="17" t="s">
        <v>137</v>
      </c>
      <c r="AU128" s="17" t="s">
        <v>85</v>
      </c>
    </row>
    <row r="129" s="2" customFormat="1" ht="6.96" customHeight="1">
      <c r="A129" s="38"/>
      <c r="B129" s="66"/>
      <c r="C129" s="67"/>
      <c r="D129" s="67"/>
      <c r="E129" s="67"/>
      <c r="F129" s="67"/>
      <c r="G129" s="67"/>
      <c r="H129" s="67"/>
      <c r="I129" s="67"/>
      <c r="J129" s="67"/>
      <c r="K129" s="67"/>
      <c r="L129" s="44"/>
      <c r="M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  <c r="AA129" s="38"/>
      <c r="AB129" s="38"/>
      <c r="AC129" s="38"/>
      <c r="AD129" s="38"/>
      <c r="AE129" s="38"/>
    </row>
  </sheetData>
  <sheetProtection sheet="1" autoFilter="0" formatColumns="0" formatRows="0" objects="1" scenarios="1" spinCount="100000" saltValue="sEqm37nDjxZnLA+2cLvjZ3O36LhBtogQRQjOy8bF37Oup8+pWmexlGqXtCENrF+rPRR473C1YNl3yvLAf+mWSw==" hashValue="s5HSylVC8grZdtJM3Xg6KXkDnFjPHqy88V5YWlTlYT5pIyLNPuX8dQdzzNMZvmqPvztxfQaRBami2ACJtkXDOA==" algorithmName="SHA-512" password="CC35"/>
  <autoFilter ref="C118:K128"/>
  <mergeCells count="9">
    <mergeCell ref="E7:H7"/>
    <mergeCell ref="E9:H9"/>
    <mergeCell ref="E18:H18"/>
    <mergeCell ref="E27:H27"/>
    <mergeCell ref="E85:H85"/>
    <mergeCell ref="E87:H87"/>
    <mergeCell ref="E109:H109"/>
    <mergeCell ref="E111:H111"/>
    <mergeCell ref="L2:V2"/>
  </mergeCells>
  <hyperlinks>
    <hyperlink ref="F122" r:id="rId1" display="https://podminky.urs.cz/item/CS_URS_2025_01/013254000"/>
    <hyperlink ref="F125" r:id="rId2" display="https://podminky.urs.cz/item/CS_URS_2025_01/030001000"/>
    <hyperlink ref="F128" r:id="rId3" display="https://podminky.urs.cz/item/CS_URS_2025_01/041424000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4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667969" style="1" customWidth="1"/>
    <col min="3" max="3" width="25" style="1" customWidth="1"/>
    <col min="4" max="4" width="75.83203" style="1" customWidth="1"/>
    <col min="5" max="5" width="13.33203" style="1" customWidth="1"/>
    <col min="6" max="6" width="20" style="1" customWidth="1"/>
    <col min="7" max="7" width="1.667969" style="1" customWidth="1"/>
    <col min="8" max="8" width="8.332031" style="1" customWidth="1"/>
  </cols>
  <sheetData>
    <row r="1" s="1" customFormat="1" ht="11.28" customHeight="1"/>
    <row r="2" s="1" customFormat="1" ht="36.96" customHeight="1"/>
    <row r="3" s="1" customFormat="1" ht="6.96" customHeight="1">
      <c r="B3" s="136"/>
      <c r="C3" s="137"/>
      <c r="D3" s="137"/>
      <c r="E3" s="137"/>
      <c r="F3" s="137"/>
      <c r="G3" s="137"/>
      <c r="H3" s="20"/>
    </row>
    <row r="4" s="1" customFormat="1" ht="24.96" customHeight="1">
      <c r="B4" s="20"/>
      <c r="C4" s="138" t="s">
        <v>579</v>
      </c>
      <c r="H4" s="20"/>
    </row>
    <row r="5" s="1" customFormat="1" ht="12" customHeight="1">
      <c r="B5" s="20"/>
      <c r="C5" s="290" t="s">
        <v>13</v>
      </c>
      <c r="D5" s="147" t="s">
        <v>14</v>
      </c>
      <c r="E5" s="1"/>
      <c r="F5" s="1"/>
      <c r="H5" s="20"/>
    </row>
    <row r="6" s="1" customFormat="1" ht="36.96" customHeight="1">
      <c r="B6" s="20"/>
      <c r="C6" s="291" t="s">
        <v>16</v>
      </c>
      <c r="D6" s="292" t="s">
        <v>17</v>
      </c>
      <c r="E6" s="1"/>
      <c r="F6" s="1"/>
      <c r="H6" s="20"/>
    </row>
    <row r="7" s="1" customFormat="1" ht="16.5" customHeight="1">
      <c r="B7" s="20"/>
      <c r="C7" s="140" t="s">
        <v>22</v>
      </c>
      <c r="D7" s="144" t="str">
        <f>'Rekapitulace stavby'!AN8</f>
        <v>28. 5. 2025</v>
      </c>
      <c r="H7" s="20"/>
    </row>
    <row r="8" s="2" customFormat="1" ht="10.8" customHeight="1">
      <c r="A8" s="38"/>
      <c r="B8" s="44"/>
      <c r="C8" s="38"/>
      <c r="D8" s="38"/>
      <c r="E8" s="38"/>
      <c r="F8" s="38"/>
      <c r="G8" s="38"/>
      <c r="H8" s="44"/>
    </row>
    <row r="9" s="10" customFormat="1" ht="29.28" customHeight="1">
      <c r="A9" s="185"/>
      <c r="B9" s="293"/>
      <c r="C9" s="294" t="s">
        <v>58</v>
      </c>
      <c r="D9" s="295" t="s">
        <v>59</v>
      </c>
      <c r="E9" s="295" t="s">
        <v>116</v>
      </c>
      <c r="F9" s="296" t="s">
        <v>580</v>
      </c>
      <c r="G9" s="185"/>
      <c r="H9" s="293"/>
    </row>
    <row r="10" s="2" customFormat="1" ht="26.4" customHeight="1">
      <c r="A10" s="38"/>
      <c r="B10" s="44"/>
      <c r="C10" s="297" t="s">
        <v>91</v>
      </c>
      <c r="D10" s="297" t="s">
        <v>92</v>
      </c>
      <c r="E10" s="38"/>
      <c r="F10" s="38"/>
      <c r="G10" s="38"/>
      <c r="H10" s="44"/>
    </row>
    <row r="11" s="2" customFormat="1" ht="16.8" customHeight="1">
      <c r="A11" s="38"/>
      <c r="B11" s="44"/>
      <c r="C11" s="298" t="s">
        <v>374</v>
      </c>
      <c r="D11" s="299" t="s">
        <v>375</v>
      </c>
      <c r="E11" s="300" t="s">
        <v>171</v>
      </c>
      <c r="F11" s="301">
        <v>946.71699999999998</v>
      </c>
      <c r="G11" s="38"/>
      <c r="H11" s="44"/>
    </row>
    <row r="12" s="2" customFormat="1" ht="16.8" customHeight="1">
      <c r="A12" s="38"/>
      <c r="B12" s="44"/>
      <c r="C12" s="302" t="s">
        <v>1</v>
      </c>
      <c r="D12" s="302" t="s">
        <v>394</v>
      </c>
      <c r="E12" s="17" t="s">
        <v>1</v>
      </c>
      <c r="F12" s="303">
        <v>0</v>
      </c>
      <c r="G12" s="38"/>
      <c r="H12" s="44"/>
    </row>
    <row r="13" s="2" customFormat="1" ht="16.8" customHeight="1">
      <c r="A13" s="38"/>
      <c r="B13" s="44"/>
      <c r="C13" s="302" t="s">
        <v>1</v>
      </c>
      <c r="D13" s="302" t="s">
        <v>395</v>
      </c>
      <c r="E13" s="17" t="s">
        <v>1</v>
      </c>
      <c r="F13" s="303">
        <v>169.125</v>
      </c>
      <c r="G13" s="38"/>
      <c r="H13" s="44"/>
    </row>
    <row r="14" s="2" customFormat="1" ht="16.8" customHeight="1">
      <c r="A14" s="38"/>
      <c r="B14" s="44"/>
      <c r="C14" s="302" t="s">
        <v>1</v>
      </c>
      <c r="D14" s="302" t="s">
        <v>396</v>
      </c>
      <c r="E14" s="17" t="s">
        <v>1</v>
      </c>
      <c r="F14" s="303">
        <v>118.69499999999999</v>
      </c>
      <c r="G14" s="38"/>
      <c r="H14" s="44"/>
    </row>
    <row r="15" s="2" customFormat="1" ht="16.8" customHeight="1">
      <c r="A15" s="38"/>
      <c r="B15" s="44"/>
      <c r="C15" s="302" t="s">
        <v>1</v>
      </c>
      <c r="D15" s="302" t="s">
        <v>397</v>
      </c>
      <c r="E15" s="17" t="s">
        <v>1</v>
      </c>
      <c r="F15" s="303">
        <v>333.94499999999999</v>
      </c>
      <c r="G15" s="38"/>
      <c r="H15" s="44"/>
    </row>
    <row r="16" s="2" customFormat="1" ht="16.8" customHeight="1">
      <c r="A16" s="38"/>
      <c r="B16" s="44"/>
      <c r="C16" s="302" t="s">
        <v>1</v>
      </c>
      <c r="D16" s="302" t="s">
        <v>398</v>
      </c>
      <c r="E16" s="17" t="s">
        <v>1</v>
      </c>
      <c r="F16" s="303">
        <v>0</v>
      </c>
      <c r="G16" s="38"/>
      <c r="H16" s="44"/>
    </row>
    <row r="17" s="2" customFormat="1" ht="16.8" customHeight="1">
      <c r="A17" s="38"/>
      <c r="B17" s="44"/>
      <c r="C17" s="302" t="s">
        <v>1</v>
      </c>
      <c r="D17" s="302" t="s">
        <v>399</v>
      </c>
      <c r="E17" s="17" t="s">
        <v>1</v>
      </c>
      <c r="F17" s="303">
        <v>309.87</v>
      </c>
      <c r="G17" s="38"/>
      <c r="H17" s="44"/>
    </row>
    <row r="18" s="2" customFormat="1" ht="16.8" customHeight="1">
      <c r="A18" s="38"/>
      <c r="B18" s="44"/>
      <c r="C18" s="302" t="s">
        <v>1</v>
      </c>
      <c r="D18" s="302" t="s">
        <v>400</v>
      </c>
      <c r="E18" s="17" t="s">
        <v>1</v>
      </c>
      <c r="F18" s="303">
        <v>0</v>
      </c>
      <c r="G18" s="38"/>
      <c r="H18" s="44"/>
    </row>
    <row r="19" s="2" customFormat="1" ht="16.8" customHeight="1">
      <c r="A19" s="38"/>
      <c r="B19" s="44"/>
      <c r="C19" s="302" t="s">
        <v>1</v>
      </c>
      <c r="D19" s="302" t="s">
        <v>401</v>
      </c>
      <c r="E19" s="17" t="s">
        <v>1</v>
      </c>
      <c r="F19" s="303">
        <v>-29.469000000000001</v>
      </c>
      <c r="G19" s="38"/>
      <c r="H19" s="44"/>
    </row>
    <row r="20" s="2" customFormat="1" ht="16.8" customHeight="1">
      <c r="A20" s="38"/>
      <c r="B20" s="44"/>
      <c r="C20" s="302" t="s">
        <v>1</v>
      </c>
      <c r="D20" s="302" t="s">
        <v>402</v>
      </c>
      <c r="E20" s="17" t="s">
        <v>1</v>
      </c>
      <c r="F20" s="303">
        <v>0</v>
      </c>
      <c r="G20" s="38"/>
      <c r="H20" s="44"/>
    </row>
    <row r="21" s="2" customFormat="1" ht="16.8" customHeight="1">
      <c r="A21" s="38"/>
      <c r="B21" s="44"/>
      <c r="C21" s="302" t="s">
        <v>1</v>
      </c>
      <c r="D21" s="302" t="s">
        <v>403</v>
      </c>
      <c r="E21" s="17" t="s">
        <v>1</v>
      </c>
      <c r="F21" s="303">
        <v>-30</v>
      </c>
      <c r="G21" s="38"/>
      <c r="H21" s="44"/>
    </row>
    <row r="22" s="2" customFormat="1" ht="16.8" customHeight="1">
      <c r="A22" s="38"/>
      <c r="B22" s="44"/>
      <c r="C22" s="302" t="s">
        <v>1</v>
      </c>
      <c r="D22" s="302" t="s">
        <v>404</v>
      </c>
      <c r="E22" s="17" t="s">
        <v>1</v>
      </c>
      <c r="F22" s="303">
        <v>0</v>
      </c>
      <c r="G22" s="38"/>
      <c r="H22" s="44"/>
    </row>
    <row r="23" s="2" customFormat="1" ht="16.8" customHeight="1">
      <c r="A23" s="38"/>
      <c r="B23" s="44"/>
      <c r="C23" s="302" t="s">
        <v>1</v>
      </c>
      <c r="D23" s="302" t="s">
        <v>405</v>
      </c>
      <c r="E23" s="17" t="s">
        <v>1</v>
      </c>
      <c r="F23" s="303">
        <v>29.469000000000001</v>
      </c>
      <c r="G23" s="38"/>
      <c r="H23" s="44"/>
    </row>
    <row r="24" s="2" customFormat="1" ht="16.8" customHeight="1">
      <c r="A24" s="38"/>
      <c r="B24" s="44"/>
      <c r="C24" s="302" t="s">
        <v>1</v>
      </c>
      <c r="D24" s="302" t="s">
        <v>407</v>
      </c>
      <c r="E24" s="17" t="s">
        <v>1</v>
      </c>
      <c r="F24" s="303">
        <v>0</v>
      </c>
      <c r="G24" s="38"/>
      <c r="H24" s="44"/>
    </row>
    <row r="25" s="2" customFormat="1" ht="16.8" customHeight="1">
      <c r="A25" s="38"/>
      <c r="B25" s="44"/>
      <c r="C25" s="302" t="s">
        <v>1</v>
      </c>
      <c r="D25" s="302" t="s">
        <v>408</v>
      </c>
      <c r="E25" s="17" t="s">
        <v>1</v>
      </c>
      <c r="F25" s="303">
        <v>45.082000000000001</v>
      </c>
      <c r="G25" s="38"/>
      <c r="H25" s="44"/>
    </row>
    <row r="26" s="2" customFormat="1" ht="16.8" customHeight="1">
      <c r="A26" s="38"/>
      <c r="B26" s="44"/>
      <c r="C26" s="302" t="s">
        <v>374</v>
      </c>
      <c r="D26" s="302" t="s">
        <v>182</v>
      </c>
      <c r="E26" s="17" t="s">
        <v>1</v>
      </c>
      <c r="F26" s="303">
        <v>946.71699999999998</v>
      </c>
      <c r="G26" s="38"/>
      <c r="H26" s="44"/>
    </row>
    <row r="27" s="2" customFormat="1" ht="16.8" customHeight="1">
      <c r="A27" s="38"/>
      <c r="B27" s="44"/>
      <c r="C27" s="304" t="s">
        <v>581</v>
      </c>
      <c r="D27" s="38"/>
      <c r="E27" s="38"/>
      <c r="F27" s="38"/>
      <c r="G27" s="38"/>
      <c r="H27" s="44"/>
    </row>
    <row r="28" s="2" customFormat="1">
      <c r="A28" s="38"/>
      <c r="B28" s="44"/>
      <c r="C28" s="302" t="s">
        <v>390</v>
      </c>
      <c r="D28" s="302" t="s">
        <v>582</v>
      </c>
      <c r="E28" s="17" t="s">
        <v>171</v>
      </c>
      <c r="F28" s="303">
        <v>662.702</v>
      </c>
      <c r="G28" s="38"/>
      <c r="H28" s="44"/>
    </row>
    <row r="29" s="2" customFormat="1">
      <c r="A29" s="38"/>
      <c r="B29" s="44"/>
      <c r="C29" s="302" t="s">
        <v>410</v>
      </c>
      <c r="D29" s="302" t="s">
        <v>583</v>
      </c>
      <c r="E29" s="17" t="s">
        <v>171</v>
      </c>
      <c r="F29" s="303">
        <v>189.34299999999999</v>
      </c>
      <c r="G29" s="38"/>
      <c r="H29" s="44"/>
    </row>
    <row r="30" s="2" customFormat="1">
      <c r="A30" s="38"/>
      <c r="B30" s="44"/>
      <c r="C30" s="302" t="s">
        <v>415</v>
      </c>
      <c r="D30" s="302" t="s">
        <v>584</v>
      </c>
      <c r="E30" s="17" t="s">
        <v>171</v>
      </c>
      <c r="F30" s="303">
        <v>94.671999999999997</v>
      </c>
      <c r="G30" s="38"/>
      <c r="H30" s="44"/>
    </row>
    <row r="31" s="2" customFormat="1" ht="16.8" customHeight="1">
      <c r="A31" s="38"/>
      <c r="B31" s="44"/>
      <c r="C31" s="302" t="s">
        <v>434</v>
      </c>
      <c r="D31" s="302" t="s">
        <v>585</v>
      </c>
      <c r="E31" s="17" t="s">
        <v>171</v>
      </c>
      <c r="F31" s="303">
        <v>946.71699999999998</v>
      </c>
      <c r="G31" s="38"/>
      <c r="H31" s="44"/>
    </row>
    <row r="32" s="2" customFormat="1" ht="16.8" customHeight="1">
      <c r="A32" s="38"/>
      <c r="B32" s="44"/>
      <c r="C32" s="302" t="s">
        <v>420</v>
      </c>
      <c r="D32" s="302" t="s">
        <v>421</v>
      </c>
      <c r="E32" s="17" t="s">
        <v>171</v>
      </c>
      <c r="F32" s="303">
        <v>1103.3989999999999</v>
      </c>
      <c r="G32" s="38"/>
      <c r="H32" s="44"/>
    </row>
    <row r="33" s="2" customFormat="1" ht="16.8" customHeight="1">
      <c r="A33" s="38"/>
      <c r="B33" s="44"/>
      <c r="C33" s="302" t="s">
        <v>438</v>
      </c>
      <c r="D33" s="302" t="s">
        <v>439</v>
      </c>
      <c r="E33" s="17" t="s">
        <v>171</v>
      </c>
      <c r="F33" s="303">
        <v>1093.4580000000001</v>
      </c>
      <c r="G33" s="38"/>
      <c r="H33" s="44"/>
    </row>
    <row r="34" s="2" customFormat="1" ht="16.8" customHeight="1">
      <c r="A34" s="38"/>
      <c r="B34" s="44"/>
      <c r="C34" s="298" t="s">
        <v>371</v>
      </c>
      <c r="D34" s="299" t="s">
        <v>372</v>
      </c>
      <c r="E34" s="300" t="s">
        <v>171</v>
      </c>
      <c r="F34" s="301">
        <v>49.960000000000001</v>
      </c>
      <c r="G34" s="38"/>
      <c r="H34" s="44"/>
    </row>
    <row r="35" s="2" customFormat="1" ht="16.8" customHeight="1">
      <c r="A35" s="38"/>
      <c r="B35" s="44"/>
      <c r="C35" s="302" t="s">
        <v>1</v>
      </c>
      <c r="D35" s="302" t="s">
        <v>382</v>
      </c>
      <c r="E35" s="17" t="s">
        <v>1</v>
      </c>
      <c r="F35" s="303">
        <v>0</v>
      </c>
      <c r="G35" s="38"/>
      <c r="H35" s="44"/>
    </row>
    <row r="36" s="2" customFormat="1" ht="16.8" customHeight="1">
      <c r="A36" s="38"/>
      <c r="B36" s="44"/>
      <c r="C36" s="302" t="s">
        <v>371</v>
      </c>
      <c r="D36" s="302" t="s">
        <v>383</v>
      </c>
      <c r="E36" s="17" t="s">
        <v>1</v>
      </c>
      <c r="F36" s="303">
        <v>49.960000000000001</v>
      </c>
      <c r="G36" s="38"/>
      <c r="H36" s="44"/>
    </row>
    <row r="37" s="2" customFormat="1" ht="16.8" customHeight="1">
      <c r="A37" s="38"/>
      <c r="B37" s="44"/>
      <c r="C37" s="304" t="s">
        <v>581</v>
      </c>
      <c r="D37" s="38"/>
      <c r="E37" s="38"/>
      <c r="F37" s="38"/>
      <c r="G37" s="38"/>
      <c r="H37" s="44"/>
    </row>
    <row r="38" s="2" customFormat="1">
      <c r="A38" s="38"/>
      <c r="B38" s="44"/>
      <c r="C38" s="302" t="s">
        <v>378</v>
      </c>
      <c r="D38" s="302" t="s">
        <v>586</v>
      </c>
      <c r="E38" s="17" t="s">
        <v>171</v>
      </c>
      <c r="F38" s="303">
        <v>49.960000000000001</v>
      </c>
      <c r="G38" s="38"/>
      <c r="H38" s="44"/>
    </row>
    <row r="39" s="2" customFormat="1" ht="16.8" customHeight="1">
      <c r="A39" s="38"/>
      <c r="B39" s="44"/>
      <c r="C39" s="302" t="s">
        <v>385</v>
      </c>
      <c r="D39" s="302" t="s">
        <v>386</v>
      </c>
      <c r="E39" s="17" t="s">
        <v>171</v>
      </c>
      <c r="F39" s="303">
        <v>58.228000000000002</v>
      </c>
      <c r="G39" s="38"/>
      <c r="H39" s="44"/>
    </row>
    <row r="40" s="2" customFormat="1" ht="7.44" customHeight="1">
      <c r="A40" s="38"/>
      <c r="B40" s="170"/>
      <c r="C40" s="171"/>
      <c r="D40" s="171"/>
      <c r="E40" s="171"/>
      <c r="F40" s="171"/>
      <c r="G40" s="171"/>
      <c r="H40" s="44"/>
    </row>
    <row r="41" s="2" customFormat="1">
      <c r="A41" s="38"/>
      <c r="B41" s="38"/>
      <c r="C41" s="38"/>
      <c r="D41" s="38"/>
      <c r="E41" s="38"/>
      <c r="F41" s="38"/>
      <c r="G41" s="38"/>
      <c r="H41" s="38"/>
    </row>
  </sheetData>
  <sheetProtection sheet="1" formatColumns="0" formatRows="0" objects="1" scenarios="1" spinCount="100000" saltValue="CBVo8Ojw6GwaSWUp+QQaxtuepRXBDDJ5IyoKnjP3Euk2dhXUO+CPa/yE/UYeCvq3Q1BJSiUzOV9cxE23Ektzxw==" hashValue="QLOPeqY/jWNximL42sUKzIpbkrpY62HvOHiyzKS04d99o1iYxhzyUneKXtIbn2YEg1aLuU74Iv7PwZnvlIu7AA==" algorithmName="SHA-512" password="CC35"/>
  <mergeCells count="2">
    <mergeCell ref="D5:F5"/>
    <mergeCell ref="D6:F6"/>
  </mergeCells>
  <pageSetup paperSize="9" orientation="portrait" blackAndWhite="1" fitToHeight="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ASUS\Delík</dc:creator>
  <cp:lastModifiedBy>ASUS\Delík</cp:lastModifiedBy>
  <dcterms:created xsi:type="dcterms:W3CDTF">2025-05-29T13:16:52Z</dcterms:created>
  <dcterms:modified xsi:type="dcterms:W3CDTF">2025-05-29T13:16:54Z</dcterms:modified>
</cp:coreProperties>
</file>