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ata\A-CAD\Projekt_2024\A - ROZPRACOVÁNO\11K2024_VO Komenského Karviná_ Němcová _SvM 2p\DUR-DPS\"/>
    </mc:Choice>
  </mc:AlternateContent>
  <bookViews>
    <workbookView xWindow="0" yWindow="0" windowWidth="0" windowHeight="0"/>
  </bookViews>
  <sheets>
    <sheet name="Rekapitulace stavby" sheetId="1" r:id="rId1"/>
    <sheet name="11K2024 - VO Komenského 9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'11K2024 - VO Komenského 9...'!$C$121:$L$170</definedName>
    <definedName name="_xlnm.Print_Area" localSheetId="1">'11K2024 - VO Komenského 9...'!$C$4:$K$76,'11K2024 - VO Komenského 9...'!$C$82:$K$105,'11K2024 - VO Komenského 9...'!$C$111:$L$170</definedName>
    <definedName name="_xlnm.Print_Titles" localSheetId="1">'11K2024 - VO Komenského 9...'!$121:$121</definedName>
  </definedNames>
  <calcPr/>
</workbook>
</file>

<file path=xl/calcChain.xml><?xml version="1.0" encoding="utf-8"?>
<calcChain xmlns="http://schemas.openxmlformats.org/spreadsheetml/2006/main">
  <c i="2" l="1" r="K37"/>
  <c r="K36"/>
  <c i="1" r="BA95"/>
  <c i="2" r="K35"/>
  <c i="1" r="AZ95"/>
  <c i="2" r="BI170"/>
  <c r="BH170"/>
  <c r="BG170"/>
  <c r="BF170"/>
  <c r="X170"/>
  <c r="X169"/>
  <c r="V170"/>
  <c r="V169"/>
  <c r="T170"/>
  <c r="T169"/>
  <c r="P170"/>
  <c r="BI168"/>
  <c r="BH168"/>
  <c r="BG168"/>
  <c r="BF168"/>
  <c r="X168"/>
  <c r="X167"/>
  <c r="V168"/>
  <c r="V167"/>
  <c r="T168"/>
  <c r="T167"/>
  <c r="P168"/>
  <c r="BI166"/>
  <c r="BH166"/>
  <c r="BG166"/>
  <c r="BF166"/>
  <c r="X166"/>
  <c r="X165"/>
  <c r="V166"/>
  <c r="V165"/>
  <c r="T166"/>
  <c r="T165"/>
  <c r="P166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5"/>
  <c r="BH125"/>
  <c r="BG125"/>
  <c r="BF125"/>
  <c r="X125"/>
  <c r="V125"/>
  <c r="T125"/>
  <c r="P125"/>
  <c r="J119"/>
  <c r="J118"/>
  <c r="F118"/>
  <c r="F116"/>
  <c r="E114"/>
  <c r="J90"/>
  <c r="J89"/>
  <c r="F89"/>
  <c r="F87"/>
  <c r="E85"/>
  <c r="J16"/>
  <c r="E16"/>
  <c r="F119"/>
  <c r="J15"/>
  <c r="J10"/>
  <c r="J116"/>
  <c i="1" r="L90"/>
  <c r="AM90"/>
  <c r="AM89"/>
  <c r="L89"/>
  <c r="AM87"/>
  <c r="L87"/>
  <c r="L85"/>
  <c r="L84"/>
  <c i="2" r="Q129"/>
  <c r="BK144"/>
  <c r="K135"/>
  <c r="BE135"/>
  <c r="F35"/>
  <c r="R163"/>
  <c r="K155"/>
  <c r="Q130"/>
  <c r="R153"/>
  <c r="R147"/>
  <c r="Q142"/>
  <c i="1" r="AU94"/>
  <c i="2" r="BK151"/>
  <c r="R162"/>
  <c r="R141"/>
  <c r="K34"/>
  <c r="R155"/>
  <c r="R144"/>
  <c r="R161"/>
  <c r="Q151"/>
  <c r="Q144"/>
  <c r="R126"/>
  <c r="K133"/>
  <c r="BE133"/>
  <c r="BK134"/>
  <c r="BK154"/>
  <c r="BK147"/>
  <c r="R129"/>
  <c r="R133"/>
  <c r="Q168"/>
  <c r="Q163"/>
  <c r="R156"/>
  <c r="R150"/>
  <c r="Q134"/>
  <c r="K152"/>
  <c r="BE152"/>
  <c r="BK161"/>
  <c r="K142"/>
  <c r="BE142"/>
  <c r="BK145"/>
  <c r="Q156"/>
  <c r="Q135"/>
  <c r="F37"/>
  <c r="Q145"/>
  <c r="R135"/>
  <c r="Q166"/>
  <c r="Q141"/>
  <c r="Q126"/>
  <c r="Q161"/>
  <c r="Q164"/>
  <c r="Q158"/>
  <c r="Q155"/>
  <c r="Q138"/>
  <c r="R154"/>
  <c r="Q152"/>
  <c r="R145"/>
  <c r="Q125"/>
  <c r="BK146"/>
  <c r="K128"/>
  <c r="BE128"/>
  <c r="BK170"/>
  <c r="BK138"/>
  <c r="BK168"/>
  <c r="K125"/>
  <c r="BE125"/>
  <c r="BK130"/>
  <c r="BK129"/>
  <c r="R143"/>
  <c r="R134"/>
  <c r="Q170"/>
  <c r="Q143"/>
  <c r="R128"/>
  <c r="R168"/>
  <c r="R164"/>
  <c r="R157"/>
  <c r="Q146"/>
  <c r="Q128"/>
  <c r="Q154"/>
  <c r="R146"/>
  <c r="R130"/>
  <c r="K156"/>
  <c r="BE156"/>
  <c r="BK140"/>
  <c r="BK153"/>
  <c r="BK143"/>
  <c r="BK150"/>
  <c r="K136"/>
  <c r="BE136"/>
  <c r="Q136"/>
  <c r="R152"/>
  <c r="Q140"/>
  <c r="F36"/>
  <c r="R142"/>
  <c r="R125"/>
  <c r="R151"/>
  <c r="R138"/>
  <c r="R170"/>
  <c r="R166"/>
  <c r="Q157"/>
  <c r="R136"/>
  <c r="Q153"/>
  <c r="R140"/>
  <c r="BK164"/>
  <c r="BK157"/>
  <c r="K126"/>
  <c r="BE126"/>
  <c r="F34"/>
  <c r="R158"/>
  <c r="Q147"/>
  <c r="Q162"/>
  <c r="Q150"/>
  <c r="Q133"/>
  <c r="BK166"/>
  <c r="BK163"/>
  <c r="BK158"/>
  <c r="BK162"/>
  <c r="BK155"/>
  <c r="BK141"/>
  <c l="1" r="Q124"/>
  <c r="Q123"/>
  <c r="V124"/>
  <c r="V123"/>
  <c r="T132"/>
  <c r="R124"/>
  <c r="R123"/>
  <c r="V132"/>
  <c r="V131"/>
  <c r="V149"/>
  <c r="T124"/>
  <c r="T123"/>
  <c r="Q149"/>
  <c r="I99"/>
  <c r="X124"/>
  <c r="X123"/>
  <c r="T149"/>
  <c r="T160"/>
  <c r="T159"/>
  <c r="X132"/>
  <c r="X131"/>
  <c r="X149"/>
  <c r="X160"/>
  <c r="X159"/>
  <c r="Q132"/>
  <c r="I98"/>
  <c r="BK160"/>
  <c r="K160"/>
  <c r="K101"/>
  <c r="Q160"/>
  <c r="R132"/>
  <c r="R131"/>
  <c r="J97"/>
  <c r="R149"/>
  <c r="J99"/>
  <c r="V160"/>
  <c r="V159"/>
  <c r="R160"/>
  <c r="J101"/>
  <c r="BK165"/>
  <c r="K165"/>
  <c r="K102"/>
  <c r="Q165"/>
  <c r="I102"/>
  <c r="R165"/>
  <c r="J102"/>
  <c r="BK167"/>
  <c r="K167"/>
  <c r="K103"/>
  <c r="Q167"/>
  <c r="I103"/>
  <c r="R167"/>
  <c r="J103"/>
  <c r="BK169"/>
  <c r="K169"/>
  <c r="K104"/>
  <c r="Q169"/>
  <c r="I104"/>
  <c r="R169"/>
  <c r="J104"/>
  <c i="1" r="BC95"/>
  <c i="2" r="F90"/>
  <c r="BE155"/>
  <c i="1" r="BD95"/>
  <c r="AY95"/>
  <c r="BE95"/>
  <c i="2" r="J87"/>
  <c i="1" r="BF95"/>
  <c i="2" r="K150"/>
  <c r="BE150"/>
  <c r="K130"/>
  <c r="BE130"/>
  <c r="K143"/>
  <c r="BE143"/>
  <c r="K140"/>
  <c r="BE140"/>
  <c i="1" r="BD94"/>
  <c r="W31"/>
  <c i="2" r="BK136"/>
  <c i="1" r="BE94"/>
  <c r="BA94"/>
  <c i="2" r="K153"/>
  <c r="BE153"/>
  <c r="BK125"/>
  <c r="K145"/>
  <c r="BE145"/>
  <c r="BK128"/>
  <c r="K129"/>
  <c r="BE129"/>
  <c r="BK126"/>
  <c r="BK133"/>
  <c r="K144"/>
  <c r="BE144"/>
  <c i="1" r="BC94"/>
  <c r="AY94"/>
  <c r="AK30"/>
  <c i="2" r="K157"/>
  <c r="BE157"/>
  <c i="1" r="BF94"/>
  <c r="W33"/>
  <c i="2" r="K154"/>
  <c r="BE154"/>
  <c r="BK142"/>
  <c r="K141"/>
  <c r="BE141"/>
  <c r="K147"/>
  <c r="BE147"/>
  <c r="K134"/>
  <c r="BE134"/>
  <c r="BK156"/>
  <c r="K170"/>
  <c r="BE170"/>
  <c r="K162"/>
  <c r="BE162"/>
  <c r="K138"/>
  <c r="BE138"/>
  <c r="K151"/>
  <c r="BE151"/>
  <c r="K164"/>
  <c r="BE164"/>
  <c r="K161"/>
  <c r="BE161"/>
  <c r="BK152"/>
  <c r="K166"/>
  <c r="BE166"/>
  <c r="K158"/>
  <c r="BE158"/>
  <c r="K168"/>
  <c r="BE168"/>
  <c r="K163"/>
  <c r="BE163"/>
  <c r="K146"/>
  <c r="BE146"/>
  <c r="BK135"/>
  <c l="1" r="X122"/>
  <c r="Q159"/>
  <c r="I100"/>
  <c r="T131"/>
  <c r="T122"/>
  <c i="1" r="AW95"/>
  <c i="2" r="V122"/>
  <c r="I95"/>
  <c r="J96"/>
  <c r="Q131"/>
  <c r="I97"/>
  <c r="J95"/>
  <c r="J98"/>
  <c r="BK159"/>
  <c r="K159"/>
  <c r="K100"/>
  <c r="R159"/>
  <c r="J100"/>
  <c r="I96"/>
  <c r="I101"/>
  <c r="BK149"/>
  <c r="K149"/>
  <c r="K99"/>
  <c r="BK124"/>
  <c r="K124"/>
  <c r="K96"/>
  <c r="BK132"/>
  <c r="K132"/>
  <c r="K98"/>
  <c r="F33"/>
  <c i="1" r="BB95"/>
  <c r="BB94"/>
  <c r="W29"/>
  <c i="2" r="K33"/>
  <c i="1" r="AX95"/>
  <c r="AV95"/>
  <c r="W32"/>
  <c r="W30"/>
  <c r="AZ94"/>
  <c r="AW94"/>
  <c i="2" l="1" r="R122"/>
  <c r="J94"/>
  <c r="K29"/>
  <c i="1" r="AT95"/>
  <c i="2" r="Q122"/>
  <c r="I94"/>
  <c r="K28"/>
  <c i="1" r="AS95"/>
  <c i="2" r="BK131"/>
  <c r="K131"/>
  <c r="K97"/>
  <c r="BK123"/>
  <c r="K123"/>
  <c r="K95"/>
  <c i="1" r="AT94"/>
  <c r="AX94"/>
  <c r="AK29"/>
  <c r="AS94"/>
  <c i="2" l="1" r="BK122"/>
  <c r="K122"/>
  <c r="K94"/>
  <c i="1" r="AV94"/>
  <c i="2" l="1" r="K30"/>
  <c i="1" r="AG95"/>
  <c r="AG94"/>
  <c r="AK26"/>
  <c l="1" r="AN94"/>
  <c i="2" r="K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<sst xmlns="http://schemas.openxmlformats.org/spreadsheetml/2006/main">
  <si>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</si>
  <si>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</si>
  <si>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</si>
  <si>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</si>
  <si>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</si>
  <si>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</si>
  <si>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{7e520074-1340-4535-8f89-5626fdc78282}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</si>
  <si>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</si>
  <si>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</si>
  <si>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</si>
  <si>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</si>
  <si>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</si>
  <si>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</si>
  <si>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</si>
  <si>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</si>
  <si>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11K2024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</si>
  <si>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</si>
  <si>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</si>
  <si>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 Komenského 960-972, Karviná-Nové Město</t>
  </si>
  <si>
    <t>KSO:</t>
  </si>
  <si>
    <t>CC-CZ:</t>
  </si>
  <si>
    <t>Místo:</t>
  </si>
  <si>
    <t xml:space="preserve"> </t>
  </si>
  <si>
    <t>Datum:</t>
  </si>
  <si>
    <t>21. 6. 2024</t>
  </si>
  <si>
    <t>Zadavatel:</t>
  </si>
  <si>
    <t>IČ:</t>
  </si>
  <si>
    <t>00297534</t>
  </si>
  <si>
    <t>Statutární město Karviná</t>
  </si>
  <si>
    <t>DIČ:</t>
  </si>
  <si>
    <t>CZ00297534</t>
  </si>
  <si>
    <t>Uchazeč:</t>
  </si>
  <si>
    <t>Vyplň údaj</t>
  </si>
  <si>
    <t>Projektant:</t>
  </si>
  <si>
    <t>623 11 832</t>
  </si>
  <si>
    <t>Petr Kubala</t>
  </si>
  <si>
    <t>CZ6403301047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</si>
  <si>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</si>
  <si>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</si>
  <si>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</si>
  <si>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</si>
  <si>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</si>
  <si>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</si>
  <si>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</si>
  <si>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</si>
  <si>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</si>
  <si>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</si>
  <si>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</si>
  <si>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</si>
  <si>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</si>
  <si>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</si>
  <si>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</si>
  <si>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</si>
  <si>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</si>
  <si>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</si>
  <si>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</si>
  <si>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</si>
  <si>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</si>
  <si>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</si>
  <si>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</si>
  <si>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</si>
  <si>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</si>
  <si>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</si>
  <si>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</si>
  <si>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</si>
  <si>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</si>
  <si>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</si>
  <si>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</si>
  <si>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</si>
  <si>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</si>
  <si>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</si>
  <si>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</si>
  <si>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</si>
  <si>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</si>
  <si>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</si>
  <si>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</si>
  <si>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</si>
  <si>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</si>
  <si>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</si>
  <si>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</si>
  <si>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</si>
  <si>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</si>
  <si>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</si>
  <si>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</si>
  <si>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</si>
  <si>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</si>
  <si>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</si>
  <si>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</si>
  <si>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</si>
  <si>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</si>
  <si>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</si>
  <si>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</si>
  <si>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</si>
  <si>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</si>
  <si>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</si>
  <si>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</si>
  <si>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</si>
  <si>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</si>
  <si>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</si>
  <si>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</si>
  <si>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</si>
  <si>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</si>
  <si>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</si>
  <si>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</si>
  <si>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</si>
  <si>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</si>
  <si>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</si>
  <si>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</si>
  <si>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</si>
  <si>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</si>
  <si>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</si>
  <si>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</si>
  <si>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</si>
  <si>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</si>
  <si>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</si>
  <si>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</si>
  <si>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</si>
  <si>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</si>
  <si>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</si>
  <si>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</si>
  <si>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</si>
  <si>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</si>
  <si>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</si>
  <si>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</si>
  <si>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</si>
  <si>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</si>
  <si>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</si>
  <si>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</si>
  <si>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</si>
  <si>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</si>
  <si>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</si>
  <si>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</si>
  <si>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741410041</t>
  </si>
  <si>
    <t>Montáž drátu nebo lana uzemňovacího průměru do 10 mm v městské zástavbě v zemi</t>
  </si>
  <si>
    <t>m</t>
  </si>
  <si>
    <t>CS ÚRS 2024 01</t>
  </si>
  <si>
    <t>16</t>
  </si>
  <si>
    <t>-1766424946</t>
  </si>
  <si>
    <t>M</t>
  </si>
  <si>
    <t>35442135</t>
  </si>
  <si>
    <t>drát D 10/13mm FeZn + PVC</t>
  </si>
  <si>
    <t>kg</t>
  </si>
  <si>
    <t>32</t>
  </si>
  <si>
    <t>-850018529</t>
  </si>
  <si>
    <t>VV</t>
  </si>
  <si>
    <t>10*0,68 'Přepočtené koeficientem množství</t>
  </si>
  <si>
    <t>3</t>
  </si>
  <si>
    <t>741440031</t>
  </si>
  <si>
    <t>Montáž tyč zemnicí dl do 2 m</t>
  </si>
  <si>
    <t>kus</t>
  </si>
  <si>
    <t>663608120</t>
  </si>
  <si>
    <t>4</t>
  </si>
  <si>
    <t>35442128</t>
  </si>
  <si>
    <t>tyč zemnící 2 m FeZn se svorkou</t>
  </si>
  <si>
    <t>978185818</t>
  </si>
  <si>
    <t>5</t>
  </si>
  <si>
    <t>741810002</t>
  </si>
  <si>
    <t>Celková prohlídka elektrického rozvodu a zařízení přes 100 000 do 500 000,- Kč</t>
  </si>
  <si>
    <t>2052141590</t>
  </si>
  <si>
    <t>Práce a dodávky M</t>
  </si>
  <si>
    <t>21-M</t>
  </si>
  <si>
    <t>Elektromontáže</t>
  </si>
  <si>
    <t>6</t>
  </si>
  <si>
    <t>210203902</t>
  </si>
  <si>
    <t>Montáž svítidel LED se zapojením vodičů průmyslových nebo venkovních na sloupek parkový</t>
  </si>
  <si>
    <t>64</t>
  </si>
  <si>
    <t>1277918053</t>
  </si>
  <si>
    <t>7</t>
  </si>
  <si>
    <t>dodávka 3</t>
  </si>
  <si>
    <t>MARUT L G2 L07 7k0 730 B524; 39,6W; 3000K</t>
  </si>
  <si>
    <t>128</t>
  </si>
  <si>
    <t>-1157702727</t>
  </si>
  <si>
    <t>8</t>
  </si>
  <si>
    <t>210812033</t>
  </si>
  <si>
    <t>Montáž kabelu Cu plného nebo laněného do 1 kV žíly 4x6 až 10 mm2 (např. CYKY) bez ukončení uloženého volně nebo v liště</t>
  </si>
  <si>
    <t>479751627</t>
  </si>
  <si>
    <t>9</t>
  </si>
  <si>
    <t>34111076</t>
  </si>
  <si>
    <t>kabel instalační jádro Cu plné izolace PVC plášť PVC 450/750V (CYKY) 4x10mm2</t>
  </si>
  <si>
    <t>-2028729844</t>
  </si>
  <si>
    <t>180*1,15 'Přepočtené koeficientem množství</t>
  </si>
  <si>
    <t>10</t>
  </si>
  <si>
    <t>460641125</t>
  </si>
  <si>
    <t>Základové konstrukce při elektromontážích ze ŽB tř. C 25/30 bez zvláštních nároků na prostředí</t>
  </si>
  <si>
    <t>m3</t>
  </si>
  <si>
    <t>-849541642</t>
  </si>
  <si>
    <t>5,12820512820513*0,0715 'Přepočtené koeficientem množství</t>
  </si>
  <si>
    <t>11</t>
  </si>
  <si>
    <t>dodávka 1</t>
  </si>
  <si>
    <t>Betonový základ k ukotvení stožáru VO, typ B-50, ELSTAV</t>
  </si>
  <si>
    <t>256</t>
  </si>
  <si>
    <t>975084199</t>
  </si>
  <si>
    <t>210040011</t>
  </si>
  <si>
    <t>Montáž sloupů nn ocelových trubkových jednoduchých do 12 m</t>
  </si>
  <si>
    <t>-2103628526</t>
  </si>
  <si>
    <t>13</t>
  </si>
  <si>
    <t>dodávka 2</t>
  </si>
  <si>
    <t>STOZAR ELSTAV SAL-6</t>
  </si>
  <si>
    <t>-2078829462</t>
  </si>
  <si>
    <t>14</t>
  </si>
  <si>
    <t>220960021</t>
  </si>
  <si>
    <t>Montáž svorkovnice stožárové</t>
  </si>
  <si>
    <t>578576348</t>
  </si>
  <si>
    <t>15</t>
  </si>
  <si>
    <t>1138169</t>
  </si>
  <si>
    <t>STOZAROVA ROZVODNICE TB-11 + POJISTKY</t>
  </si>
  <si>
    <t>182279836</t>
  </si>
  <si>
    <t>1589304</t>
  </si>
  <si>
    <t>POJISTKA D01 10A E14 GG 913</t>
  </si>
  <si>
    <t>329249335</t>
  </si>
  <si>
    <t>17</t>
  </si>
  <si>
    <t>741122122</t>
  </si>
  <si>
    <t>Montáž kabel Cu plný kulatý žíla 3x1,5 až 6 mm2 zatažený v trubkách (např. CYKY)</t>
  </si>
  <si>
    <t>-942551453</t>
  </si>
  <si>
    <t>18</t>
  </si>
  <si>
    <t>34111030</t>
  </si>
  <si>
    <t>kabel instalační jádro Cu plné izolace PVC plášť PVC 450/750V (CYKY) 3x1,5mm2</t>
  </si>
  <si>
    <t>146811219</t>
  </si>
  <si>
    <t>30*1,1 'Přepočtené koeficientem množství</t>
  </si>
  <si>
    <t>46-M</t>
  </si>
  <si>
    <t>Zemní práce při extr.mont.pracích</t>
  </si>
  <si>
    <t>19</t>
  </si>
  <si>
    <t>460010011</t>
  </si>
  <si>
    <t>Vytyčení trasy vedení vzdušného silového nn v terénu přehledném</t>
  </si>
  <si>
    <t>km</t>
  </si>
  <si>
    <t>1760240464</t>
  </si>
  <si>
    <t>20</t>
  </si>
  <si>
    <t>460131113</t>
  </si>
  <si>
    <t>Hloubení nezapažených jam při elektromontážích ručně v hornině tř I skupiny 3</t>
  </si>
  <si>
    <t>1414953449</t>
  </si>
  <si>
    <t>460391123</t>
  </si>
  <si>
    <t>Zásyp jam při elektromontážích ručně se zhutněním z hornin třídy I skupiny 3</t>
  </si>
  <si>
    <t>-1552617933</t>
  </si>
  <si>
    <t>22</t>
  </si>
  <si>
    <t>460481122</t>
  </si>
  <si>
    <t>Úprava pláně při elektromontážích v hornině třídy těžitelnosti I skupiny 3 se zhutněním ručně</t>
  </si>
  <si>
    <t>m2</t>
  </si>
  <si>
    <t>-640894818</t>
  </si>
  <si>
    <t>23</t>
  </si>
  <si>
    <t>460581121</t>
  </si>
  <si>
    <t>Zatravnění včetně zalití vodou na rovině</t>
  </si>
  <si>
    <t>508484031</t>
  </si>
  <si>
    <t>24</t>
  </si>
  <si>
    <t>460631211</t>
  </si>
  <si>
    <t>Řízené horizontální vrtání při elektromontážích v hornině tř. těžitelnosti I a II skupiny 1 až 4, vnější průměr 63 mm včetně materiálu (PE trubka)</t>
  </si>
  <si>
    <t>-1045375546</t>
  </si>
  <si>
    <t>25</t>
  </si>
  <si>
    <t>460791112</t>
  </si>
  <si>
    <t>Montáž trubek ochranných plastových uložených volně do rýhy tuhých D přes 32 do 50 mm</t>
  </si>
  <si>
    <t>-327249508</t>
  </si>
  <si>
    <t>26</t>
  </si>
  <si>
    <t>34571350</t>
  </si>
  <si>
    <t>trubka elektroinstalační ohebná dvouplášťová korugovaná (chránička) D 32/40mm, HDPE+LDPE</t>
  </si>
  <si>
    <t>1592704551</t>
  </si>
  <si>
    <t>27</t>
  </si>
  <si>
    <t>469981111</t>
  </si>
  <si>
    <t>Přesun hmot pro pomocné stavební práce při elektromotážích</t>
  </si>
  <si>
    <t>t</t>
  </si>
  <si>
    <t>1970989832</t>
  </si>
  <si>
    <t>VRN</t>
  </si>
  <si>
    <t>Vedlejší rozpočtové náklady</t>
  </si>
  <si>
    <t>VRN1</t>
  </si>
  <si>
    <t>Průzkumné, geodetické a projektové práce</t>
  </si>
  <si>
    <t>28</t>
  </si>
  <si>
    <t>011002000</t>
  </si>
  <si>
    <t>Průzkumné práce - stavebně statický průzkum</t>
  </si>
  <si>
    <t>pol</t>
  </si>
  <si>
    <t>1024</t>
  </si>
  <si>
    <t>-1221883829</t>
  </si>
  <si>
    <t>29</t>
  </si>
  <si>
    <t>012002000_1</t>
  </si>
  <si>
    <t>Geodetické práce před výstavbou</t>
  </si>
  <si>
    <t>38133966</t>
  </si>
  <si>
    <t>30</t>
  </si>
  <si>
    <t>012002000_2</t>
  </si>
  <si>
    <t>Geodetické práce po výstavbě</t>
  </si>
  <si>
    <t>1731554749</t>
  </si>
  <si>
    <t>31</t>
  </si>
  <si>
    <t>013002000</t>
  </si>
  <si>
    <t>Projektové práce</t>
  </si>
  <si>
    <t>-1868857994</t>
  </si>
  <si>
    <t>VRN2</t>
  </si>
  <si>
    <t>Příprava staveniště</t>
  </si>
  <si>
    <t>020001000</t>
  </si>
  <si>
    <t>-377609678</t>
  </si>
  <si>
    <t>VRN4</t>
  </si>
  <si>
    <t>Inženýrská činnost</t>
  </si>
  <si>
    <t>33</t>
  </si>
  <si>
    <t>040001000</t>
  </si>
  <si>
    <t>1279438823</t>
  </si>
  <si>
    <t>VRN6</t>
  </si>
  <si>
    <t>Územní vlivy</t>
  </si>
  <si>
    <t>34</t>
  </si>
  <si>
    <t>065002000</t>
  </si>
  <si>
    <t>Mimostaveništní doprava materiálů</t>
  </si>
  <si>
    <t>1356943722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</si>
</sst>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9" fillId="0" borderId="12" xfId="0" applyNumberFormat="1" applyFont="1" applyBorder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4" fontId="21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34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36</v>
      </c>
      <c r="AO20" s="20"/>
      <c r="AP20" s="20"/>
      <c r="AQ20" s="20"/>
      <c r="AR20" s="18"/>
      <c r="BG20" s="29"/>
      <c r="BS20" s="15" t="s">
        <v>5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43</v>
      </c>
      <c r="E29" s="45"/>
      <c r="F29" s="30" t="s">
        <v>44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ROUND(AX94,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45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ROUND(AY94,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46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47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48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29"/>
    </row>
    <row r="35" s="2" customFormat="1" ht="25.92" customHeight="1">
      <c r="A35" s="36"/>
      <c r="B35" s="37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G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54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55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54</v>
      </c>
      <c r="AI60" s="40"/>
      <c r="AJ60" s="40"/>
      <c r="AK60" s="40"/>
      <c r="AL60" s="40"/>
      <c r="AM60" s="62" t="s">
        <v>55</v>
      </c>
      <c r="AN60" s="40"/>
      <c r="AO60" s="40"/>
      <c r="AP60" s="38"/>
      <c r="AQ60" s="38"/>
      <c r="AR60" s="42"/>
      <c r="BG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G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54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55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54</v>
      </c>
      <c r="AI75" s="40"/>
      <c r="AJ75" s="40"/>
      <c r="AK75" s="40"/>
      <c r="AL75" s="40"/>
      <c r="AM75" s="62" t="s">
        <v>55</v>
      </c>
      <c r="AN75" s="40"/>
      <c r="AO75" s="40"/>
      <c r="AP75" s="38"/>
      <c r="AQ75" s="38"/>
      <c r="AR75" s="42"/>
      <c r="BG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G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G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G81" s="36"/>
    </row>
    <row r="82" s="2" customFormat="1" ht="24.96" customHeight="1">
      <c r="A82" s="36"/>
      <c r="B82" s="37"/>
      <c r="C82" s="21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G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G83" s="36"/>
    </row>
    <row r="84" s="4" customFormat="1" ht="12" customHeight="1">
      <c r="A84" s="4"/>
      <c r="B84" s="68"/>
      <c r="C84" s="30" t="s">
        <v>14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11K2024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G84" s="4"/>
    </row>
    <row r="85" s="5" customFormat="1" ht="36.96" customHeight="1">
      <c r="A85" s="5"/>
      <c r="B85" s="71"/>
      <c r="C85" s="72" t="s">
        <v>17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VO Komenského 960-972, Karviná-Nové Město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G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G86" s="36"/>
    </row>
    <row r="87" s="2" customFormat="1" ht="12" customHeight="1">
      <c r="A87" s="36"/>
      <c r="B87" s="37"/>
      <c r="C87" s="30" t="s">
        <v>21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23</v>
      </c>
      <c r="AJ87" s="38"/>
      <c r="AK87" s="38"/>
      <c r="AL87" s="38"/>
      <c r="AM87" s="77" t="str">
        <f>IF(AN8= "","",AN8)</f>
        <v>21. 6. 2024</v>
      </c>
      <c r="AN87" s="77"/>
      <c r="AO87" s="38"/>
      <c r="AP87" s="38"/>
      <c r="AQ87" s="38"/>
      <c r="AR87" s="42"/>
      <c r="BG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G88" s="36"/>
    </row>
    <row r="89" s="2" customFormat="1" ht="15.15" customHeight="1">
      <c r="A89" s="36"/>
      <c r="B89" s="37"/>
      <c r="C89" s="30" t="s">
        <v>25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Statutární město Karviná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33</v>
      </c>
      <c r="AJ89" s="38"/>
      <c r="AK89" s="38"/>
      <c r="AL89" s="38"/>
      <c r="AM89" s="78" t="str">
        <f>IF(E17="","",E17)</f>
        <v>Petr Kubala</v>
      </c>
      <c r="AN89" s="69"/>
      <c r="AO89" s="69"/>
      <c r="AP89" s="69"/>
      <c r="AQ89" s="38"/>
      <c r="AR89" s="42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36"/>
    </row>
    <row r="90" s="2" customFormat="1" ht="15.15" customHeight="1">
      <c r="A90" s="36"/>
      <c r="B90" s="37"/>
      <c r="C90" s="30" t="s">
        <v>31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37</v>
      </c>
      <c r="AJ90" s="38"/>
      <c r="AK90" s="38"/>
      <c r="AL90" s="38"/>
      <c r="AM90" s="78" t="str">
        <f>IF(E20="","",E20)</f>
        <v>Petr Kubala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6"/>
      <c r="BG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90"/>
      <c r="BG91" s="36"/>
    </row>
    <row r="92" s="2" customFormat="1" ht="29.28" customHeight="1">
      <c r="A92" s="36"/>
      <c r="B92" s="37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2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99" t="s">
        <v>76</v>
      </c>
      <c r="BE92" s="99" t="s">
        <v>77</v>
      </c>
      <c r="BF92" s="100" t="s">
        <v>78</v>
      </c>
      <c r="BG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3"/>
      <c r="BG93" s="36"/>
    </row>
    <row r="94" s="6" customFormat="1" ht="32.4" customHeight="1">
      <c r="A94" s="6"/>
      <c r="B94" s="104"/>
      <c r="C94" s="105" t="s">
        <v>79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SUM(AG94,AV94)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ROUND(AT95,2)</f>
        <v>0</v>
      </c>
      <c r="AU94" s="113">
        <f>ROUND(AU95,2)</f>
        <v>0</v>
      </c>
      <c r="AV94" s="113">
        <f>ROUND(SUM(AX94:AY94),2)</f>
        <v>0</v>
      </c>
      <c r="AW94" s="114">
        <f>ROUND(AW95,5)</f>
        <v>0</v>
      </c>
      <c r="AX94" s="113">
        <f>ROUND(BB94*L29,2)</f>
        <v>0</v>
      </c>
      <c r="AY94" s="113">
        <f>ROUND(BC94*L30,2)</f>
        <v>0</v>
      </c>
      <c r="AZ94" s="113">
        <f>ROUND(BD94*L29,2)</f>
        <v>0</v>
      </c>
      <c r="BA94" s="113">
        <f>ROUND(BE94*L30,2)</f>
        <v>0</v>
      </c>
      <c r="BB94" s="113">
        <f>ROUND(BB95,2)</f>
        <v>0</v>
      </c>
      <c r="BC94" s="113">
        <f>ROUND(BC95,2)</f>
        <v>0</v>
      </c>
      <c r="BD94" s="113">
        <f>ROUND(BD95,2)</f>
        <v>0</v>
      </c>
      <c r="BE94" s="113">
        <f>ROUND(BE95,2)</f>
        <v>0</v>
      </c>
      <c r="BF94" s="115">
        <f>ROUND(BF95,2)</f>
        <v>0</v>
      </c>
      <c r="BG94" s="6"/>
      <c r="BS94" s="116" t="s">
        <v>80</v>
      </c>
      <c r="BT94" s="116" t="s">
        <v>81</v>
      </c>
      <c r="BV94" s="116" t="s">
        <v>82</v>
      </c>
      <c r="BW94" s="116" t="s">
        <v>6</v>
      </c>
      <c r="BX94" s="116" t="s">
        <v>83</v>
      </c>
      <c r="CL94" s="116" t="s">
        <v>1</v>
      </c>
    </row>
    <row r="95" s="7" customFormat="1" ht="24.75" customHeight="1">
      <c r="A95" s="117" t="s">
        <v>84</v>
      </c>
      <c r="B95" s="118"/>
      <c r="C95" s="119"/>
      <c r="D95" s="120" t="s">
        <v>15</v>
      </c>
      <c r="E95" s="120"/>
      <c r="F95" s="120"/>
      <c r="G95" s="120"/>
      <c r="H95" s="120"/>
      <c r="I95" s="121"/>
      <c r="J95" s="120" t="s">
        <v>18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'11K2024 - VO Komenského 9...'!K30</f>
        <v>0</v>
      </c>
      <c r="AH95" s="121"/>
      <c r="AI95" s="121"/>
      <c r="AJ95" s="121"/>
      <c r="AK95" s="121"/>
      <c r="AL95" s="121"/>
      <c r="AM95" s="121"/>
      <c r="AN95" s="122">
        <f>SUM(AG95,AV95)</f>
        <v>0</v>
      </c>
      <c r="AO95" s="121"/>
      <c r="AP95" s="121"/>
      <c r="AQ95" s="123" t="s">
        <v>85</v>
      </c>
      <c r="AR95" s="124"/>
      <c r="AS95" s="125">
        <f>'11K2024 - VO Komenského 9...'!K28</f>
        <v>0</v>
      </c>
      <c r="AT95" s="126">
        <f>'11K2024 - VO Komenského 9...'!K29</f>
        <v>0</v>
      </c>
      <c r="AU95" s="126">
        <v>0</v>
      </c>
      <c r="AV95" s="126">
        <f>ROUND(SUM(AX95:AY95),2)</f>
        <v>0</v>
      </c>
      <c r="AW95" s="127">
        <f>'11K2024 - VO Komenského 9...'!T122</f>
        <v>0</v>
      </c>
      <c r="AX95" s="126">
        <f>'11K2024 - VO Komenského 9...'!K33</f>
        <v>0</v>
      </c>
      <c r="AY95" s="126">
        <f>'11K2024 - VO Komenského 9...'!K34</f>
        <v>0</v>
      </c>
      <c r="AZ95" s="126">
        <f>'11K2024 - VO Komenského 9...'!K35</f>
        <v>0</v>
      </c>
      <c r="BA95" s="126">
        <f>'11K2024 - VO Komenského 9...'!K36</f>
        <v>0</v>
      </c>
      <c r="BB95" s="126">
        <f>'11K2024 - VO Komenského 9...'!F33</f>
        <v>0</v>
      </c>
      <c r="BC95" s="126">
        <f>'11K2024 - VO Komenského 9...'!F34</f>
        <v>0</v>
      </c>
      <c r="BD95" s="126">
        <f>'11K2024 - VO Komenského 9...'!F35</f>
        <v>0</v>
      </c>
      <c r="BE95" s="126">
        <f>'11K2024 - VO Komenského 9...'!F36</f>
        <v>0</v>
      </c>
      <c r="BF95" s="128">
        <f>'11K2024 - VO Komenského 9...'!F37</f>
        <v>0</v>
      </c>
      <c r="BG95" s="7"/>
      <c r="BT95" s="129" t="s">
        <v>86</v>
      </c>
      <c r="BU95" s="129" t="s">
        <v>87</v>
      </c>
      <c r="BV95" s="129" t="s">
        <v>82</v>
      </c>
      <c r="BW95" s="129" t="s">
        <v>6</v>
      </c>
      <c r="BX95" s="129" t="s">
        <v>83</v>
      </c>
      <c r="CL95" s="129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</row>
  </sheetData>
  <sheetProtection sheet="1" formatColumns="0" formatRows="0" objects="1" scenarios="1" spinCount="100000" saltValue="RR9OR/jtkP1JqZHm0KV5qaJM1n7LCxjsMeb3dnofcWQT8BF9rzoCJi/p6fcPhGLNRM4xyLS2P0rztooS/jnlsw==" hashValue="wco6zwi7DOZSxhxYLMXiyWhSsYji1QdrWDp/cmMSdP8JaaNwvJ77kBDm0AZOWGxx+EUjcPr5LlK8zUwlvSLpzA==" algorithmName="SHA-512" password="CC35"/>
  <mergeCells count="42"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11K2024 - VO Komenského 9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8"/>
      <c r="AT3" s="15" t="s">
        <v>88</v>
      </c>
    </row>
    <row r="4" s="1" customFormat="1" ht="24.96" customHeight="1">
      <c r="B4" s="18"/>
      <c r="D4" s="132" t="s">
        <v>89</v>
      </c>
      <c r="M4" s="18"/>
      <c r="N4" s="133" t="s">
        <v>11</v>
      </c>
      <c r="AT4" s="15" t="s">
        <v>4</v>
      </c>
    </row>
    <row r="5" s="1" customFormat="1" ht="6.96" customHeight="1">
      <c r="B5" s="18"/>
      <c r="M5" s="18"/>
    </row>
    <row r="6" s="2" customFormat="1" ht="12" customHeight="1">
      <c r="A6" s="36"/>
      <c r="B6" s="42"/>
      <c r="C6" s="36"/>
      <c r="D6" s="134" t="s">
        <v>17</v>
      </c>
      <c r="E6" s="36"/>
      <c r="F6" s="36"/>
      <c r="G6" s="36"/>
      <c r="H6" s="36"/>
      <c r="I6" s="36"/>
      <c r="J6" s="36"/>
      <c r="K6" s="36"/>
      <c r="L6" s="36"/>
      <c r="M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5" t="s">
        <v>18</v>
      </c>
      <c r="F7" s="36"/>
      <c r="G7" s="36"/>
      <c r="H7" s="36"/>
      <c r="I7" s="36"/>
      <c r="J7" s="36"/>
      <c r="K7" s="36"/>
      <c r="L7" s="36"/>
      <c r="M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4" t="s">
        <v>19</v>
      </c>
      <c r="E9" s="36"/>
      <c r="F9" s="136" t="s">
        <v>1</v>
      </c>
      <c r="G9" s="36"/>
      <c r="H9" s="36"/>
      <c r="I9" s="134" t="s">
        <v>20</v>
      </c>
      <c r="J9" s="136" t="s">
        <v>1</v>
      </c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4" t="s">
        <v>21</v>
      </c>
      <c r="E10" s="36"/>
      <c r="F10" s="136" t="s">
        <v>22</v>
      </c>
      <c r="G10" s="36"/>
      <c r="H10" s="36"/>
      <c r="I10" s="134" t="s">
        <v>23</v>
      </c>
      <c r="J10" s="137" t="str">
        <f>'Rekapitulace stavby'!AN8</f>
        <v>21. 6. 2024</v>
      </c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4" t="s">
        <v>25</v>
      </c>
      <c r="E12" s="36"/>
      <c r="F12" s="36"/>
      <c r="G12" s="36"/>
      <c r="H12" s="36"/>
      <c r="I12" s="134" t="s">
        <v>26</v>
      </c>
      <c r="J12" s="136" t="s">
        <v>27</v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6" t="s">
        <v>28</v>
      </c>
      <c r="F13" s="36"/>
      <c r="G13" s="36"/>
      <c r="H13" s="36"/>
      <c r="I13" s="134" t="s">
        <v>29</v>
      </c>
      <c r="J13" s="136" t="s">
        <v>30</v>
      </c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4" t="s">
        <v>31</v>
      </c>
      <c r="E15" s="36"/>
      <c r="F15" s="36"/>
      <c r="G15" s="36"/>
      <c r="H15" s="36"/>
      <c r="I15" s="134" t="s">
        <v>26</v>
      </c>
      <c r="J15" s="31" t="str">
        <f>'Rekapitulace stavby'!AN13</f>
        <v>Vyplň údaj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29</v>
      </c>
      <c r="J16" s="31" t="str">
        <f>'Rekapitulace stavby'!AN14</f>
        <v>Vyplň údaj</v>
      </c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4" t="s">
        <v>33</v>
      </c>
      <c r="E18" s="36"/>
      <c r="F18" s="36"/>
      <c r="G18" s="36"/>
      <c r="H18" s="36"/>
      <c r="I18" s="134" t="s">
        <v>26</v>
      </c>
      <c r="J18" s="136" t="s">
        <v>34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6" t="s">
        <v>35</v>
      </c>
      <c r="F19" s="36"/>
      <c r="G19" s="36"/>
      <c r="H19" s="36"/>
      <c r="I19" s="134" t="s">
        <v>29</v>
      </c>
      <c r="J19" s="136" t="s">
        <v>36</v>
      </c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4" t="s">
        <v>37</v>
      </c>
      <c r="E21" s="36"/>
      <c r="F21" s="36"/>
      <c r="G21" s="36"/>
      <c r="H21" s="36"/>
      <c r="I21" s="134" t="s">
        <v>26</v>
      </c>
      <c r="J21" s="136" t="s">
        <v>34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6" t="s">
        <v>35</v>
      </c>
      <c r="F22" s="36"/>
      <c r="G22" s="36"/>
      <c r="H22" s="36"/>
      <c r="I22" s="134" t="s">
        <v>29</v>
      </c>
      <c r="J22" s="136" t="s">
        <v>36</v>
      </c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4" t="s">
        <v>38</v>
      </c>
      <c r="E24" s="36"/>
      <c r="F24" s="36"/>
      <c r="G24" s="36"/>
      <c r="H24" s="36"/>
      <c r="I24" s="36"/>
      <c r="J24" s="36"/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38"/>
      <c r="M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142"/>
      <c r="M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>
      <c r="A28" s="36"/>
      <c r="B28" s="42"/>
      <c r="C28" s="36"/>
      <c r="D28" s="36"/>
      <c r="E28" s="134" t="s">
        <v>90</v>
      </c>
      <c r="F28" s="36"/>
      <c r="G28" s="36"/>
      <c r="H28" s="36"/>
      <c r="I28" s="36"/>
      <c r="J28" s="36"/>
      <c r="K28" s="143">
        <f>I94</f>
        <v>0</v>
      </c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>
      <c r="A29" s="36"/>
      <c r="B29" s="42"/>
      <c r="C29" s="36"/>
      <c r="D29" s="36"/>
      <c r="E29" s="134" t="s">
        <v>91</v>
      </c>
      <c r="F29" s="36"/>
      <c r="G29" s="36"/>
      <c r="H29" s="36"/>
      <c r="I29" s="36"/>
      <c r="J29" s="36"/>
      <c r="K29" s="143">
        <f>J94</f>
        <v>0</v>
      </c>
      <c r="L29" s="36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4" t="s">
        <v>39</v>
      </c>
      <c r="E30" s="36"/>
      <c r="F30" s="36"/>
      <c r="G30" s="36"/>
      <c r="H30" s="36"/>
      <c r="I30" s="36"/>
      <c r="J30" s="36"/>
      <c r="K30" s="145">
        <f>ROUND(K122, 2)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2"/>
      <c r="E31" s="142"/>
      <c r="F31" s="142"/>
      <c r="G31" s="142"/>
      <c r="H31" s="142"/>
      <c r="I31" s="142"/>
      <c r="J31" s="142"/>
      <c r="K31" s="142"/>
      <c r="L31" s="142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6" t="s">
        <v>41</v>
      </c>
      <c r="G32" s="36"/>
      <c r="H32" s="36"/>
      <c r="I32" s="146" t="s">
        <v>40</v>
      </c>
      <c r="J32" s="36"/>
      <c r="K32" s="146" t="s">
        <v>42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7" t="s">
        <v>43</v>
      </c>
      <c r="E33" s="134" t="s">
        <v>44</v>
      </c>
      <c r="F33" s="143">
        <f>ROUND((SUM(BE122:BE170)),  2)</f>
        <v>0</v>
      </c>
      <c r="G33" s="36"/>
      <c r="H33" s="36"/>
      <c r="I33" s="148">
        <v>0.20999999999999999</v>
      </c>
      <c r="J33" s="36"/>
      <c r="K33" s="143">
        <f>ROUND(((SUM(BE122:BE170))*I33),  2)</f>
        <v>0</v>
      </c>
      <c r="L33" s="36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4" t="s">
        <v>45</v>
      </c>
      <c r="F34" s="143">
        <f>ROUND((SUM(BF122:BF170)),  2)</f>
        <v>0</v>
      </c>
      <c r="G34" s="36"/>
      <c r="H34" s="36"/>
      <c r="I34" s="148">
        <v>0.12</v>
      </c>
      <c r="J34" s="36"/>
      <c r="K34" s="143">
        <f>ROUND(((SUM(BF122:BF170))*I34),  2)</f>
        <v>0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46</v>
      </c>
      <c r="F35" s="143">
        <f>ROUND((SUM(BG122:BG170)),  2)</f>
        <v>0</v>
      </c>
      <c r="G35" s="36"/>
      <c r="H35" s="36"/>
      <c r="I35" s="148">
        <v>0.20999999999999999</v>
      </c>
      <c r="J35" s="36"/>
      <c r="K35" s="143">
        <f>0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4" t="s">
        <v>47</v>
      </c>
      <c r="F36" s="143">
        <f>ROUND((SUM(BH122:BH170)),  2)</f>
        <v>0</v>
      </c>
      <c r="G36" s="36"/>
      <c r="H36" s="36"/>
      <c r="I36" s="148">
        <v>0.12</v>
      </c>
      <c r="J36" s="36"/>
      <c r="K36" s="143">
        <f>0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4" t="s">
        <v>48</v>
      </c>
      <c r="F37" s="143">
        <f>ROUND((SUM(BI122:BI170)),  2)</f>
        <v>0</v>
      </c>
      <c r="G37" s="36"/>
      <c r="H37" s="36"/>
      <c r="I37" s="148">
        <v>0</v>
      </c>
      <c r="J37" s="36"/>
      <c r="K37" s="143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1"/>
      <c r="K39" s="154">
        <f>SUM(K30:K37)</f>
        <v>0</v>
      </c>
      <c r="L39" s="155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M41" s="18"/>
    </row>
    <row r="42" s="1" customFormat="1" ht="14.4" customHeight="1">
      <c r="B42" s="18"/>
      <c r="M42" s="18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157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159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162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159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VO Komenského 960-972, Karviná-Nové Město</v>
      </c>
      <c r="F85" s="38"/>
      <c r="G85" s="38"/>
      <c r="H85" s="38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21</v>
      </c>
      <c r="D87" s="38"/>
      <c r="E87" s="38"/>
      <c r="F87" s="25" t="str">
        <f>F10</f>
        <v xml:space="preserve"> </v>
      </c>
      <c r="G87" s="38"/>
      <c r="H87" s="38"/>
      <c r="I87" s="30" t="s">
        <v>23</v>
      </c>
      <c r="J87" s="77" t="str">
        <f>IF(J10="","",J10)</f>
        <v>21. 6. 2024</v>
      </c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25</v>
      </c>
      <c r="D89" s="38"/>
      <c r="E89" s="38"/>
      <c r="F89" s="25" t="str">
        <f>E13</f>
        <v>Statutární město Karviná</v>
      </c>
      <c r="G89" s="38"/>
      <c r="H89" s="38"/>
      <c r="I89" s="30" t="s">
        <v>33</v>
      </c>
      <c r="J89" s="34" t="str">
        <f>E19</f>
        <v>Petr Kubala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31</v>
      </c>
      <c r="D90" s="38"/>
      <c r="E90" s="38"/>
      <c r="F90" s="25" t="str">
        <f>IF(E16="","",E16)</f>
        <v>Vyplň údaj</v>
      </c>
      <c r="G90" s="38"/>
      <c r="H90" s="38"/>
      <c r="I90" s="30" t="s">
        <v>37</v>
      </c>
      <c r="J90" s="34" t="str">
        <f>E22</f>
        <v>Petr Kubala</v>
      </c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93</v>
      </c>
      <c r="D92" s="168"/>
      <c r="E92" s="168"/>
      <c r="F92" s="168"/>
      <c r="G92" s="168"/>
      <c r="H92" s="168"/>
      <c r="I92" s="169" t="s">
        <v>94</v>
      </c>
      <c r="J92" s="169" t="s">
        <v>95</v>
      </c>
      <c r="K92" s="169" t="s">
        <v>96</v>
      </c>
      <c r="L92" s="16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97</v>
      </c>
      <c r="D94" s="38"/>
      <c r="E94" s="38"/>
      <c r="F94" s="38"/>
      <c r="G94" s="38"/>
      <c r="H94" s="38"/>
      <c r="I94" s="108">
        <f>Q122</f>
        <v>0</v>
      </c>
      <c r="J94" s="108">
        <f>R122</f>
        <v>0</v>
      </c>
      <c r="K94" s="108">
        <f>K122</f>
        <v>0</v>
      </c>
      <c r="L94" s="38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98</v>
      </c>
    </row>
    <row r="95" s="9" customFormat="1" ht="24.96" customHeight="1">
      <c r="A95" s="9"/>
      <c r="B95" s="171"/>
      <c r="C95" s="172"/>
      <c r="D95" s="173" t="s">
        <v>99</v>
      </c>
      <c r="E95" s="174"/>
      <c r="F95" s="174"/>
      <c r="G95" s="174"/>
      <c r="H95" s="174"/>
      <c r="I95" s="175">
        <f>Q123</f>
        <v>0</v>
      </c>
      <c r="J95" s="175">
        <f>R123</f>
        <v>0</v>
      </c>
      <c r="K95" s="175">
        <f>K123</f>
        <v>0</v>
      </c>
      <c r="L95" s="172"/>
      <c r="M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100</v>
      </c>
      <c r="E96" s="180"/>
      <c r="F96" s="180"/>
      <c r="G96" s="180"/>
      <c r="H96" s="180"/>
      <c r="I96" s="181">
        <f>Q124</f>
        <v>0</v>
      </c>
      <c r="J96" s="181">
        <f>R124</f>
        <v>0</v>
      </c>
      <c r="K96" s="181">
        <f>K124</f>
        <v>0</v>
      </c>
      <c r="L96" s="178"/>
      <c r="M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71"/>
      <c r="C97" s="172"/>
      <c r="D97" s="173" t="s">
        <v>101</v>
      </c>
      <c r="E97" s="174"/>
      <c r="F97" s="174"/>
      <c r="G97" s="174"/>
      <c r="H97" s="174"/>
      <c r="I97" s="175">
        <f>Q131</f>
        <v>0</v>
      </c>
      <c r="J97" s="175">
        <f>R131</f>
        <v>0</v>
      </c>
      <c r="K97" s="175">
        <f>K131</f>
        <v>0</v>
      </c>
      <c r="L97" s="172"/>
      <c r="M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7"/>
      <c r="C98" s="178"/>
      <c r="D98" s="179" t="s">
        <v>102</v>
      </c>
      <c r="E98" s="180"/>
      <c r="F98" s="180"/>
      <c r="G98" s="180"/>
      <c r="H98" s="180"/>
      <c r="I98" s="181">
        <f>Q132</f>
        <v>0</v>
      </c>
      <c r="J98" s="181">
        <f>R132</f>
        <v>0</v>
      </c>
      <c r="K98" s="181">
        <f>K132</f>
        <v>0</v>
      </c>
      <c r="L98" s="178"/>
      <c r="M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103</v>
      </c>
      <c r="E99" s="180"/>
      <c r="F99" s="180"/>
      <c r="G99" s="180"/>
      <c r="H99" s="180"/>
      <c r="I99" s="181">
        <f>Q149</f>
        <v>0</v>
      </c>
      <c r="J99" s="181">
        <f>R149</f>
        <v>0</v>
      </c>
      <c r="K99" s="181">
        <f>K149</f>
        <v>0</v>
      </c>
      <c r="L99" s="178"/>
      <c r="M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1"/>
      <c r="C100" s="172"/>
      <c r="D100" s="173" t="s">
        <v>104</v>
      </c>
      <c r="E100" s="174"/>
      <c r="F100" s="174"/>
      <c r="G100" s="174"/>
      <c r="H100" s="174"/>
      <c r="I100" s="175">
        <f>Q159</f>
        <v>0</v>
      </c>
      <c r="J100" s="175">
        <f>R159</f>
        <v>0</v>
      </c>
      <c r="K100" s="175">
        <f>K159</f>
        <v>0</v>
      </c>
      <c r="L100" s="172"/>
      <c r="M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7"/>
      <c r="C101" s="178"/>
      <c r="D101" s="179" t="s">
        <v>105</v>
      </c>
      <c r="E101" s="180"/>
      <c r="F101" s="180"/>
      <c r="G101" s="180"/>
      <c r="H101" s="180"/>
      <c r="I101" s="181">
        <f>Q160</f>
        <v>0</v>
      </c>
      <c r="J101" s="181">
        <f>R160</f>
        <v>0</v>
      </c>
      <c r="K101" s="181">
        <f>K160</f>
        <v>0</v>
      </c>
      <c r="L101" s="178"/>
      <c r="M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106</v>
      </c>
      <c r="E102" s="180"/>
      <c r="F102" s="180"/>
      <c r="G102" s="180"/>
      <c r="H102" s="180"/>
      <c r="I102" s="181">
        <f>Q165</f>
        <v>0</v>
      </c>
      <c r="J102" s="181">
        <f>R165</f>
        <v>0</v>
      </c>
      <c r="K102" s="181">
        <f>K165</f>
        <v>0</v>
      </c>
      <c r="L102" s="178"/>
      <c r="M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107</v>
      </c>
      <c r="E103" s="180"/>
      <c r="F103" s="180"/>
      <c r="G103" s="180"/>
      <c r="H103" s="180"/>
      <c r="I103" s="181">
        <f>Q167</f>
        <v>0</v>
      </c>
      <c r="J103" s="181">
        <f>R167</f>
        <v>0</v>
      </c>
      <c r="K103" s="181">
        <f>K167</f>
        <v>0</v>
      </c>
      <c r="L103" s="178"/>
      <c r="M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108</v>
      </c>
      <c r="E104" s="180"/>
      <c r="F104" s="180"/>
      <c r="G104" s="180"/>
      <c r="H104" s="180"/>
      <c r="I104" s="181">
        <f>Q169</f>
        <v>0</v>
      </c>
      <c r="J104" s="181">
        <f>R169</f>
        <v>0</v>
      </c>
      <c r="K104" s="181">
        <f>K169</f>
        <v>0</v>
      </c>
      <c r="L104" s="178"/>
      <c r="M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10" s="2" customFormat="1" ht="6.96" customHeight="1">
      <c r="A110" s="36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4.96" customHeight="1">
      <c r="A111" s="36"/>
      <c r="B111" s="37"/>
      <c r="C111" s="21" t="s">
        <v>109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17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E7</f>
        <v>VO Komenského 960-972, Karviná-Nové Město</v>
      </c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21</v>
      </c>
      <c r="D116" s="38"/>
      <c r="E116" s="38"/>
      <c r="F116" s="25" t="str">
        <f>F10</f>
        <v xml:space="preserve"> </v>
      </c>
      <c r="G116" s="38"/>
      <c r="H116" s="38"/>
      <c r="I116" s="30" t="s">
        <v>23</v>
      </c>
      <c r="J116" s="77" t="str">
        <f>IF(J10="","",J10)</f>
        <v>21. 6. 2024</v>
      </c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25</v>
      </c>
      <c r="D118" s="38"/>
      <c r="E118" s="38"/>
      <c r="F118" s="25" t="str">
        <f>E13</f>
        <v>Statutární město Karviná</v>
      </c>
      <c r="G118" s="38"/>
      <c r="H118" s="38"/>
      <c r="I118" s="30" t="s">
        <v>33</v>
      </c>
      <c r="J118" s="34" t="str">
        <f>E19</f>
        <v>Petr Kubala</v>
      </c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31</v>
      </c>
      <c r="D119" s="38"/>
      <c r="E119" s="38"/>
      <c r="F119" s="25" t="str">
        <f>IF(E16="","",E16)</f>
        <v>Vyplň údaj</v>
      </c>
      <c r="G119" s="38"/>
      <c r="H119" s="38"/>
      <c r="I119" s="30" t="s">
        <v>37</v>
      </c>
      <c r="J119" s="34" t="str">
        <f>E22</f>
        <v>Petr Kubala</v>
      </c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3"/>
      <c r="B121" s="184"/>
      <c r="C121" s="185" t="s">
        <v>110</v>
      </c>
      <c r="D121" s="186" t="s">
        <v>64</v>
      </c>
      <c r="E121" s="186" t="s">
        <v>60</v>
      </c>
      <c r="F121" s="186" t="s">
        <v>61</v>
      </c>
      <c r="G121" s="186" t="s">
        <v>111</v>
      </c>
      <c r="H121" s="186" t="s">
        <v>112</v>
      </c>
      <c r="I121" s="186" t="s">
        <v>113</v>
      </c>
      <c r="J121" s="186" t="s">
        <v>114</v>
      </c>
      <c r="K121" s="186" t="s">
        <v>96</v>
      </c>
      <c r="L121" s="187" t="s">
        <v>115</v>
      </c>
      <c r="M121" s="188"/>
      <c r="N121" s="98" t="s">
        <v>1</v>
      </c>
      <c r="O121" s="99" t="s">
        <v>43</v>
      </c>
      <c r="P121" s="99" t="s">
        <v>116</v>
      </c>
      <c r="Q121" s="99" t="s">
        <v>117</v>
      </c>
      <c r="R121" s="99" t="s">
        <v>118</v>
      </c>
      <c r="S121" s="99" t="s">
        <v>119</v>
      </c>
      <c r="T121" s="99" t="s">
        <v>120</v>
      </c>
      <c r="U121" s="99" t="s">
        <v>121</v>
      </c>
      <c r="V121" s="99" t="s">
        <v>122</v>
      </c>
      <c r="W121" s="99" t="s">
        <v>123</v>
      </c>
      <c r="X121" s="100" t="s">
        <v>124</v>
      </c>
      <c r="Y121" s="183"/>
      <c r="Z121" s="183"/>
      <c r="AA121" s="183"/>
      <c r="AB121" s="183"/>
      <c r="AC121" s="183"/>
      <c r="AD121" s="183"/>
      <c r="AE121" s="183"/>
    </row>
    <row r="122" s="2" customFormat="1" ht="22.8" customHeight="1">
      <c r="A122" s="36"/>
      <c r="B122" s="37"/>
      <c r="C122" s="105" t="s">
        <v>125</v>
      </c>
      <c r="D122" s="38"/>
      <c r="E122" s="38"/>
      <c r="F122" s="38"/>
      <c r="G122" s="38"/>
      <c r="H122" s="38"/>
      <c r="I122" s="38"/>
      <c r="J122" s="38"/>
      <c r="K122" s="189">
        <f>BK122</f>
        <v>0</v>
      </c>
      <c r="L122" s="38"/>
      <c r="M122" s="42"/>
      <c r="N122" s="101"/>
      <c r="O122" s="190"/>
      <c r="P122" s="102"/>
      <c r="Q122" s="191">
        <f>Q123+Q131+Q159</f>
        <v>0</v>
      </c>
      <c r="R122" s="191">
        <f>R123+R131+R159</f>
        <v>0</v>
      </c>
      <c r="S122" s="102"/>
      <c r="T122" s="192">
        <f>T123+T131+T159</f>
        <v>0</v>
      </c>
      <c r="U122" s="102"/>
      <c r="V122" s="192">
        <f>V123+V131+V159</f>
        <v>0.51538000000000006</v>
      </c>
      <c r="W122" s="102"/>
      <c r="X122" s="193">
        <f>X123+X131+X159</f>
        <v>0</v>
      </c>
      <c r="Y122" s="36"/>
      <c r="Z122" s="36"/>
      <c r="AA122" s="36"/>
      <c r="AB122" s="36"/>
      <c r="AC122" s="36"/>
      <c r="AD122" s="36"/>
      <c r="AE122" s="36"/>
      <c r="AT122" s="15" t="s">
        <v>80</v>
      </c>
      <c r="AU122" s="15" t="s">
        <v>98</v>
      </c>
      <c r="BK122" s="194">
        <f>BK123+BK131+BK159</f>
        <v>0</v>
      </c>
    </row>
    <row r="123" s="12" customFormat="1" ht="25.92" customHeight="1">
      <c r="A123" s="12"/>
      <c r="B123" s="195"/>
      <c r="C123" s="196"/>
      <c r="D123" s="197" t="s">
        <v>80</v>
      </c>
      <c r="E123" s="198" t="s">
        <v>126</v>
      </c>
      <c r="F123" s="198" t="s">
        <v>127</v>
      </c>
      <c r="G123" s="196"/>
      <c r="H123" s="196"/>
      <c r="I123" s="199"/>
      <c r="J123" s="199"/>
      <c r="K123" s="200">
        <f>BK123</f>
        <v>0</v>
      </c>
      <c r="L123" s="196"/>
      <c r="M123" s="201"/>
      <c r="N123" s="202"/>
      <c r="O123" s="203"/>
      <c r="P123" s="203"/>
      <c r="Q123" s="204">
        <f>Q124</f>
        <v>0</v>
      </c>
      <c r="R123" s="204">
        <f>R124</f>
        <v>0</v>
      </c>
      <c r="S123" s="203"/>
      <c r="T123" s="205">
        <f>T124</f>
        <v>0</v>
      </c>
      <c r="U123" s="203"/>
      <c r="V123" s="205">
        <f>V124</f>
        <v>0.046100000000000002</v>
      </c>
      <c r="W123" s="203"/>
      <c r="X123" s="206">
        <f>X124</f>
        <v>0</v>
      </c>
      <c r="Y123" s="12"/>
      <c r="Z123" s="12"/>
      <c r="AA123" s="12"/>
      <c r="AB123" s="12"/>
      <c r="AC123" s="12"/>
      <c r="AD123" s="12"/>
      <c r="AE123" s="12"/>
      <c r="AR123" s="207" t="s">
        <v>88</v>
      </c>
      <c r="AT123" s="208" t="s">
        <v>80</v>
      </c>
      <c r="AU123" s="208" t="s">
        <v>81</v>
      </c>
      <c r="AY123" s="207" t="s">
        <v>128</v>
      </c>
      <c r="BK123" s="209">
        <f>BK124</f>
        <v>0</v>
      </c>
    </row>
    <row r="124" s="12" customFormat="1" ht="22.8" customHeight="1">
      <c r="A124" s="12"/>
      <c r="B124" s="195"/>
      <c r="C124" s="196"/>
      <c r="D124" s="197" t="s">
        <v>80</v>
      </c>
      <c r="E124" s="210" t="s">
        <v>129</v>
      </c>
      <c r="F124" s="210" t="s">
        <v>130</v>
      </c>
      <c r="G124" s="196"/>
      <c r="H124" s="196"/>
      <c r="I124" s="199"/>
      <c r="J124" s="199"/>
      <c r="K124" s="211">
        <f>BK124</f>
        <v>0</v>
      </c>
      <c r="L124" s="196"/>
      <c r="M124" s="201"/>
      <c r="N124" s="202"/>
      <c r="O124" s="203"/>
      <c r="P124" s="203"/>
      <c r="Q124" s="204">
        <f>SUM(Q125:Q130)</f>
        <v>0</v>
      </c>
      <c r="R124" s="204">
        <f>SUM(R125:R130)</f>
        <v>0</v>
      </c>
      <c r="S124" s="203"/>
      <c r="T124" s="205">
        <f>SUM(T125:T130)</f>
        <v>0</v>
      </c>
      <c r="U124" s="203"/>
      <c r="V124" s="205">
        <f>SUM(V125:V130)</f>
        <v>0.046100000000000002</v>
      </c>
      <c r="W124" s="203"/>
      <c r="X124" s="206">
        <f>SUM(X125:X130)</f>
        <v>0</v>
      </c>
      <c r="Y124" s="12"/>
      <c r="Z124" s="12"/>
      <c r="AA124" s="12"/>
      <c r="AB124" s="12"/>
      <c r="AC124" s="12"/>
      <c r="AD124" s="12"/>
      <c r="AE124" s="12"/>
      <c r="AR124" s="207" t="s">
        <v>88</v>
      </c>
      <c r="AT124" s="208" t="s">
        <v>80</v>
      </c>
      <c r="AU124" s="208" t="s">
        <v>86</v>
      </c>
      <c r="AY124" s="207" t="s">
        <v>128</v>
      </c>
      <c r="BK124" s="209">
        <f>SUM(BK125:BK130)</f>
        <v>0</v>
      </c>
    </row>
    <row r="125" s="2" customFormat="1" ht="24.15" customHeight="1">
      <c r="A125" s="36"/>
      <c r="B125" s="37"/>
      <c r="C125" s="212" t="s">
        <v>86</v>
      </c>
      <c r="D125" s="212" t="s">
        <v>131</v>
      </c>
      <c r="E125" s="213" t="s">
        <v>132</v>
      </c>
      <c r="F125" s="214" t="s">
        <v>133</v>
      </c>
      <c r="G125" s="215" t="s">
        <v>134</v>
      </c>
      <c r="H125" s="216">
        <v>10</v>
      </c>
      <c r="I125" s="217"/>
      <c r="J125" s="217"/>
      <c r="K125" s="218">
        <f>ROUND(P125*H125,2)</f>
        <v>0</v>
      </c>
      <c r="L125" s="214" t="s">
        <v>135</v>
      </c>
      <c r="M125" s="42"/>
      <c r="N125" s="219" t="s">
        <v>1</v>
      </c>
      <c r="O125" s="220" t="s">
        <v>44</v>
      </c>
      <c r="P125" s="221">
        <f>I125+J125</f>
        <v>0</v>
      </c>
      <c r="Q125" s="221">
        <f>ROUND(I125*H125,2)</f>
        <v>0</v>
      </c>
      <c r="R125" s="221">
        <f>ROUND(J125*H125,2)</f>
        <v>0</v>
      </c>
      <c r="S125" s="89"/>
      <c r="T125" s="222">
        <f>S125*H125</f>
        <v>0</v>
      </c>
      <c r="U125" s="222">
        <v>0</v>
      </c>
      <c r="V125" s="222">
        <f>U125*H125</f>
        <v>0</v>
      </c>
      <c r="W125" s="222">
        <v>0</v>
      </c>
      <c r="X125" s="223">
        <f>W125*H125</f>
        <v>0</v>
      </c>
      <c r="Y125" s="36"/>
      <c r="Z125" s="36"/>
      <c r="AA125" s="36"/>
      <c r="AB125" s="36"/>
      <c r="AC125" s="36"/>
      <c r="AD125" s="36"/>
      <c r="AE125" s="36"/>
      <c r="AR125" s="224" t="s">
        <v>136</v>
      </c>
      <c r="AT125" s="224" t="s">
        <v>131</v>
      </c>
      <c r="AU125" s="224" t="s">
        <v>88</v>
      </c>
      <c r="AY125" s="15" t="s">
        <v>128</v>
      </c>
      <c r="BE125" s="225">
        <f>IF(O125="základní",K125,0)</f>
        <v>0</v>
      </c>
      <c r="BF125" s="225">
        <f>IF(O125="snížená",K125,0)</f>
        <v>0</v>
      </c>
      <c r="BG125" s="225">
        <f>IF(O125="zákl. přenesená",K125,0)</f>
        <v>0</v>
      </c>
      <c r="BH125" s="225">
        <f>IF(O125="sníž. přenesená",K125,0)</f>
        <v>0</v>
      </c>
      <c r="BI125" s="225">
        <f>IF(O125="nulová",K125,0)</f>
        <v>0</v>
      </c>
      <c r="BJ125" s="15" t="s">
        <v>86</v>
      </c>
      <c r="BK125" s="225">
        <f>ROUND(P125*H125,2)</f>
        <v>0</v>
      </c>
      <c r="BL125" s="15" t="s">
        <v>136</v>
      </c>
      <c r="BM125" s="224" t="s">
        <v>137</v>
      </c>
    </row>
    <row r="126" s="2" customFormat="1" ht="24.15" customHeight="1">
      <c r="A126" s="36"/>
      <c r="B126" s="37"/>
      <c r="C126" s="226" t="s">
        <v>88</v>
      </c>
      <c r="D126" s="226" t="s">
        <v>138</v>
      </c>
      <c r="E126" s="227" t="s">
        <v>139</v>
      </c>
      <c r="F126" s="228" t="s">
        <v>140</v>
      </c>
      <c r="G126" s="229" t="s">
        <v>141</v>
      </c>
      <c r="H126" s="230">
        <v>6.7999999999999998</v>
      </c>
      <c r="I126" s="231"/>
      <c r="J126" s="232"/>
      <c r="K126" s="233">
        <f>ROUND(P126*H126,2)</f>
        <v>0</v>
      </c>
      <c r="L126" s="228" t="s">
        <v>135</v>
      </c>
      <c r="M126" s="234"/>
      <c r="N126" s="235" t="s">
        <v>1</v>
      </c>
      <c r="O126" s="220" t="s">
        <v>44</v>
      </c>
      <c r="P126" s="221">
        <f>I126+J126</f>
        <v>0</v>
      </c>
      <c r="Q126" s="221">
        <f>ROUND(I126*H126,2)</f>
        <v>0</v>
      </c>
      <c r="R126" s="221">
        <f>ROUND(J126*H126,2)</f>
        <v>0</v>
      </c>
      <c r="S126" s="89"/>
      <c r="T126" s="222">
        <f>S126*H126</f>
        <v>0</v>
      </c>
      <c r="U126" s="222">
        <v>0.001</v>
      </c>
      <c r="V126" s="222">
        <f>U126*H126</f>
        <v>0.0067999999999999996</v>
      </c>
      <c r="W126" s="222">
        <v>0</v>
      </c>
      <c r="X126" s="223">
        <f>W126*H126</f>
        <v>0</v>
      </c>
      <c r="Y126" s="36"/>
      <c r="Z126" s="36"/>
      <c r="AA126" s="36"/>
      <c r="AB126" s="36"/>
      <c r="AC126" s="36"/>
      <c r="AD126" s="36"/>
      <c r="AE126" s="36"/>
      <c r="AR126" s="224" t="s">
        <v>142</v>
      </c>
      <c r="AT126" s="224" t="s">
        <v>138</v>
      </c>
      <c r="AU126" s="224" t="s">
        <v>88</v>
      </c>
      <c r="AY126" s="15" t="s">
        <v>128</v>
      </c>
      <c r="BE126" s="225">
        <f>IF(O126="základní",K126,0)</f>
        <v>0</v>
      </c>
      <c r="BF126" s="225">
        <f>IF(O126="snížená",K126,0)</f>
        <v>0</v>
      </c>
      <c r="BG126" s="225">
        <f>IF(O126="zákl. přenesená",K126,0)</f>
        <v>0</v>
      </c>
      <c r="BH126" s="225">
        <f>IF(O126="sníž. přenesená",K126,0)</f>
        <v>0</v>
      </c>
      <c r="BI126" s="225">
        <f>IF(O126="nulová",K126,0)</f>
        <v>0</v>
      </c>
      <c r="BJ126" s="15" t="s">
        <v>86</v>
      </c>
      <c r="BK126" s="225">
        <f>ROUND(P126*H126,2)</f>
        <v>0</v>
      </c>
      <c r="BL126" s="15" t="s">
        <v>136</v>
      </c>
      <c r="BM126" s="224" t="s">
        <v>143</v>
      </c>
    </row>
    <row r="127" s="13" customFormat="1">
      <c r="A127" s="13"/>
      <c r="B127" s="236"/>
      <c r="C127" s="237"/>
      <c r="D127" s="238" t="s">
        <v>144</v>
      </c>
      <c r="E127" s="237"/>
      <c r="F127" s="239" t="s">
        <v>145</v>
      </c>
      <c r="G127" s="237"/>
      <c r="H127" s="240">
        <v>6.7999999999999998</v>
      </c>
      <c r="I127" s="241"/>
      <c r="J127" s="241"/>
      <c r="K127" s="237"/>
      <c r="L127" s="237"/>
      <c r="M127" s="242"/>
      <c r="N127" s="243"/>
      <c r="O127" s="244"/>
      <c r="P127" s="244"/>
      <c r="Q127" s="244"/>
      <c r="R127" s="244"/>
      <c r="S127" s="244"/>
      <c r="T127" s="244"/>
      <c r="U127" s="244"/>
      <c r="V127" s="244"/>
      <c r="W127" s="244"/>
      <c r="X127" s="245"/>
      <c r="Y127" s="13"/>
      <c r="Z127" s="13"/>
      <c r="AA127" s="13"/>
      <c r="AB127" s="13"/>
      <c r="AC127" s="13"/>
      <c r="AD127" s="13"/>
      <c r="AE127" s="13"/>
      <c r="AT127" s="246" t="s">
        <v>144</v>
      </c>
      <c r="AU127" s="246" t="s">
        <v>88</v>
      </c>
      <c r="AV127" s="13" t="s">
        <v>88</v>
      </c>
      <c r="AW127" s="13" t="s">
        <v>4</v>
      </c>
      <c r="AX127" s="13" t="s">
        <v>86</v>
      </c>
      <c r="AY127" s="246" t="s">
        <v>128</v>
      </c>
    </row>
    <row r="128" s="2" customFormat="1" ht="24.15" customHeight="1">
      <c r="A128" s="36"/>
      <c r="B128" s="37"/>
      <c r="C128" s="212" t="s">
        <v>146</v>
      </c>
      <c r="D128" s="212" t="s">
        <v>131</v>
      </c>
      <c r="E128" s="213" t="s">
        <v>147</v>
      </c>
      <c r="F128" s="214" t="s">
        <v>148</v>
      </c>
      <c r="G128" s="215" t="s">
        <v>149</v>
      </c>
      <c r="H128" s="216">
        <v>5</v>
      </c>
      <c r="I128" s="217"/>
      <c r="J128" s="217"/>
      <c r="K128" s="218">
        <f>ROUND(P128*H128,2)</f>
        <v>0</v>
      </c>
      <c r="L128" s="214" t="s">
        <v>135</v>
      </c>
      <c r="M128" s="42"/>
      <c r="N128" s="219" t="s">
        <v>1</v>
      </c>
      <c r="O128" s="220" t="s">
        <v>44</v>
      </c>
      <c r="P128" s="221">
        <f>I128+J128</f>
        <v>0</v>
      </c>
      <c r="Q128" s="221">
        <f>ROUND(I128*H128,2)</f>
        <v>0</v>
      </c>
      <c r="R128" s="221">
        <f>ROUND(J128*H128,2)</f>
        <v>0</v>
      </c>
      <c r="S128" s="89"/>
      <c r="T128" s="222">
        <f>S128*H128</f>
        <v>0</v>
      </c>
      <c r="U128" s="222">
        <v>0</v>
      </c>
      <c r="V128" s="222">
        <f>U128*H128</f>
        <v>0</v>
      </c>
      <c r="W128" s="222">
        <v>0</v>
      </c>
      <c r="X128" s="223">
        <f>W128*H128</f>
        <v>0</v>
      </c>
      <c r="Y128" s="36"/>
      <c r="Z128" s="36"/>
      <c r="AA128" s="36"/>
      <c r="AB128" s="36"/>
      <c r="AC128" s="36"/>
      <c r="AD128" s="36"/>
      <c r="AE128" s="36"/>
      <c r="AR128" s="224" t="s">
        <v>136</v>
      </c>
      <c r="AT128" s="224" t="s">
        <v>131</v>
      </c>
      <c r="AU128" s="224" t="s">
        <v>88</v>
      </c>
      <c r="AY128" s="15" t="s">
        <v>128</v>
      </c>
      <c r="BE128" s="225">
        <f>IF(O128="základní",K128,0)</f>
        <v>0</v>
      </c>
      <c r="BF128" s="225">
        <f>IF(O128="snížená",K128,0)</f>
        <v>0</v>
      </c>
      <c r="BG128" s="225">
        <f>IF(O128="zákl. přenesená",K128,0)</f>
        <v>0</v>
      </c>
      <c r="BH128" s="225">
        <f>IF(O128="sníž. přenesená",K128,0)</f>
        <v>0</v>
      </c>
      <c r="BI128" s="225">
        <f>IF(O128="nulová",K128,0)</f>
        <v>0</v>
      </c>
      <c r="BJ128" s="15" t="s">
        <v>86</v>
      </c>
      <c r="BK128" s="225">
        <f>ROUND(P128*H128,2)</f>
        <v>0</v>
      </c>
      <c r="BL128" s="15" t="s">
        <v>136</v>
      </c>
      <c r="BM128" s="224" t="s">
        <v>150</v>
      </c>
    </row>
    <row r="129" s="2" customFormat="1" ht="24.15" customHeight="1">
      <c r="A129" s="36"/>
      <c r="B129" s="37"/>
      <c r="C129" s="226" t="s">
        <v>151</v>
      </c>
      <c r="D129" s="226" t="s">
        <v>138</v>
      </c>
      <c r="E129" s="227" t="s">
        <v>152</v>
      </c>
      <c r="F129" s="228" t="s">
        <v>153</v>
      </c>
      <c r="G129" s="229" t="s">
        <v>149</v>
      </c>
      <c r="H129" s="230">
        <v>5</v>
      </c>
      <c r="I129" s="231"/>
      <c r="J129" s="232"/>
      <c r="K129" s="233">
        <f>ROUND(P129*H129,2)</f>
        <v>0</v>
      </c>
      <c r="L129" s="228" t="s">
        <v>135</v>
      </c>
      <c r="M129" s="234"/>
      <c r="N129" s="235" t="s">
        <v>1</v>
      </c>
      <c r="O129" s="220" t="s">
        <v>44</v>
      </c>
      <c r="P129" s="221">
        <f>I129+J129</f>
        <v>0</v>
      </c>
      <c r="Q129" s="221">
        <f>ROUND(I129*H129,2)</f>
        <v>0</v>
      </c>
      <c r="R129" s="221">
        <f>ROUND(J129*H129,2)</f>
        <v>0</v>
      </c>
      <c r="S129" s="89"/>
      <c r="T129" s="222">
        <f>S129*H129</f>
        <v>0</v>
      </c>
      <c r="U129" s="222">
        <v>0.0078600000000000007</v>
      </c>
      <c r="V129" s="222">
        <f>U129*H129</f>
        <v>0.039300000000000002</v>
      </c>
      <c r="W129" s="222">
        <v>0</v>
      </c>
      <c r="X129" s="223">
        <f>W129*H129</f>
        <v>0</v>
      </c>
      <c r="Y129" s="36"/>
      <c r="Z129" s="36"/>
      <c r="AA129" s="36"/>
      <c r="AB129" s="36"/>
      <c r="AC129" s="36"/>
      <c r="AD129" s="36"/>
      <c r="AE129" s="36"/>
      <c r="AR129" s="224" t="s">
        <v>142</v>
      </c>
      <c r="AT129" s="224" t="s">
        <v>138</v>
      </c>
      <c r="AU129" s="224" t="s">
        <v>88</v>
      </c>
      <c r="AY129" s="15" t="s">
        <v>128</v>
      </c>
      <c r="BE129" s="225">
        <f>IF(O129="základní",K129,0)</f>
        <v>0</v>
      </c>
      <c r="BF129" s="225">
        <f>IF(O129="snížená",K129,0)</f>
        <v>0</v>
      </c>
      <c r="BG129" s="225">
        <f>IF(O129="zákl. přenesená",K129,0)</f>
        <v>0</v>
      </c>
      <c r="BH129" s="225">
        <f>IF(O129="sníž. přenesená",K129,0)</f>
        <v>0</v>
      </c>
      <c r="BI129" s="225">
        <f>IF(O129="nulová",K129,0)</f>
        <v>0</v>
      </c>
      <c r="BJ129" s="15" t="s">
        <v>86</v>
      </c>
      <c r="BK129" s="225">
        <f>ROUND(P129*H129,2)</f>
        <v>0</v>
      </c>
      <c r="BL129" s="15" t="s">
        <v>136</v>
      </c>
      <c r="BM129" s="224" t="s">
        <v>154</v>
      </c>
    </row>
    <row r="130" s="2" customFormat="1" ht="24.15" customHeight="1">
      <c r="A130" s="36"/>
      <c r="B130" s="37"/>
      <c r="C130" s="212" t="s">
        <v>155</v>
      </c>
      <c r="D130" s="212" t="s">
        <v>131</v>
      </c>
      <c r="E130" s="213" t="s">
        <v>156</v>
      </c>
      <c r="F130" s="214" t="s">
        <v>157</v>
      </c>
      <c r="G130" s="215" t="s">
        <v>149</v>
      </c>
      <c r="H130" s="216">
        <v>1</v>
      </c>
      <c r="I130" s="217"/>
      <c r="J130" s="217"/>
      <c r="K130" s="218">
        <f>ROUND(P130*H130,2)</f>
        <v>0</v>
      </c>
      <c r="L130" s="214" t="s">
        <v>135</v>
      </c>
      <c r="M130" s="42"/>
      <c r="N130" s="219" t="s">
        <v>1</v>
      </c>
      <c r="O130" s="220" t="s">
        <v>44</v>
      </c>
      <c r="P130" s="221">
        <f>I130+J130</f>
        <v>0</v>
      </c>
      <c r="Q130" s="221">
        <f>ROUND(I130*H130,2)</f>
        <v>0</v>
      </c>
      <c r="R130" s="221">
        <f>ROUND(J130*H130,2)</f>
        <v>0</v>
      </c>
      <c r="S130" s="89"/>
      <c r="T130" s="222">
        <f>S130*H130</f>
        <v>0</v>
      </c>
      <c r="U130" s="222">
        <v>0</v>
      </c>
      <c r="V130" s="222">
        <f>U130*H130</f>
        <v>0</v>
      </c>
      <c r="W130" s="222">
        <v>0</v>
      </c>
      <c r="X130" s="223">
        <f>W130*H130</f>
        <v>0</v>
      </c>
      <c r="Y130" s="36"/>
      <c r="Z130" s="36"/>
      <c r="AA130" s="36"/>
      <c r="AB130" s="36"/>
      <c r="AC130" s="36"/>
      <c r="AD130" s="36"/>
      <c r="AE130" s="36"/>
      <c r="AR130" s="224" t="s">
        <v>136</v>
      </c>
      <c r="AT130" s="224" t="s">
        <v>131</v>
      </c>
      <c r="AU130" s="224" t="s">
        <v>88</v>
      </c>
      <c r="AY130" s="15" t="s">
        <v>128</v>
      </c>
      <c r="BE130" s="225">
        <f>IF(O130="základní",K130,0)</f>
        <v>0</v>
      </c>
      <c r="BF130" s="225">
        <f>IF(O130="snížená",K130,0)</f>
        <v>0</v>
      </c>
      <c r="BG130" s="225">
        <f>IF(O130="zákl. přenesená",K130,0)</f>
        <v>0</v>
      </c>
      <c r="BH130" s="225">
        <f>IF(O130="sníž. přenesená",K130,0)</f>
        <v>0</v>
      </c>
      <c r="BI130" s="225">
        <f>IF(O130="nulová",K130,0)</f>
        <v>0</v>
      </c>
      <c r="BJ130" s="15" t="s">
        <v>86</v>
      </c>
      <c r="BK130" s="225">
        <f>ROUND(P130*H130,2)</f>
        <v>0</v>
      </c>
      <c r="BL130" s="15" t="s">
        <v>136</v>
      </c>
      <c r="BM130" s="224" t="s">
        <v>158</v>
      </c>
    </row>
    <row r="131" s="12" customFormat="1" ht="25.92" customHeight="1">
      <c r="A131" s="12"/>
      <c r="B131" s="195"/>
      <c r="C131" s="196"/>
      <c r="D131" s="197" t="s">
        <v>80</v>
      </c>
      <c r="E131" s="198" t="s">
        <v>138</v>
      </c>
      <c r="F131" s="198" t="s">
        <v>159</v>
      </c>
      <c r="G131" s="196"/>
      <c r="H131" s="196"/>
      <c r="I131" s="199"/>
      <c r="J131" s="199"/>
      <c r="K131" s="200">
        <f>BK131</f>
        <v>0</v>
      </c>
      <c r="L131" s="196"/>
      <c r="M131" s="201"/>
      <c r="N131" s="202"/>
      <c r="O131" s="203"/>
      <c r="P131" s="203"/>
      <c r="Q131" s="204">
        <f>Q132+Q149</f>
        <v>0</v>
      </c>
      <c r="R131" s="204">
        <f>R132+R149</f>
        <v>0</v>
      </c>
      <c r="S131" s="203"/>
      <c r="T131" s="205">
        <f>T132+T149</f>
        <v>0</v>
      </c>
      <c r="U131" s="203"/>
      <c r="V131" s="205">
        <f>V132+V149</f>
        <v>0.46928000000000003</v>
      </c>
      <c r="W131" s="203"/>
      <c r="X131" s="206">
        <f>X132+X149</f>
        <v>0</v>
      </c>
      <c r="Y131" s="12"/>
      <c r="Z131" s="12"/>
      <c r="AA131" s="12"/>
      <c r="AB131" s="12"/>
      <c r="AC131" s="12"/>
      <c r="AD131" s="12"/>
      <c r="AE131" s="12"/>
      <c r="AR131" s="207" t="s">
        <v>146</v>
      </c>
      <c r="AT131" s="208" t="s">
        <v>80</v>
      </c>
      <c r="AU131" s="208" t="s">
        <v>81</v>
      </c>
      <c r="AY131" s="207" t="s">
        <v>128</v>
      </c>
      <c r="BK131" s="209">
        <f>BK132+BK149</f>
        <v>0</v>
      </c>
    </row>
    <row r="132" s="12" customFormat="1" ht="22.8" customHeight="1">
      <c r="A132" s="12"/>
      <c r="B132" s="195"/>
      <c r="C132" s="196"/>
      <c r="D132" s="197" t="s">
        <v>80</v>
      </c>
      <c r="E132" s="210" t="s">
        <v>160</v>
      </c>
      <c r="F132" s="210" t="s">
        <v>161</v>
      </c>
      <c r="G132" s="196"/>
      <c r="H132" s="196"/>
      <c r="I132" s="199"/>
      <c r="J132" s="199"/>
      <c r="K132" s="211">
        <f>BK132</f>
        <v>0</v>
      </c>
      <c r="L132" s="196"/>
      <c r="M132" s="201"/>
      <c r="N132" s="202"/>
      <c r="O132" s="203"/>
      <c r="P132" s="203"/>
      <c r="Q132" s="204">
        <f>SUM(Q133:Q148)</f>
        <v>0</v>
      </c>
      <c r="R132" s="204">
        <f>SUM(R133:R148)</f>
        <v>0</v>
      </c>
      <c r="S132" s="203"/>
      <c r="T132" s="205">
        <f>SUM(T133:T148)</f>
        <v>0</v>
      </c>
      <c r="U132" s="203"/>
      <c r="V132" s="205">
        <f>SUM(V133:V148)</f>
        <v>0.13649</v>
      </c>
      <c r="W132" s="203"/>
      <c r="X132" s="206">
        <f>SUM(X133:X148)</f>
        <v>0</v>
      </c>
      <c r="Y132" s="12"/>
      <c r="Z132" s="12"/>
      <c r="AA132" s="12"/>
      <c r="AB132" s="12"/>
      <c r="AC132" s="12"/>
      <c r="AD132" s="12"/>
      <c r="AE132" s="12"/>
      <c r="AR132" s="207" t="s">
        <v>146</v>
      </c>
      <c r="AT132" s="208" t="s">
        <v>80</v>
      </c>
      <c r="AU132" s="208" t="s">
        <v>86</v>
      </c>
      <c r="AY132" s="207" t="s">
        <v>128</v>
      </c>
      <c r="BK132" s="209">
        <f>SUM(BK133:BK148)</f>
        <v>0</v>
      </c>
    </row>
    <row r="133" s="2" customFormat="1" ht="33" customHeight="1">
      <c r="A133" s="36"/>
      <c r="B133" s="37"/>
      <c r="C133" s="212" t="s">
        <v>162</v>
      </c>
      <c r="D133" s="212" t="s">
        <v>131</v>
      </c>
      <c r="E133" s="213" t="s">
        <v>163</v>
      </c>
      <c r="F133" s="214" t="s">
        <v>164</v>
      </c>
      <c r="G133" s="215" t="s">
        <v>149</v>
      </c>
      <c r="H133" s="216">
        <v>5</v>
      </c>
      <c r="I133" s="217"/>
      <c r="J133" s="217"/>
      <c r="K133" s="218">
        <f>ROUND(P133*H133,2)</f>
        <v>0</v>
      </c>
      <c r="L133" s="214" t="s">
        <v>135</v>
      </c>
      <c r="M133" s="42"/>
      <c r="N133" s="219" t="s">
        <v>1</v>
      </c>
      <c r="O133" s="220" t="s">
        <v>44</v>
      </c>
      <c r="P133" s="221">
        <f>I133+J133</f>
        <v>0</v>
      </c>
      <c r="Q133" s="221">
        <f>ROUND(I133*H133,2)</f>
        <v>0</v>
      </c>
      <c r="R133" s="221">
        <f>ROUND(J133*H133,2)</f>
        <v>0</v>
      </c>
      <c r="S133" s="89"/>
      <c r="T133" s="222">
        <f>S133*H133</f>
        <v>0</v>
      </c>
      <c r="U133" s="222">
        <v>0</v>
      </c>
      <c r="V133" s="222">
        <f>U133*H133</f>
        <v>0</v>
      </c>
      <c r="W133" s="222">
        <v>0</v>
      </c>
      <c r="X133" s="223">
        <f>W133*H133</f>
        <v>0</v>
      </c>
      <c r="Y133" s="36"/>
      <c r="Z133" s="36"/>
      <c r="AA133" s="36"/>
      <c r="AB133" s="36"/>
      <c r="AC133" s="36"/>
      <c r="AD133" s="36"/>
      <c r="AE133" s="36"/>
      <c r="AR133" s="224" t="s">
        <v>165</v>
      </c>
      <c r="AT133" s="224" t="s">
        <v>131</v>
      </c>
      <c r="AU133" s="224" t="s">
        <v>88</v>
      </c>
      <c r="AY133" s="15" t="s">
        <v>128</v>
      </c>
      <c r="BE133" s="225">
        <f>IF(O133="základní",K133,0)</f>
        <v>0</v>
      </c>
      <c r="BF133" s="225">
        <f>IF(O133="snížená",K133,0)</f>
        <v>0</v>
      </c>
      <c r="BG133" s="225">
        <f>IF(O133="zákl. přenesená",K133,0)</f>
        <v>0</v>
      </c>
      <c r="BH133" s="225">
        <f>IF(O133="sníž. přenesená",K133,0)</f>
        <v>0</v>
      </c>
      <c r="BI133" s="225">
        <f>IF(O133="nulová",K133,0)</f>
        <v>0</v>
      </c>
      <c r="BJ133" s="15" t="s">
        <v>86</v>
      </c>
      <c r="BK133" s="225">
        <f>ROUND(P133*H133,2)</f>
        <v>0</v>
      </c>
      <c r="BL133" s="15" t="s">
        <v>165</v>
      </c>
      <c r="BM133" s="224" t="s">
        <v>166</v>
      </c>
    </row>
    <row r="134" s="2" customFormat="1" ht="21.75" customHeight="1">
      <c r="A134" s="36"/>
      <c r="B134" s="37"/>
      <c r="C134" s="226" t="s">
        <v>167</v>
      </c>
      <c r="D134" s="226" t="s">
        <v>138</v>
      </c>
      <c r="E134" s="227" t="s">
        <v>168</v>
      </c>
      <c r="F134" s="228" t="s">
        <v>169</v>
      </c>
      <c r="G134" s="229" t="s">
        <v>149</v>
      </c>
      <c r="H134" s="230">
        <v>5</v>
      </c>
      <c r="I134" s="231"/>
      <c r="J134" s="232"/>
      <c r="K134" s="233">
        <f>ROUND(P134*H134,2)</f>
        <v>0</v>
      </c>
      <c r="L134" s="228" t="s">
        <v>1</v>
      </c>
      <c r="M134" s="234"/>
      <c r="N134" s="235" t="s">
        <v>1</v>
      </c>
      <c r="O134" s="220" t="s">
        <v>44</v>
      </c>
      <c r="P134" s="221">
        <f>I134+J134</f>
        <v>0</v>
      </c>
      <c r="Q134" s="221">
        <f>ROUND(I134*H134,2)</f>
        <v>0</v>
      </c>
      <c r="R134" s="221">
        <f>ROUND(J134*H134,2)</f>
        <v>0</v>
      </c>
      <c r="S134" s="89"/>
      <c r="T134" s="222">
        <f>S134*H134</f>
        <v>0</v>
      </c>
      <c r="U134" s="222">
        <v>0</v>
      </c>
      <c r="V134" s="222">
        <f>U134*H134</f>
        <v>0</v>
      </c>
      <c r="W134" s="222">
        <v>0</v>
      </c>
      <c r="X134" s="223">
        <f>W134*H134</f>
        <v>0</v>
      </c>
      <c r="Y134" s="36"/>
      <c r="Z134" s="36"/>
      <c r="AA134" s="36"/>
      <c r="AB134" s="36"/>
      <c r="AC134" s="36"/>
      <c r="AD134" s="36"/>
      <c r="AE134" s="36"/>
      <c r="AR134" s="224" t="s">
        <v>170</v>
      </c>
      <c r="AT134" s="224" t="s">
        <v>138</v>
      </c>
      <c r="AU134" s="224" t="s">
        <v>88</v>
      </c>
      <c r="AY134" s="15" t="s">
        <v>128</v>
      </c>
      <c r="BE134" s="225">
        <f>IF(O134="základní",K134,0)</f>
        <v>0</v>
      </c>
      <c r="BF134" s="225">
        <f>IF(O134="snížená",K134,0)</f>
        <v>0</v>
      </c>
      <c r="BG134" s="225">
        <f>IF(O134="zákl. přenesená",K134,0)</f>
        <v>0</v>
      </c>
      <c r="BH134" s="225">
        <f>IF(O134="sníž. přenesená",K134,0)</f>
        <v>0</v>
      </c>
      <c r="BI134" s="225">
        <f>IF(O134="nulová",K134,0)</f>
        <v>0</v>
      </c>
      <c r="BJ134" s="15" t="s">
        <v>86</v>
      </c>
      <c r="BK134" s="225">
        <f>ROUND(P134*H134,2)</f>
        <v>0</v>
      </c>
      <c r="BL134" s="15" t="s">
        <v>170</v>
      </c>
      <c r="BM134" s="224" t="s">
        <v>171</v>
      </c>
    </row>
    <row r="135" s="2" customFormat="1" ht="37.8" customHeight="1">
      <c r="A135" s="36"/>
      <c r="B135" s="37"/>
      <c r="C135" s="212" t="s">
        <v>172</v>
      </c>
      <c r="D135" s="212" t="s">
        <v>131</v>
      </c>
      <c r="E135" s="213" t="s">
        <v>173</v>
      </c>
      <c r="F135" s="214" t="s">
        <v>174</v>
      </c>
      <c r="G135" s="215" t="s">
        <v>134</v>
      </c>
      <c r="H135" s="216">
        <v>180</v>
      </c>
      <c r="I135" s="217"/>
      <c r="J135" s="217"/>
      <c r="K135" s="218">
        <f>ROUND(P135*H135,2)</f>
        <v>0</v>
      </c>
      <c r="L135" s="214" t="s">
        <v>135</v>
      </c>
      <c r="M135" s="42"/>
      <c r="N135" s="219" t="s">
        <v>1</v>
      </c>
      <c r="O135" s="220" t="s">
        <v>44</v>
      </c>
      <c r="P135" s="221">
        <f>I135+J135</f>
        <v>0</v>
      </c>
      <c r="Q135" s="221">
        <f>ROUND(I135*H135,2)</f>
        <v>0</v>
      </c>
      <c r="R135" s="221">
        <f>ROUND(J135*H135,2)</f>
        <v>0</v>
      </c>
      <c r="S135" s="89"/>
      <c r="T135" s="222">
        <f>S135*H135</f>
        <v>0</v>
      </c>
      <c r="U135" s="222">
        <v>0</v>
      </c>
      <c r="V135" s="222">
        <f>U135*H135</f>
        <v>0</v>
      </c>
      <c r="W135" s="222">
        <v>0</v>
      </c>
      <c r="X135" s="223">
        <f>W135*H135</f>
        <v>0</v>
      </c>
      <c r="Y135" s="36"/>
      <c r="Z135" s="36"/>
      <c r="AA135" s="36"/>
      <c r="AB135" s="36"/>
      <c r="AC135" s="36"/>
      <c r="AD135" s="36"/>
      <c r="AE135" s="36"/>
      <c r="AR135" s="224" t="s">
        <v>165</v>
      </c>
      <c r="AT135" s="224" t="s">
        <v>131</v>
      </c>
      <c r="AU135" s="224" t="s">
        <v>88</v>
      </c>
      <c r="AY135" s="15" t="s">
        <v>128</v>
      </c>
      <c r="BE135" s="225">
        <f>IF(O135="základní",K135,0)</f>
        <v>0</v>
      </c>
      <c r="BF135" s="225">
        <f>IF(O135="snížená",K135,0)</f>
        <v>0</v>
      </c>
      <c r="BG135" s="225">
        <f>IF(O135="zákl. přenesená",K135,0)</f>
        <v>0</v>
      </c>
      <c r="BH135" s="225">
        <f>IF(O135="sníž. přenesená",K135,0)</f>
        <v>0</v>
      </c>
      <c r="BI135" s="225">
        <f>IF(O135="nulová",K135,0)</f>
        <v>0</v>
      </c>
      <c r="BJ135" s="15" t="s">
        <v>86</v>
      </c>
      <c r="BK135" s="225">
        <f>ROUND(P135*H135,2)</f>
        <v>0</v>
      </c>
      <c r="BL135" s="15" t="s">
        <v>165</v>
      </c>
      <c r="BM135" s="224" t="s">
        <v>175</v>
      </c>
    </row>
    <row r="136" s="2" customFormat="1" ht="24.15" customHeight="1">
      <c r="A136" s="36"/>
      <c r="B136" s="37"/>
      <c r="C136" s="226" t="s">
        <v>176</v>
      </c>
      <c r="D136" s="226" t="s">
        <v>138</v>
      </c>
      <c r="E136" s="227" t="s">
        <v>177</v>
      </c>
      <c r="F136" s="228" t="s">
        <v>178</v>
      </c>
      <c r="G136" s="229" t="s">
        <v>134</v>
      </c>
      <c r="H136" s="230">
        <v>207</v>
      </c>
      <c r="I136" s="231"/>
      <c r="J136" s="232"/>
      <c r="K136" s="233">
        <f>ROUND(P136*H136,2)</f>
        <v>0</v>
      </c>
      <c r="L136" s="228" t="s">
        <v>135</v>
      </c>
      <c r="M136" s="234"/>
      <c r="N136" s="235" t="s">
        <v>1</v>
      </c>
      <c r="O136" s="220" t="s">
        <v>44</v>
      </c>
      <c r="P136" s="221">
        <f>I136+J136</f>
        <v>0</v>
      </c>
      <c r="Q136" s="221">
        <f>ROUND(I136*H136,2)</f>
        <v>0</v>
      </c>
      <c r="R136" s="221">
        <f>ROUND(J136*H136,2)</f>
        <v>0</v>
      </c>
      <c r="S136" s="89"/>
      <c r="T136" s="222">
        <f>S136*H136</f>
        <v>0</v>
      </c>
      <c r="U136" s="222">
        <v>0.00064000000000000005</v>
      </c>
      <c r="V136" s="222">
        <f>U136*H136</f>
        <v>0.13248000000000001</v>
      </c>
      <c r="W136" s="222">
        <v>0</v>
      </c>
      <c r="X136" s="223">
        <f>W136*H136</f>
        <v>0</v>
      </c>
      <c r="Y136" s="36"/>
      <c r="Z136" s="36"/>
      <c r="AA136" s="36"/>
      <c r="AB136" s="36"/>
      <c r="AC136" s="36"/>
      <c r="AD136" s="36"/>
      <c r="AE136" s="36"/>
      <c r="AR136" s="224" t="s">
        <v>170</v>
      </c>
      <c r="AT136" s="224" t="s">
        <v>138</v>
      </c>
      <c r="AU136" s="224" t="s">
        <v>88</v>
      </c>
      <c r="AY136" s="15" t="s">
        <v>128</v>
      </c>
      <c r="BE136" s="225">
        <f>IF(O136="základní",K136,0)</f>
        <v>0</v>
      </c>
      <c r="BF136" s="225">
        <f>IF(O136="snížená",K136,0)</f>
        <v>0</v>
      </c>
      <c r="BG136" s="225">
        <f>IF(O136="zákl. přenesená",K136,0)</f>
        <v>0</v>
      </c>
      <c r="BH136" s="225">
        <f>IF(O136="sníž. přenesená",K136,0)</f>
        <v>0</v>
      </c>
      <c r="BI136" s="225">
        <f>IF(O136="nulová",K136,0)</f>
        <v>0</v>
      </c>
      <c r="BJ136" s="15" t="s">
        <v>86</v>
      </c>
      <c r="BK136" s="225">
        <f>ROUND(P136*H136,2)</f>
        <v>0</v>
      </c>
      <c r="BL136" s="15" t="s">
        <v>170</v>
      </c>
      <c r="BM136" s="224" t="s">
        <v>179</v>
      </c>
    </row>
    <row r="137" s="13" customFormat="1">
      <c r="A137" s="13"/>
      <c r="B137" s="236"/>
      <c r="C137" s="237"/>
      <c r="D137" s="238" t="s">
        <v>144</v>
      </c>
      <c r="E137" s="237"/>
      <c r="F137" s="239" t="s">
        <v>180</v>
      </c>
      <c r="G137" s="237"/>
      <c r="H137" s="240">
        <v>207</v>
      </c>
      <c r="I137" s="241"/>
      <c r="J137" s="241"/>
      <c r="K137" s="237"/>
      <c r="L137" s="237"/>
      <c r="M137" s="242"/>
      <c r="N137" s="243"/>
      <c r="O137" s="244"/>
      <c r="P137" s="244"/>
      <c r="Q137" s="244"/>
      <c r="R137" s="244"/>
      <c r="S137" s="244"/>
      <c r="T137" s="244"/>
      <c r="U137" s="244"/>
      <c r="V137" s="244"/>
      <c r="W137" s="244"/>
      <c r="X137" s="245"/>
      <c r="Y137" s="13"/>
      <c r="Z137" s="13"/>
      <c r="AA137" s="13"/>
      <c r="AB137" s="13"/>
      <c r="AC137" s="13"/>
      <c r="AD137" s="13"/>
      <c r="AE137" s="13"/>
      <c r="AT137" s="246" t="s">
        <v>144</v>
      </c>
      <c r="AU137" s="246" t="s">
        <v>88</v>
      </c>
      <c r="AV137" s="13" t="s">
        <v>88</v>
      </c>
      <c r="AW137" s="13" t="s">
        <v>4</v>
      </c>
      <c r="AX137" s="13" t="s">
        <v>86</v>
      </c>
      <c r="AY137" s="246" t="s">
        <v>128</v>
      </c>
    </row>
    <row r="138" s="2" customFormat="1" ht="24.15" customHeight="1">
      <c r="A138" s="36"/>
      <c r="B138" s="37"/>
      <c r="C138" s="212" t="s">
        <v>181</v>
      </c>
      <c r="D138" s="212" t="s">
        <v>131</v>
      </c>
      <c r="E138" s="213" t="s">
        <v>182</v>
      </c>
      <c r="F138" s="214" t="s">
        <v>183</v>
      </c>
      <c r="G138" s="215" t="s">
        <v>184</v>
      </c>
      <c r="H138" s="216">
        <v>0.36699999999999999</v>
      </c>
      <c r="I138" s="217"/>
      <c r="J138" s="217"/>
      <c r="K138" s="218">
        <f>ROUND(P138*H138,2)</f>
        <v>0</v>
      </c>
      <c r="L138" s="214" t="s">
        <v>135</v>
      </c>
      <c r="M138" s="42"/>
      <c r="N138" s="219" t="s">
        <v>1</v>
      </c>
      <c r="O138" s="220" t="s">
        <v>44</v>
      </c>
      <c r="P138" s="221">
        <f>I138+J138</f>
        <v>0</v>
      </c>
      <c r="Q138" s="221">
        <f>ROUND(I138*H138,2)</f>
        <v>0</v>
      </c>
      <c r="R138" s="221">
        <f>ROUND(J138*H138,2)</f>
        <v>0</v>
      </c>
      <c r="S138" s="89"/>
      <c r="T138" s="222">
        <f>S138*H138</f>
        <v>0</v>
      </c>
      <c r="U138" s="222">
        <v>0</v>
      </c>
      <c r="V138" s="222">
        <f>U138*H138</f>
        <v>0</v>
      </c>
      <c r="W138" s="222">
        <v>0</v>
      </c>
      <c r="X138" s="223">
        <f>W138*H138</f>
        <v>0</v>
      </c>
      <c r="Y138" s="36"/>
      <c r="Z138" s="36"/>
      <c r="AA138" s="36"/>
      <c r="AB138" s="36"/>
      <c r="AC138" s="36"/>
      <c r="AD138" s="36"/>
      <c r="AE138" s="36"/>
      <c r="AR138" s="224" t="s">
        <v>165</v>
      </c>
      <c r="AT138" s="224" t="s">
        <v>131</v>
      </c>
      <c r="AU138" s="224" t="s">
        <v>88</v>
      </c>
      <c r="AY138" s="15" t="s">
        <v>128</v>
      </c>
      <c r="BE138" s="225">
        <f>IF(O138="základní",K138,0)</f>
        <v>0</v>
      </c>
      <c r="BF138" s="225">
        <f>IF(O138="snížená",K138,0)</f>
        <v>0</v>
      </c>
      <c r="BG138" s="225">
        <f>IF(O138="zákl. přenesená",K138,0)</f>
        <v>0</v>
      </c>
      <c r="BH138" s="225">
        <f>IF(O138="sníž. přenesená",K138,0)</f>
        <v>0</v>
      </c>
      <c r="BI138" s="225">
        <f>IF(O138="nulová",K138,0)</f>
        <v>0</v>
      </c>
      <c r="BJ138" s="15" t="s">
        <v>86</v>
      </c>
      <c r="BK138" s="225">
        <f>ROUND(P138*H138,2)</f>
        <v>0</v>
      </c>
      <c r="BL138" s="15" t="s">
        <v>165</v>
      </c>
      <c r="BM138" s="224" t="s">
        <v>185</v>
      </c>
    </row>
    <row r="139" s="13" customFormat="1">
      <c r="A139" s="13"/>
      <c r="B139" s="236"/>
      <c r="C139" s="237"/>
      <c r="D139" s="238" t="s">
        <v>144</v>
      </c>
      <c r="E139" s="237"/>
      <c r="F139" s="239" t="s">
        <v>186</v>
      </c>
      <c r="G139" s="237"/>
      <c r="H139" s="240">
        <v>0.36699999999999999</v>
      </c>
      <c r="I139" s="241"/>
      <c r="J139" s="241"/>
      <c r="K139" s="237"/>
      <c r="L139" s="237"/>
      <c r="M139" s="242"/>
      <c r="N139" s="243"/>
      <c r="O139" s="244"/>
      <c r="P139" s="244"/>
      <c r="Q139" s="244"/>
      <c r="R139" s="244"/>
      <c r="S139" s="244"/>
      <c r="T139" s="244"/>
      <c r="U139" s="244"/>
      <c r="V139" s="244"/>
      <c r="W139" s="244"/>
      <c r="X139" s="245"/>
      <c r="Y139" s="13"/>
      <c r="Z139" s="13"/>
      <c r="AA139" s="13"/>
      <c r="AB139" s="13"/>
      <c r="AC139" s="13"/>
      <c r="AD139" s="13"/>
      <c r="AE139" s="13"/>
      <c r="AT139" s="246" t="s">
        <v>144</v>
      </c>
      <c r="AU139" s="246" t="s">
        <v>88</v>
      </c>
      <c r="AV139" s="13" t="s">
        <v>88</v>
      </c>
      <c r="AW139" s="13" t="s">
        <v>4</v>
      </c>
      <c r="AX139" s="13" t="s">
        <v>86</v>
      </c>
      <c r="AY139" s="246" t="s">
        <v>128</v>
      </c>
    </row>
    <row r="140" s="2" customFormat="1" ht="24.15" customHeight="1">
      <c r="A140" s="36"/>
      <c r="B140" s="37"/>
      <c r="C140" s="226" t="s">
        <v>187</v>
      </c>
      <c r="D140" s="226" t="s">
        <v>138</v>
      </c>
      <c r="E140" s="227" t="s">
        <v>188</v>
      </c>
      <c r="F140" s="228" t="s">
        <v>189</v>
      </c>
      <c r="G140" s="229" t="s">
        <v>149</v>
      </c>
      <c r="H140" s="230">
        <v>5</v>
      </c>
      <c r="I140" s="231"/>
      <c r="J140" s="232"/>
      <c r="K140" s="233">
        <f>ROUND(P140*H140,2)</f>
        <v>0</v>
      </c>
      <c r="L140" s="228" t="s">
        <v>1</v>
      </c>
      <c r="M140" s="234"/>
      <c r="N140" s="235" t="s">
        <v>1</v>
      </c>
      <c r="O140" s="220" t="s">
        <v>44</v>
      </c>
      <c r="P140" s="221">
        <f>I140+J140</f>
        <v>0</v>
      </c>
      <c r="Q140" s="221">
        <f>ROUND(I140*H140,2)</f>
        <v>0</v>
      </c>
      <c r="R140" s="221">
        <f>ROUND(J140*H140,2)</f>
        <v>0</v>
      </c>
      <c r="S140" s="89"/>
      <c r="T140" s="222">
        <f>S140*H140</f>
        <v>0</v>
      </c>
      <c r="U140" s="222">
        <v>0</v>
      </c>
      <c r="V140" s="222">
        <f>U140*H140</f>
        <v>0</v>
      </c>
      <c r="W140" s="222">
        <v>0</v>
      </c>
      <c r="X140" s="223">
        <f>W140*H140</f>
        <v>0</v>
      </c>
      <c r="Y140" s="36"/>
      <c r="Z140" s="36"/>
      <c r="AA140" s="36"/>
      <c r="AB140" s="36"/>
      <c r="AC140" s="36"/>
      <c r="AD140" s="36"/>
      <c r="AE140" s="36"/>
      <c r="AR140" s="224" t="s">
        <v>190</v>
      </c>
      <c r="AT140" s="224" t="s">
        <v>138</v>
      </c>
      <c r="AU140" s="224" t="s">
        <v>88</v>
      </c>
      <c r="AY140" s="15" t="s">
        <v>128</v>
      </c>
      <c r="BE140" s="225">
        <f>IF(O140="základní",K140,0)</f>
        <v>0</v>
      </c>
      <c r="BF140" s="225">
        <f>IF(O140="snížená",K140,0)</f>
        <v>0</v>
      </c>
      <c r="BG140" s="225">
        <f>IF(O140="zákl. přenesená",K140,0)</f>
        <v>0</v>
      </c>
      <c r="BH140" s="225">
        <f>IF(O140="sníž. přenesená",K140,0)</f>
        <v>0</v>
      </c>
      <c r="BI140" s="225">
        <f>IF(O140="nulová",K140,0)</f>
        <v>0</v>
      </c>
      <c r="BJ140" s="15" t="s">
        <v>86</v>
      </c>
      <c r="BK140" s="225">
        <f>ROUND(P140*H140,2)</f>
        <v>0</v>
      </c>
      <c r="BL140" s="15" t="s">
        <v>165</v>
      </c>
      <c r="BM140" s="224" t="s">
        <v>191</v>
      </c>
    </row>
    <row r="141" s="2" customFormat="1" ht="24.15" customHeight="1">
      <c r="A141" s="36"/>
      <c r="B141" s="37"/>
      <c r="C141" s="212" t="s">
        <v>9</v>
      </c>
      <c r="D141" s="212" t="s">
        <v>131</v>
      </c>
      <c r="E141" s="213" t="s">
        <v>192</v>
      </c>
      <c r="F141" s="214" t="s">
        <v>193</v>
      </c>
      <c r="G141" s="215" t="s">
        <v>149</v>
      </c>
      <c r="H141" s="216">
        <v>5</v>
      </c>
      <c r="I141" s="217"/>
      <c r="J141" s="217"/>
      <c r="K141" s="218">
        <f>ROUND(P141*H141,2)</f>
        <v>0</v>
      </c>
      <c r="L141" s="214" t="s">
        <v>135</v>
      </c>
      <c r="M141" s="42"/>
      <c r="N141" s="219" t="s">
        <v>1</v>
      </c>
      <c r="O141" s="220" t="s">
        <v>44</v>
      </c>
      <c r="P141" s="221">
        <f>I141+J141</f>
        <v>0</v>
      </c>
      <c r="Q141" s="221">
        <f>ROUND(I141*H141,2)</f>
        <v>0</v>
      </c>
      <c r="R141" s="221">
        <f>ROUND(J141*H141,2)</f>
        <v>0</v>
      </c>
      <c r="S141" s="89"/>
      <c r="T141" s="222">
        <f>S141*H141</f>
        <v>0</v>
      </c>
      <c r="U141" s="222">
        <v>0</v>
      </c>
      <c r="V141" s="222">
        <f>U141*H141</f>
        <v>0</v>
      </c>
      <c r="W141" s="222">
        <v>0</v>
      </c>
      <c r="X141" s="223">
        <f>W141*H141</f>
        <v>0</v>
      </c>
      <c r="Y141" s="36"/>
      <c r="Z141" s="36"/>
      <c r="AA141" s="36"/>
      <c r="AB141" s="36"/>
      <c r="AC141" s="36"/>
      <c r="AD141" s="36"/>
      <c r="AE141" s="36"/>
      <c r="AR141" s="224" t="s">
        <v>165</v>
      </c>
      <c r="AT141" s="224" t="s">
        <v>131</v>
      </c>
      <c r="AU141" s="224" t="s">
        <v>88</v>
      </c>
      <c r="AY141" s="15" t="s">
        <v>128</v>
      </c>
      <c r="BE141" s="225">
        <f>IF(O141="základní",K141,0)</f>
        <v>0</v>
      </c>
      <c r="BF141" s="225">
        <f>IF(O141="snížená",K141,0)</f>
        <v>0</v>
      </c>
      <c r="BG141" s="225">
        <f>IF(O141="zákl. přenesená",K141,0)</f>
        <v>0</v>
      </c>
      <c r="BH141" s="225">
        <f>IF(O141="sníž. přenesená",K141,0)</f>
        <v>0</v>
      </c>
      <c r="BI141" s="225">
        <f>IF(O141="nulová",K141,0)</f>
        <v>0</v>
      </c>
      <c r="BJ141" s="15" t="s">
        <v>86</v>
      </c>
      <c r="BK141" s="225">
        <f>ROUND(P141*H141,2)</f>
        <v>0</v>
      </c>
      <c r="BL141" s="15" t="s">
        <v>165</v>
      </c>
      <c r="BM141" s="224" t="s">
        <v>194</v>
      </c>
    </row>
    <row r="142" s="2" customFormat="1" ht="16.5" customHeight="1">
      <c r="A142" s="36"/>
      <c r="B142" s="37"/>
      <c r="C142" s="226" t="s">
        <v>195</v>
      </c>
      <c r="D142" s="226" t="s">
        <v>138</v>
      </c>
      <c r="E142" s="227" t="s">
        <v>196</v>
      </c>
      <c r="F142" s="228" t="s">
        <v>197</v>
      </c>
      <c r="G142" s="229" t="s">
        <v>149</v>
      </c>
      <c r="H142" s="230">
        <v>5</v>
      </c>
      <c r="I142" s="231"/>
      <c r="J142" s="232"/>
      <c r="K142" s="233">
        <f>ROUND(P142*H142,2)</f>
        <v>0</v>
      </c>
      <c r="L142" s="228" t="s">
        <v>1</v>
      </c>
      <c r="M142" s="234"/>
      <c r="N142" s="235" t="s">
        <v>1</v>
      </c>
      <c r="O142" s="220" t="s">
        <v>44</v>
      </c>
      <c r="P142" s="221">
        <f>I142+J142</f>
        <v>0</v>
      </c>
      <c r="Q142" s="221">
        <f>ROUND(I142*H142,2)</f>
        <v>0</v>
      </c>
      <c r="R142" s="221">
        <f>ROUND(J142*H142,2)</f>
        <v>0</v>
      </c>
      <c r="S142" s="89"/>
      <c r="T142" s="222">
        <f>S142*H142</f>
        <v>0</v>
      </c>
      <c r="U142" s="222">
        <v>0</v>
      </c>
      <c r="V142" s="222">
        <f>U142*H142</f>
        <v>0</v>
      </c>
      <c r="W142" s="222">
        <v>0</v>
      </c>
      <c r="X142" s="223">
        <f>W142*H142</f>
        <v>0</v>
      </c>
      <c r="Y142" s="36"/>
      <c r="Z142" s="36"/>
      <c r="AA142" s="36"/>
      <c r="AB142" s="36"/>
      <c r="AC142" s="36"/>
      <c r="AD142" s="36"/>
      <c r="AE142" s="36"/>
      <c r="AR142" s="224" t="s">
        <v>190</v>
      </c>
      <c r="AT142" s="224" t="s">
        <v>138</v>
      </c>
      <c r="AU142" s="224" t="s">
        <v>88</v>
      </c>
      <c r="AY142" s="15" t="s">
        <v>128</v>
      </c>
      <c r="BE142" s="225">
        <f>IF(O142="základní",K142,0)</f>
        <v>0</v>
      </c>
      <c r="BF142" s="225">
        <f>IF(O142="snížená",K142,0)</f>
        <v>0</v>
      </c>
      <c r="BG142" s="225">
        <f>IF(O142="zákl. přenesená",K142,0)</f>
        <v>0</v>
      </c>
      <c r="BH142" s="225">
        <f>IF(O142="sníž. přenesená",K142,0)</f>
        <v>0</v>
      </c>
      <c r="BI142" s="225">
        <f>IF(O142="nulová",K142,0)</f>
        <v>0</v>
      </c>
      <c r="BJ142" s="15" t="s">
        <v>86</v>
      </c>
      <c r="BK142" s="225">
        <f>ROUND(P142*H142,2)</f>
        <v>0</v>
      </c>
      <c r="BL142" s="15" t="s">
        <v>165</v>
      </c>
      <c r="BM142" s="224" t="s">
        <v>198</v>
      </c>
    </row>
    <row r="143" s="2" customFormat="1" ht="24.15" customHeight="1">
      <c r="A143" s="36"/>
      <c r="B143" s="37"/>
      <c r="C143" s="212" t="s">
        <v>199</v>
      </c>
      <c r="D143" s="212" t="s">
        <v>131</v>
      </c>
      <c r="E143" s="213" t="s">
        <v>200</v>
      </c>
      <c r="F143" s="214" t="s">
        <v>201</v>
      </c>
      <c r="G143" s="215" t="s">
        <v>149</v>
      </c>
      <c r="H143" s="216">
        <v>5</v>
      </c>
      <c r="I143" s="217"/>
      <c r="J143" s="217"/>
      <c r="K143" s="218">
        <f>ROUND(P143*H143,2)</f>
        <v>0</v>
      </c>
      <c r="L143" s="214" t="s">
        <v>135</v>
      </c>
      <c r="M143" s="42"/>
      <c r="N143" s="219" t="s">
        <v>1</v>
      </c>
      <c r="O143" s="220" t="s">
        <v>44</v>
      </c>
      <c r="P143" s="221">
        <f>I143+J143</f>
        <v>0</v>
      </c>
      <c r="Q143" s="221">
        <f>ROUND(I143*H143,2)</f>
        <v>0</v>
      </c>
      <c r="R143" s="221">
        <f>ROUND(J143*H143,2)</f>
        <v>0</v>
      </c>
      <c r="S143" s="89"/>
      <c r="T143" s="222">
        <f>S143*H143</f>
        <v>0</v>
      </c>
      <c r="U143" s="222">
        <v>0</v>
      </c>
      <c r="V143" s="222">
        <f>U143*H143</f>
        <v>0</v>
      </c>
      <c r="W143" s="222">
        <v>0</v>
      </c>
      <c r="X143" s="223">
        <f>W143*H143</f>
        <v>0</v>
      </c>
      <c r="Y143" s="36"/>
      <c r="Z143" s="36"/>
      <c r="AA143" s="36"/>
      <c r="AB143" s="36"/>
      <c r="AC143" s="36"/>
      <c r="AD143" s="36"/>
      <c r="AE143" s="36"/>
      <c r="AR143" s="224" t="s">
        <v>165</v>
      </c>
      <c r="AT143" s="224" t="s">
        <v>131</v>
      </c>
      <c r="AU143" s="224" t="s">
        <v>88</v>
      </c>
      <c r="AY143" s="15" t="s">
        <v>128</v>
      </c>
      <c r="BE143" s="225">
        <f>IF(O143="základní",K143,0)</f>
        <v>0</v>
      </c>
      <c r="BF143" s="225">
        <f>IF(O143="snížená",K143,0)</f>
        <v>0</v>
      </c>
      <c r="BG143" s="225">
        <f>IF(O143="zákl. přenesená",K143,0)</f>
        <v>0</v>
      </c>
      <c r="BH143" s="225">
        <f>IF(O143="sníž. přenesená",K143,0)</f>
        <v>0</v>
      </c>
      <c r="BI143" s="225">
        <f>IF(O143="nulová",K143,0)</f>
        <v>0</v>
      </c>
      <c r="BJ143" s="15" t="s">
        <v>86</v>
      </c>
      <c r="BK143" s="225">
        <f>ROUND(P143*H143,2)</f>
        <v>0</v>
      </c>
      <c r="BL143" s="15" t="s">
        <v>165</v>
      </c>
      <c r="BM143" s="224" t="s">
        <v>202</v>
      </c>
    </row>
    <row r="144" s="2" customFormat="1" ht="16.5" customHeight="1">
      <c r="A144" s="36"/>
      <c r="B144" s="37"/>
      <c r="C144" s="226" t="s">
        <v>203</v>
      </c>
      <c r="D144" s="226" t="s">
        <v>138</v>
      </c>
      <c r="E144" s="227" t="s">
        <v>204</v>
      </c>
      <c r="F144" s="228" t="s">
        <v>205</v>
      </c>
      <c r="G144" s="229" t="s">
        <v>149</v>
      </c>
      <c r="H144" s="230">
        <v>5</v>
      </c>
      <c r="I144" s="231"/>
      <c r="J144" s="232"/>
      <c r="K144" s="233">
        <f>ROUND(P144*H144,2)</f>
        <v>0</v>
      </c>
      <c r="L144" s="228" t="s">
        <v>1</v>
      </c>
      <c r="M144" s="234"/>
      <c r="N144" s="235" t="s">
        <v>1</v>
      </c>
      <c r="O144" s="220" t="s">
        <v>44</v>
      </c>
      <c r="P144" s="221">
        <f>I144+J144</f>
        <v>0</v>
      </c>
      <c r="Q144" s="221">
        <f>ROUND(I144*H144,2)</f>
        <v>0</v>
      </c>
      <c r="R144" s="221">
        <f>ROUND(J144*H144,2)</f>
        <v>0</v>
      </c>
      <c r="S144" s="89"/>
      <c r="T144" s="222">
        <f>S144*H144</f>
        <v>0</v>
      </c>
      <c r="U144" s="222">
        <v>0</v>
      </c>
      <c r="V144" s="222">
        <f>U144*H144</f>
        <v>0</v>
      </c>
      <c r="W144" s="222">
        <v>0</v>
      </c>
      <c r="X144" s="223">
        <f>W144*H144</f>
        <v>0</v>
      </c>
      <c r="Y144" s="36"/>
      <c r="Z144" s="36"/>
      <c r="AA144" s="36"/>
      <c r="AB144" s="36"/>
      <c r="AC144" s="36"/>
      <c r="AD144" s="36"/>
      <c r="AE144" s="36"/>
      <c r="AR144" s="224" t="s">
        <v>170</v>
      </c>
      <c r="AT144" s="224" t="s">
        <v>138</v>
      </c>
      <c r="AU144" s="224" t="s">
        <v>88</v>
      </c>
      <c r="AY144" s="15" t="s">
        <v>128</v>
      </c>
      <c r="BE144" s="225">
        <f>IF(O144="základní",K144,0)</f>
        <v>0</v>
      </c>
      <c r="BF144" s="225">
        <f>IF(O144="snížená",K144,0)</f>
        <v>0</v>
      </c>
      <c r="BG144" s="225">
        <f>IF(O144="zákl. přenesená",K144,0)</f>
        <v>0</v>
      </c>
      <c r="BH144" s="225">
        <f>IF(O144="sníž. přenesená",K144,0)</f>
        <v>0</v>
      </c>
      <c r="BI144" s="225">
        <f>IF(O144="nulová",K144,0)</f>
        <v>0</v>
      </c>
      <c r="BJ144" s="15" t="s">
        <v>86</v>
      </c>
      <c r="BK144" s="225">
        <f>ROUND(P144*H144,2)</f>
        <v>0</v>
      </c>
      <c r="BL144" s="15" t="s">
        <v>170</v>
      </c>
      <c r="BM144" s="224" t="s">
        <v>206</v>
      </c>
    </row>
    <row r="145" s="2" customFormat="1" ht="16.5" customHeight="1">
      <c r="A145" s="36"/>
      <c r="B145" s="37"/>
      <c r="C145" s="226" t="s">
        <v>136</v>
      </c>
      <c r="D145" s="226" t="s">
        <v>138</v>
      </c>
      <c r="E145" s="227" t="s">
        <v>207</v>
      </c>
      <c r="F145" s="228" t="s">
        <v>208</v>
      </c>
      <c r="G145" s="229" t="s">
        <v>149</v>
      </c>
      <c r="H145" s="230">
        <v>5</v>
      </c>
      <c r="I145" s="231"/>
      <c r="J145" s="232"/>
      <c r="K145" s="233">
        <f>ROUND(P145*H145,2)</f>
        <v>0</v>
      </c>
      <c r="L145" s="228" t="s">
        <v>1</v>
      </c>
      <c r="M145" s="234"/>
      <c r="N145" s="235" t="s">
        <v>1</v>
      </c>
      <c r="O145" s="220" t="s">
        <v>44</v>
      </c>
      <c r="P145" s="221">
        <f>I145+J145</f>
        <v>0</v>
      </c>
      <c r="Q145" s="221">
        <f>ROUND(I145*H145,2)</f>
        <v>0</v>
      </c>
      <c r="R145" s="221">
        <f>ROUND(J145*H145,2)</f>
        <v>0</v>
      </c>
      <c r="S145" s="89"/>
      <c r="T145" s="222">
        <f>S145*H145</f>
        <v>0</v>
      </c>
      <c r="U145" s="222">
        <v>1.0000000000000001E-05</v>
      </c>
      <c r="V145" s="222">
        <f>U145*H145</f>
        <v>5.0000000000000002E-05</v>
      </c>
      <c r="W145" s="222">
        <v>0</v>
      </c>
      <c r="X145" s="223">
        <f>W145*H145</f>
        <v>0</v>
      </c>
      <c r="Y145" s="36"/>
      <c r="Z145" s="36"/>
      <c r="AA145" s="36"/>
      <c r="AB145" s="36"/>
      <c r="AC145" s="36"/>
      <c r="AD145" s="36"/>
      <c r="AE145" s="36"/>
      <c r="AR145" s="224" t="s">
        <v>170</v>
      </c>
      <c r="AT145" s="224" t="s">
        <v>138</v>
      </c>
      <c r="AU145" s="224" t="s">
        <v>88</v>
      </c>
      <c r="AY145" s="15" t="s">
        <v>128</v>
      </c>
      <c r="BE145" s="225">
        <f>IF(O145="základní",K145,0)</f>
        <v>0</v>
      </c>
      <c r="BF145" s="225">
        <f>IF(O145="snížená",K145,0)</f>
        <v>0</v>
      </c>
      <c r="BG145" s="225">
        <f>IF(O145="zákl. přenesená",K145,0)</f>
        <v>0</v>
      </c>
      <c r="BH145" s="225">
        <f>IF(O145="sníž. přenesená",K145,0)</f>
        <v>0</v>
      </c>
      <c r="BI145" s="225">
        <f>IF(O145="nulová",K145,0)</f>
        <v>0</v>
      </c>
      <c r="BJ145" s="15" t="s">
        <v>86</v>
      </c>
      <c r="BK145" s="225">
        <f>ROUND(P145*H145,2)</f>
        <v>0</v>
      </c>
      <c r="BL145" s="15" t="s">
        <v>170</v>
      </c>
      <c r="BM145" s="224" t="s">
        <v>209</v>
      </c>
    </row>
    <row r="146" s="2" customFormat="1" ht="24.15" customHeight="1">
      <c r="A146" s="36"/>
      <c r="B146" s="37"/>
      <c r="C146" s="212" t="s">
        <v>210</v>
      </c>
      <c r="D146" s="212" t="s">
        <v>131</v>
      </c>
      <c r="E146" s="213" t="s">
        <v>211</v>
      </c>
      <c r="F146" s="214" t="s">
        <v>212</v>
      </c>
      <c r="G146" s="215" t="s">
        <v>134</v>
      </c>
      <c r="H146" s="216">
        <v>30</v>
      </c>
      <c r="I146" s="217"/>
      <c r="J146" s="217"/>
      <c r="K146" s="218">
        <f>ROUND(P146*H146,2)</f>
        <v>0</v>
      </c>
      <c r="L146" s="214" t="s">
        <v>135</v>
      </c>
      <c r="M146" s="42"/>
      <c r="N146" s="219" t="s">
        <v>1</v>
      </c>
      <c r="O146" s="220" t="s">
        <v>44</v>
      </c>
      <c r="P146" s="221">
        <f>I146+J146</f>
        <v>0</v>
      </c>
      <c r="Q146" s="221">
        <f>ROUND(I146*H146,2)</f>
        <v>0</v>
      </c>
      <c r="R146" s="221">
        <f>ROUND(J146*H146,2)</f>
        <v>0</v>
      </c>
      <c r="S146" s="89"/>
      <c r="T146" s="222">
        <f>S146*H146</f>
        <v>0</v>
      </c>
      <c r="U146" s="222">
        <v>0</v>
      </c>
      <c r="V146" s="222">
        <f>U146*H146</f>
        <v>0</v>
      </c>
      <c r="W146" s="222">
        <v>0</v>
      </c>
      <c r="X146" s="223">
        <f>W146*H146</f>
        <v>0</v>
      </c>
      <c r="Y146" s="36"/>
      <c r="Z146" s="36"/>
      <c r="AA146" s="36"/>
      <c r="AB146" s="36"/>
      <c r="AC146" s="36"/>
      <c r="AD146" s="36"/>
      <c r="AE146" s="36"/>
      <c r="AR146" s="224" t="s">
        <v>136</v>
      </c>
      <c r="AT146" s="224" t="s">
        <v>131</v>
      </c>
      <c r="AU146" s="224" t="s">
        <v>88</v>
      </c>
      <c r="AY146" s="15" t="s">
        <v>128</v>
      </c>
      <c r="BE146" s="225">
        <f>IF(O146="základní",K146,0)</f>
        <v>0</v>
      </c>
      <c r="BF146" s="225">
        <f>IF(O146="snížená",K146,0)</f>
        <v>0</v>
      </c>
      <c r="BG146" s="225">
        <f>IF(O146="zákl. přenesená",K146,0)</f>
        <v>0</v>
      </c>
      <c r="BH146" s="225">
        <f>IF(O146="sníž. přenesená",K146,0)</f>
        <v>0</v>
      </c>
      <c r="BI146" s="225">
        <f>IF(O146="nulová",K146,0)</f>
        <v>0</v>
      </c>
      <c r="BJ146" s="15" t="s">
        <v>86</v>
      </c>
      <c r="BK146" s="225">
        <f>ROUND(P146*H146,2)</f>
        <v>0</v>
      </c>
      <c r="BL146" s="15" t="s">
        <v>136</v>
      </c>
      <c r="BM146" s="224" t="s">
        <v>213</v>
      </c>
    </row>
    <row r="147" s="2" customFormat="1" ht="24.15" customHeight="1">
      <c r="A147" s="36"/>
      <c r="B147" s="37"/>
      <c r="C147" s="226" t="s">
        <v>214</v>
      </c>
      <c r="D147" s="226" t="s">
        <v>138</v>
      </c>
      <c r="E147" s="227" t="s">
        <v>215</v>
      </c>
      <c r="F147" s="228" t="s">
        <v>216</v>
      </c>
      <c r="G147" s="229" t="s">
        <v>134</v>
      </c>
      <c r="H147" s="230">
        <v>33</v>
      </c>
      <c r="I147" s="231"/>
      <c r="J147" s="232"/>
      <c r="K147" s="233">
        <f>ROUND(P147*H147,2)</f>
        <v>0</v>
      </c>
      <c r="L147" s="228" t="s">
        <v>135</v>
      </c>
      <c r="M147" s="234"/>
      <c r="N147" s="235" t="s">
        <v>1</v>
      </c>
      <c r="O147" s="220" t="s">
        <v>44</v>
      </c>
      <c r="P147" s="221">
        <f>I147+J147</f>
        <v>0</v>
      </c>
      <c r="Q147" s="221">
        <f>ROUND(I147*H147,2)</f>
        <v>0</v>
      </c>
      <c r="R147" s="221">
        <f>ROUND(J147*H147,2)</f>
        <v>0</v>
      </c>
      <c r="S147" s="89"/>
      <c r="T147" s="222">
        <f>S147*H147</f>
        <v>0</v>
      </c>
      <c r="U147" s="222">
        <v>0.00012</v>
      </c>
      <c r="V147" s="222">
        <f>U147*H147</f>
        <v>0.00396</v>
      </c>
      <c r="W147" s="222">
        <v>0</v>
      </c>
      <c r="X147" s="223">
        <f>W147*H147</f>
        <v>0</v>
      </c>
      <c r="Y147" s="36"/>
      <c r="Z147" s="36"/>
      <c r="AA147" s="36"/>
      <c r="AB147" s="36"/>
      <c r="AC147" s="36"/>
      <c r="AD147" s="36"/>
      <c r="AE147" s="36"/>
      <c r="AR147" s="224" t="s">
        <v>142</v>
      </c>
      <c r="AT147" s="224" t="s">
        <v>138</v>
      </c>
      <c r="AU147" s="224" t="s">
        <v>88</v>
      </c>
      <c r="AY147" s="15" t="s">
        <v>128</v>
      </c>
      <c r="BE147" s="225">
        <f>IF(O147="základní",K147,0)</f>
        <v>0</v>
      </c>
      <c r="BF147" s="225">
        <f>IF(O147="snížená",K147,0)</f>
        <v>0</v>
      </c>
      <c r="BG147" s="225">
        <f>IF(O147="zákl. přenesená",K147,0)</f>
        <v>0</v>
      </c>
      <c r="BH147" s="225">
        <f>IF(O147="sníž. přenesená",K147,0)</f>
        <v>0</v>
      </c>
      <c r="BI147" s="225">
        <f>IF(O147="nulová",K147,0)</f>
        <v>0</v>
      </c>
      <c r="BJ147" s="15" t="s">
        <v>86</v>
      </c>
      <c r="BK147" s="225">
        <f>ROUND(P147*H147,2)</f>
        <v>0</v>
      </c>
      <c r="BL147" s="15" t="s">
        <v>136</v>
      </c>
      <c r="BM147" s="224" t="s">
        <v>217</v>
      </c>
    </row>
    <row r="148" s="13" customFormat="1">
      <c r="A148" s="13"/>
      <c r="B148" s="236"/>
      <c r="C148" s="237"/>
      <c r="D148" s="238" t="s">
        <v>144</v>
      </c>
      <c r="E148" s="237"/>
      <c r="F148" s="239" t="s">
        <v>218</v>
      </c>
      <c r="G148" s="237"/>
      <c r="H148" s="240">
        <v>33</v>
      </c>
      <c r="I148" s="241"/>
      <c r="J148" s="241"/>
      <c r="K148" s="237"/>
      <c r="L148" s="237"/>
      <c r="M148" s="242"/>
      <c r="N148" s="243"/>
      <c r="O148" s="244"/>
      <c r="P148" s="244"/>
      <c r="Q148" s="244"/>
      <c r="R148" s="244"/>
      <c r="S148" s="244"/>
      <c r="T148" s="244"/>
      <c r="U148" s="244"/>
      <c r="V148" s="244"/>
      <c r="W148" s="244"/>
      <c r="X148" s="245"/>
      <c r="Y148" s="13"/>
      <c r="Z148" s="13"/>
      <c r="AA148" s="13"/>
      <c r="AB148" s="13"/>
      <c r="AC148" s="13"/>
      <c r="AD148" s="13"/>
      <c r="AE148" s="13"/>
      <c r="AT148" s="246" t="s">
        <v>144</v>
      </c>
      <c r="AU148" s="246" t="s">
        <v>88</v>
      </c>
      <c r="AV148" s="13" t="s">
        <v>88</v>
      </c>
      <c r="AW148" s="13" t="s">
        <v>4</v>
      </c>
      <c r="AX148" s="13" t="s">
        <v>86</v>
      </c>
      <c r="AY148" s="246" t="s">
        <v>128</v>
      </c>
    </row>
    <row r="149" s="12" customFormat="1" ht="22.8" customHeight="1">
      <c r="A149" s="12"/>
      <c r="B149" s="195"/>
      <c r="C149" s="196"/>
      <c r="D149" s="197" t="s">
        <v>80</v>
      </c>
      <c r="E149" s="210" t="s">
        <v>219</v>
      </c>
      <c r="F149" s="210" t="s">
        <v>220</v>
      </c>
      <c r="G149" s="196"/>
      <c r="H149" s="196"/>
      <c r="I149" s="199"/>
      <c r="J149" s="199"/>
      <c r="K149" s="211">
        <f>BK149</f>
        <v>0</v>
      </c>
      <c r="L149" s="196"/>
      <c r="M149" s="201"/>
      <c r="N149" s="202"/>
      <c r="O149" s="203"/>
      <c r="P149" s="203"/>
      <c r="Q149" s="204">
        <f>SUM(Q150:Q158)</f>
        <v>0</v>
      </c>
      <c r="R149" s="204">
        <f>SUM(R150:R158)</f>
        <v>0</v>
      </c>
      <c r="S149" s="203"/>
      <c r="T149" s="205">
        <f>SUM(T150:T158)</f>
        <v>0</v>
      </c>
      <c r="U149" s="203"/>
      <c r="V149" s="205">
        <f>SUM(V150:V158)</f>
        <v>0.33279000000000003</v>
      </c>
      <c r="W149" s="203"/>
      <c r="X149" s="206">
        <f>SUM(X150:X158)</f>
        <v>0</v>
      </c>
      <c r="Y149" s="12"/>
      <c r="Z149" s="12"/>
      <c r="AA149" s="12"/>
      <c r="AB149" s="12"/>
      <c r="AC149" s="12"/>
      <c r="AD149" s="12"/>
      <c r="AE149" s="12"/>
      <c r="AR149" s="207" t="s">
        <v>146</v>
      </c>
      <c r="AT149" s="208" t="s">
        <v>80</v>
      </c>
      <c r="AU149" s="208" t="s">
        <v>86</v>
      </c>
      <c r="AY149" s="207" t="s">
        <v>128</v>
      </c>
      <c r="BK149" s="209">
        <f>SUM(BK150:BK158)</f>
        <v>0</v>
      </c>
    </row>
    <row r="150" s="2" customFormat="1" ht="24.15" customHeight="1">
      <c r="A150" s="36"/>
      <c r="B150" s="37"/>
      <c r="C150" s="212" t="s">
        <v>221</v>
      </c>
      <c r="D150" s="212" t="s">
        <v>131</v>
      </c>
      <c r="E150" s="213" t="s">
        <v>222</v>
      </c>
      <c r="F150" s="214" t="s">
        <v>223</v>
      </c>
      <c r="G150" s="215" t="s">
        <v>224</v>
      </c>
      <c r="H150" s="216">
        <v>0.13600000000000001</v>
      </c>
      <c r="I150" s="217"/>
      <c r="J150" s="217"/>
      <c r="K150" s="218">
        <f>ROUND(P150*H150,2)</f>
        <v>0</v>
      </c>
      <c r="L150" s="214" t="s">
        <v>135</v>
      </c>
      <c r="M150" s="42"/>
      <c r="N150" s="219" t="s">
        <v>1</v>
      </c>
      <c r="O150" s="220" t="s">
        <v>44</v>
      </c>
      <c r="P150" s="221">
        <f>I150+J150</f>
        <v>0</v>
      </c>
      <c r="Q150" s="221">
        <f>ROUND(I150*H150,2)</f>
        <v>0</v>
      </c>
      <c r="R150" s="221">
        <f>ROUND(J150*H150,2)</f>
        <v>0</v>
      </c>
      <c r="S150" s="89"/>
      <c r="T150" s="222">
        <f>S150*H150</f>
        <v>0</v>
      </c>
      <c r="U150" s="222">
        <v>0</v>
      </c>
      <c r="V150" s="222">
        <f>U150*H150</f>
        <v>0</v>
      </c>
      <c r="W150" s="222">
        <v>0</v>
      </c>
      <c r="X150" s="223">
        <f>W150*H150</f>
        <v>0</v>
      </c>
      <c r="Y150" s="36"/>
      <c r="Z150" s="36"/>
      <c r="AA150" s="36"/>
      <c r="AB150" s="36"/>
      <c r="AC150" s="36"/>
      <c r="AD150" s="36"/>
      <c r="AE150" s="36"/>
      <c r="AR150" s="224" t="s">
        <v>165</v>
      </c>
      <c r="AT150" s="224" t="s">
        <v>131</v>
      </c>
      <c r="AU150" s="224" t="s">
        <v>88</v>
      </c>
      <c r="AY150" s="15" t="s">
        <v>128</v>
      </c>
      <c r="BE150" s="225">
        <f>IF(O150="základní",K150,0)</f>
        <v>0</v>
      </c>
      <c r="BF150" s="225">
        <f>IF(O150="snížená",K150,0)</f>
        <v>0</v>
      </c>
      <c r="BG150" s="225">
        <f>IF(O150="zákl. přenesená",K150,0)</f>
        <v>0</v>
      </c>
      <c r="BH150" s="225">
        <f>IF(O150="sníž. přenesená",K150,0)</f>
        <v>0</v>
      </c>
      <c r="BI150" s="225">
        <f>IF(O150="nulová",K150,0)</f>
        <v>0</v>
      </c>
      <c r="BJ150" s="15" t="s">
        <v>86</v>
      </c>
      <c r="BK150" s="225">
        <f>ROUND(P150*H150,2)</f>
        <v>0</v>
      </c>
      <c r="BL150" s="15" t="s">
        <v>165</v>
      </c>
      <c r="BM150" s="224" t="s">
        <v>225</v>
      </c>
    </row>
    <row r="151" s="2" customFormat="1" ht="24.15" customHeight="1">
      <c r="A151" s="36"/>
      <c r="B151" s="37"/>
      <c r="C151" s="212" t="s">
        <v>226</v>
      </c>
      <c r="D151" s="212" t="s">
        <v>131</v>
      </c>
      <c r="E151" s="213" t="s">
        <v>227</v>
      </c>
      <c r="F151" s="214" t="s">
        <v>228</v>
      </c>
      <c r="G151" s="215" t="s">
        <v>184</v>
      </c>
      <c r="H151" s="216">
        <v>5</v>
      </c>
      <c r="I151" s="217"/>
      <c r="J151" s="217"/>
      <c r="K151" s="218">
        <f>ROUND(P151*H151,2)</f>
        <v>0</v>
      </c>
      <c r="L151" s="214" t="s">
        <v>135</v>
      </c>
      <c r="M151" s="42"/>
      <c r="N151" s="219" t="s">
        <v>1</v>
      </c>
      <c r="O151" s="220" t="s">
        <v>44</v>
      </c>
      <c r="P151" s="221">
        <f>I151+J151</f>
        <v>0</v>
      </c>
      <c r="Q151" s="221">
        <f>ROUND(I151*H151,2)</f>
        <v>0</v>
      </c>
      <c r="R151" s="221">
        <f>ROUND(J151*H151,2)</f>
        <v>0</v>
      </c>
      <c r="S151" s="89"/>
      <c r="T151" s="222">
        <f>S151*H151</f>
        <v>0</v>
      </c>
      <c r="U151" s="222">
        <v>0</v>
      </c>
      <c r="V151" s="222">
        <f>U151*H151</f>
        <v>0</v>
      </c>
      <c r="W151" s="222">
        <v>0</v>
      </c>
      <c r="X151" s="223">
        <f>W151*H151</f>
        <v>0</v>
      </c>
      <c r="Y151" s="36"/>
      <c r="Z151" s="36"/>
      <c r="AA151" s="36"/>
      <c r="AB151" s="36"/>
      <c r="AC151" s="36"/>
      <c r="AD151" s="36"/>
      <c r="AE151" s="36"/>
      <c r="AR151" s="224" t="s">
        <v>165</v>
      </c>
      <c r="AT151" s="224" t="s">
        <v>131</v>
      </c>
      <c r="AU151" s="224" t="s">
        <v>88</v>
      </c>
      <c r="AY151" s="15" t="s">
        <v>128</v>
      </c>
      <c r="BE151" s="225">
        <f>IF(O151="základní",K151,0)</f>
        <v>0</v>
      </c>
      <c r="BF151" s="225">
        <f>IF(O151="snížená",K151,0)</f>
        <v>0</v>
      </c>
      <c r="BG151" s="225">
        <f>IF(O151="zákl. přenesená",K151,0)</f>
        <v>0</v>
      </c>
      <c r="BH151" s="225">
        <f>IF(O151="sníž. přenesená",K151,0)</f>
        <v>0</v>
      </c>
      <c r="BI151" s="225">
        <f>IF(O151="nulová",K151,0)</f>
        <v>0</v>
      </c>
      <c r="BJ151" s="15" t="s">
        <v>86</v>
      </c>
      <c r="BK151" s="225">
        <f>ROUND(P151*H151,2)</f>
        <v>0</v>
      </c>
      <c r="BL151" s="15" t="s">
        <v>165</v>
      </c>
      <c r="BM151" s="224" t="s">
        <v>229</v>
      </c>
    </row>
    <row r="152" s="2" customFormat="1" ht="24.15" customHeight="1">
      <c r="A152" s="36"/>
      <c r="B152" s="37"/>
      <c r="C152" s="212" t="s">
        <v>8</v>
      </c>
      <c r="D152" s="212" t="s">
        <v>131</v>
      </c>
      <c r="E152" s="213" t="s">
        <v>230</v>
      </c>
      <c r="F152" s="214" t="s">
        <v>231</v>
      </c>
      <c r="G152" s="215" t="s">
        <v>184</v>
      </c>
      <c r="H152" s="216">
        <v>4.5999999999999996</v>
      </c>
      <c r="I152" s="217"/>
      <c r="J152" s="217"/>
      <c r="K152" s="218">
        <f>ROUND(P152*H152,2)</f>
        <v>0</v>
      </c>
      <c r="L152" s="214" t="s">
        <v>135</v>
      </c>
      <c r="M152" s="42"/>
      <c r="N152" s="219" t="s">
        <v>1</v>
      </c>
      <c r="O152" s="220" t="s">
        <v>44</v>
      </c>
      <c r="P152" s="221">
        <f>I152+J152</f>
        <v>0</v>
      </c>
      <c r="Q152" s="221">
        <f>ROUND(I152*H152,2)</f>
        <v>0</v>
      </c>
      <c r="R152" s="221">
        <f>ROUND(J152*H152,2)</f>
        <v>0</v>
      </c>
      <c r="S152" s="89"/>
      <c r="T152" s="222">
        <f>S152*H152</f>
        <v>0</v>
      </c>
      <c r="U152" s="222">
        <v>0</v>
      </c>
      <c r="V152" s="222">
        <f>U152*H152</f>
        <v>0</v>
      </c>
      <c r="W152" s="222">
        <v>0</v>
      </c>
      <c r="X152" s="223">
        <f>W152*H152</f>
        <v>0</v>
      </c>
      <c r="Y152" s="36"/>
      <c r="Z152" s="36"/>
      <c r="AA152" s="36"/>
      <c r="AB152" s="36"/>
      <c r="AC152" s="36"/>
      <c r="AD152" s="36"/>
      <c r="AE152" s="36"/>
      <c r="AR152" s="224" t="s">
        <v>165</v>
      </c>
      <c r="AT152" s="224" t="s">
        <v>131</v>
      </c>
      <c r="AU152" s="224" t="s">
        <v>88</v>
      </c>
      <c r="AY152" s="15" t="s">
        <v>128</v>
      </c>
      <c r="BE152" s="225">
        <f>IF(O152="základní",K152,0)</f>
        <v>0</v>
      </c>
      <c r="BF152" s="225">
        <f>IF(O152="snížená",K152,0)</f>
        <v>0</v>
      </c>
      <c r="BG152" s="225">
        <f>IF(O152="zákl. přenesená",K152,0)</f>
        <v>0</v>
      </c>
      <c r="BH152" s="225">
        <f>IF(O152="sníž. přenesená",K152,0)</f>
        <v>0</v>
      </c>
      <c r="BI152" s="225">
        <f>IF(O152="nulová",K152,0)</f>
        <v>0</v>
      </c>
      <c r="BJ152" s="15" t="s">
        <v>86</v>
      </c>
      <c r="BK152" s="225">
        <f>ROUND(P152*H152,2)</f>
        <v>0</v>
      </c>
      <c r="BL152" s="15" t="s">
        <v>165</v>
      </c>
      <c r="BM152" s="224" t="s">
        <v>232</v>
      </c>
    </row>
    <row r="153" s="2" customFormat="1" ht="24.15" customHeight="1">
      <c r="A153" s="36"/>
      <c r="B153" s="37"/>
      <c r="C153" s="212" t="s">
        <v>233</v>
      </c>
      <c r="D153" s="212" t="s">
        <v>131</v>
      </c>
      <c r="E153" s="213" t="s">
        <v>234</v>
      </c>
      <c r="F153" s="214" t="s">
        <v>235</v>
      </c>
      <c r="G153" s="215" t="s">
        <v>236</v>
      </c>
      <c r="H153" s="216">
        <v>10</v>
      </c>
      <c r="I153" s="217"/>
      <c r="J153" s="217"/>
      <c r="K153" s="218">
        <f>ROUND(P153*H153,2)</f>
        <v>0</v>
      </c>
      <c r="L153" s="214" t="s">
        <v>135</v>
      </c>
      <c r="M153" s="42"/>
      <c r="N153" s="219" t="s">
        <v>1</v>
      </c>
      <c r="O153" s="220" t="s">
        <v>44</v>
      </c>
      <c r="P153" s="221">
        <f>I153+J153</f>
        <v>0</v>
      </c>
      <c r="Q153" s="221">
        <f>ROUND(I153*H153,2)</f>
        <v>0</v>
      </c>
      <c r="R153" s="221">
        <f>ROUND(J153*H153,2)</f>
        <v>0</v>
      </c>
      <c r="S153" s="89"/>
      <c r="T153" s="222">
        <f>S153*H153</f>
        <v>0</v>
      </c>
      <c r="U153" s="222">
        <v>0</v>
      </c>
      <c r="V153" s="222">
        <f>U153*H153</f>
        <v>0</v>
      </c>
      <c r="W153" s="222">
        <v>0</v>
      </c>
      <c r="X153" s="223">
        <f>W153*H153</f>
        <v>0</v>
      </c>
      <c r="Y153" s="36"/>
      <c r="Z153" s="36"/>
      <c r="AA153" s="36"/>
      <c r="AB153" s="36"/>
      <c r="AC153" s="36"/>
      <c r="AD153" s="36"/>
      <c r="AE153" s="36"/>
      <c r="AR153" s="224" t="s">
        <v>165</v>
      </c>
      <c r="AT153" s="224" t="s">
        <v>131</v>
      </c>
      <c r="AU153" s="224" t="s">
        <v>88</v>
      </c>
      <c r="AY153" s="15" t="s">
        <v>128</v>
      </c>
      <c r="BE153" s="225">
        <f>IF(O153="základní",K153,0)</f>
        <v>0</v>
      </c>
      <c r="BF153" s="225">
        <f>IF(O153="snížená",K153,0)</f>
        <v>0</v>
      </c>
      <c r="BG153" s="225">
        <f>IF(O153="zákl. přenesená",K153,0)</f>
        <v>0</v>
      </c>
      <c r="BH153" s="225">
        <f>IF(O153="sníž. přenesená",K153,0)</f>
        <v>0</v>
      </c>
      <c r="BI153" s="225">
        <f>IF(O153="nulová",K153,0)</f>
        <v>0</v>
      </c>
      <c r="BJ153" s="15" t="s">
        <v>86</v>
      </c>
      <c r="BK153" s="225">
        <f>ROUND(P153*H153,2)</f>
        <v>0</v>
      </c>
      <c r="BL153" s="15" t="s">
        <v>165</v>
      </c>
      <c r="BM153" s="224" t="s">
        <v>237</v>
      </c>
    </row>
    <row r="154" s="2" customFormat="1" ht="24.15" customHeight="1">
      <c r="A154" s="36"/>
      <c r="B154" s="37"/>
      <c r="C154" s="212" t="s">
        <v>238</v>
      </c>
      <c r="D154" s="212" t="s">
        <v>131</v>
      </c>
      <c r="E154" s="213" t="s">
        <v>239</v>
      </c>
      <c r="F154" s="214" t="s">
        <v>240</v>
      </c>
      <c r="G154" s="215" t="s">
        <v>236</v>
      </c>
      <c r="H154" s="216">
        <v>10</v>
      </c>
      <c r="I154" s="217"/>
      <c r="J154" s="217"/>
      <c r="K154" s="218">
        <f>ROUND(P154*H154,2)</f>
        <v>0</v>
      </c>
      <c r="L154" s="214" t="s">
        <v>135</v>
      </c>
      <c r="M154" s="42"/>
      <c r="N154" s="219" t="s">
        <v>1</v>
      </c>
      <c r="O154" s="220" t="s">
        <v>44</v>
      </c>
      <c r="P154" s="221">
        <f>I154+J154</f>
        <v>0</v>
      </c>
      <c r="Q154" s="221">
        <f>ROUND(I154*H154,2)</f>
        <v>0</v>
      </c>
      <c r="R154" s="221">
        <f>ROUND(J154*H154,2)</f>
        <v>0</v>
      </c>
      <c r="S154" s="89"/>
      <c r="T154" s="222">
        <f>S154*H154</f>
        <v>0</v>
      </c>
      <c r="U154" s="222">
        <v>3.0000000000000001E-05</v>
      </c>
      <c r="V154" s="222">
        <f>U154*H154</f>
        <v>0.00030000000000000003</v>
      </c>
      <c r="W154" s="222">
        <v>0</v>
      </c>
      <c r="X154" s="223">
        <f>W154*H154</f>
        <v>0</v>
      </c>
      <c r="Y154" s="36"/>
      <c r="Z154" s="36"/>
      <c r="AA154" s="36"/>
      <c r="AB154" s="36"/>
      <c r="AC154" s="36"/>
      <c r="AD154" s="36"/>
      <c r="AE154" s="36"/>
      <c r="AR154" s="224" t="s">
        <v>165</v>
      </c>
      <c r="AT154" s="224" t="s">
        <v>131</v>
      </c>
      <c r="AU154" s="224" t="s">
        <v>88</v>
      </c>
      <c r="AY154" s="15" t="s">
        <v>128</v>
      </c>
      <c r="BE154" s="225">
        <f>IF(O154="základní",K154,0)</f>
        <v>0</v>
      </c>
      <c r="BF154" s="225">
        <f>IF(O154="snížená",K154,0)</f>
        <v>0</v>
      </c>
      <c r="BG154" s="225">
        <f>IF(O154="zákl. přenesená",K154,0)</f>
        <v>0</v>
      </c>
      <c r="BH154" s="225">
        <f>IF(O154="sníž. přenesená",K154,0)</f>
        <v>0</v>
      </c>
      <c r="BI154" s="225">
        <f>IF(O154="nulová",K154,0)</f>
        <v>0</v>
      </c>
      <c r="BJ154" s="15" t="s">
        <v>86</v>
      </c>
      <c r="BK154" s="225">
        <f>ROUND(P154*H154,2)</f>
        <v>0</v>
      </c>
      <c r="BL154" s="15" t="s">
        <v>165</v>
      </c>
      <c r="BM154" s="224" t="s">
        <v>241</v>
      </c>
    </row>
    <row r="155" s="2" customFormat="1" ht="44.25" customHeight="1">
      <c r="A155" s="36"/>
      <c r="B155" s="37"/>
      <c r="C155" s="212" t="s">
        <v>242</v>
      </c>
      <c r="D155" s="212" t="s">
        <v>131</v>
      </c>
      <c r="E155" s="213" t="s">
        <v>243</v>
      </c>
      <c r="F155" s="214" t="s">
        <v>244</v>
      </c>
      <c r="G155" s="215" t="s">
        <v>134</v>
      </c>
      <c r="H155" s="216">
        <v>163</v>
      </c>
      <c r="I155" s="217"/>
      <c r="J155" s="217"/>
      <c r="K155" s="218">
        <f>ROUND(P155*H155,2)</f>
        <v>0</v>
      </c>
      <c r="L155" s="214" t="s">
        <v>135</v>
      </c>
      <c r="M155" s="42"/>
      <c r="N155" s="219" t="s">
        <v>1</v>
      </c>
      <c r="O155" s="220" t="s">
        <v>44</v>
      </c>
      <c r="P155" s="221">
        <f>I155+J155</f>
        <v>0</v>
      </c>
      <c r="Q155" s="221">
        <f>ROUND(I155*H155,2)</f>
        <v>0</v>
      </c>
      <c r="R155" s="221">
        <f>ROUND(J155*H155,2)</f>
        <v>0</v>
      </c>
      <c r="S155" s="89"/>
      <c r="T155" s="222">
        <f>S155*H155</f>
        <v>0</v>
      </c>
      <c r="U155" s="222">
        <v>0.00183</v>
      </c>
      <c r="V155" s="222">
        <f>U155*H155</f>
        <v>0.29829</v>
      </c>
      <c r="W155" s="222">
        <v>0</v>
      </c>
      <c r="X155" s="223">
        <f>W155*H155</f>
        <v>0</v>
      </c>
      <c r="Y155" s="36"/>
      <c r="Z155" s="36"/>
      <c r="AA155" s="36"/>
      <c r="AB155" s="36"/>
      <c r="AC155" s="36"/>
      <c r="AD155" s="36"/>
      <c r="AE155" s="36"/>
      <c r="AR155" s="224" t="s">
        <v>165</v>
      </c>
      <c r="AT155" s="224" t="s">
        <v>131</v>
      </c>
      <c r="AU155" s="224" t="s">
        <v>88</v>
      </c>
      <c r="AY155" s="15" t="s">
        <v>128</v>
      </c>
      <c r="BE155" s="225">
        <f>IF(O155="základní",K155,0)</f>
        <v>0</v>
      </c>
      <c r="BF155" s="225">
        <f>IF(O155="snížená",K155,0)</f>
        <v>0</v>
      </c>
      <c r="BG155" s="225">
        <f>IF(O155="zákl. přenesená",K155,0)</f>
        <v>0</v>
      </c>
      <c r="BH155" s="225">
        <f>IF(O155="sníž. přenesená",K155,0)</f>
        <v>0</v>
      </c>
      <c r="BI155" s="225">
        <f>IF(O155="nulová",K155,0)</f>
        <v>0</v>
      </c>
      <c r="BJ155" s="15" t="s">
        <v>86</v>
      </c>
      <c r="BK155" s="225">
        <f>ROUND(P155*H155,2)</f>
        <v>0</v>
      </c>
      <c r="BL155" s="15" t="s">
        <v>165</v>
      </c>
      <c r="BM155" s="224" t="s">
        <v>245</v>
      </c>
    </row>
    <row r="156" s="2" customFormat="1" ht="24.15" customHeight="1">
      <c r="A156" s="36"/>
      <c r="B156" s="37"/>
      <c r="C156" s="212" t="s">
        <v>246</v>
      </c>
      <c r="D156" s="212" t="s">
        <v>131</v>
      </c>
      <c r="E156" s="213" t="s">
        <v>247</v>
      </c>
      <c r="F156" s="214" t="s">
        <v>248</v>
      </c>
      <c r="G156" s="215" t="s">
        <v>134</v>
      </c>
      <c r="H156" s="216">
        <v>180</v>
      </c>
      <c r="I156" s="217"/>
      <c r="J156" s="217"/>
      <c r="K156" s="218">
        <f>ROUND(P156*H156,2)</f>
        <v>0</v>
      </c>
      <c r="L156" s="214" t="s">
        <v>135</v>
      </c>
      <c r="M156" s="42"/>
      <c r="N156" s="219" t="s">
        <v>1</v>
      </c>
      <c r="O156" s="220" t="s">
        <v>44</v>
      </c>
      <c r="P156" s="221">
        <f>I156+J156</f>
        <v>0</v>
      </c>
      <c r="Q156" s="221">
        <f>ROUND(I156*H156,2)</f>
        <v>0</v>
      </c>
      <c r="R156" s="221">
        <f>ROUND(J156*H156,2)</f>
        <v>0</v>
      </c>
      <c r="S156" s="89"/>
      <c r="T156" s="222">
        <f>S156*H156</f>
        <v>0</v>
      </c>
      <c r="U156" s="222">
        <v>0</v>
      </c>
      <c r="V156" s="222">
        <f>U156*H156</f>
        <v>0</v>
      </c>
      <c r="W156" s="222">
        <v>0</v>
      </c>
      <c r="X156" s="223">
        <f>W156*H156</f>
        <v>0</v>
      </c>
      <c r="Y156" s="36"/>
      <c r="Z156" s="36"/>
      <c r="AA156" s="36"/>
      <c r="AB156" s="36"/>
      <c r="AC156" s="36"/>
      <c r="AD156" s="36"/>
      <c r="AE156" s="36"/>
      <c r="AR156" s="224" t="s">
        <v>165</v>
      </c>
      <c r="AT156" s="224" t="s">
        <v>131</v>
      </c>
      <c r="AU156" s="224" t="s">
        <v>88</v>
      </c>
      <c r="AY156" s="15" t="s">
        <v>128</v>
      </c>
      <c r="BE156" s="225">
        <f>IF(O156="základní",K156,0)</f>
        <v>0</v>
      </c>
      <c r="BF156" s="225">
        <f>IF(O156="snížená",K156,0)</f>
        <v>0</v>
      </c>
      <c r="BG156" s="225">
        <f>IF(O156="zákl. přenesená",K156,0)</f>
        <v>0</v>
      </c>
      <c r="BH156" s="225">
        <f>IF(O156="sníž. přenesená",K156,0)</f>
        <v>0</v>
      </c>
      <c r="BI156" s="225">
        <f>IF(O156="nulová",K156,0)</f>
        <v>0</v>
      </c>
      <c r="BJ156" s="15" t="s">
        <v>86</v>
      </c>
      <c r="BK156" s="225">
        <f>ROUND(P156*H156,2)</f>
        <v>0</v>
      </c>
      <c r="BL156" s="15" t="s">
        <v>165</v>
      </c>
      <c r="BM156" s="224" t="s">
        <v>249</v>
      </c>
    </row>
    <row r="157" s="2" customFormat="1" ht="24.15" customHeight="1">
      <c r="A157" s="36"/>
      <c r="B157" s="37"/>
      <c r="C157" s="226" t="s">
        <v>250</v>
      </c>
      <c r="D157" s="226" t="s">
        <v>138</v>
      </c>
      <c r="E157" s="227" t="s">
        <v>251</v>
      </c>
      <c r="F157" s="228" t="s">
        <v>252</v>
      </c>
      <c r="G157" s="229" t="s">
        <v>134</v>
      </c>
      <c r="H157" s="230">
        <v>180</v>
      </c>
      <c r="I157" s="231"/>
      <c r="J157" s="232"/>
      <c r="K157" s="233">
        <f>ROUND(P157*H157,2)</f>
        <v>0</v>
      </c>
      <c r="L157" s="228" t="s">
        <v>135</v>
      </c>
      <c r="M157" s="234"/>
      <c r="N157" s="235" t="s">
        <v>1</v>
      </c>
      <c r="O157" s="220" t="s">
        <v>44</v>
      </c>
      <c r="P157" s="221">
        <f>I157+J157</f>
        <v>0</v>
      </c>
      <c r="Q157" s="221">
        <f>ROUND(I157*H157,2)</f>
        <v>0</v>
      </c>
      <c r="R157" s="221">
        <f>ROUND(J157*H157,2)</f>
        <v>0</v>
      </c>
      <c r="S157" s="89"/>
      <c r="T157" s="222">
        <f>S157*H157</f>
        <v>0</v>
      </c>
      <c r="U157" s="222">
        <v>0.00019000000000000001</v>
      </c>
      <c r="V157" s="222">
        <f>U157*H157</f>
        <v>0.034200000000000001</v>
      </c>
      <c r="W157" s="222">
        <v>0</v>
      </c>
      <c r="X157" s="223">
        <f>W157*H157</f>
        <v>0</v>
      </c>
      <c r="Y157" s="36"/>
      <c r="Z157" s="36"/>
      <c r="AA157" s="36"/>
      <c r="AB157" s="36"/>
      <c r="AC157" s="36"/>
      <c r="AD157" s="36"/>
      <c r="AE157" s="36"/>
      <c r="AR157" s="224" t="s">
        <v>190</v>
      </c>
      <c r="AT157" s="224" t="s">
        <v>138</v>
      </c>
      <c r="AU157" s="224" t="s">
        <v>88</v>
      </c>
      <c r="AY157" s="15" t="s">
        <v>128</v>
      </c>
      <c r="BE157" s="225">
        <f>IF(O157="základní",K157,0)</f>
        <v>0</v>
      </c>
      <c r="BF157" s="225">
        <f>IF(O157="snížená",K157,0)</f>
        <v>0</v>
      </c>
      <c r="BG157" s="225">
        <f>IF(O157="zákl. přenesená",K157,0)</f>
        <v>0</v>
      </c>
      <c r="BH157" s="225">
        <f>IF(O157="sníž. přenesená",K157,0)</f>
        <v>0</v>
      </c>
      <c r="BI157" s="225">
        <f>IF(O157="nulová",K157,0)</f>
        <v>0</v>
      </c>
      <c r="BJ157" s="15" t="s">
        <v>86</v>
      </c>
      <c r="BK157" s="225">
        <f>ROUND(P157*H157,2)</f>
        <v>0</v>
      </c>
      <c r="BL157" s="15" t="s">
        <v>165</v>
      </c>
      <c r="BM157" s="224" t="s">
        <v>253</v>
      </c>
    </row>
    <row r="158" s="2" customFormat="1" ht="24.15" customHeight="1">
      <c r="A158" s="36"/>
      <c r="B158" s="37"/>
      <c r="C158" s="212" t="s">
        <v>254</v>
      </c>
      <c r="D158" s="212" t="s">
        <v>131</v>
      </c>
      <c r="E158" s="213" t="s">
        <v>255</v>
      </c>
      <c r="F158" s="214" t="s">
        <v>256</v>
      </c>
      <c r="G158" s="215" t="s">
        <v>257</v>
      </c>
      <c r="H158" s="216">
        <v>0.33300000000000002</v>
      </c>
      <c r="I158" s="217"/>
      <c r="J158" s="217"/>
      <c r="K158" s="218">
        <f>ROUND(P158*H158,2)</f>
        <v>0</v>
      </c>
      <c r="L158" s="214" t="s">
        <v>135</v>
      </c>
      <c r="M158" s="42"/>
      <c r="N158" s="219" t="s">
        <v>1</v>
      </c>
      <c r="O158" s="220" t="s">
        <v>44</v>
      </c>
      <c r="P158" s="221">
        <f>I158+J158</f>
        <v>0</v>
      </c>
      <c r="Q158" s="221">
        <f>ROUND(I158*H158,2)</f>
        <v>0</v>
      </c>
      <c r="R158" s="221">
        <f>ROUND(J158*H158,2)</f>
        <v>0</v>
      </c>
      <c r="S158" s="89"/>
      <c r="T158" s="222">
        <f>S158*H158</f>
        <v>0</v>
      </c>
      <c r="U158" s="222">
        <v>0</v>
      </c>
      <c r="V158" s="222">
        <f>U158*H158</f>
        <v>0</v>
      </c>
      <c r="W158" s="222">
        <v>0</v>
      </c>
      <c r="X158" s="223">
        <f>W158*H158</f>
        <v>0</v>
      </c>
      <c r="Y158" s="36"/>
      <c r="Z158" s="36"/>
      <c r="AA158" s="36"/>
      <c r="AB158" s="36"/>
      <c r="AC158" s="36"/>
      <c r="AD158" s="36"/>
      <c r="AE158" s="36"/>
      <c r="AR158" s="224" t="s">
        <v>165</v>
      </c>
      <c r="AT158" s="224" t="s">
        <v>131</v>
      </c>
      <c r="AU158" s="224" t="s">
        <v>88</v>
      </c>
      <c r="AY158" s="15" t="s">
        <v>128</v>
      </c>
      <c r="BE158" s="225">
        <f>IF(O158="základní",K158,0)</f>
        <v>0</v>
      </c>
      <c r="BF158" s="225">
        <f>IF(O158="snížená",K158,0)</f>
        <v>0</v>
      </c>
      <c r="BG158" s="225">
        <f>IF(O158="zákl. přenesená",K158,0)</f>
        <v>0</v>
      </c>
      <c r="BH158" s="225">
        <f>IF(O158="sníž. přenesená",K158,0)</f>
        <v>0</v>
      </c>
      <c r="BI158" s="225">
        <f>IF(O158="nulová",K158,0)</f>
        <v>0</v>
      </c>
      <c r="BJ158" s="15" t="s">
        <v>86</v>
      </c>
      <c r="BK158" s="225">
        <f>ROUND(P158*H158,2)</f>
        <v>0</v>
      </c>
      <c r="BL158" s="15" t="s">
        <v>165</v>
      </c>
      <c r="BM158" s="224" t="s">
        <v>258</v>
      </c>
    </row>
    <row r="159" s="12" customFormat="1" ht="25.92" customHeight="1">
      <c r="A159" s="12"/>
      <c r="B159" s="195"/>
      <c r="C159" s="196"/>
      <c r="D159" s="197" t="s">
        <v>80</v>
      </c>
      <c r="E159" s="198" t="s">
        <v>259</v>
      </c>
      <c r="F159" s="198" t="s">
        <v>260</v>
      </c>
      <c r="G159" s="196"/>
      <c r="H159" s="196"/>
      <c r="I159" s="199"/>
      <c r="J159" s="199"/>
      <c r="K159" s="200">
        <f>BK159</f>
        <v>0</v>
      </c>
      <c r="L159" s="196"/>
      <c r="M159" s="201"/>
      <c r="N159" s="202"/>
      <c r="O159" s="203"/>
      <c r="P159" s="203"/>
      <c r="Q159" s="204">
        <f>Q160+Q165+Q167+Q169</f>
        <v>0</v>
      </c>
      <c r="R159" s="204">
        <f>R160+R165+R167+R169</f>
        <v>0</v>
      </c>
      <c r="S159" s="203"/>
      <c r="T159" s="205">
        <f>T160+T165+T167+T169</f>
        <v>0</v>
      </c>
      <c r="U159" s="203"/>
      <c r="V159" s="205">
        <f>V160+V165+V167+V169</f>
        <v>0</v>
      </c>
      <c r="W159" s="203"/>
      <c r="X159" s="206">
        <f>X160+X165+X167+X169</f>
        <v>0</v>
      </c>
      <c r="Y159" s="12"/>
      <c r="Z159" s="12"/>
      <c r="AA159" s="12"/>
      <c r="AB159" s="12"/>
      <c r="AC159" s="12"/>
      <c r="AD159" s="12"/>
      <c r="AE159" s="12"/>
      <c r="AR159" s="207" t="s">
        <v>155</v>
      </c>
      <c r="AT159" s="208" t="s">
        <v>80</v>
      </c>
      <c r="AU159" s="208" t="s">
        <v>81</v>
      </c>
      <c r="AY159" s="207" t="s">
        <v>128</v>
      </c>
      <c r="BK159" s="209">
        <f>BK160+BK165+BK167+BK169</f>
        <v>0</v>
      </c>
    </row>
    <row r="160" s="12" customFormat="1" ht="22.8" customHeight="1">
      <c r="A160" s="12"/>
      <c r="B160" s="195"/>
      <c r="C160" s="196"/>
      <c r="D160" s="197" t="s">
        <v>80</v>
      </c>
      <c r="E160" s="210" t="s">
        <v>261</v>
      </c>
      <c r="F160" s="210" t="s">
        <v>262</v>
      </c>
      <c r="G160" s="196"/>
      <c r="H160" s="196"/>
      <c r="I160" s="199"/>
      <c r="J160" s="199"/>
      <c r="K160" s="211">
        <f>BK160</f>
        <v>0</v>
      </c>
      <c r="L160" s="196"/>
      <c r="M160" s="201"/>
      <c r="N160" s="202"/>
      <c r="O160" s="203"/>
      <c r="P160" s="203"/>
      <c r="Q160" s="204">
        <f>SUM(Q161:Q164)</f>
        <v>0</v>
      </c>
      <c r="R160" s="204">
        <f>SUM(R161:R164)</f>
        <v>0</v>
      </c>
      <c r="S160" s="203"/>
      <c r="T160" s="205">
        <f>SUM(T161:T164)</f>
        <v>0</v>
      </c>
      <c r="U160" s="203"/>
      <c r="V160" s="205">
        <f>SUM(V161:V164)</f>
        <v>0</v>
      </c>
      <c r="W160" s="203"/>
      <c r="X160" s="206">
        <f>SUM(X161:X164)</f>
        <v>0</v>
      </c>
      <c r="Y160" s="12"/>
      <c r="Z160" s="12"/>
      <c r="AA160" s="12"/>
      <c r="AB160" s="12"/>
      <c r="AC160" s="12"/>
      <c r="AD160" s="12"/>
      <c r="AE160" s="12"/>
      <c r="AR160" s="207" t="s">
        <v>155</v>
      </c>
      <c r="AT160" s="208" t="s">
        <v>80</v>
      </c>
      <c r="AU160" s="208" t="s">
        <v>86</v>
      </c>
      <c r="AY160" s="207" t="s">
        <v>128</v>
      </c>
      <c r="BK160" s="209">
        <f>SUM(BK161:BK164)</f>
        <v>0</v>
      </c>
    </row>
    <row r="161" s="2" customFormat="1" ht="24.15" customHeight="1">
      <c r="A161" s="36"/>
      <c r="B161" s="37"/>
      <c r="C161" s="212" t="s">
        <v>263</v>
      </c>
      <c r="D161" s="212" t="s">
        <v>131</v>
      </c>
      <c r="E161" s="213" t="s">
        <v>264</v>
      </c>
      <c r="F161" s="214" t="s">
        <v>265</v>
      </c>
      <c r="G161" s="215" t="s">
        <v>266</v>
      </c>
      <c r="H161" s="216">
        <v>1</v>
      </c>
      <c r="I161" s="217"/>
      <c r="J161" s="217"/>
      <c r="K161" s="218">
        <f>ROUND(P161*H161,2)</f>
        <v>0</v>
      </c>
      <c r="L161" s="214" t="s">
        <v>135</v>
      </c>
      <c r="M161" s="42"/>
      <c r="N161" s="219" t="s">
        <v>1</v>
      </c>
      <c r="O161" s="220" t="s">
        <v>44</v>
      </c>
      <c r="P161" s="221">
        <f>I161+J161</f>
        <v>0</v>
      </c>
      <c r="Q161" s="221">
        <f>ROUND(I161*H161,2)</f>
        <v>0</v>
      </c>
      <c r="R161" s="221">
        <f>ROUND(J161*H161,2)</f>
        <v>0</v>
      </c>
      <c r="S161" s="89"/>
      <c r="T161" s="222">
        <f>S161*H161</f>
        <v>0</v>
      </c>
      <c r="U161" s="222">
        <v>0</v>
      </c>
      <c r="V161" s="222">
        <f>U161*H161</f>
        <v>0</v>
      </c>
      <c r="W161" s="222">
        <v>0</v>
      </c>
      <c r="X161" s="223">
        <f>W161*H161</f>
        <v>0</v>
      </c>
      <c r="Y161" s="36"/>
      <c r="Z161" s="36"/>
      <c r="AA161" s="36"/>
      <c r="AB161" s="36"/>
      <c r="AC161" s="36"/>
      <c r="AD161" s="36"/>
      <c r="AE161" s="36"/>
      <c r="AR161" s="224" t="s">
        <v>267</v>
      </c>
      <c r="AT161" s="224" t="s">
        <v>131</v>
      </c>
      <c r="AU161" s="224" t="s">
        <v>88</v>
      </c>
      <c r="AY161" s="15" t="s">
        <v>128</v>
      </c>
      <c r="BE161" s="225">
        <f>IF(O161="základní",K161,0)</f>
        <v>0</v>
      </c>
      <c r="BF161" s="225">
        <f>IF(O161="snížená",K161,0)</f>
        <v>0</v>
      </c>
      <c r="BG161" s="225">
        <f>IF(O161="zákl. přenesená",K161,0)</f>
        <v>0</v>
      </c>
      <c r="BH161" s="225">
        <f>IF(O161="sníž. přenesená",K161,0)</f>
        <v>0</v>
      </c>
      <c r="BI161" s="225">
        <f>IF(O161="nulová",K161,0)</f>
        <v>0</v>
      </c>
      <c r="BJ161" s="15" t="s">
        <v>86</v>
      </c>
      <c r="BK161" s="225">
        <f>ROUND(P161*H161,2)</f>
        <v>0</v>
      </c>
      <c r="BL161" s="15" t="s">
        <v>267</v>
      </c>
      <c r="BM161" s="224" t="s">
        <v>268</v>
      </c>
    </row>
    <row r="162" s="2" customFormat="1" ht="16.5" customHeight="1">
      <c r="A162" s="36"/>
      <c r="B162" s="37"/>
      <c r="C162" s="212" t="s">
        <v>269</v>
      </c>
      <c r="D162" s="212" t="s">
        <v>131</v>
      </c>
      <c r="E162" s="213" t="s">
        <v>270</v>
      </c>
      <c r="F162" s="214" t="s">
        <v>271</v>
      </c>
      <c r="G162" s="215" t="s">
        <v>266</v>
      </c>
      <c r="H162" s="216">
        <v>1</v>
      </c>
      <c r="I162" s="217"/>
      <c r="J162" s="217"/>
      <c r="K162" s="218">
        <f>ROUND(P162*H162,2)</f>
        <v>0</v>
      </c>
      <c r="L162" s="214" t="s">
        <v>1</v>
      </c>
      <c r="M162" s="42"/>
      <c r="N162" s="219" t="s">
        <v>1</v>
      </c>
      <c r="O162" s="220" t="s">
        <v>44</v>
      </c>
      <c r="P162" s="221">
        <f>I162+J162</f>
        <v>0</v>
      </c>
      <c r="Q162" s="221">
        <f>ROUND(I162*H162,2)</f>
        <v>0</v>
      </c>
      <c r="R162" s="221">
        <f>ROUND(J162*H162,2)</f>
        <v>0</v>
      </c>
      <c r="S162" s="89"/>
      <c r="T162" s="222">
        <f>S162*H162</f>
        <v>0</v>
      </c>
      <c r="U162" s="222">
        <v>0</v>
      </c>
      <c r="V162" s="222">
        <f>U162*H162</f>
        <v>0</v>
      </c>
      <c r="W162" s="222">
        <v>0</v>
      </c>
      <c r="X162" s="223">
        <f>W162*H162</f>
        <v>0</v>
      </c>
      <c r="Y162" s="36"/>
      <c r="Z162" s="36"/>
      <c r="AA162" s="36"/>
      <c r="AB162" s="36"/>
      <c r="AC162" s="36"/>
      <c r="AD162" s="36"/>
      <c r="AE162" s="36"/>
      <c r="AR162" s="224" t="s">
        <v>267</v>
      </c>
      <c r="AT162" s="224" t="s">
        <v>131</v>
      </c>
      <c r="AU162" s="224" t="s">
        <v>88</v>
      </c>
      <c r="AY162" s="15" t="s">
        <v>128</v>
      </c>
      <c r="BE162" s="225">
        <f>IF(O162="základní",K162,0)</f>
        <v>0</v>
      </c>
      <c r="BF162" s="225">
        <f>IF(O162="snížená",K162,0)</f>
        <v>0</v>
      </c>
      <c r="BG162" s="225">
        <f>IF(O162="zákl. přenesená",K162,0)</f>
        <v>0</v>
      </c>
      <c r="BH162" s="225">
        <f>IF(O162="sníž. přenesená",K162,0)</f>
        <v>0</v>
      </c>
      <c r="BI162" s="225">
        <f>IF(O162="nulová",K162,0)</f>
        <v>0</v>
      </c>
      <c r="BJ162" s="15" t="s">
        <v>86</v>
      </c>
      <c r="BK162" s="225">
        <f>ROUND(P162*H162,2)</f>
        <v>0</v>
      </c>
      <c r="BL162" s="15" t="s">
        <v>267</v>
      </c>
      <c r="BM162" s="224" t="s">
        <v>272</v>
      </c>
    </row>
    <row r="163" s="2" customFormat="1" ht="16.5" customHeight="1">
      <c r="A163" s="36"/>
      <c r="B163" s="37"/>
      <c r="C163" s="212" t="s">
        <v>273</v>
      </c>
      <c r="D163" s="212" t="s">
        <v>131</v>
      </c>
      <c r="E163" s="213" t="s">
        <v>274</v>
      </c>
      <c r="F163" s="214" t="s">
        <v>275</v>
      </c>
      <c r="G163" s="215" t="s">
        <v>266</v>
      </c>
      <c r="H163" s="216">
        <v>1</v>
      </c>
      <c r="I163" s="217"/>
      <c r="J163" s="217"/>
      <c r="K163" s="218">
        <f>ROUND(P163*H163,2)</f>
        <v>0</v>
      </c>
      <c r="L163" s="214" t="s">
        <v>1</v>
      </c>
      <c r="M163" s="42"/>
      <c r="N163" s="219" t="s">
        <v>1</v>
      </c>
      <c r="O163" s="220" t="s">
        <v>44</v>
      </c>
      <c r="P163" s="221">
        <f>I163+J163</f>
        <v>0</v>
      </c>
      <c r="Q163" s="221">
        <f>ROUND(I163*H163,2)</f>
        <v>0</v>
      </c>
      <c r="R163" s="221">
        <f>ROUND(J163*H163,2)</f>
        <v>0</v>
      </c>
      <c r="S163" s="89"/>
      <c r="T163" s="222">
        <f>S163*H163</f>
        <v>0</v>
      </c>
      <c r="U163" s="222">
        <v>0</v>
      </c>
      <c r="V163" s="222">
        <f>U163*H163</f>
        <v>0</v>
      </c>
      <c r="W163" s="222">
        <v>0</v>
      </c>
      <c r="X163" s="223">
        <f>W163*H163</f>
        <v>0</v>
      </c>
      <c r="Y163" s="36"/>
      <c r="Z163" s="36"/>
      <c r="AA163" s="36"/>
      <c r="AB163" s="36"/>
      <c r="AC163" s="36"/>
      <c r="AD163" s="36"/>
      <c r="AE163" s="36"/>
      <c r="AR163" s="224" t="s">
        <v>267</v>
      </c>
      <c r="AT163" s="224" t="s">
        <v>131</v>
      </c>
      <c r="AU163" s="224" t="s">
        <v>88</v>
      </c>
      <c r="AY163" s="15" t="s">
        <v>128</v>
      </c>
      <c r="BE163" s="225">
        <f>IF(O163="základní",K163,0)</f>
        <v>0</v>
      </c>
      <c r="BF163" s="225">
        <f>IF(O163="snížená",K163,0)</f>
        <v>0</v>
      </c>
      <c r="BG163" s="225">
        <f>IF(O163="zákl. přenesená",K163,0)</f>
        <v>0</v>
      </c>
      <c r="BH163" s="225">
        <f>IF(O163="sníž. přenesená",K163,0)</f>
        <v>0</v>
      </c>
      <c r="BI163" s="225">
        <f>IF(O163="nulová",K163,0)</f>
        <v>0</v>
      </c>
      <c r="BJ163" s="15" t="s">
        <v>86</v>
      </c>
      <c r="BK163" s="225">
        <f>ROUND(P163*H163,2)</f>
        <v>0</v>
      </c>
      <c r="BL163" s="15" t="s">
        <v>267</v>
      </c>
      <c r="BM163" s="224" t="s">
        <v>276</v>
      </c>
    </row>
    <row r="164" s="2" customFormat="1" ht="24.15" customHeight="1">
      <c r="A164" s="36"/>
      <c r="B164" s="37"/>
      <c r="C164" s="212" t="s">
        <v>277</v>
      </c>
      <c r="D164" s="212" t="s">
        <v>131</v>
      </c>
      <c r="E164" s="213" t="s">
        <v>278</v>
      </c>
      <c r="F164" s="214" t="s">
        <v>279</v>
      </c>
      <c r="G164" s="215" t="s">
        <v>266</v>
      </c>
      <c r="H164" s="216">
        <v>1</v>
      </c>
      <c r="I164" s="217"/>
      <c r="J164" s="217"/>
      <c r="K164" s="218">
        <f>ROUND(P164*H164,2)</f>
        <v>0</v>
      </c>
      <c r="L164" s="214" t="s">
        <v>135</v>
      </c>
      <c r="M164" s="42"/>
      <c r="N164" s="219" t="s">
        <v>1</v>
      </c>
      <c r="O164" s="220" t="s">
        <v>44</v>
      </c>
      <c r="P164" s="221">
        <f>I164+J164</f>
        <v>0</v>
      </c>
      <c r="Q164" s="221">
        <f>ROUND(I164*H164,2)</f>
        <v>0</v>
      </c>
      <c r="R164" s="221">
        <f>ROUND(J164*H164,2)</f>
        <v>0</v>
      </c>
      <c r="S164" s="89"/>
      <c r="T164" s="222">
        <f>S164*H164</f>
        <v>0</v>
      </c>
      <c r="U164" s="222">
        <v>0</v>
      </c>
      <c r="V164" s="222">
        <f>U164*H164</f>
        <v>0</v>
      </c>
      <c r="W164" s="222">
        <v>0</v>
      </c>
      <c r="X164" s="223">
        <f>W164*H164</f>
        <v>0</v>
      </c>
      <c r="Y164" s="36"/>
      <c r="Z164" s="36"/>
      <c r="AA164" s="36"/>
      <c r="AB164" s="36"/>
      <c r="AC164" s="36"/>
      <c r="AD164" s="36"/>
      <c r="AE164" s="36"/>
      <c r="AR164" s="224" t="s">
        <v>267</v>
      </c>
      <c r="AT164" s="224" t="s">
        <v>131</v>
      </c>
      <c r="AU164" s="224" t="s">
        <v>88</v>
      </c>
      <c r="AY164" s="15" t="s">
        <v>128</v>
      </c>
      <c r="BE164" s="225">
        <f>IF(O164="základní",K164,0)</f>
        <v>0</v>
      </c>
      <c r="BF164" s="225">
        <f>IF(O164="snížená",K164,0)</f>
        <v>0</v>
      </c>
      <c r="BG164" s="225">
        <f>IF(O164="zákl. přenesená",K164,0)</f>
        <v>0</v>
      </c>
      <c r="BH164" s="225">
        <f>IF(O164="sníž. přenesená",K164,0)</f>
        <v>0</v>
      </c>
      <c r="BI164" s="225">
        <f>IF(O164="nulová",K164,0)</f>
        <v>0</v>
      </c>
      <c r="BJ164" s="15" t="s">
        <v>86</v>
      </c>
      <c r="BK164" s="225">
        <f>ROUND(P164*H164,2)</f>
        <v>0</v>
      </c>
      <c r="BL164" s="15" t="s">
        <v>267</v>
      </c>
      <c r="BM164" s="224" t="s">
        <v>280</v>
      </c>
    </row>
    <row r="165" s="12" customFormat="1" ht="22.8" customHeight="1">
      <c r="A165" s="12"/>
      <c r="B165" s="195"/>
      <c r="C165" s="196"/>
      <c r="D165" s="197" t="s">
        <v>80</v>
      </c>
      <c r="E165" s="210" t="s">
        <v>281</v>
      </c>
      <c r="F165" s="210" t="s">
        <v>282</v>
      </c>
      <c r="G165" s="196"/>
      <c r="H165" s="196"/>
      <c r="I165" s="199"/>
      <c r="J165" s="199"/>
      <c r="K165" s="211">
        <f>BK165</f>
        <v>0</v>
      </c>
      <c r="L165" s="196"/>
      <c r="M165" s="201"/>
      <c r="N165" s="202"/>
      <c r="O165" s="203"/>
      <c r="P165" s="203"/>
      <c r="Q165" s="204">
        <f>Q166</f>
        <v>0</v>
      </c>
      <c r="R165" s="204">
        <f>R166</f>
        <v>0</v>
      </c>
      <c r="S165" s="203"/>
      <c r="T165" s="205">
        <f>T166</f>
        <v>0</v>
      </c>
      <c r="U165" s="203"/>
      <c r="V165" s="205">
        <f>V166</f>
        <v>0</v>
      </c>
      <c r="W165" s="203"/>
      <c r="X165" s="206">
        <f>X166</f>
        <v>0</v>
      </c>
      <c r="Y165" s="12"/>
      <c r="Z165" s="12"/>
      <c r="AA165" s="12"/>
      <c r="AB165" s="12"/>
      <c r="AC165" s="12"/>
      <c r="AD165" s="12"/>
      <c r="AE165" s="12"/>
      <c r="AR165" s="207" t="s">
        <v>155</v>
      </c>
      <c r="AT165" s="208" t="s">
        <v>80</v>
      </c>
      <c r="AU165" s="208" t="s">
        <v>86</v>
      </c>
      <c r="AY165" s="207" t="s">
        <v>128</v>
      </c>
      <c r="BK165" s="209">
        <f>BK166</f>
        <v>0</v>
      </c>
    </row>
    <row r="166" s="2" customFormat="1" ht="24.15" customHeight="1">
      <c r="A166" s="36"/>
      <c r="B166" s="37"/>
      <c r="C166" s="212" t="s">
        <v>142</v>
      </c>
      <c r="D166" s="212" t="s">
        <v>131</v>
      </c>
      <c r="E166" s="213" t="s">
        <v>283</v>
      </c>
      <c r="F166" s="214" t="s">
        <v>282</v>
      </c>
      <c r="G166" s="215" t="s">
        <v>266</v>
      </c>
      <c r="H166" s="216">
        <v>1</v>
      </c>
      <c r="I166" s="217"/>
      <c r="J166" s="217"/>
      <c r="K166" s="218">
        <f>ROUND(P166*H166,2)</f>
        <v>0</v>
      </c>
      <c r="L166" s="214" t="s">
        <v>135</v>
      </c>
      <c r="M166" s="42"/>
      <c r="N166" s="219" t="s">
        <v>1</v>
      </c>
      <c r="O166" s="220" t="s">
        <v>44</v>
      </c>
      <c r="P166" s="221">
        <f>I166+J166</f>
        <v>0</v>
      </c>
      <c r="Q166" s="221">
        <f>ROUND(I166*H166,2)</f>
        <v>0</v>
      </c>
      <c r="R166" s="221">
        <f>ROUND(J166*H166,2)</f>
        <v>0</v>
      </c>
      <c r="S166" s="89"/>
      <c r="T166" s="222">
        <f>S166*H166</f>
        <v>0</v>
      </c>
      <c r="U166" s="222">
        <v>0</v>
      </c>
      <c r="V166" s="222">
        <f>U166*H166</f>
        <v>0</v>
      </c>
      <c r="W166" s="222">
        <v>0</v>
      </c>
      <c r="X166" s="223">
        <f>W166*H166</f>
        <v>0</v>
      </c>
      <c r="Y166" s="36"/>
      <c r="Z166" s="36"/>
      <c r="AA166" s="36"/>
      <c r="AB166" s="36"/>
      <c r="AC166" s="36"/>
      <c r="AD166" s="36"/>
      <c r="AE166" s="36"/>
      <c r="AR166" s="224" t="s">
        <v>267</v>
      </c>
      <c r="AT166" s="224" t="s">
        <v>131</v>
      </c>
      <c r="AU166" s="224" t="s">
        <v>88</v>
      </c>
      <c r="AY166" s="15" t="s">
        <v>128</v>
      </c>
      <c r="BE166" s="225">
        <f>IF(O166="základní",K166,0)</f>
        <v>0</v>
      </c>
      <c r="BF166" s="225">
        <f>IF(O166="snížená",K166,0)</f>
        <v>0</v>
      </c>
      <c r="BG166" s="225">
        <f>IF(O166="zákl. přenesená",K166,0)</f>
        <v>0</v>
      </c>
      <c r="BH166" s="225">
        <f>IF(O166="sníž. přenesená",K166,0)</f>
        <v>0</v>
      </c>
      <c r="BI166" s="225">
        <f>IF(O166="nulová",K166,0)</f>
        <v>0</v>
      </c>
      <c r="BJ166" s="15" t="s">
        <v>86</v>
      </c>
      <c r="BK166" s="225">
        <f>ROUND(P166*H166,2)</f>
        <v>0</v>
      </c>
      <c r="BL166" s="15" t="s">
        <v>267</v>
      </c>
      <c r="BM166" s="224" t="s">
        <v>284</v>
      </c>
    </row>
    <row r="167" s="12" customFormat="1" ht="22.8" customHeight="1">
      <c r="A167" s="12"/>
      <c r="B167" s="195"/>
      <c r="C167" s="196"/>
      <c r="D167" s="197" t="s">
        <v>80</v>
      </c>
      <c r="E167" s="210" t="s">
        <v>285</v>
      </c>
      <c r="F167" s="210" t="s">
        <v>286</v>
      </c>
      <c r="G167" s="196"/>
      <c r="H167" s="196"/>
      <c r="I167" s="199"/>
      <c r="J167" s="199"/>
      <c r="K167" s="211">
        <f>BK167</f>
        <v>0</v>
      </c>
      <c r="L167" s="196"/>
      <c r="M167" s="201"/>
      <c r="N167" s="202"/>
      <c r="O167" s="203"/>
      <c r="P167" s="203"/>
      <c r="Q167" s="204">
        <f>Q168</f>
        <v>0</v>
      </c>
      <c r="R167" s="204">
        <f>R168</f>
        <v>0</v>
      </c>
      <c r="S167" s="203"/>
      <c r="T167" s="205">
        <f>T168</f>
        <v>0</v>
      </c>
      <c r="U167" s="203"/>
      <c r="V167" s="205">
        <f>V168</f>
        <v>0</v>
      </c>
      <c r="W167" s="203"/>
      <c r="X167" s="206">
        <f>X168</f>
        <v>0</v>
      </c>
      <c r="Y167" s="12"/>
      <c r="Z167" s="12"/>
      <c r="AA167" s="12"/>
      <c r="AB167" s="12"/>
      <c r="AC167" s="12"/>
      <c r="AD167" s="12"/>
      <c r="AE167" s="12"/>
      <c r="AR167" s="207" t="s">
        <v>155</v>
      </c>
      <c r="AT167" s="208" t="s">
        <v>80</v>
      </c>
      <c r="AU167" s="208" t="s">
        <v>86</v>
      </c>
      <c r="AY167" s="207" t="s">
        <v>128</v>
      </c>
      <c r="BK167" s="209">
        <f>BK168</f>
        <v>0</v>
      </c>
    </row>
    <row r="168" s="2" customFormat="1" ht="24.15" customHeight="1">
      <c r="A168" s="36"/>
      <c r="B168" s="37"/>
      <c r="C168" s="212" t="s">
        <v>287</v>
      </c>
      <c r="D168" s="212" t="s">
        <v>131</v>
      </c>
      <c r="E168" s="213" t="s">
        <v>288</v>
      </c>
      <c r="F168" s="214" t="s">
        <v>286</v>
      </c>
      <c r="G168" s="215" t="s">
        <v>266</v>
      </c>
      <c r="H168" s="216">
        <v>1</v>
      </c>
      <c r="I168" s="217"/>
      <c r="J168" s="217"/>
      <c r="K168" s="218">
        <f>ROUND(P168*H168,2)</f>
        <v>0</v>
      </c>
      <c r="L168" s="214" t="s">
        <v>135</v>
      </c>
      <c r="M168" s="42"/>
      <c r="N168" s="219" t="s">
        <v>1</v>
      </c>
      <c r="O168" s="220" t="s">
        <v>44</v>
      </c>
      <c r="P168" s="221">
        <f>I168+J168</f>
        <v>0</v>
      </c>
      <c r="Q168" s="221">
        <f>ROUND(I168*H168,2)</f>
        <v>0</v>
      </c>
      <c r="R168" s="221">
        <f>ROUND(J168*H168,2)</f>
        <v>0</v>
      </c>
      <c r="S168" s="89"/>
      <c r="T168" s="222">
        <f>S168*H168</f>
        <v>0</v>
      </c>
      <c r="U168" s="222">
        <v>0</v>
      </c>
      <c r="V168" s="222">
        <f>U168*H168</f>
        <v>0</v>
      </c>
      <c r="W168" s="222">
        <v>0</v>
      </c>
      <c r="X168" s="223">
        <f>W168*H168</f>
        <v>0</v>
      </c>
      <c r="Y168" s="36"/>
      <c r="Z168" s="36"/>
      <c r="AA168" s="36"/>
      <c r="AB168" s="36"/>
      <c r="AC168" s="36"/>
      <c r="AD168" s="36"/>
      <c r="AE168" s="36"/>
      <c r="AR168" s="224" t="s">
        <v>267</v>
      </c>
      <c r="AT168" s="224" t="s">
        <v>131</v>
      </c>
      <c r="AU168" s="224" t="s">
        <v>88</v>
      </c>
      <c r="AY168" s="15" t="s">
        <v>128</v>
      </c>
      <c r="BE168" s="225">
        <f>IF(O168="základní",K168,0)</f>
        <v>0</v>
      </c>
      <c r="BF168" s="225">
        <f>IF(O168="snížená",K168,0)</f>
        <v>0</v>
      </c>
      <c r="BG168" s="225">
        <f>IF(O168="zákl. přenesená",K168,0)</f>
        <v>0</v>
      </c>
      <c r="BH168" s="225">
        <f>IF(O168="sníž. přenesená",K168,0)</f>
        <v>0</v>
      </c>
      <c r="BI168" s="225">
        <f>IF(O168="nulová",K168,0)</f>
        <v>0</v>
      </c>
      <c r="BJ168" s="15" t="s">
        <v>86</v>
      </c>
      <c r="BK168" s="225">
        <f>ROUND(P168*H168,2)</f>
        <v>0</v>
      </c>
      <c r="BL168" s="15" t="s">
        <v>267</v>
      </c>
      <c r="BM168" s="224" t="s">
        <v>289</v>
      </c>
    </row>
    <row r="169" s="12" customFormat="1" ht="22.8" customHeight="1">
      <c r="A169" s="12"/>
      <c r="B169" s="195"/>
      <c r="C169" s="196"/>
      <c r="D169" s="197" t="s">
        <v>80</v>
      </c>
      <c r="E169" s="210" t="s">
        <v>290</v>
      </c>
      <c r="F169" s="210" t="s">
        <v>291</v>
      </c>
      <c r="G169" s="196"/>
      <c r="H169" s="196"/>
      <c r="I169" s="199"/>
      <c r="J169" s="199"/>
      <c r="K169" s="211">
        <f>BK169</f>
        <v>0</v>
      </c>
      <c r="L169" s="196"/>
      <c r="M169" s="201"/>
      <c r="N169" s="202"/>
      <c r="O169" s="203"/>
      <c r="P169" s="203"/>
      <c r="Q169" s="204">
        <f>Q170</f>
        <v>0</v>
      </c>
      <c r="R169" s="204">
        <f>R170</f>
        <v>0</v>
      </c>
      <c r="S169" s="203"/>
      <c r="T169" s="205">
        <f>T170</f>
        <v>0</v>
      </c>
      <c r="U169" s="203"/>
      <c r="V169" s="205">
        <f>V170</f>
        <v>0</v>
      </c>
      <c r="W169" s="203"/>
      <c r="X169" s="206">
        <f>X170</f>
        <v>0</v>
      </c>
      <c r="Y169" s="12"/>
      <c r="Z169" s="12"/>
      <c r="AA169" s="12"/>
      <c r="AB169" s="12"/>
      <c r="AC169" s="12"/>
      <c r="AD169" s="12"/>
      <c r="AE169" s="12"/>
      <c r="AR169" s="207" t="s">
        <v>155</v>
      </c>
      <c r="AT169" s="208" t="s">
        <v>80</v>
      </c>
      <c r="AU169" s="208" t="s">
        <v>86</v>
      </c>
      <c r="AY169" s="207" t="s">
        <v>128</v>
      </c>
      <c r="BK169" s="209">
        <f>BK170</f>
        <v>0</v>
      </c>
    </row>
    <row r="170" s="2" customFormat="1" ht="24.15" customHeight="1">
      <c r="A170" s="36"/>
      <c r="B170" s="37"/>
      <c r="C170" s="212" t="s">
        <v>292</v>
      </c>
      <c r="D170" s="212" t="s">
        <v>131</v>
      </c>
      <c r="E170" s="213" t="s">
        <v>293</v>
      </c>
      <c r="F170" s="214" t="s">
        <v>294</v>
      </c>
      <c r="G170" s="215" t="s">
        <v>266</v>
      </c>
      <c r="H170" s="216">
        <v>1</v>
      </c>
      <c r="I170" s="217"/>
      <c r="J170" s="217"/>
      <c r="K170" s="218">
        <f>ROUND(P170*H170,2)</f>
        <v>0</v>
      </c>
      <c r="L170" s="214" t="s">
        <v>135</v>
      </c>
      <c r="M170" s="42"/>
      <c r="N170" s="247" t="s">
        <v>1</v>
      </c>
      <c r="O170" s="248" t="s">
        <v>44</v>
      </c>
      <c r="P170" s="249">
        <f>I170+J170</f>
        <v>0</v>
      </c>
      <c r="Q170" s="249">
        <f>ROUND(I170*H170,2)</f>
        <v>0</v>
      </c>
      <c r="R170" s="249">
        <f>ROUND(J170*H170,2)</f>
        <v>0</v>
      </c>
      <c r="S170" s="250"/>
      <c r="T170" s="251">
        <f>S170*H170</f>
        <v>0</v>
      </c>
      <c r="U170" s="251">
        <v>0</v>
      </c>
      <c r="V170" s="251">
        <f>U170*H170</f>
        <v>0</v>
      </c>
      <c r="W170" s="251">
        <v>0</v>
      </c>
      <c r="X170" s="252">
        <f>W170*H170</f>
        <v>0</v>
      </c>
      <c r="Y170" s="36"/>
      <c r="Z170" s="36"/>
      <c r="AA170" s="36"/>
      <c r="AB170" s="36"/>
      <c r="AC170" s="36"/>
      <c r="AD170" s="36"/>
      <c r="AE170" s="36"/>
      <c r="AR170" s="224" t="s">
        <v>267</v>
      </c>
      <c r="AT170" s="224" t="s">
        <v>131</v>
      </c>
      <c r="AU170" s="224" t="s">
        <v>88</v>
      </c>
      <c r="AY170" s="15" t="s">
        <v>128</v>
      </c>
      <c r="BE170" s="225">
        <f>IF(O170="základní",K170,0)</f>
        <v>0</v>
      </c>
      <c r="BF170" s="225">
        <f>IF(O170="snížená",K170,0)</f>
        <v>0</v>
      </c>
      <c r="BG170" s="225">
        <f>IF(O170="zákl. přenesená",K170,0)</f>
        <v>0</v>
      </c>
      <c r="BH170" s="225">
        <f>IF(O170="sníž. přenesená",K170,0)</f>
        <v>0</v>
      </c>
      <c r="BI170" s="225">
        <f>IF(O170="nulová",K170,0)</f>
        <v>0</v>
      </c>
      <c r="BJ170" s="15" t="s">
        <v>86</v>
      </c>
      <c r="BK170" s="225">
        <f>ROUND(P170*H170,2)</f>
        <v>0</v>
      </c>
      <c r="BL170" s="15" t="s">
        <v>267</v>
      </c>
      <c r="BM170" s="224" t="s">
        <v>295</v>
      </c>
    </row>
    <row r="171" s="2" customFormat="1" ht="6.96" customHeight="1">
      <c r="A171" s="36"/>
      <c r="B171" s="64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42"/>
      <c r="N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</sheetData>
  <sheetProtection sheet="1" autoFilter="0" formatColumns="0" formatRows="0" objects="1" scenarios="1" spinCount="100000" saltValue="a/Cjb/Cba9qtF4OcTtsYs1ICuyTKGzxuZV4VWm6Ih4I0x4YlsxwwRxingc7qF4jEV627gZgMzmzdB5+tez2WgQ==" hashValue="opjn+42dpe1tUQ9pNU7ldYkxntvFCy1xT0esuRXvRhMfcPsiOzXY9znZdNrXfs0pVtWyQvGRSNIweR7Jy2hfEw==" algorithmName="SHA-512" password="CC35"/>
  <autoFilter ref="C121:L170"/>
  <mergeCells count="6">
    <mergeCell ref="E7:H7"/>
    <mergeCell ref="E16:H16"/>
    <mergeCell ref="E25:H25"/>
    <mergeCell ref="E85:H85"/>
    <mergeCell ref="E114:H11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NOTEBOOK-DELL\Petr Kubala</dc:creator>
  <cp:lastModifiedBy>NOTEBOOK-DELL\Petr Kubala</cp:lastModifiedBy>
  <dcterms:created xsi:type="dcterms:W3CDTF">2024-08-05T10:05:39Z</dcterms:created>
  <dcterms:modified xsi:type="dcterms:W3CDTF">2024-08-05T10:05:41Z</dcterms:modified>
</cp:coreProperties>
</file>