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Pracovni_SVN\2024_169_Revitalizace_verejneho_prostranstvi_pred_autobusovym_nadrazim_v_Karvine\Stupne\03_DUR_DSP\E_rozpocty\FINAL_aktualizace_URS_2025\"/>
    </mc:Choice>
  </mc:AlternateContent>
  <xr:revisionPtr revIDLastSave="0" documentId="13_ncr:1_{83AF93C0-A279-4BCB-A4F9-F313C9033E0C}" xr6:coauthVersionLast="47" xr6:coauthVersionMax="47" xr10:uidLastSave="{00000000-0000-0000-0000-000000000000}"/>
  <bookViews>
    <workbookView xWindow="390" yWindow="75" windowWidth="28200" windowHeight="15285" xr2:uid="{00000000-000D-0000-FFFF-FFFF00000000}"/>
  </bookViews>
  <sheets>
    <sheet name="Rekapitulace stavby" sheetId="1" r:id="rId1"/>
    <sheet name="00 - Kácení dřevin" sheetId="2" r:id="rId2"/>
    <sheet name="01 - Revitalizace veřejné..." sheetId="3" r:id="rId3"/>
    <sheet name="VRN - Vedlejší rozpočtové..." sheetId="4" r:id="rId4"/>
    <sheet name="Seznam figur" sheetId="5" r:id="rId5"/>
  </sheets>
  <definedNames>
    <definedName name="_xlnm._FilterDatabase" localSheetId="1" hidden="1">'00 - Kácení dřevin'!$C$118:$K$169</definedName>
    <definedName name="_xlnm._FilterDatabase" localSheetId="2" hidden="1">'01 - Revitalizace veřejné...'!$C$136:$K$682</definedName>
    <definedName name="_xlnm._FilterDatabase" localSheetId="3" hidden="1">'VRN - Vedlejší rozpočtové...'!$C$118:$K$130</definedName>
    <definedName name="_xlnm.Print_Titles" localSheetId="1">'00 - Kácení dřevin'!$118:$118</definedName>
    <definedName name="_xlnm.Print_Titles" localSheetId="2">'01 - Revitalizace veřejné...'!$136:$136</definedName>
    <definedName name="_xlnm.Print_Titles" localSheetId="0">'Rekapitulace stavby'!$92:$92</definedName>
    <definedName name="_xlnm.Print_Titles" localSheetId="4">'Seznam figur'!$9:$9</definedName>
    <definedName name="_xlnm.Print_Titles" localSheetId="3">'VRN - Vedlejší rozpočtové...'!$118:$118</definedName>
    <definedName name="_xlnm.Print_Area" localSheetId="1">'00 - Kácení dřevin'!$C$4:$J$39,'00 - Kácení dřevin'!$C$50:$J$76,'00 - Kácení dřevin'!$C$82:$J$100,'00 - Kácení dřevin'!$C$106:$K$169</definedName>
    <definedName name="_xlnm.Print_Area" localSheetId="2">'01 - Revitalizace veřejné...'!$C$4:$J$39,'01 - Revitalizace veřejné...'!$C$50:$J$76,'01 - Revitalizace veřejné...'!$C$82:$J$118,'01 - Revitalizace veřejné...'!$C$124:$K$682</definedName>
    <definedName name="_xlnm.Print_Area" localSheetId="0">'Rekapitulace stavby'!$D$4:$AO$76,'Rekapitulace stavby'!$C$82:$AQ$98</definedName>
    <definedName name="_xlnm.Print_Area" localSheetId="4">'Seznam figur'!$C$4:$G$307</definedName>
    <definedName name="_xlnm.Print_Area" localSheetId="3">'VRN - Vedlejší rozpočtové...'!$C$4:$J$39,'VRN - Vedlejší rozpočtové...'!$C$50:$J$76,'VRN - Vedlejší rozpočtové...'!$C$82:$J$100,'VRN - Vedlejší rozpočtové...'!$C$106:$K$130</definedName>
  </definedNames>
  <calcPr calcId="181029"/>
</workbook>
</file>

<file path=xl/calcChain.xml><?xml version="1.0" encoding="utf-8"?>
<calcChain xmlns="http://schemas.openxmlformats.org/spreadsheetml/2006/main">
  <c r="D7" i="5" l="1"/>
  <c r="J37" i="4"/>
  <c r="J36" i="4"/>
  <c r="AY97" i="1"/>
  <c r="J35" i="4"/>
  <c r="AX97" i="1" s="1"/>
  <c r="BI129" i="4"/>
  <c r="BH129" i="4"/>
  <c r="BG129" i="4"/>
  <c r="BF129" i="4"/>
  <c r="T129" i="4"/>
  <c r="R129" i="4"/>
  <c r="P129" i="4"/>
  <c r="BI127" i="4"/>
  <c r="BH127" i="4"/>
  <c r="BG127" i="4"/>
  <c r="BF127" i="4"/>
  <c r="T127" i="4"/>
  <c r="R127" i="4"/>
  <c r="P127" i="4"/>
  <c r="BI125" i="4"/>
  <c r="BH125" i="4"/>
  <c r="BG125" i="4"/>
  <c r="BF125" i="4"/>
  <c r="T125" i="4"/>
  <c r="T124" i="4" s="1"/>
  <c r="T120" i="4" s="1"/>
  <c r="T119" i="4" s="1"/>
  <c r="R125" i="4"/>
  <c r="P125" i="4"/>
  <c r="BI122" i="4"/>
  <c r="BH122" i="4"/>
  <c r="BG122" i="4"/>
  <c r="BF122" i="4"/>
  <c r="T122" i="4"/>
  <c r="T121" i="4"/>
  <c r="R122" i="4"/>
  <c r="R121" i="4"/>
  <c r="P122" i="4"/>
  <c r="P121" i="4"/>
  <c r="J116" i="4"/>
  <c r="J115" i="4"/>
  <c r="F115" i="4"/>
  <c r="F113" i="4"/>
  <c r="E111" i="4"/>
  <c r="J92" i="4"/>
  <c r="J91" i="4"/>
  <c r="F91" i="4"/>
  <c r="F89" i="4"/>
  <c r="E87" i="4"/>
  <c r="J18" i="4"/>
  <c r="E18" i="4"/>
  <c r="F116" i="4"/>
  <c r="J17" i="4"/>
  <c r="E7" i="4"/>
  <c r="E109" i="4"/>
  <c r="J561" i="3"/>
  <c r="J114" i="3" s="1"/>
  <c r="J37" i="3"/>
  <c r="J36" i="3"/>
  <c r="AY96" i="1"/>
  <c r="J35" i="3"/>
  <c r="AX96" i="1"/>
  <c r="BI680" i="3"/>
  <c r="BH680" i="3"/>
  <c r="BG680" i="3"/>
  <c r="BF680" i="3"/>
  <c r="T680" i="3"/>
  <c r="R680" i="3"/>
  <c r="P680" i="3"/>
  <c r="BI678" i="3"/>
  <c r="BH678" i="3"/>
  <c r="BG678" i="3"/>
  <c r="BF678" i="3"/>
  <c r="T678" i="3"/>
  <c r="R678" i="3"/>
  <c r="P678" i="3"/>
  <c r="BI676" i="3"/>
  <c r="BH676" i="3"/>
  <c r="BG676" i="3"/>
  <c r="BF676" i="3"/>
  <c r="T676" i="3"/>
  <c r="R676" i="3"/>
  <c r="P676" i="3"/>
  <c r="BI674" i="3"/>
  <c r="BH674" i="3"/>
  <c r="BG674" i="3"/>
  <c r="BF674" i="3"/>
  <c r="T674" i="3"/>
  <c r="R674" i="3"/>
  <c r="P674" i="3"/>
  <c r="BI671" i="3"/>
  <c r="BH671" i="3"/>
  <c r="BG671" i="3"/>
  <c r="BF671" i="3"/>
  <c r="T671" i="3"/>
  <c r="R671" i="3"/>
  <c r="P671" i="3"/>
  <c r="BI668" i="3"/>
  <c r="BH668" i="3"/>
  <c r="BG668" i="3"/>
  <c r="BF668" i="3"/>
  <c r="T668" i="3"/>
  <c r="R668" i="3"/>
  <c r="P668" i="3"/>
  <c r="BI666" i="3"/>
  <c r="BH666" i="3"/>
  <c r="BG666" i="3"/>
  <c r="BF666" i="3"/>
  <c r="T666" i="3"/>
  <c r="R666" i="3"/>
  <c r="P666" i="3"/>
  <c r="BI662" i="3"/>
  <c r="BH662" i="3"/>
  <c r="BG662" i="3"/>
  <c r="BF662" i="3"/>
  <c r="T662" i="3"/>
  <c r="R662" i="3"/>
  <c r="P662" i="3"/>
  <c r="BI659" i="3"/>
  <c r="BH659" i="3"/>
  <c r="BG659" i="3"/>
  <c r="BF659" i="3"/>
  <c r="T659" i="3"/>
  <c r="R659" i="3"/>
  <c r="P659" i="3"/>
  <c r="BI655" i="3"/>
  <c r="BH655" i="3"/>
  <c r="BG655" i="3"/>
  <c r="BF655" i="3"/>
  <c r="T655" i="3"/>
  <c r="R655" i="3"/>
  <c r="P655" i="3"/>
  <c r="BI654" i="3"/>
  <c r="BH654" i="3"/>
  <c r="BG654" i="3"/>
  <c r="BF654" i="3"/>
  <c r="T654" i="3"/>
  <c r="R654" i="3"/>
  <c r="P654" i="3"/>
  <c r="BI653" i="3"/>
  <c r="BH653" i="3"/>
  <c r="BG653" i="3"/>
  <c r="BF653" i="3"/>
  <c r="T653" i="3"/>
  <c r="R653" i="3"/>
  <c r="P653" i="3"/>
  <c r="BI651" i="3"/>
  <c r="BH651" i="3"/>
  <c r="BG651" i="3"/>
  <c r="BF651" i="3"/>
  <c r="T651" i="3"/>
  <c r="R651" i="3"/>
  <c r="P651" i="3"/>
  <c r="BI647" i="3"/>
  <c r="BH647" i="3"/>
  <c r="BG647" i="3"/>
  <c r="BF647" i="3"/>
  <c r="T647" i="3"/>
  <c r="R647" i="3"/>
  <c r="P647" i="3"/>
  <c r="BI644" i="3"/>
  <c r="BH644" i="3"/>
  <c r="BG644" i="3"/>
  <c r="BF644" i="3"/>
  <c r="T644" i="3"/>
  <c r="R644" i="3"/>
  <c r="P644" i="3"/>
  <c r="BI641" i="3"/>
  <c r="BH641" i="3"/>
  <c r="BG641" i="3"/>
  <c r="BF641" i="3"/>
  <c r="T641" i="3"/>
  <c r="R641" i="3"/>
  <c r="P641" i="3"/>
  <c r="BI638" i="3"/>
  <c r="BH638" i="3"/>
  <c r="BG638" i="3"/>
  <c r="BF638" i="3"/>
  <c r="T638" i="3"/>
  <c r="R638" i="3"/>
  <c r="P638" i="3"/>
  <c r="BI636" i="3"/>
  <c r="BH636" i="3"/>
  <c r="BG636" i="3"/>
  <c r="BF636" i="3"/>
  <c r="T636" i="3"/>
  <c r="R636" i="3"/>
  <c r="P636" i="3"/>
  <c r="BI634" i="3"/>
  <c r="BH634" i="3"/>
  <c r="BG634" i="3"/>
  <c r="BF634" i="3"/>
  <c r="T634" i="3"/>
  <c r="R634" i="3"/>
  <c r="P634" i="3"/>
  <c r="BI631" i="3"/>
  <c r="BH631" i="3"/>
  <c r="BG631" i="3"/>
  <c r="BF631" i="3"/>
  <c r="T631" i="3"/>
  <c r="R631" i="3"/>
  <c r="P631" i="3"/>
  <c r="BI627" i="3"/>
  <c r="BH627" i="3"/>
  <c r="BG627" i="3"/>
  <c r="BF627" i="3"/>
  <c r="T627" i="3"/>
  <c r="R627" i="3"/>
  <c r="P627" i="3"/>
  <c r="BI624" i="3"/>
  <c r="BH624" i="3"/>
  <c r="BG624" i="3"/>
  <c r="BF624" i="3"/>
  <c r="T624" i="3"/>
  <c r="R624" i="3"/>
  <c r="P624" i="3"/>
  <c r="BI620" i="3"/>
  <c r="BH620" i="3"/>
  <c r="BG620" i="3"/>
  <c r="BF620" i="3"/>
  <c r="T620" i="3"/>
  <c r="R620" i="3"/>
  <c r="P620" i="3"/>
  <c r="BI619" i="3"/>
  <c r="BH619" i="3"/>
  <c r="BG619" i="3"/>
  <c r="BF619" i="3"/>
  <c r="T619" i="3"/>
  <c r="R619" i="3"/>
  <c r="P619" i="3"/>
  <c r="BI618" i="3"/>
  <c r="BH618" i="3"/>
  <c r="BG618" i="3"/>
  <c r="BF618" i="3"/>
  <c r="T618" i="3"/>
  <c r="R618" i="3"/>
  <c r="P618" i="3"/>
  <c r="BI616" i="3"/>
  <c r="BH616" i="3"/>
  <c r="BG616" i="3"/>
  <c r="BF616" i="3"/>
  <c r="T616" i="3"/>
  <c r="R616" i="3"/>
  <c r="P616" i="3"/>
  <c r="BI612" i="3"/>
  <c r="BH612" i="3"/>
  <c r="BG612" i="3"/>
  <c r="BF612" i="3"/>
  <c r="T612" i="3"/>
  <c r="R612" i="3"/>
  <c r="P612" i="3"/>
  <c r="BI609" i="3"/>
  <c r="BH609" i="3"/>
  <c r="BG609" i="3"/>
  <c r="BF609" i="3"/>
  <c r="T609" i="3"/>
  <c r="R609" i="3"/>
  <c r="P609" i="3"/>
  <c r="BI606" i="3"/>
  <c r="BH606" i="3"/>
  <c r="BG606" i="3"/>
  <c r="BF606" i="3"/>
  <c r="T606" i="3"/>
  <c r="R606" i="3"/>
  <c r="P606" i="3"/>
  <c r="BI603" i="3"/>
  <c r="BH603" i="3"/>
  <c r="BG603" i="3"/>
  <c r="BF603" i="3"/>
  <c r="T603" i="3"/>
  <c r="R603" i="3"/>
  <c r="P603" i="3"/>
  <c r="BI601" i="3"/>
  <c r="BH601" i="3"/>
  <c r="BG601" i="3"/>
  <c r="BF601" i="3"/>
  <c r="T601" i="3"/>
  <c r="R601" i="3"/>
  <c r="P601" i="3"/>
  <c r="BI599" i="3"/>
  <c r="BH599" i="3"/>
  <c r="BG599" i="3"/>
  <c r="BF599" i="3"/>
  <c r="T599" i="3"/>
  <c r="R599" i="3"/>
  <c r="P599" i="3"/>
  <c r="BI596" i="3"/>
  <c r="BH596" i="3"/>
  <c r="BG596" i="3"/>
  <c r="BF596" i="3"/>
  <c r="T596" i="3"/>
  <c r="R596" i="3"/>
  <c r="P596" i="3"/>
  <c r="BI592" i="3"/>
  <c r="BH592" i="3"/>
  <c r="BG592" i="3"/>
  <c r="BF592" i="3"/>
  <c r="T592" i="3"/>
  <c r="R592" i="3"/>
  <c r="P592" i="3"/>
  <c r="BI589" i="3"/>
  <c r="BH589" i="3"/>
  <c r="BG589" i="3"/>
  <c r="BF589" i="3"/>
  <c r="T589" i="3"/>
  <c r="R589" i="3"/>
  <c r="P589" i="3"/>
  <c r="BI585" i="3"/>
  <c r="BH585" i="3"/>
  <c r="BG585" i="3"/>
  <c r="BF585" i="3"/>
  <c r="T585" i="3"/>
  <c r="R585" i="3"/>
  <c r="P585" i="3"/>
  <c r="BI584" i="3"/>
  <c r="BH584" i="3"/>
  <c r="BG584" i="3"/>
  <c r="BF584" i="3"/>
  <c r="T584" i="3"/>
  <c r="R584" i="3"/>
  <c r="P584" i="3"/>
  <c r="BI583" i="3"/>
  <c r="BH583" i="3"/>
  <c r="BG583" i="3"/>
  <c r="BF583" i="3"/>
  <c r="T583" i="3"/>
  <c r="R583" i="3"/>
  <c r="P583" i="3"/>
  <c r="BI581" i="3"/>
  <c r="BH581" i="3"/>
  <c r="BG581" i="3"/>
  <c r="BF581" i="3"/>
  <c r="T581" i="3"/>
  <c r="R581" i="3"/>
  <c r="P581" i="3"/>
  <c r="BI576" i="3"/>
  <c r="BH576" i="3"/>
  <c r="BG576" i="3"/>
  <c r="BF576" i="3"/>
  <c r="T576" i="3"/>
  <c r="R576" i="3"/>
  <c r="P576" i="3"/>
  <c r="BI573" i="3"/>
  <c r="BH573" i="3"/>
  <c r="BG573" i="3"/>
  <c r="BF573" i="3"/>
  <c r="T573" i="3"/>
  <c r="R573" i="3"/>
  <c r="P573" i="3"/>
  <c r="BI570" i="3"/>
  <c r="BH570" i="3"/>
  <c r="BG570" i="3"/>
  <c r="BF570" i="3"/>
  <c r="T570" i="3"/>
  <c r="R570" i="3"/>
  <c r="P570" i="3"/>
  <c r="BI567" i="3"/>
  <c r="BH567" i="3"/>
  <c r="BG567" i="3"/>
  <c r="BF567" i="3"/>
  <c r="T567" i="3"/>
  <c r="R567" i="3"/>
  <c r="P567" i="3"/>
  <c r="BI565" i="3"/>
  <c r="BH565" i="3"/>
  <c r="BG565" i="3"/>
  <c r="BF565" i="3"/>
  <c r="T565" i="3"/>
  <c r="R565" i="3"/>
  <c r="P565" i="3"/>
  <c r="BI563" i="3"/>
  <c r="BH563" i="3"/>
  <c r="BG563" i="3"/>
  <c r="BF563" i="3"/>
  <c r="T563" i="3"/>
  <c r="R563" i="3"/>
  <c r="P563" i="3"/>
  <c r="BI559" i="3"/>
  <c r="BH559" i="3"/>
  <c r="BG559" i="3"/>
  <c r="BF559" i="3"/>
  <c r="T559" i="3"/>
  <c r="R559" i="3"/>
  <c r="P559" i="3"/>
  <c r="BI557" i="3"/>
  <c r="BH557" i="3"/>
  <c r="BG557" i="3"/>
  <c r="BF557" i="3"/>
  <c r="T557" i="3"/>
  <c r="R557" i="3"/>
  <c r="P557" i="3"/>
  <c r="BI555" i="3"/>
  <c r="BH555" i="3"/>
  <c r="BG555" i="3"/>
  <c r="BF555" i="3"/>
  <c r="T555" i="3"/>
  <c r="R555" i="3"/>
  <c r="P555" i="3"/>
  <c r="BI553" i="3"/>
  <c r="BH553" i="3"/>
  <c r="BG553" i="3"/>
  <c r="BF553" i="3"/>
  <c r="T553" i="3"/>
  <c r="R553" i="3"/>
  <c r="P553" i="3"/>
  <c r="BI550" i="3"/>
  <c r="BH550" i="3"/>
  <c r="BG550" i="3"/>
  <c r="BF550" i="3"/>
  <c r="T550" i="3"/>
  <c r="R550" i="3"/>
  <c r="P550" i="3"/>
  <c r="BI547" i="3"/>
  <c r="BH547" i="3"/>
  <c r="BG547" i="3"/>
  <c r="BF547" i="3"/>
  <c r="T547" i="3"/>
  <c r="R547" i="3"/>
  <c r="P547" i="3"/>
  <c r="BI544" i="3"/>
  <c r="BH544" i="3"/>
  <c r="BG544" i="3"/>
  <c r="BF544" i="3"/>
  <c r="T544" i="3"/>
  <c r="R544" i="3"/>
  <c r="P544" i="3"/>
  <c r="BI542" i="3"/>
  <c r="BH542" i="3"/>
  <c r="BG542" i="3"/>
  <c r="BF542" i="3"/>
  <c r="T542" i="3"/>
  <c r="R542" i="3"/>
  <c r="P542" i="3"/>
  <c r="BI539" i="3"/>
  <c r="BH539" i="3"/>
  <c r="BG539" i="3"/>
  <c r="BF539" i="3"/>
  <c r="T539" i="3"/>
  <c r="R539" i="3"/>
  <c r="P539" i="3"/>
  <c r="BI536" i="3"/>
  <c r="BH536" i="3"/>
  <c r="BG536" i="3"/>
  <c r="BF536" i="3"/>
  <c r="T536" i="3"/>
  <c r="R536" i="3"/>
  <c r="P536" i="3"/>
  <c r="BI533" i="3"/>
  <c r="BH533" i="3"/>
  <c r="BG533" i="3"/>
  <c r="BF533" i="3"/>
  <c r="T533" i="3"/>
  <c r="R533" i="3"/>
  <c r="P533" i="3"/>
  <c r="BI530" i="3"/>
  <c r="BH530" i="3"/>
  <c r="BG530" i="3"/>
  <c r="BF530" i="3"/>
  <c r="T530" i="3"/>
  <c r="R530" i="3"/>
  <c r="P530" i="3"/>
  <c r="BI527" i="3"/>
  <c r="BH527" i="3"/>
  <c r="BG527" i="3"/>
  <c r="BF527" i="3"/>
  <c r="T527" i="3"/>
  <c r="R527" i="3"/>
  <c r="P527" i="3"/>
  <c r="BI524" i="3"/>
  <c r="BH524" i="3"/>
  <c r="BG524" i="3"/>
  <c r="BF524" i="3"/>
  <c r="T524" i="3"/>
  <c r="R524" i="3"/>
  <c r="P524" i="3"/>
  <c r="BI521" i="3"/>
  <c r="BH521" i="3"/>
  <c r="BG521" i="3"/>
  <c r="BF521" i="3"/>
  <c r="T521" i="3"/>
  <c r="R521" i="3"/>
  <c r="P521" i="3"/>
  <c r="BI518" i="3"/>
  <c r="BH518" i="3"/>
  <c r="BG518" i="3"/>
  <c r="BF518" i="3"/>
  <c r="T518" i="3"/>
  <c r="R518" i="3"/>
  <c r="P518" i="3"/>
  <c r="BI515" i="3"/>
  <c r="BH515" i="3"/>
  <c r="BG515" i="3"/>
  <c r="BF515" i="3"/>
  <c r="T515" i="3"/>
  <c r="R515" i="3"/>
  <c r="P515" i="3"/>
  <c r="BI512" i="3"/>
  <c r="BH512" i="3"/>
  <c r="BG512" i="3"/>
  <c r="BF512" i="3"/>
  <c r="T512" i="3"/>
  <c r="R512" i="3"/>
  <c r="P512" i="3"/>
  <c r="BI509" i="3"/>
  <c r="BH509" i="3"/>
  <c r="BG509" i="3"/>
  <c r="BF509" i="3"/>
  <c r="T509" i="3"/>
  <c r="R509" i="3"/>
  <c r="P509" i="3"/>
  <c r="BI507" i="3"/>
  <c r="BH507" i="3"/>
  <c r="BG507" i="3"/>
  <c r="BF507" i="3"/>
  <c r="T507" i="3"/>
  <c r="R507" i="3"/>
  <c r="P507" i="3"/>
  <c r="BI504" i="3"/>
  <c r="BH504" i="3"/>
  <c r="BG504" i="3"/>
  <c r="BF504" i="3"/>
  <c r="T504" i="3"/>
  <c r="R504" i="3"/>
  <c r="P504" i="3"/>
  <c r="BI502" i="3"/>
  <c r="BH502" i="3"/>
  <c r="BG502" i="3"/>
  <c r="BF502" i="3"/>
  <c r="T502" i="3"/>
  <c r="R502" i="3"/>
  <c r="P502" i="3"/>
  <c r="BI500" i="3"/>
  <c r="BH500" i="3"/>
  <c r="BG500" i="3"/>
  <c r="BF500" i="3"/>
  <c r="T500" i="3"/>
  <c r="R500" i="3"/>
  <c r="P500" i="3"/>
  <c r="BI497" i="3"/>
  <c r="BH497" i="3"/>
  <c r="BG497" i="3"/>
  <c r="BF497" i="3"/>
  <c r="T497" i="3"/>
  <c r="R497" i="3"/>
  <c r="P497" i="3"/>
  <c r="BI495" i="3"/>
  <c r="BH495" i="3"/>
  <c r="BG495" i="3"/>
  <c r="BF495" i="3"/>
  <c r="T495" i="3"/>
  <c r="R495" i="3"/>
  <c r="P495" i="3"/>
  <c r="BI493" i="3"/>
  <c r="BH493" i="3"/>
  <c r="BG493" i="3"/>
  <c r="BF493" i="3"/>
  <c r="T493" i="3"/>
  <c r="R493" i="3"/>
  <c r="P493" i="3"/>
  <c r="BI491" i="3"/>
  <c r="BH491" i="3"/>
  <c r="BG491" i="3"/>
  <c r="BF491" i="3"/>
  <c r="T491" i="3"/>
  <c r="R491" i="3"/>
  <c r="P491" i="3"/>
  <c r="BI489" i="3"/>
  <c r="BH489" i="3"/>
  <c r="BG489" i="3"/>
  <c r="BF489" i="3"/>
  <c r="T489" i="3"/>
  <c r="R489" i="3"/>
  <c r="P489" i="3"/>
  <c r="BI487" i="3"/>
  <c r="BH487" i="3"/>
  <c r="BG487" i="3"/>
  <c r="BF487" i="3"/>
  <c r="T487" i="3"/>
  <c r="R487" i="3"/>
  <c r="P487" i="3"/>
  <c r="BI485" i="3"/>
  <c r="BH485" i="3"/>
  <c r="BG485" i="3"/>
  <c r="BF485" i="3"/>
  <c r="T485" i="3"/>
  <c r="R485" i="3"/>
  <c r="P485" i="3"/>
  <c r="BI483" i="3"/>
  <c r="BH483" i="3"/>
  <c r="BG483" i="3"/>
  <c r="BF483" i="3"/>
  <c r="T483" i="3"/>
  <c r="R483" i="3"/>
  <c r="P483" i="3"/>
  <c r="BI480" i="3"/>
  <c r="BH480" i="3"/>
  <c r="BG480" i="3"/>
  <c r="BF480" i="3"/>
  <c r="T480" i="3"/>
  <c r="R480" i="3"/>
  <c r="P480" i="3"/>
  <c r="BI477" i="3"/>
  <c r="BH477" i="3"/>
  <c r="BG477" i="3"/>
  <c r="BF477" i="3"/>
  <c r="T477" i="3"/>
  <c r="R477" i="3"/>
  <c r="P477" i="3"/>
  <c r="BI474" i="3"/>
  <c r="BH474" i="3"/>
  <c r="BG474" i="3"/>
  <c r="BF474" i="3"/>
  <c r="T474" i="3"/>
  <c r="R474" i="3"/>
  <c r="P474" i="3"/>
  <c r="BI471" i="3"/>
  <c r="BH471" i="3"/>
  <c r="BG471" i="3"/>
  <c r="BF471" i="3"/>
  <c r="T471" i="3"/>
  <c r="R471" i="3"/>
  <c r="P471" i="3"/>
  <c r="BI468" i="3"/>
  <c r="BH468" i="3"/>
  <c r="BG468" i="3"/>
  <c r="BF468" i="3"/>
  <c r="T468" i="3"/>
  <c r="R468" i="3"/>
  <c r="P468" i="3"/>
  <c r="BI465" i="3"/>
  <c r="BH465" i="3"/>
  <c r="BG465" i="3"/>
  <c r="BF465" i="3"/>
  <c r="T465" i="3"/>
  <c r="R465" i="3"/>
  <c r="P465" i="3"/>
  <c r="BI462" i="3"/>
  <c r="BH462" i="3"/>
  <c r="BG462" i="3"/>
  <c r="BF462" i="3"/>
  <c r="T462" i="3"/>
  <c r="R462" i="3"/>
  <c r="P462" i="3"/>
  <c r="BI459" i="3"/>
  <c r="BH459" i="3"/>
  <c r="BG459" i="3"/>
  <c r="BF459" i="3"/>
  <c r="T459" i="3"/>
  <c r="R459" i="3"/>
  <c r="P459" i="3"/>
  <c r="BI457" i="3"/>
  <c r="BH457" i="3"/>
  <c r="BG457" i="3"/>
  <c r="BF457" i="3"/>
  <c r="T457" i="3"/>
  <c r="R457" i="3"/>
  <c r="P457" i="3"/>
  <c r="BI455" i="3"/>
  <c r="BH455" i="3"/>
  <c r="BG455" i="3"/>
  <c r="BF455" i="3"/>
  <c r="T455" i="3"/>
  <c r="R455" i="3"/>
  <c r="P455" i="3"/>
  <c r="BI452" i="3"/>
  <c r="BH452" i="3"/>
  <c r="BG452" i="3"/>
  <c r="BF452" i="3"/>
  <c r="T452" i="3"/>
  <c r="R452" i="3"/>
  <c r="P452" i="3"/>
  <c r="BI449" i="3"/>
  <c r="BH449" i="3"/>
  <c r="BG449" i="3"/>
  <c r="BF449" i="3"/>
  <c r="T449" i="3"/>
  <c r="R449" i="3"/>
  <c r="P449" i="3"/>
  <c r="BI447" i="3"/>
  <c r="BH447" i="3"/>
  <c r="BG447" i="3"/>
  <c r="BF447" i="3"/>
  <c r="T447" i="3"/>
  <c r="R447" i="3"/>
  <c r="P447" i="3"/>
  <c r="BI445" i="3"/>
  <c r="BH445" i="3"/>
  <c r="BG445" i="3"/>
  <c r="BF445" i="3"/>
  <c r="T445" i="3"/>
  <c r="R445" i="3"/>
  <c r="P445" i="3"/>
  <c r="BI442" i="3"/>
  <c r="BH442" i="3"/>
  <c r="BG442" i="3"/>
  <c r="BF442" i="3"/>
  <c r="T442" i="3"/>
  <c r="R442" i="3"/>
  <c r="P442" i="3"/>
  <c r="BI439" i="3"/>
  <c r="BH439" i="3"/>
  <c r="BG439" i="3"/>
  <c r="BF439" i="3"/>
  <c r="T439" i="3"/>
  <c r="R439" i="3"/>
  <c r="P439" i="3"/>
  <c r="BI436" i="3"/>
  <c r="BH436" i="3"/>
  <c r="BG436" i="3"/>
  <c r="BF436" i="3"/>
  <c r="T436" i="3"/>
  <c r="R436" i="3"/>
  <c r="P436" i="3"/>
  <c r="BI433" i="3"/>
  <c r="BH433" i="3"/>
  <c r="BG433" i="3"/>
  <c r="BF433" i="3"/>
  <c r="T433" i="3"/>
  <c r="R433" i="3"/>
  <c r="P433" i="3"/>
  <c r="BI431" i="3"/>
  <c r="BH431" i="3"/>
  <c r="BG431" i="3"/>
  <c r="BF431" i="3"/>
  <c r="T431" i="3"/>
  <c r="R431" i="3"/>
  <c r="P431" i="3"/>
  <c r="BI430" i="3"/>
  <c r="BH430" i="3"/>
  <c r="BG430" i="3"/>
  <c r="BF430" i="3"/>
  <c r="T430" i="3"/>
  <c r="R430" i="3"/>
  <c r="P430" i="3"/>
  <c r="BI429" i="3"/>
  <c r="BH429" i="3"/>
  <c r="BG429" i="3"/>
  <c r="BF429" i="3"/>
  <c r="T429" i="3"/>
  <c r="R429" i="3"/>
  <c r="P429" i="3"/>
  <c r="BI428" i="3"/>
  <c r="BH428" i="3"/>
  <c r="BG428" i="3"/>
  <c r="BF428" i="3"/>
  <c r="T428" i="3"/>
  <c r="R428" i="3"/>
  <c r="P428" i="3"/>
  <c r="BI427" i="3"/>
  <c r="BH427" i="3"/>
  <c r="BG427" i="3"/>
  <c r="BF427" i="3"/>
  <c r="T427" i="3"/>
  <c r="R427" i="3"/>
  <c r="P427" i="3"/>
  <c r="BI426" i="3"/>
  <c r="BH426" i="3"/>
  <c r="BG426" i="3"/>
  <c r="BF426" i="3"/>
  <c r="T426" i="3"/>
  <c r="R426" i="3"/>
  <c r="P426" i="3"/>
  <c r="BI425" i="3"/>
  <c r="BH425" i="3"/>
  <c r="BG425" i="3"/>
  <c r="BF425" i="3"/>
  <c r="T425" i="3"/>
  <c r="R425" i="3"/>
  <c r="P425" i="3"/>
  <c r="BI424" i="3"/>
  <c r="BH424" i="3"/>
  <c r="BG424" i="3"/>
  <c r="BF424" i="3"/>
  <c r="T424" i="3"/>
  <c r="R424" i="3"/>
  <c r="P424" i="3"/>
  <c r="BI423" i="3"/>
  <c r="BH423" i="3"/>
  <c r="BG423" i="3"/>
  <c r="BF423" i="3"/>
  <c r="T423" i="3"/>
  <c r="R423" i="3"/>
  <c r="P423" i="3"/>
  <c r="BI422" i="3"/>
  <c r="BH422" i="3"/>
  <c r="BG422" i="3"/>
  <c r="BF422" i="3"/>
  <c r="T422" i="3"/>
  <c r="R422" i="3"/>
  <c r="P422" i="3"/>
  <c r="BI421" i="3"/>
  <c r="BH421" i="3"/>
  <c r="BG421" i="3"/>
  <c r="BF421" i="3"/>
  <c r="T421" i="3"/>
  <c r="R421" i="3"/>
  <c r="P421" i="3"/>
  <c r="BI420" i="3"/>
  <c r="BH420" i="3"/>
  <c r="BG420" i="3"/>
  <c r="BF420" i="3"/>
  <c r="T420" i="3"/>
  <c r="R420" i="3"/>
  <c r="P420" i="3"/>
  <c r="BI419" i="3"/>
  <c r="BH419" i="3"/>
  <c r="BG419" i="3"/>
  <c r="BF419" i="3"/>
  <c r="T419" i="3"/>
  <c r="R419" i="3"/>
  <c r="P419" i="3"/>
  <c r="BI418" i="3"/>
  <c r="BH418" i="3"/>
  <c r="BG418" i="3"/>
  <c r="BF418" i="3"/>
  <c r="T418" i="3"/>
  <c r="R418" i="3"/>
  <c r="P418" i="3"/>
  <c r="BI417" i="3"/>
  <c r="BH417" i="3"/>
  <c r="BG417" i="3"/>
  <c r="BF417" i="3"/>
  <c r="T417" i="3"/>
  <c r="R417" i="3"/>
  <c r="P417" i="3"/>
  <c r="BI416" i="3"/>
  <c r="BH416" i="3"/>
  <c r="BG416" i="3"/>
  <c r="BF416" i="3"/>
  <c r="T416" i="3"/>
  <c r="R416" i="3"/>
  <c r="P416" i="3"/>
  <c r="BI415" i="3"/>
  <c r="BH415" i="3"/>
  <c r="BG415" i="3"/>
  <c r="BF415" i="3"/>
  <c r="T415" i="3"/>
  <c r="R415" i="3"/>
  <c r="P415" i="3"/>
  <c r="BI414" i="3"/>
  <c r="BH414" i="3"/>
  <c r="BG414" i="3"/>
  <c r="BF414" i="3"/>
  <c r="T414" i="3"/>
  <c r="R414" i="3"/>
  <c r="P414" i="3"/>
  <c r="BI413" i="3"/>
  <c r="BH413" i="3"/>
  <c r="BG413" i="3"/>
  <c r="BF413" i="3"/>
  <c r="T413" i="3"/>
  <c r="R413" i="3"/>
  <c r="P413" i="3"/>
  <c r="BI412" i="3"/>
  <c r="BH412" i="3"/>
  <c r="BG412" i="3"/>
  <c r="BF412" i="3"/>
  <c r="T412" i="3"/>
  <c r="R412" i="3"/>
  <c r="P412" i="3"/>
  <c r="BI411" i="3"/>
  <c r="BH411" i="3"/>
  <c r="BG411" i="3"/>
  <c r="BF411" i="3"/>
  <c r="T411" i="3"/>
  <c r="R411" i="3"/>
  <c r="P411" i="3"/>
  <c r="BI410" i="3"/>
  <c r="BH410" i="3"/>
  <c r="BG410" i="3"/>
  <c r="BF410" i="3"/>
  <c r="T410" i="3"/>
  <c r="R410" i="3"/>
  <c r="P410" i="3"/>
  <c r="BI409" i="3"/>
  <c r="BH409" i="3"/>
  <c r="BG409" i="3"/>
  <c r="BF409" i="3"/>
  <c r="T409" i="3"/>
  <c r="R409" i="3"/>
  <c r="P409" i="3"/>
  <c r="BI408" i="3"/>
  <c r="BH408" i="3"/>
  <c r="BG408" i="3"/>
  <c r="BF408" i="3"/>
  <c r="T408" i="3"/>
  <c r="R408" i="3"/>
  <c r="P408" i="3"/>
  <c r="BI407" i="3"/>
  <c r="BH407" i="3"/>
  <c r="BG407" i="3"/>
  <c r="BF407" i="3"/>
  <c r="T407" i="3"/>
  <c r="R407" i="3"/>
  <c r="P407" i="3"/>
  <c r="BI406" i="3"/>
  <c r="BH406" i="3"/>
  <c r="BG406" i="3"/>
  <c r="BF406" i="3"/>
  <c r="T406" i="3"/>
  <c r="R406" i="3"/>
  <c r="P406" i="3"/>
  <c r="BI405" i="3"/>
  <c r="BH405" i="3"/>
  <c r="BG405" i="3"/>
  <c r="BF405" i="3"/>
  <c r="T405" i="3"/>
  <c r="R405" i="3"/>
  <c r="P405" i="3"/>
  <c r="BI404" i="3"/>
  <c r="BH404" i="3"/>
  <c r="BG404" i="3"/>
  <c r="BF404" i="3"/>
  <c r="T404" i="3"/>
  <c r="R404" i="3"/>
  <c r="P404" i="3"/>
  <c r="BI403" i="3"/>
  <c r="BH403" i="3"/>
  <c r="BG403" i="3"/>
  <c r="BF403" i="3"/>
  <c r="T403" i="3"/>
  <c r="R403" i="3"/>
  <c r="P403" i="3"/>
  <c r="BI402" i="3"/>
  <c r="BH402" i="3"/>
  <c r="BG402" i="3"/>
  <c r="BF402" i="3"/>
  <c r="T402" i="3"/>
  <c r="R402" i="3"/>
  <c r="P402" i="3"/>
  <c r="BI398" i="3"/>
  <c r="BH398" i="3"/>
  <c r="BG398" i="3"/>
  <c r="BF398" i="3"/>
  <c r="T398" i="3"/>
  <c r="R398" i="3"/>
  <c r="P398" i="3"/>
  <c r="BI395" i="3"/>
  <c r="BH395" i="3"/>
  <c r="BG395" i="3"/>
  <c r="BF395" i="3"/>
  <c r="T395" i="3"/>
  <c r="R395" i="3"/>
  <c r="P395" i="3"/>
  <c r="BI393" i="3"/>
  <c r="BH393" i="3"/>
  <c r="BG393" i="3"/>
  <c r="BF393" i="3"/>
  <c r="T393" i="3"/>
  <c r="R393" i="3"/>
  <c r="P393" i="3"/>
  <c r="BI391" i="3"/>
  <c r="BH391" i="3"/>
  <c r="BG391" i="3"/>
  <c r="BF391" i="3"/>
  <c r="T391" i="3"/>
  <c r="R391" i="3"/>
  <c r="P391" i="3"/>
  <c r="BI389" i="3"/>
  <c r="BH389" i="3"/>
  <c r="BG389" i="3"/>
  <c r="BF389" i="3"/>
  <c r="T389" i="3"/>
  <c r="R389" i="3"/>
  <c r="P389" i="3"/>
  <c r="BI386" i="3"/>
  <c r="BH386" i="3"/>
  <c r="BG386" i="3"/>
  <c r="BF386" i="3"/>
  <c r="T386" i="3"/>
  <c r="R386" i="3"/>
  <c r="P386" i="3"/>
  <c r="BI383" i="3"/>
  <c r="BH383" i="3"/>
  <c r="BG383" i="3"/>
  <c r="BF383" i="3"/>
  <c r="T383" i="3"/>
  <c r="R383" i="3"/>
  <c r="P383" i="3"/>
  <c r="BI380" i="3"/>
  <c r="BH380" i="3"/>
  <c r="BG380" i="3"/>
  <c r="BF380" i="3"/>
  <c r="T380" i="3"/>
  <c r="R380" i="3"/>
  <c r="P380" i="3"/>
  <c r="BI377" i="3"/>
  <c r="BH377" i="3"/>
  <c r="BG377" i="3"/>
  <c r="BF377" i="3"/>
  <c r="T377" i="3"/>
  <c r="R377" i="3"/>
  <c r="P377" i="3"/>
  <c r="BI374" i="3"/>
  <c r="BH374" i="3"/>
  <c r="BG374" i="3"/>
  <c r="BF374" i="3"/>
  <c r="T374" i="3"/>
  <c r="R374" i="3"/>
  <c r="P374" i="3"/>
  <c r="BI371" i="3"/>
  <c r="BH371" i="3"/>
  <c r="BG371" i="3"/>
  <c r="BF371" i="3"/>
  <c r="T371" i="3"/>
  <c r="R371" i="3"/>
  <c r="P371" i="3"/>
  <c r="BI368" i="3"/>
  <c r="BH368" i="3"/>
  <c r="BG368" i="3"/>
  <c r="BF368" i="3"/>
  <c r="T368" i="3"/>
  <c r="R368" i="3"/>
  <c r="P368" i="3"/>
  <c r="BI365" i="3"/>
  <c r="BH365" i="3"/>
  <c r="BG365" i="3"/>
  <c r="BF365" i="3"/>
  <c r="T365" i="3"/>
  <c r="R365" i="3"/>
  <c r="P365" i="3"/>
  <c r="BI362" i="3"/>
  <c r="BH362" i="3"/>
  <c r="BG362" i="3"/>
  <c r="BF362" i="3"/>
  <c r="T362" i="3"/>
  <c r="R362" i="3"/>
  <c r="P362" i="3"/>
  <c r="BI359" i="3"/>
  <c r="BH359" i="3"/>
  <c r="BG359" i="3"/>
  <c r="BF359" i="3"/>
  <c r="T359" i="3"/>
  <c r="R359" i="3"/>
  <c r="P359" i="3"/>
  <c r="BI356" i="3"/>
  <c r="BH356" i="3"/>
  <c r="BG356" i="3"/>
  <c r="BF356" i="3"/>
  <c r="T356" i="3"/>
  <c r="R356" i="3"/>
  <c r="P356" i="3"/>
  <c r="BI353" i="3"/>
  <c r="BH353" i="3"/>
  <c r="BG353" i="3"/>
  <c r="BF353" i="3"/>
  <c r="T353" i="3"/>
  <c r="R353" i="3"/>
  <c r="P353" i="3"/>
  <c r="BI350" i="3"/>
  <c r="BH350" i="3"/>
  <c r="BG350" i="3"/>
  <c r="BF350" i="3"/>
  <c r="T350" i="3"/>
  <c r="R350" i="3"/>
  <c r="P350" i="3"/>
  <c r="BI347" i="3"/>
  <c r="BH347" i="3"/>
  <c r="BG347" i="3"/>
  <c r="BF347" i="3"/>
  <c r="T347" i="3"/>
  <c r="R347" i="3"/>
  <c r="P347" i="3"/>
  <c r="BI345" i="3"/>
  <c r="BH345" i="3"/>
  <c r="BG345" i="3"/>
  <c r="BF345" i="3"/>
  <c r="T345" i="3"/>
  <c r="R345" i="3"/>
  <c r="P345" i="3"/>
  <c r="BI344" i="3"/>
  <c r="BH344" i="3"/>
  <c r="BG344" i="3"/>
  <c r="BF344" i="3"/>
  <c r="T344" i="3"/>
  <c r="R344" i="3"/>
  <c r="P344" i="3"/>
  <c r="BI343" i="3"/>
  <c r="BH343" i="3"/>
  <c r="BG343" i="3"/>
  <c r="BF343" i="3"/>
  <c r="T343" i="3"/>
  <c r="R343" i="3"/>
  <c r="P343" i="3"/>
  <c r="BI342" i="3"/>
  <c r="BH342" i="3"/>
  <c r="BG342" i="3"/>
  <c r="BF342" i="3"/>
  <c r="T342" i="3"/>
  <c r="R342" i="3"/>
  <c r="P342" i="3"/>
  <c r="BI341" i="3"/>
  <c r="BH341" i="3"/>
  <c r="BG341" i="3"/>
  <c r="BF341" i="3"/>
  <c r="T341" i="3"/>
  <c r="R341" i="3"/>
  <c r="P341" i="3"/>
  <c r="BI340" i="3"/>
  <c r="BH340" i="3"/>
  <c r="BG340" i="3"/>
  <c r="BF340" i="3"/>
  <c r="T340" i="3"/>
  <c r="R340" i="3"/>
  <c r="P340" i="3"/>
  <c r="BI339" i="3"/>
  <c r="BH339" i="3"/>
  <c r="BG339" i="3"/>
  <c r="BF339" i="3"/>
  <c r="T339" i="3"/>
  <c r="R339" i="3"/>
  <c r="P339" i="3"/>
  <c r="BI338" i="3"/>
  <c r="BH338" i="3"/>
  <c r="BG338" i="3"/>
  <c r="BF338" i="3"/>
  <c r="T338" i="3"/>
  <c r="R338" i="3"/>
  <c r="P338" i="3"/>
  <c r="BI337" i="3"/>
  <c r="BH337" i="3"/>
  <c r="BG337" i="3"/>
  <c r="BF337" i="3"/>
  <c r="T337" i="3"/>
  <c r="R337" i="3"/>
  <c r="P337" i="3"/>
  <c r="BI335" i="3"/>
  <c r="BH335" i="3"/>
  <c r="BG335" i="3"/>
  <c r="BF335" i="3"/>
  <c r="T335" i="3"/>
  <c r="R335" i="3"/>
  <c r="P335" i="3"/>
  <c r="BI333" i="3"/>
  <c r="BH333" i="3"/>
  <c r="BG333" i="3"/>
  <c r="BF333" i="3"/>
  <c r="T333" i="3"/>
  <c r="R333" i="3"/>
  <c r="P333" i="3"/>
  <c r="BI331" i="3"/>
  <c r="BH331" i="3"/>
  <c r="BG331" i="3"/>
  <c r="BF331" i="3"/>
  <c r="T331" i="3"/>
  <c r="R331" i="3"/>
  <c r="P331" i="3"/>
  <c r="BI329" i="3"/>
  <c r="BH329" i="3"/>
  <c r="BG329" i="3"/>
  <c r="BF329" i="3"/>
  <c r="T329" i="3"/>
  <c r="R329" i="3"/>
  <c r="P329" i="3"/>
  <c r="BI326" i="3"/>
  <c r="BH326" i="3"/>
  <c r="BG326" i="3"/>
  <c r="BF326" i="3"/>
  <c r="T326" i="3"/>
  <c r="R326" i="3"/>
  <c r="P326" i="3"/>
  <c r="BI324" i="3"/>
  <c r="BH324" i="3"/>
  <c r="BG324" i="3"/>
  <c r="BF324" i="3"/>
  <c r="T324" i="3"/>
  <c r="R324" i="3"/>
  <c r="P324" i="3"/>
  <c r="BI322" i="3"/>
  <c r="BH322" i="3"/>
  <c r="BG322" i="3"/>
  <c r="BF322" i="3"/>
  <c r="T322" i="3"/>
  <c r="R322" i="3"/>
  <c r="P322" i="3"/>
  <c r="BI319" i="3"/>
  <c r="BH319" i="3"/>
  <c r="BG319" i="3"/>
  <c r="BF319" i="3"/>
  <c r="T319" i="3"/>
  <c r="R319" i="3"/>
  <c r="P319" i="3"/>
  <c r="BI316" i="3"/>
  <c r="BH316" i="3"/>
  <c r="BG316" i="3"/>
  <c r="BF316" i="3"/>
  <c r="T316" i="3"/>
  <c r="R316" i="3"/>
  <c r="P316" i="3"/>
  <c r="BI313" i="3"/>
  <c r="BH313" i="3"/>
  <c r="BG313" i="3"/>
  <c r="BF313" i="3"/>
  <c r="T313" i="3"/>
  <c r="R313" i="3"/>
  <c r="P313" i="3"/>
  <c r="BI310" i="3"/>
  <c r="BH310" i="3"/>
  <c r="BG310" i="3"/>
  <c r="BF310" i="3"/>
  <c r="T310" i="3"/>
  <c r="R310" i="3"/>
  <c r="P310" i="3"/>
  <c r="BI307" i="3"/>
  <c r="BH307" i="3"/>
  <c r="BG307" i="3"/>
  <c r="BF307" i="3"/>
  <c r="T307" i="3"/>
  <c r="R307" i="3"/>
  <c r="P307" i="3"/>
  <c r="BI304" i="3"/>
  <c r="BH304" i="3"/>
  <c r="BG304" i="3"/>
  <c r="BF304" i="3"/>
  <c r="T304" i="3"/>
  <c r="R304" i="3"/>
  <c r="P304" i="3"/>
  <c r="BI301" i="3"/>
  <c r="BH301" i="3"/>
  <c r="BG301" i="3"/>
  <c r="BF301" i="3"/>
  <c r="T301" i="3"/>
  <c r="R301" i="3"/>
  <c r="P301" i="3"/>
  <c r="BI298" i="3"/>
  <c r="BH298" i="3"/>
  <c r="BG298" i="3"/>
  <c r="BF298" i="3"/>
  <c r="T298" i="3"/>
  <c r="R298" i="3"/>
  <c r="P298" i="3"/>
  <c r="BI295" i="3"/>
  <c r="BH295" i="3"/>
  <c r="BG295" i="3"/>
  <c r="BF295" i="3"/>
  <c r="T295" i="3"/>
  <c r="R295" i="3"/>
  <c r="P295" i="3"/>
  <c r="BI293" i="3"/>
  <c r="BH293" i="3"/>
  <c r="BG293" i="3"/>
  <c r="BF293" i="3"/>
  <c r="T293" i="3"/>
  <c r="R293" i="3"/>
  <c r="P293" i="3"/>
  <c r="BI292" i="3"/>
  <c r="BH292" i="3"/>
  <c r="BG292" i="3"/>
  <c r="BF292" i="3"/>
  <c r="T292" i="3"/>
  <c r="R292" i="3"/>
  <c r="P292" i="3"/>
  <c r="BI291" i="3"/>
  <c r="BH291" i="3"/>
  <c r="BG291" i="3"/>
  <c r="BF291" i="3"/>
  <c r="T291" i="3"/>
  <c r="R291" i="3"/>
  <c r="P291" i="3"/>
  <c r="BI290" i="3"/>
  <c r="BH290" i="3"/>
  <c r="BG290" i="3"/>
  <c r="BF290" i="3"/>
  <c r="T290" i="3"/>
  <c r="R290" i="3"/>
  <c r="P290" i="3"/>
  <c r="BI289" i="3"/>
  <c r="BH289" i="3"/>
  <c r="BG289" i="3"/>
  <c r="BF289" i="3"/>
  <c r="T289" i="3"/>
  <c r="R289" i="3"/>
  <c r="P289" i="3"/>
  <c r="BI288" i="3"/>
  <c r="BH288" i="3"/>
  <c r="BG288" i="3"/>
  <c r="BF288" i="3"/>
  <c r="T288" i="3"/>
  <c r="R288" i="3"/>
  <c r="P288" i="3"/>
  <c r="BI287" i="3"/>
  <c r="BH287" i="3"/>
  <c r="BG287" i="3"/>
  <c r="BF287" i="3"/>
  <c r="T287" i="3"/>
  <c r="R287" i="3"/>
  <c r="P287" i="3"/>
  <c r="BI286" i="3"/>
  <c r="BH286" i="3"/>
  <c r="BG286" i="3"/>
  <c r="BF286" i="3"/>
  <c r="T286" i="3"/>
  <c r="R286" i="3"/>
  <c r="P286" i="3"/>
  <c r="BI285" i="3"/>
  <c r="BH285" i="3"/>
  <c r="BG285" i="3"/>
  <c r="BF285" i="3"/>
  <c r="T285" i="3"/>
  <c r="R285" i="3"/>
  <c r="P285" i="3"/>
  <c r="BI284" i="3"/>
  <c r="BH284" i="3"/>
  <c r="BG284" i="3"/>
  <c r="BF284" i="3"/>
  <c r="T284" i="3"/>
  <c r="R284" i="3"/>
  <c r="P284" i="3"/>
  <c r="BI283" i="3"/>
  <c r="BH283" i="3"/>
  <c r="BG283" i="3"/>
  <c r="BF283" i="3"/>
  <c r="T283" i="3"/>
  <c r="R283" i="3"/>
  <c r="P283" i="3"/>
  <c r="BI282" i="3"/>
  <c r="BH282" i="3"/>
  <c r="BG282" i="3"/>
  <c r="BF282" i="3"/>
  <c r="T282" i="3"/>
  <c r="R282" i="3"/>
  <c r="P282" i="3"/>
  <c r="BI281" i="3"/>
  <c r="BH281" i="3"/>
  <c r="BG281" i="3"/>
  <c r="BF281" i="3"/>
  <c r="T281" i="3"/>
  <c r="R281" i="3"/>
  <c r="P281" i="3"/>
  <c r="BI278" i="3"/>
  <c r="BH278" i="3"/>
  <c r="BG278" i="3"/>
  <c r="BF278" i="3"/>
  <c r="T278" i="3"/>
  <c r="R278" i="3"/>
  <c r="P278" i="3"/>
  <c r="BI276" i="3"/>
  <c r="BH276" i="3"/>
  <c r="BG276" i="3"/>
  <c r="BF276" i="3"/>
  <c r="T276" i="3"/>
  <c r="R276" i="3"/>
  <c r="P276" i="3"/>
  <c r="BI274" i="3"/>
  <c r="BH274" i="3"/>
  <c r="BG274" i="3"/>
  <c r="BF274" i="3"/>
  <c r="T274" i="3"/>
  <c r="R274" i="3"/>
  <c r="P274" i="3"/>
  <c r="BI272" i="3"/>
  <c r="BH272" i="3"/>
  <c r="BG272" i="3"/>
  <c r="BF272" i="3"/>
  <c r="T272" i="3"/>
  <c r="R272" i="3"/>
  <c r="P272" i="3"/>
  <c r="BI270" i="3"/>
  <c r="BH270" i="3"/>
  <c r="BG270" i="3"/>
  <c r="BF270" i="3"/>
  <c r="T270" i="3"/>
  <c r="R270" i="3"/>
  <c r="P270" i="3"/>
  <c r="BI267" i="3"/>
  <c r="BH267" i="3"/>
  <c r="BG267" i="3"/>
  <c r="BF267" i="3"/>
  <c r="T267" i="3"/>
  <c r="R267" i="3"/>
  <c r="P267" i="3"/>
  <c r="BI265" i="3"/>
  <c r="BH265" i="3"/>
  <c r="BG265" i="3"/>
  <c r="BF265" i="3"/>
  <c r="T265" i="3"/>
  <c r="R265" i="3"/>
  <c r="P265" i="3"/>
  <c r="BI262" i="3"/>
  <c r="BH262" i="3"/>
  <c r="BG262" i="3"/>
  <c r="BF262" i="3"/>
  <c r="T262" i="3"/>
  <c r="R262" i="3"/>
  <c r="P262" i="3"/>
  <c r="BI259" i="3"/>
  <c r="BH259" i="3"/>
  <c r="BG259" i="3"/>
  <c r="BF259" i="3"/>
  <c r="T259" i="3"/>
  <c r="R259" i="3"/>
  <c r="P259" i="3"/>
  <c r="BI255" i="3"/>
  <c r="BH255" i="3"/>
  <c r="BG255" i="3"/>
  <c r="BF255" i="3"/>
  <c r="T255" i="3"/>
  <c r="R255" i="3"/>
  <c r="P255" i="3"/>
  <c r="BI252" i="3"/>
  <c r="BH252" i="3"/>
  <c r="BG252" i="3"/>
  <c r="BF252" i="3"/>
  <c r="T252" i="3"/>
  <c r="R252" i="3"/>
  <c r="P252" i="3"/>
  <c r="BI250" i="3"/>
  <c r="BH250" i="3"/>
  <c r="BG250" i="3"/>
  <c r="BF250" i="3"/>
  <c r="T250" i="3"/>
  <c r="R250" i="3"/>
  <c r="P250" i="3"/>
  <c r="BI248" i="3"/>
  <c r="BH248" i="3"/>
  <c r="BG248" i="3"/>
  <c r="BF248" i="3"/>
  <c r="T248" i="3"/>
  <c r="R248" i="3"/>
  <c r="P248" i="3"/>
  <c r="BI246" i="3"/>
  <c r="BH246" i="3"/>
  <c r="BG246" i="3"/>
  <c r="BF246" i="3"/>
  <c r="T246" i="3"/>
  <c r="R246" i="3"/>
  <c r="P246" i="3"/>
  <c r="BI244" i="3"/>
  <c r="BH244" i="3"/>
  <c r="BG244" i="3"/>
  <c r="BF244" i="3"/>
  <c r="T244" i="3"/>
  <c r="R244" i="3"/>
  <c r="P244" i="3"/>
  <c r="BI241" i="3"/>
  <c r="BH241" i="3"/>
  <c r="BG241" i="3"/>
  <c r="BF241" i="3"/>
  <c r="T241" i="3"/>
  <c r="R241" i="3"/>
  <c r="P241" i="3"/>
  <c r="BI239" i="3"/>
  <c r="BH239" i="3"/>
  <c r="BG239" i="3"/>
  <c r="BF239" i="3"/>
  <c r="T239" i="3"/>
  <c r="R239" i="3"/>
  <c r="P239" i="3"/>
  <c r="BI237" i="3"/>
  <c r="BH237" i="3"/>
  <c r="BG237" i="3"/>
  <c r="BF237" i="3"/>
  <c r="T237" i="3"/>
  <c r="R237" i="3"/>
  <c r="P237" i="3"/>
  <c r="BI235" i="3"/>
  <c r="BH235" i="3"/>
  <c r="BG235" i="3"/>
  <c r="BF235" i="3"/>
  <c r="T235" i="3"/>
  <c r="R235" i="3"/>
  <c r="P235" i="3"/>
  <c r="BI232" i="3"/>
  <c r="BH232" i="3"/>
  <c r="BG232" i="3"/>
  <c r="BF232" i="3"/>
  <c r="T232" i="3"/>
  <c r="R232" i="3"/>
  <c r="P232" i="3"/>
  <c r="BI229" i="3"/>
  <c r="BH229" i="3"/>
  <c r="BG229" i="3"/>
  <c r="BF229" i="3"/>
  <c r="T229" i="3"/>
  <c r="R229" i="3"/>
  <c r="P229" i="3"/>
  <c r="BI226" i="3"/>
  <c r="BH226" i="3"/>
  <c r="BG226" i="3"/>
  <c r="BF226" i="3"/>
  <c r="T226" i="3"/>
  <c r="R226" i="3"/>
  <c r="P226" i="3"/>
  <c r="BI223" i="3"/>
  <c r="BH223" i="3"/>
  <c r="BG223" i="3"/>
  <c r="BF223" i="3"/>
  <c r="T223" i="3"/>
  <c r="R223" i="3"/>
  <c r="P223" i="3"/>
  <c r="BI221" i="3"/>
  <c r="BH221" i="3"/>
  <c r="BG221" i="3"/>
  <c r="BF221" i="3"/>
  <c r="T221" i="3"/>
  <c r="R221" i="3"/>
  <c r="P221" i="3"/>
  <c r="BI219" i="3"/>
  <c r="BH219" i="3"/>
  <c r="BG219" i="3"/>
  <c r="BF219" i="3"/>
  <c r="T219" i="3"/>
  <c r="R219" i="3"/>
  <c r="P219" i="3"/>
  <c r="BI217" i="3"/>
  <c r="BH217" i="3"/>
  <c r="BG217" i="3"/>
  <c r="BF217" i="3"/>
  <c r="T217" i="3"/>
  <c r="R217" i="3"/>
  <c r="P217" i="3"/>
  <c r="BI215" i="3"/>
  <c r="BH215" i="3"/>
  <c r="BG215" i="3"/>
  <c r="BF215" i="3"/>
  <c r="T215" i="3"/>
  <c r="R215" i="3"/>
  <c r="P215" i="3"/>
  <c r="BI214" i="3"/>
  <c r="BH214" i="3"/>
  <c r="BG214" i="3"/>
  <c r="BF214" i="3"/>
  <c r="T214" i="3"/>
  <c r="R214" i="3"/>
  <c r="P214" i="3"/>
  <c r="BI210" i="3"/>
  <c r="BH210" i="3"/>
  <c r="BG210" i="3"/>
  <c r="BF210" i="3"/>
  <c r="T210" i="3"/>
  <c r="R210" i="3"/>
  <c r="P210" i="3"/>
  <c r="BI206" i="3"/>
  <c r="BH206" i="3"/>
  <c r="BG206" i="3"/>
  <c r="BF206" i="3"/>
  <c r="T206" i="3"/>
  <c r="R206" i="3"/>
  <c r="P206" i="3"/>
  <c r="BI202" i="3"/>
  <c r="BH202" i="3"/>
  <c r="BG202" i="3"/>
  <c r="BF202" i="3"/>
  <c r="T202" i="3"/>
  <c r="R202" i="3"/>
  <c r="P202" i="3"/>
  <c r="BI201" i="3"/>
  <c r="BH201" i="3"/>
  <c r="BG201" i="3"/>
  <c r="BF201" i="3"/>
  <c r="T201" i="3"/>
  <c r="R201" i="3"/>
  <c r="P201" i="3"/>
  <c r="BI199" i="3"/>
  <c r="BH199" i="3"/>
  <c r="BG199" i="3"/>
  <c r="BF199" i="3"/>
  <c r="T199" i="3"/>
  <c r="R199" i="3"/>
  <c r="P199" i="3"/>
  <c r="BI196" i="3"/>
  <c r="BH196" i="3"/>
  <c r="BG196" i="3"/>
  <c r="BF196" i="3"/>
  <c r="T196" i="3"/>
  <c r="R196" i="3"/>
  <c r="P196" i="3"/>
  <c r="BI194" i="3"/>
  <c r="BH194" i="3"/>
  <c r="BG194" i="3"/>
  <c r="BF194" i="3"/>
  <c r="T194" i="3"/>
  <c r="R194" i="3"/>
  <c r="P194" i="3"/>
  <c r="BI192" i="3"/>
  <c r="BH192" i="3"/>
  <c r="BG192" i="3"/>
  <c r="BF192" i="3"/>
  <c r="T192" i="3"/>
  <c r="R192" i="3"/>
  <c r="P192" i="3"/>
  <c r="BI189" i="3"/>
  <c r="BH189" i="3"/>
  <c r="BG189" i="3"/>
  <c r="BF189" i="3"/>
  <c r="T189" i="3"/>
  <c r="R189" i="3"/>
  <c r="P189" i="3"/>
  <c r="BI187" i="3"/>
  <c r="BH187" i="3"/>
  <c r="BG187" i="3"/>
  <c r="BF187" i="3"/>
  <c r="T187" i="3"/>
  <c r="R187" i="3"/>
  <c r="P187" i="3"/>
  <c r="BI185" i="3"/>
  <c r="BH185" i="3"/>
  <c r="BG185" i="3"/>
  <c r="BF185" i="3"/>
  <c r="T185" i="3"/>
  <c r="R185" i="3"/>
  <c r="P185" i="3"/>
  <c r="BI181" i="3"/>
  <c r="BH181" i="3"/>
  <c r="BG181" i="3"/>
  <c r="BF181" i="3"/>
  <c r="T181" i="3"/>
  <c r="R181" i="3"/>
  <c r="P181" i="3"/>
  <c r="BI178" i="3"/>
  <c r="BH178" i="3"/>
  <c r="BG178" i="3"/>
  <c r="BF178" i="3"/>
  <c r="T178" i="3"/>
  <c r="R178" i="3"/>
  <c r="P178" i="3"/>
  <c r="BI175" i="3"/>
  <c r="BH175" i="3"/>
  <c r="BG175" i="3"/>
  <c r="BF175" i="3"/>
  <c r="T175" i="3"/>
  <c r="R175" i="3"/>
  <c r="P175" i="3"/>
  <c r="BI172" i="3"/>
  <c r="BH172" i="3"/>
  <c r="BG172" i="3"/>
  <c r="BF172" i="3"/>
  <c r="T172" i="3"/>
  <c r="R172" i="3"/>
  <c r="P172" i="3"/>
  <c r="BI170" i="3"/>
  <c r="BH170" i="3"/>
  <c r="BG170" i="3"/>
  <c r="BF170" i="3"/>
  <c r="T170" i="3"/>
  <c r="R170" i="3"/>
  <c r="P170" i="3"/>
  <c r="BI167" i="3"/>
  <c r="BH167" i="3"/>
  <c r="BG167" i="3"/>
  <c r="BF167" i="3"/>
  <c r="T167" i="3"/>
  <c r="R167" i="3"/>
  <c r="P167" i="3"/>
  <c r="BI164" i="3"/>
  <c r="BH164" i="3"/>
  <c r="BG164" i="3"/>
  <c r="BF164" i="3"/>
  <c r="T164" i="3"/>
  <c r="R164" i="3"/>
  <c r="P164" i="3"/>
  <c r="BI161" i="3"/>
  <c r="BH161" i="3"/>
  <c r="BG161" i="3"/>
  <c r="BF161" i="3"/>
  <c r="T161" i="3"/>
  <c r="R161" i="3"/>
  <c r="P161" i="3"/>
  <c r="BI159" i="3"/>
  <c r="BH159" i="3"/>
  <c r="BG159" i="3"/>
  <c r="BF159" i="3"/>
  <c r="T159" i="3"/>
  <c r="R159" i="3"/>
  <c r="P159" i="3"/>
  <c r="BI156" i="3"/>
  <c r="BH156" i="3"/>
  <c r="BG156" i="3"/>
  <c r="BF156" i="3"/>
  <c r="T156" i="3"/>
  <c r="R156" i="3"/>
  <c r="P156" i="3"/>
  <c r="BI153" i="3"/>
  <c r="BH153" i="3"/>
  <c r="BG153" i="3"/>
  <c r="BF153" i="3"/>
  <c r="T153" i="3"/>
  <c r="R153" i="3"/>
  <c r="P153" i="3"/>
  <c r="BI150" i="3"/>
  <c r="BH150" i="3"/>
  <c r="BG150" i="3"/>
  <c r="BF150" i="3"/>
  <c r="T150" i="3"/>
  <c r="T149" i="3" s="1"/>
  <c r="R150" i="3"/>
  <c r="R149" i="3"/>
  <c r="P150" i="3"/>
  <c r="P149" i="3"/>
  <c r="P144" i="3" s="1"/>
  <c r="BI147" i="3"/>
  <c r="BH147" i="3"/>
  <c r="BG147" i="3"/>
  <c r="BF147" i="3"/>
  <c r="T147" i="3"/>
  <c r="R147" i="3"/>
  <c r="R144" i="3" s="1"/>
  <c r="P147" i="3"/>
  <c r="BI145" i="3"/>
  <c r="BH145" i="3"/>
  <c r="BG145" i="3"/>
  <c r="BF145" i="3"/>
  <c r="T145" i="3"/>
  <c r="T144" i="3" s="1"/>
  <c r="R145" i="3"/>
  <c r="P145" i="3"/>
  <c r="BI143" i="3"/>
  <c r="BH143" i="3"/>
  <c r="BG143" i="3"/>
  <c r="BF143" i="3"/>
  <c r="T143" i="3"/>
  <c r="R143" i="3"/>
  <c r="P143" i="3"/>
  <c r="BI142" i="3"/>
  <c r="BH142" i="3"/>
  <c r="BG142" i="3"/>
  <c r="BF142" i="3"/>
  <c r="T142" i="3"/>
  <c r="R142" i="3"/>
  <c r="P142" i="3"/>
  <c r="BI140" i="3"/>
  <c r="BH140" i="3"/>
  <c r="BG140" i="3"/>
  <c r="BF140" i="3"/>
  <c r="T140" i="3"/>
  <c r="R140" i="3"/>
  <c r="P140" i="3"/>
  <c r="J134" i="3"/>
  <c r="J133" i="3"/>
  <c r="F133" i="3"/>
  <c r="F131" i="3"/>
  <c r="E129" i="3"/>
  <c r="J92" i="3"/>
  <c r="J91" i="3"/>
  <c r="F91" i="3"/>
  <c r="F89" i="3"/>
  <c r="E87" i="3"/>
  <c r="J18" i="3"/>
  <c r="E18" i="3"/>
  <c r="F134" i="3"/>
  <c r="J17" i="3"/>
  <c r="J131" i="3"/>
  <c r="E7" i="3"/>
  <c r="E85" i="3"/>
  <c r="J37" i="2"/>
  <c r="J36" i="2"/>
  <c r="AY95" i="1"/>
  <c r="J35" i="2"/>
  <c r="AX95" i="1"/>
  <c r="BI167" i="2"/>
  <c r="BH167" i="2"/>
  <c r="BG167" i="2"/>
  <c r="BF167" i="2"/>
  <c r="T167" i="2"/>
  <c r="R167" i="2"/>
  <c r="P167" i="2"/>
  <c r="BI164" i="2"/>
  <c r="BH164" i="2"/>
  <c r="BG164" i="2"/>
  <c r="BF164" i="2"/>
  <c r="T164" i="2"/>
  <c r="R164" i="2"/>
  <c r="P164" i="2"/>
  <c r="BI161" i="2"/>
  <c r="BH161" i="2"/>
  <c r="BG161" i="2"/>
  <c r="BF161" i="2"/>
  <c r="T161" i="2"/>
  <c r="R161" i="2"/>
  <c r="P161" i="2"/>
  <c r="BI158" i="2"/>
  <c r="BH158" i="2"/>
  <c r="BG158" i="2"/>
  <c r="BF158" i="2"/>
  <c r="T158" i="2"/>
  <c r="R158" i="2"/>
  <c r="P158" i="2"/>
  <c r="BI154" i="2"/>
  <c r="BH154" i="2"/>
  <c r="BG154" i="2"/>
  <c r="BF154" i="2"/>
  <c r="T154" i="2"/>
  <c r="R154" i="2"/>
  <c r="P154" i="2"/>
  <c r="BI151" i="2"/>
  <c r="BH151" i="2"/>
  <c r="BG151" i="2"/>
  <c r="BF151" i="2"/>
  <c r="T151" i="2"/>
  <c r="R151" i="2"/>
  <c r="P151" i="2"/>
  <c r="BI149" i="2"/>
  <c r="BH149" i="2"/>
  <c r="BG149" i="2"/>
  <c r="BF149" i="2"/>
  <c r="T149" i="2"/>
  <c r="R149" i="2"/>
  <c r="P149" i="2"/>
  <c r="BI147" i="2"/>
  <c r="BH147" i="2"/>
  <c r="BG147" i="2"/>
  <c r="BF147" i="2"/>
  <c r="T147" i="2"/>
  <c r="R147" i="2"/>
  <c r="P147" i="2"/>
  <c r="BI144" i="2"/>
  <c r="BH144" i="2"/>
  <c r="BG144" i="2"/>
  <c r="BF144" i="2"/>
  <c r="T144" i="2"/>
  <c r="R144" i="2"/>
  <c r="P144" i="2"/>
  <c r="BI141" i="2"/>
  <c r="BH141" i="2"/>
  <c r="BG141" i="2"/>
  <c r="BF141" i="2"/>
  <c r="T141" i="2"/>
  <c r="R141" i="2"/>
  <c r="P141" i="2"/>
  <c r="BI138" i="2"/>
  <c r="BH138" i="2"/>
  <c r="BG138" i="2"/>
  <c r="BF138" i="2"/>
  <c r="T138" i="2"/>
  <c r="R138" i="2"/>
  <c r="P138" i="2"/>
  <c r="BI134" i="2"/>
  <c r="BH134" i="2"/>
  <c r="BG134" i="2"/>
  <c r="BF134" i="2"/>
  <c r="T134" i="2"/>
  <c r="R134" i="2"/>
  <c r="P134" i="2"/>
  <c r="BI131" i="2"/>
  <c r="BH131" i="2"/>
  <c r="BG131" i="2"/>
  <c r="BF131" i="2"/>
  <c r="T131" i="2"/>
  <c r="R131" i="2"/>
  <c r="P131" i="2"/>
  <c r="BI128" i="2"/>
  <c r="BH128" i="2"/>
  <c r="BG128" i="2"/>
  <c r="BF128" i="2"/>
  <c r="T128" i="2"/>
  <c r="R128" i="2"/>
  <c r="P128" i="2"/>
  <c r="BI125" i="2"/>
  <c r="BH125" i="2"/>
  <c r="BG125" i="2"/>
  <c r="BF125" i="2"/>
  <c r="T125" i="2"/>
  <c r="R125" i="2"/>
  <c r="P125" i="2"/>
  <c r="BI122" i="2"/>
  <c r="BH122" i="2"/>
  <c r="BG122" i="2"/>
  <c r="BF122" i="2"/>
  <c r="T122" i="2"/>
  <c r="R122" i="2"/>
  <c r="P122" i="2"/>
  <c r="J116" i="2"/>
  <c r="J115" i="2"/>
  <c r="F115" i="2"/>
  <c r="F113" i="2"/>
  <c r="E111" i="2"/>
  <c r="J92" i="2"/>
  <c r="J91" i="2"/>
  <c r="F91" i="2"/>
  <c r="F89" i="2"/>
  <c r="E87" i="2"/>
  <c r="J18" i="2"/>
  <c r="E18" i="2"/>
  <c r="F116" i="2"/>
  <c r="J17" i="2"/>
  <c r="J113" i="2"/>
  <c r="E7" i="2"/>
  <c r="E109" i="2" s="1"/>
  <c r="L90" i="1"/>
  <c r="AM90" i="1"/>
  <c r="AM89" i="1"/>
  <c r="L89" i="1"/>
  <c r="AM87" i="1"/>
  <c r="L87" i="1"/>
  <c r="L85" i="1"/>
  <c r="L84" i="1"/>
  <c r="J164" i="2"/>
  <c r="BK144" i="2"/>
  <c r="J122" i="2"/>
  <c r="J144" i="2"/>
  <c r="BK125" i="2"/>
  <c r="BK138" i="2"/>
  <c r="J154" i="2"/>
  <c r="BK647" i="3"/>
  <c r="BK553" i="3"/>
  <c r="J521" i="3"/>
  <c r="BK471" i="3"/>
  <c r="BK433" i="3"/>
  <c r="J408" i="3"/>
  <c r="BK374" i="3"/>
  <c r="BK344" i="3"/>
  <c r="J319" i="3"/>
  <c r="J307" i="3"/>
  <c r="J274" i="3"/>
  <c r="BK241" i="3"/>
  <c r="J201" i="3"/>
  <c r="J634" i="3"/>
  <c r="BK581" i="3"/>
  <c r="J563" i="3"/>
  <c r="J518" i="3"/>
  <c r="J497" i="3"/>
  <c r="BK477" i="3"/>
  <c r="J452" i="3"/>
  <c r="J428" i="3"/>
  <c r="BK421" i="3"/>
  <c r="J406" i="3"/>
  <c r="J362" i="3"/>
  <c r="BK339" i="3"/>
  <c r="BK322" i="3"/>
  <c r="BK298" i="3"/>
  <c r="J289" i="3"/>
  <c r="J229" i="3"/>
  <c r="BK178" i="3"/>
  <c r="J666" i="3"/>
  <c r="BK655" i="3"/>
  <c r="BK641" i="3"/>
  <c r="BK609" i="3"/>
  <c r="BK584" i="3"/>
  <c r="J515" i="3"/>
  <c r="BK491" i="3"/>
  <c r="BK480" i="3"/>
  <c r="BK452" i="3"/>
  <c r="BK429" i="3"/>
  <c r="J421" i="3"/>
  <c r="J418" i="3"/>
  <c r="BK395" i="3"/>
  <c r="J342" i="3"/>
  <c r="BK337" i="3"/>
  <c r="BK267" i="3"/>
  <c r="J250" i="3"/>
  <c r="J192" i="3"/>
  <c r="J159" i="3"/>
  <c r="BK638" i="3"/>
  <c r="J619" i="3"/>
  <c r="J557" i="3"/>
  <c r="BK530" i="3"/>
  <c r="J495" i="3"/>
  <c r="BK447" i="3"/>
  <c r="BK430" i="3"/>
  <c r="BK411" i="3"/>
  <c r="J403" i="3"/>
  <c r="BK389" i="3"/>
  <c r="J326" i="3"/>
  <c r="J285" i="3"/>
  <c r="J226" i="3"/>
  <c r="BK189" i="3"/>
  <c r="BK150" i="3"/>
  <c r="J678" i="3"/>
  <c r="BK668" i="3"/>
  <c r="BK653" i="3"/>
  <c r="J592" i="3"/>
  <c r="J550" i="3"/>
  <c r="BK507" i="3"/>
  <c r="J455" i="3"/>
  <c r="J424" i="3"/>
  <c r="J404" i="3"/>
  <c r="J380" i="3"/>
  <c r="J339" i="3"/>
  <c r="J331" i="3"/>
  <c r="J295" i="3"/>
  <c r="BK285" i="3"/>
  <c r="J241" i="3"/>
  <c r="BK229" i="3"/>
  <c r="BK210" i="3"/>
  <c r="BK187" i="3"/>
  <c r="J164" i="3"/>
  <c r="BK680" i="3"/>
  <c r="J653" i="3"/>
  <c r="J624" i="3"/>
  <c r="BK592" i="3"/>
  <c r="J570" i="3"/>
  <c r="BK509" i="3"/>
  <c r="J462" i="3"/>
  <c r="J447" i="3"/>
  <c r="BK407" i="3"/>
  <c r="J345" i="3"/>
  <c r="J301" i="3"/>
  <c r="J292" i="3"/>
  <c r="BK284" i="3"/>
  <c r="J278" i="3"/>
  <c r="J248" i="3"/>
  <c r="J210" i="3"/>
  <c r="BK159" i="3"/>
  <c r="J140" i="3"/>
  <c r="J127" i="4"/>
  <c r="J122" i="4"/>
  <c r="BK154" i="2"/>
  <c r="J149" i="2"/>
  <c r="BK131" i="2"/>
  <c r="BK164" i="2"/>
  <c r="BK141" i="2"/>
  <c r="J131" i="2"/>
  <c r="J141" i="2"/>
  <c r="J125" i="2"/>
  <c r="J151" i="2"/>
  <c r="BK589" i="3"/>
  <c r="J559" i="3"/>
  <c r="J533" i="3"/>
  <c r="BK465" i="3"/>
  <c r="BK431" i="3"/>
  <c r="BK413" i="3"/>
  <c r="J395" i="3"/>
  <c r="BK368" i="3"/>
  <c r="BK340" i="3"/>
  <c r="J283" i="3"/>
  <c r="BK259" i="3"/>
  <c r="BK244" i="3"/>
  <c r="J196" i="3"/>
  <c r="J620" i="3"/>
  <c r="BK583" i="3"/>
  <c r="BK550" i="3"/>
  <c r="BK539" i="3"/>
  <c r="BK485" i="3"/>
  <c r="J457" i="3"/>
  <c r="J423" i="3"/>
  <c r="BK417" i="3"/>
  <c r="J411" i="3"/>
  <c r="J386" i="3"/>
  <c r="J359" i="3"/>
  <c r="J343" i="3"/>
  <c r="BK324" i="3"/>
  <c r="BK292" i="3"/>
  <c r="BK272" i="3"/>
  <c r="BK219" i="3"/>
  <c r="J189" i="3"/>
  <c r="J680" i="3"/>
  <c r="BK671" i="3"/>
  <c r="BK651" i="3"/>
  <c r="BK601" i="3"/>
  <c r="BK533" i="3"/>
  <c r="BK497" i="3"/>
  <c r="J485" i="3"/>
  <c r="J442" i="3"/>
  <c r="BK427" i="3"/>
  <c r="J417" i="3"/>
  <c r="J374" i="3"/>
  <c r="J340" i="3"/>
  <c r="J333" i="3"/>
  <c r="J282" i="3"/>
  <c r="BK255" i="3"/>
  <c r="J223" i="3"/>
  <c r="BK172" i="3"/>
  <c r="J143" i="3"/>
  <c r="J651" i="3"/>
  <c r="J631" i="3"/>
  <c r="BK612" i="3"/>
  <c r="J585" i="3"/>
  <c r="BK547" i="3"/>
  <c r="J489" i="3"/>
  <c r="J459" i="3"/>
  <c r="BK424" i="3"/>
  <c r="J415" i="3"/>
  <c r="BK409" i="3"/>
  <c r="BK391" i="3"/>
  <c r="BK359" i="3"/>
  <c r="J322" i="3"/>
  <c r="J246" i="3"/>
  <c r="BK214" i="3"/>
  <c r="BK167" i="3"/>
  <c r="BK147" i="3"/>
  <c r="J671" i="3"/>
  <c r="BK627" i="3"/>
  <c r="J596" i="3"/>
  <c r="BK567" i="3"/>
  <c r="J524" i="3"/>
  <c r="BK474" i="3"/>
  <c r="J445" i="3"/>
  <c r="J409" i="3"/>
  <c r="J391" i="3"/>
  <c r="BK356" i="3"/>
  <c r="J341" i="3"/>
  <c r="BK329" i="3"/>
  <c r="BK307" i="3"/>
  <c r="BK289" i="3"/>
  <c r="BK246" i="3"/>
  <c r="BK235" i="3"/>
  <c r="BK181" i="3"/>
  <c r="BK156" i="3"/>
  <c r="BK666" i="3"/>
  <c r="BK631" i="3"/>
  <c r="J584" i="3"/>
  <c r="J530" i="3"/>
  <c r="J507" i="3"/>
  <c r="BK459" i="3"/>
  <c r="BK404" i="3"/>
  <c r="J337" i="3"/>
  <c r="J304" i="3"/>
  <c r="J293" i="3"/>
  <c r="BK282" i="3"/>
  <c r="BK262" i="3"/>
  <c r="BK202" i="3"/>
  <c r="BK164" i="3"/>
  <c r="BK122" i="4"/>
  <c r="BK129" i="4"/>
  <c r="BK122" i="2"/>
  <c r="J158" i="2"/>
  <c r="J147" i="2"/>
  <c r="BK576" i="3"/>
  <c r="BK524" i="3"/>
  <c r="BK487" i="3"/>
  <c r="BK445" i="3"/>
  <c r="BK420" i="3"/>
  <c r="J402" i="3"/>
  <c r="J356" i="3"/>
  <c r="J313" i="3"/>
  <c r="J276" i="3"/>
  <c r="BK248" i="3"/>
  <c r="J194" i="3"/>
  <c r="BK596" i="3"/>
  <c r="J565" i="3"/>
  <c r="BK542" i="3"/>
  <c r="BK493" i="3"/>
  <c r="BK455" i="3"/>
  <c r="BK422" i="3"/>
  <c r="J410" i="3"/>
  <c r="BK371" i="3"/>
  <c r="J335" i="3"/>
  <c r="J316" i="3"/>
  <c r="BK287" i="3"/>
  <c r="BK221" i="3"/>
  <c r="BK170" i="3"/>
  <c r="BK674" i="3"/>
  <c r="BK659" i="3"/>
  <c r="BK620" i="3"/>
  <c r="BK599" i="3"/>
  <c r="J539" i="3"/>
  <c r="J512" i="3"/>
  <c r="J477" i="3"/>
  <c r="J436" i="3"/>
  <c r="J425" i="3"/>
  <c r="J413" i="3"/>
  <c r="BK347" i="3"/>
  <c r="BK338" i="3"/>
  <c r="BK276" i="3"/>
  <c r="J232" i="3"/>
  <c r="BK217" i="3"/>
  <c r="BK175" i="3"/>
  <c r="BK142" i="3"/>
  <c r="J647" i="3"/>
  <c r="BK634" i="3"/>
  <c r="J618" i="3"/>
  <c r="J553" i="3"/>
  <c r="J504" i="3"/>
  <c r="BK457" i="3"/>
  <c r="J420" i="3"/>
  <c r="BK408" i="3"/>
  <c r="BK365" i="3"/>
  <c r="J350" i="3"/>
  <c r="BK286" i="3"/>
  <c r="BK252" i="3"/>
  <c r="J244" i="3"/>
  <c r="BK201" i="3"/>
  <c r="J172" i="3"/>
  <c r="BK143" i="3"/>
  <c r="J655" i="3"/>
  <c r="J644" i="3"/>
  <c r="J599" i="3"/>
  <c r="BK557" i="3"/>
  <c r="BK483" i="3"/>
  <c r="BK428" i="3"/>
  <c r="J414" i="3"/>
  <c r="BK402" i="3"/>
  <c r="BK377" i="3"/>
  <c r="J344" i="3"/>
  <c r="BK313" i="3"/>
  <c r="BK291" i="3"/>
  <c r="BK265" i="3"/>
  <c r="BK239" i="3"/>
  <c r="J215" i="3"/>
  <c r="BK192" i="3"/>
  <c r="BK161" i="3"/>
  <c r="J668" i="3"/>
  <c r="BK644" i="3"/>
  <c r="J609" i="3"/>
  <c r="J581" i="3"/>
  <c r="BK527" i="3"/>
  <c r="J465" i="3"/>
  <c r="BK423" i="3"/>
  <c r="BK403" i="3"/>
  <c r="J365" i="3"/>
  <c r="BK295" i="3"/>
  <c r="J287" i="3"/>
  <c r="J272" i="3"/>
  <c r="J217" i="3"/>
  <c r="J170" i="3"/>
  <c r="J147" i="3"/>
  <c r="J129" i="4"/>
  <c r="BK127" i="4"/>
  <c r="BK167" i="2"/>
  <c r="BK151" i="2"/>
  <c r="BK158" i="2"/>
  <c r="BK128" i="2"/>
  <c r="J167" i="2"/>
  <c r="J161" i="2"/>
  <c r="J134" i="2"/>
  <c r="BK573" i="3"/>
  <c r="J536" i="3"/>
  <c r="BK495" i="3"/>
  <c r="BK439" i="3"/>
  <c r="BK412" i="3"/>
  <c r="BK383" i="3"/>
  <c r="J329" i="3"/>
  <c r="J310" i="3"/>
  <c r="BK281" i="3"/>
  <c r="J252" i="3"/>
  <c r="BK206" i="3"/>
  <c r="J156" i="3"/>
  <c r="J576" i="3"/>
  <c r="BK559" i="3"/>
  <c r="J547" i="3"/>
  <c r="BK504" i="3"/>
  <c r="BK468" i="3"/>
  <c r="J430" i="3"/>
  <c r="BK418" i="3"/>
  <c r="J407" i="3"/>
  <c r="BK353" i="3"/>
  <c r="BK331" i="3"/>
  <c r="J290" i="3"/>
  <c r="BK274" i="3"/>
  <c r="J202" i="3"/>
  <c r="J181" i="3"/>
  <c r="BK678" i="3"/>
  <c r="J654" i="3"/>
  <c r="J616" i="3"/>
  <c r="J606" i="3"/>
  <c r="BK570" i="3"/>
  <c r="J493" i="3"/>
  <c r="J471" i="3"/>
  <c r="J431" i="3"/>
  <c r="J419" i="3"/>
  <c r="BK414" i="3"/>
  <c r="J368" i="3"/>
  <c r="BK341" i="3"/>
  <c r="BK290" i="3"/>
  <c r="BK288" i="3"/>
  <c r="J265" i="3"/>
  <c r="BK226" i="3"/>
  <c r="J185" i="3"/>
  <c r="J150" i="3"/>
  <c r="BK140" i="3"/>
  <c r="J636" i="3"/>
  <c r="BK606" i="3"/>
  <c r="BK555" i="3"/>
  <c r="BK500" i="3"/>
  <c r="J468" i="3"/>
  <c r="BK442" i="3"/>
  <c r="J426" i="3"/>
  <c r="BK410" i="3"/>
  <c r="J377" i="3"/>
  <c r="J353" i="3"/>
  <c r="BK304" i="3"/>
  <c r="J262" i="3"/>
  <c r="J221" i="3"/>
  <c r="J178" i="3"/>
  <c r="J674" i="3"/>
  <c r="BK654" i="3"/>
  <c r="J612" i="3"/>
  <c r="J527" i="3"/>
  <c r="J480" i="3"/>
  <c r="BK416" i="3"/>
  <c r="BK406" i="3"/>
  <c r="J371" i="3"/>
  <c r="BK342" i="3"/>
  <c r="BK335" i="3"/>
  <c r="BK301" i="3"/>
  <c r="J259" i="3"/>
  <c r="BK237" i="3"/>
  <c r="J206" i="3"/>
  <c r="BK185" i="3"/>
  <c r="BK145" i="3"/>
  <c r="J659" i="3"/>
  <c r="BK618" i="3"/>
  <c r="J589" i="3"/>
  <c r="J573" i="3"/>
  <c r="BK515" i="3"/>
  <c r="J502" i="3"/>
  <c r="J427" i="3"/>
  <c r="BK386" i="3"/>
  <c r="BK310" i="3"/>
  <c r="J288" i="3"/>
  <c r="BK283" i="3"/>
  <c r="J267" i="3"/>
  <c r="J239" i="3"/>
  <c r="BK199" i="3"/>
  <c r="BK153" i="3"/>
  <c r="BK125" i="4"/>
  <c r="BK161" i="2"/>
  <c r="BK147" i="2"/>
  <c r="J128" i="2"/>
  <c r="BK149" i="2"/>
  <c r="BK134" i="2"/>
  <c r="AS94" i="1"/>
  <c r="J138" i="2"/>
  <c r="BK619" i="3"/>
  <c r="J567" i="3"/>
  <c r="BK544" i="3"/>
  <c r="BK502" i="3"/>
  <c r="BK462" i="3"/>
  <c r="J429" i="3"/>
  <c r="BK405" i="3"/>
  <c r="J389" i="3"/>
  <c r="BK362" i="3"/>
  <c r="BK333" i="3"/>
  <c r="J284" i="3"/>
  <c r="J255" i="3"/>
  <c r="BK215" i="3"/>
  <c r="J161" i="3"/>
  <c r="BK616" i="3"/>
  <c r="J555" i="3"/>
  <c r="BK512" i="3"/>
  <c r="J491" i="3"/>
  <c r="J439" i="3"/>
  <c r="BK425" i="3"/>
  <c r="BK415" i="3"/>
  <c r="BK398" i="3"/>
  <c r="J347" i="3"/>
  <c r="BK319" i="3"/>
  <c r="BK278" i="3"/>
  <c r="BK232" i="3"/>
  <c r="J199" i="3"/>
  <c r="J145" i="3"/>
  <c r="J676" i="3"/>
  <c r="BK662" i="3"/>
  <c r="BK636" i="3"/>
  <c r="BK603" i="3"/>
  <c r="BK565" i="3"/>
  <c r="BK518" i="3"/>
  <c r="J487" i="3"/>
  <c r="J474" i="3"/>
  <c r="J433" i="3"/>
  <c r="BK426" i="3"/>
  <c r="J416" i="3"/>
  <c r="J393" i="3"/>
  <c r="BK345" i="3"/>
  <c r="BK326" i="3"/>
  <c r="J286" i="3"/>
  <c r="J237" i="3"/>
  <c r="J214" i="3"/>
  <c r="J167" i="3"/>
  <c r="J641" i="3"/>
  <c r="J627" i="3"/>
  <c r="J603" i="3"/>
  <c r="J542" i="3"/>
  <c r="J509" i="3"/>
  <c r="J483" i="3"/>
  <c r="BK436" i="3"/>
  <c r="BK419" i="3"/>
  <c r="J405" i="3"/>
  <c r="J398" i="3"/>
  <c r="J383" i="3"/>
  <c r="BK343" i="3"/>
  <c r="J298" i="3"/>
  <c r="BK250" i="3"/>
  <c r="J219" i="3"/>
  <c r="BK194" i="3"/>
  <c r="J153" i="3"/>
  <c r="BK676" i="3"/>
  <c r="J662" i="3"/>
  <c r="BK624" i="3"/>
  <c r="BK585" i="3"/>
  <c r="BK563" i="3"/>
  <c r="BK536" i="3"/>
  <c r="J500" i="3"/>
  <c r="BK449" i="3"/>
  <c r="J412" i="3"/>
  <c r="BK393" i="3"/>
  <c r="BK350" i="3"/>
  <c r="J338" i="3"/>
  <c r="J324" i="3"/>
  <c r="BK293" i="3"/>
  <c r="BK270" i="3"/>
  <c r="BK223" i="3"/>
  <c r="BK196" i="3"/>
  <c r="J175" i="3"/>
  <c r="J142" i="3"/>
  <c r="J638" i="3"/>
  <c r="J601" i="3"/>
  <c r="J583" i="3"/>
  <c r="J544" i="3"/>
  <c r="BK521" i="3"/>
  <c r="BK489" i="3"/>
  <c r="J449" i="3"/>
  <c r="J422" i="3"/>
  <c r="BK380" i="3"/>
  <c r="BK316" i="3"/>
  <c r="J291" i="3"/>
  <c r="J281" i="3"/>
  <c r="J270" i="3"/>
  <c r="J235" i="3"/>
  <c r="J187" i="3"/>
  <c r="J125" i="4"/>
  <c r="T139" i="3" l="1"/>
  <c r="R139" i="3"/>
  <c r="P139" i="3"/>
  <c r="BK121" i="2"/>
  <c r="J121" i="2" s="1"/>
  <c r="J98" i="2" s="1"/>
  <c r="P157" i="2"/>
  <c r="BK184" i="3"/>
  <c r="J184" i="3"/>
  <c r="J102" i="3" s="1"/>
  <c r="T184" i="3"/>
  <c r="T188" i="3"/>
  <c r="P213" i="3"/>
  <c r="T213" i="3"/>
  <c r="T152" i="3" s="1"/>
  <c r="P294" i="3"/>
  <c r="R346" i="3"/>
  <c r="BK401" i="3"/>
  <c r="J401" i="3" s="1"/>
  <c r="J110" i="3" s="1"/>
  <c r="R401" i="3"/>
  <c r="T552" i="3"/>
  <c r="T506" i="3" s="1"/>
  <c r="T121" i="2"/>
  <c r="P184" i="3"/>
  <c r="T225" i="3"/>
  <c r="P280" i="3"/>
  <c r="R280" i="3"/>
  <c r="BK336" i="3"/>
  <c r="J336" i="3" s="1"/>
  <c r="J108" i="3" s="1"/>
  <c r="R336" i="3"/>
  <c r="R432" i="3"/>
  <c r="R562" i="3"/>
  <c r="R188" i="3"/>
  <c r="BK213" i="3"/>
  <c r="J213" i="3" s="1"/>
  <c r="J104" i="3" s="1"/>
  <c r="R213" i="3"/>
  <c r="BK294" i="3"/>
  <c r="J294" i="3" s="1"/>
  <c r="J107" i="3" s="1"/>
  <c r="P336" i="3"/>
  <c r="T336" i="3"/>
  <c r="P432" i="3"/>
  <c r="BK124" i="4"/>
  <c r="J124" i="4" s="1"/>
  <c r="J99" i="4" s="1"/>
  <c r="BK157" i="2"/>
  <c r="J157" i="2"/>
  <c r="J99" i="2" s="1"/>
  <c r="BK188" i="3"/>
  <c r="J188" i="3" s="1"/>
  <c r="J103" i="3" s="1"/>
  <c r="BK225" i="3"/>
  <c r="J225" i="3"/>
  <c r="J105" i="3"/>
  <c r="T294" i="3"/>
  <c r="BK346" i="3"/>
  <c r="J346" i="3" s="1"/>
  <c r="J109" i="3" s="1"/>
  <c r="BK432" i="3"/>
  <c r="J432" i="3" s="1"/>
  <c r="J111" i="3" s="1"/>
  <c r="BK552" i="3"/>
  <c r="J552" i="3" s="1"/>
  <c r="J113" i="3" s="1"/>
  <c r="P562" i="3"/>
  <c r="P598" i="3"/>
  <c r="R598" i="3"/>
  <c r="BK633" i="3"/>
  <c r="J633" i="3" s="1"/>
  <c r="J117" i="3" s="1"/>
  <c r="T633" i="3"/>
  <c r="P124" i="4"/>
  <c r="P120" i="4"/>
  <c r="P119" i="4" s="1"/>
  <c r="AU97" i="1" s="1"/>
  <c r="R121" i="2"/>
  <c r="R120" i="2"/>
  <c r="R119" i="2" s="1"/>
  <c r="R157" i="2"/>
  <c r="P188" i="3"/>
  <c r="P152" i="3" s="1"/>
  <c r="R225" i="3"/>
  <c r="R294" i="3"/>
  <c r="P346" i="3"/>
  <c r="T432" i="3"/>
  <c r="P552" i="3"/>
  <c r="P506" i="3" s="1"/>
  <c r="BK562" i="3"/>
  <c r="J562" i="3" s="1"/>
  <c r="J115" i="3" s="1"/>
  <c r="BK598" i="3"/>
  <c r="J598" i="3" s="1"/>
  <c r="J116" i="3" s="1"/>
  <c r="T598" i="3"/>
  <c r="P633" i="3"/>
  <c r="R633" i="3"/>
  <c r="R124" i="4"/>
  <c r="R120" i="4" s="1"/>
  <c r="R119" i="4" s="1"/>
  <c r="P121" i="2"/>
  <c r="P120" i="2" s="1"/>
  <c r="P119" i="2" s="1"/>
  <c r="AU95" i="1" s="1"/>
  <c r="T157" i="2"/>
  <c r="R184" i="3"/>
  <c r="R152" i="3" s="1"/>
  <c r="R138" i="3" s="1"/>
  <c r="R137" i="3" s="1"/>
  <c r="P225" i="3"/>
  <c r="BK280" i="3"/>
  <c r="J280" i="3" s="1"/>
  <c r="J106" i="3" s="1"/>
  <c r="T280" i="3"/>
  <c r="T346" i="3"/>
  <c r="P401" i="3"/>
  <c r="T401" i="3"/>
  <c r="R552" i="3"/>
  <c r="R506" i="3" s="1"/>
  <c r="T562" i="3"/>
  <c r="BK152" i="3"/>
  <c r="J152" i="3" s="1"/>
  <c r="J101" i="3" s="1"/>
  <c r="BK149" i="3"/>
  <c r="J149" i="3" s="1"/>
  <c r="J100" i="3" s="1"/>
  <c r="BK121" i="4"/>
  <c r="J121" i="4" s="1"/>
  <c r="J98" i="4" s="1"/>
  <c r="BK506" i="3"/>
  <c r="J506" i="3" s="1"/>
  <c r="J112" i="3" s="1"/>
  <c r="E85" i="4"/>
  <c r="F92" i="4"/>
  <c r="BE127" i="4"/>
  <c r="BE122" i="4"/>
  <c r="BE125" i="4"/>
  <c r="BE129" i="4"/>
  <c r="BK120" i="2"/>
  <c r="J120" i="2" s="1"/>
  <c r="J97" i="2" s="1"/>
  <c r="J89" i="3"/>
  <c r="BE156" i="3"/>
  <c r="BE181" i="3"/>
  <c r="BE185" i="3"/>
  <c r="BE194" i="3"/>
  <c r="BE210" i="3"/>
  <c r="BE215" i="3"/>
  <c r="BE229" i="3"/>
  <c r="BE246" i="3"/>
  <c r="BE265" i="3"/>
  <c r="BE270" i="3"/>
  <c r="BE278" i="3"/>
  <c r="BE291" i="3"/>
  <c r="BE298" i="3"/>
  <c r="BE307" i="3"/>
  <c r="BE319" i="3"/>
  <c r="BE338" i="3"/>
  <c r="BE371" i="3"/>
  <c r="BE374" i="3"/>
  <c r="BE383" i="3"/>
  <c r="BE395" i="3"/>
  <c r="BE402" i="3"/>
  <c r="BE414" i="3"/>
  <c r="BE419" i="3"/>
  <c r="BE427" i="3"/>
  <c r="BE445" i="3"/>
  <c r="BE447" i="3"/>
  <c r="BE455" i="3"/>
  <c r="BE477" i="3"/>
  <c r="BE487" i="3"/>
  <c r="BE497" i="3"/>
  <c r="BE533" i="3"/>
  <c r="BE536" i="3"/>
  <c r="BE599" i="3"/>
  <c r="BE606" i="3"/>
  <c r="BE616" i="3"/>
  <c r="BE619" i="3"/>
  <c r="BE641" i="3"/>
  <c r="BE655" i="3"/>
  <c r="BE140" i="3"/>
  <c r="BE143" i="3"/>
  <c r="BE153" i="3"/>
  <c r="BE159" i="3"/>
  <c r="BE167" i="3"/>
  <c r="BE172" i="3"/>
  <c r="BE189" i="3"/>
  <c r="BE214" i="3"/>
  <c r="BE232" i="3"/>
  <c r="BE237" i="3"/>
  <c r="BE241" i="3"/>
  <c r="BE248" i="3"/>
  <c r="BE252" i="3"/>
  <c r="BE255" i="3"/>
  <c r="BE281" i="3"/>
  <c r="BE283" i="3"/>
  <c r="BE284" i="3"/>
  <c r="BE288" i="3"/>
  <c r="BE290" i="3"/>
  <c r="BE322" i="3"/>
  <c r="BE329" i="3"/>
  <c r="BE333" i="3"/>
  <c r="BE343" i="3"/>
  <c r="BE391" i="3"/>
  <c r="BE403" i="3"/>
  <c r="BE407" i="3"/>
  <c r="BE411" i="3"/>
  <c r="BE415" i="3"/>
  <c r="BE429" i="3"/>
  <c r="BE436" i="3"/>
  <c r="BE442" i="3"/>
  <c r="BE459" i="3"/>
  <c r="BE462" i="3"/>
  <c r="BE465" i="3"/>
  <c r="BE502" i="3"/>
  <c r="BE504" i="3"/>
  <c r="BE518" i="3"/>
  <c r="BE524" i="3"/>
  <c r="BE555" i="3"/>
  <c r="BE584" i="3"/>
  <c r="BE596" i="3"/>
  <c r="BE609" i="3"/>
  <c r="BE618" i="3"/>
  <c r="BE620" i="3"/>
  <c r="BE631" i="3"/>
  <c r="BE651" i="3"/>
  <c r="BE671" i="3"/>
  <c r="BE676" i="3"/>
  <c r="BE678" i="3"/>
  <c r="E127" i="3"/>
  <c r="BE142" i="3"/>
  <c r="BE145" i="3"/>
  <c r="BE147" i="3"/>
  <c r="BE164" i="3"/>
  <c r="BE175" i="3"/>
  <c r="BE192" i="3"/>
  <c r="BE221" i="3"/>
  <c r="BE244" i="3"/>
  <c r="BE292" i="3"/>
  <c r="BE295" i="3"/>
  <c r="BE310" i="3"/>
  <c r="BE335" i="3"/>
  <c r="BE350" i="3"/>
  <c r="BE362" i="3"/>
  <c r="BE386" i="3"/>
  <c r="BE412" i="3"/>
  <c r="BE413" i="3"/>
  <c r="BE416" i="3"/>
  <c r="BE423" i="3"/>
  <c r="BE425" i="3"/>
  <c r="BE439" i="3"/>
  <c r="BE449" i="3"/>
  <c r="BE474" i="3"/>
  <c r="BE480" i="3"/>
  <c r="BE483" i="3"/>
  <c r="BE491" i="3"/>
  <c r="BE493" i="3"/>
  <c r="BE527" i="3"/>
  <c r="BE539" i="3"/>
  <c r="BE550" i="3"/>
  <c r="BE563" i="3"/>
  <c r="BE601" i="3"/>
  <c r="BE636" i="3"/>
  <c r="BE654" i="3"/>
  <c r="BE170" i="3"/>
  <c r="BE178" i="3"/>
  <c r="BE196" i="3"/>
  <c r="BE259" i="3"/>
  <c r="BE272" i="3"/>
  <c r="BE287" i="3"/>
  <c r="BE289" i="3"/>
  <c r="BE313" i="3"/>
  <c r="BE324" i="3"/>
  <c r="BE340" i="3"/>
  <c r="BE341" i="3"/>
  <c r="BE344" i="3"/>
  <c r="BE345" i="3"/>
  <c r="BE353" i="3"/>
  <c r="BE359" i="3"/>
  <c r="BE389" i="3"/>
  <c r="BE410" i="3"/>
  <c r="BE417" i="3"/>
  <c r="BE418" i="3"/>
  <c r="BE426" i="3"/>
  <c r="BE430" i="3"/>
  <c r="BE431" i="3"/>
  <c r="BE452" i="3"/>
  <c r="BE457" i="3"/>
  <c r="BE485" i="3"/>
  <c r="BE489" i="3"/>
  <c r="BE500" i="3"/>
  <c r="BE509" i="3"/>
  <c r="BE521" i="3"/>
  <c r="BE576" i="3"/>
  <c r="BE581" i="3"/>
  <c r="BE589" i="3"/>
  <c r="BE592" i="3"/>
  <c r="BE612" i="3"/>
  <c r="BE627" i="3"/>
  <c r="BE634" i="3"/>
  <c r="BE638" i="3"/>
  <c r="BE647" i="3"/>
  <c r="BE662" i="3"/>
  <c r="BE666" i="3"/>
  <c r="BE668" i="3"/>
  <c r="BE674" i="3"/>
  <c r="BE680" i="3"/>
  <c r="F92" i="3"/>
  <c r="BE150" i="3"/>
  <c r="BE161" i="3"/>
  <c r="BE187" i="3"/>
  <c r="BE201" i="3"/>
  <c r="BE202" i="3"/>
  <c r="BE206" i="3"/>
  <c r="BE217" i="3"/>
  <c r="BE219" i="3"/>
  <c r="BE223" i="3"/>
  <c r="BE226" i="3"/>
  <c r="BE235" i="3"/>
  <c r="BE286" i="3"/>
  <c r="BE301" i="3"/>
  <c r="BE326" i="3"/>
  <c r="BE337" i="3"/>
  <c r="BE342" i="3"/>
  <c r="BE356" i="3"/>
  <c r="BE365" i="3"/>
  <c r="BE368" i="3"/>
  <c r="BE377" i="3"/>
  <c r="BE405" i="3"/>
  <c r="BE409" i="3"/>
  <c r="BE420" i="3"/>
  <c r="BE421" i="3"/>
  <c r="BE424" i="3"/>
  <c r="BE433" i="3"/>
  <c r="BE471" i="3"/>
  <c r="BE495" i="3"/>
  <c r="BE507" i="3"/>
  <c r="BE544" i="3"/>
  <c r="BE553" i="3"/>
  <c r="BE603" i="3"/>
  <c r="BE624" i="3"/>
  <c r="BE199" i="3"/>
  <c r="BE239" i="3"/>
  <c r="BE250" i="3"/>
  <c r="BE262" i="3"/>
  <c r="BE267" i="3"/>
  <c r="BE274" i="3"/>
  <c r="BE276" i="3"/>
  <c r="BE282" i="3"/>
  <c r="BE285" i="3"/>
  <c r="BE293" i="3"/>
  <c r="BE304" i="3"/>
  <c r="BE316" i="3"/>
  <c r="BE331" i="3"/>
  <c r="BE339" i="3"/>
  <c r="BE347" i="3"/>
  <c r="BE380" i="3"/>
  <c r="BE393" i="3"/>
  <c r="BE398" i="3"/>
  <c r="BE404" i="3"/>
  <c r="BE406" i="3"/>
  <c r="BE408" i="3"/>
  <c r="BE422" i="3"/>
  <c r="BE428" i="3"/>
  <c r="BE468" i="3"/>
  <c r="BE512" i="3"/>
  <c r="BE515" i="3"/>
  <c r="BE530" i="3"/>
  <c r="BE542" i="3"/>
  <c r="BE547" i="3"/>
  <c r="BE557" i="3"/>
  <c r="BE559" i="3"/>
  <c r="BE565" i="3"/>
  <c r="BE567" i="3"/>
  <c r="BE570" i="3"/>
  <c r="BE573" i="3"/>
  <c r="BE583" i="3"/>
  <c r="BE585" i="3"/>
  <c r="BE644" i="3"/>
  <c r="BE653" i="3"/>
  <c r="BE659" i="3"/>
  <c r="BE149" i="2"/>
  <c r="F92" i="2"/>
  <c r="BE125" i="2"/>
  <c r="BE141" i="2"/>
  <c r="BE144" i="2"/>
  <c r="BE128" i="2"/>
  <c r="BE131" i="2"/>
  <c r="BE138" i="2"/>
  <c r="BE158" i="2"/>
  <c r="BE161" i="2"/>
  <c r="BE167" i="2"/>
  <c r="E85" i="2"/>
  <c r="J89" i="2"/>
  <c r="BE147" i="2"/>
  <c r="BE151" i="2"/>
  <c r="BE122" i="2"/>
  <c r="BE134" i="2"/>
  <c r="BE154" i="2"/>
  <c r="BE164" i="2"/>
  <c r="F34" i="2"/>
  <c r="BA95" i="1"/>
  <c r="J34" i="3"/>
  <c r="AW96" i="1" s="1"/>
  <c r="J34" i="2"/>
  <c r="AW95" i="1"/>
  <c r="F37" i="3"/>
  <c r="BD96" i="1" s="1"/>
  <c r="F37" i="2"/>
  <c r="BD95" i="1" s="1"/>
  <c r="F35" i="4"/>
  <c r="BB97" i="1"/>
  <c r="F36" i="4"/>
  <c r="BC97" i="1"/>
  <c r="J34" i="4"/>
  <c r="AW97" i="1" s="1"/>
  <c r="F34" i="4"/>
  <c r="BA97" i="1"/>
  <c r="F37" i="4"/>
  <c r="BD97" i="1"/>
  <c r="F36" i="2"/>
  <c r="BC95" i="1" s="1"/>
  <c r="F36" i="3"/>
  <c r="BC96" i="1" s="1"/>
  <c r="F35" i="2"/>
  <c r="BB95" i="1"/>
  <c r="F35" i="3"/>
  <c r="BB96" i="1" s="1"/>
  <c r="F34" i="3"/>
  <c r="BA96" i="1" s="1"/>
  <c r="P138" i="3" l="1"/>
  <c r="P137" i="3" s="1"/>
  <c r="AU96" i="1" s="1"/>
  <c r="AU94" i="1" s="1"/>
  <c r="T138" i="3"/>
  <c r="T137" i="3" s="1"/>
  <c r="T120" i="2"/>
  <c r="T119" i="2" s="1"/>
  <c r="BK144" i="3"/>
  <c r="J144" i="3"/>
  <c r="J99" i="3"/>
  <c r="BK120" i="4"/>
  <c r="J120" i="4"/>
  <c r="J97" i="4" s="1"/>
  <c r="BK119" i="2"/>
  <c r="J119" i="2"/>
  <c r="F33" i="2"/>
  <c r="AZ95" i="1"/>
  <c r="BD94" i="1"/>
  <c r="W33" i="1" s="1"/>
  <c r="BB94" i="1"/>
  <c r="W31" i="1" s="1"/>
  <c r="J30" i="2"/>
  <c r="AG95" i="1"/>
  <c r="J33" i="3"/>
  <c r="AV96" i="1" s="1"/>
  <c r="AT96" i="1" s="1"/>
  <c r="F33" i="4"/>
  <c r="AZ97" i="1"/>
  <c r="BA94" i="1"/>
  <c r="W30" i="1" s="1"/>
  <c r="J33" i="2"/>
  <c r="AV95" i="1"/>
  <c r="AT95" i="1"/>
  <c r="J33" i="4"/>
  <c r="AV97" i="1"/>
  <c r="AT97" i="1"/>
  <c r="F33" i="3"/>
  <c r="AZ96" i="1" s="1"/>
  <c r="BC94" i="1"/>
  <c r="W32" i="1" s="1"/>
  <c r="BK139" i="3" l="1"/>
  <c r="BK138" i="3"/>
  <c r="BK137" i="3" s="1"/>
  <c r="J137" i="3" s="1"/>
  <c r="J96" i="3" s="1"/>
  <c r="BK119" i="4"/>
  <c r="J119" i="4" s="1"/>
  <c r="J96" i="4" s="1"/>
  <c r="AN95" i="1"/>
  <c r="J96" i="2"/>
  <c r="J39" i="2"/>
  <c r="AY94" i="1"/>
  <c r="AZ94" i="1"/>
  <c r="W29" i="1" s="1"/>
  <c r="AW94" i="1"/>
  <c r="AK30" i="1" s="1"/>
  <c r="AX94" i="1"/>
  <c r="J138" i="3" l="1"/>
  <c r="J97" i="3"/>
  <c r="J139" i="3"/>
  <c r="J98" i="3"/>
  <c r="J30" i="4"/>
  <c r="AG97" i="1" s="1"/>
  <c r="J30" i="3"/>
  <c r="AG96" i="1" s="1"/>
  <c r="AV94" i="1"/>
  <c r="AK29" i="1" s="1"/>
  <c r="J39" i="4" l="1"/>
  <c r="J39" i="3"/>
  <c r="AN96" i="1"/>
  <c r="AN97" i="1"/>
  <c r="AG94" i="1"/>
  <c r="AK26" i="1" s="1"/>
  <c r="AT94" i="1"/>
  <c r="AN94" i="1" l="1"/>
  <c r="AK35" i="1"/>
</calcChain>
</file>

<file path=xl/sharedStrings.xml><?xml version="1.0" encoding="utf-8"?>
<sst xmlns="http://schemas.openxmlformats.org/spreadsheetml/2006/main" count="7596" uniqueCount="1353">
  <si>
    <t>Export Komplet</t>
  </si>
  <si>
    <t/>
  </si>
  <si>
    <t>2.0</t>
  </si>
  <si>
    <t>ZAMOK</t>
  </si>
  <si>
    <t>False</t>
  </si>
  <si>
    <t>{4546af6d-61ca-4558-b79e-41641fddf9c8}</t>
  </si>
  <si>
    <t>0,01</t>
  </si>
  <si>
    <t>21</t>
  </si>
  <si>
    <t>12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</si>
  <si>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</si>
  <si>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</si>
  <si>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</si>
  <si>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</si>
  <si>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</si>
  <si>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2024/169</t>
  </si>
  <si>
    <t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</si>
  <si>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</si>
  <si>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Revitalizace veřejného prostranství před autobusovým nádražím v Karviné</t>
  </si>
  <si>
    <t>KSO:</t>
  </si>
  <si>
    <t>CC-CZ:</t>
  </si>
  <si>
    <t>Místo:</t>
  </si>
  <si>
    <t xml:space="preserve">Statutární město Karviná </t>
  </si>
  <si>
    <t>Datum:</t>
  </si>
  <si>
    <t>Zadavatel:</t>
  </si>
  <si>
    <t>IČ:</t>
  </si>
  <si>
    <t>00297534</t>
  </si>
  <si>
    <t>Statutární město Karviná, Fryštácká 72/1</t>
  </si>
  <si>
    <t>DIČ:</t>
  </si>
  <si>
    <t>Uchazeč:</t>
  </si>
  <si>
    <t>Vyplň údaj</t>
  </si>
  <si>
    <t>Projektant:</t>
  </si>
  <si>
    <t>02017342</t>
  </si>
  <si>
    <t>Atregia s.r.o., Vážného 10, Brno - Řečkovice</t>
  </si>
  <si>
    <t>True</t>
  </si>
  <si>
    <t>Zpracovatel:</t>
  </si>
  <si>
    <t>Bc. Barbora Zábojníková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</si>
  <si>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</si>
  <si>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</si>
  <si>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</si>
  <si>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</si>
  <si>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</si>
  <si>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</si>
  <si>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</si>
  <si>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</si>
  <si>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</si>
  <si>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</si>
  <si>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</si>
  <si>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</si>
  <si>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</si>
  <si>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</si>
  <si>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</si>
  <si>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</si>
  <si>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</si>
  <si>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</si>
  <si>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</si>
  <si>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</si>
  <si>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</si>
  <si>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</si>
  <si>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</si>
  <si>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</si>
  <si>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</si>
  <si>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</si>
  <si>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</si>
  <si>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</si>
  <si>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</si>
  <si>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</si>
  <si>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</si>
  <si>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</si>
  <si>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</si>
  <si>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</si>
  <si>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</si>
  <si>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</si>
  <si>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</si>
  <si>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</si>
  <si>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</si>
  <si>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</si>
  <si>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</si>
  <si>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</si>
  <si>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</si>
  <si>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</si>
  <si>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</si>
  <si>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/</t>
  </si>
  <si>
    <t>00</t>
  </si>
  <si>
    <t>Kácení dřevin</t>
  </si>
  <si>
    <t>STA</t>
  </si>
  <si>
    <t>1</t>
  </si>
  <si>
    <t>{85f33bcb-7240-49b3-925b-a5397b25eb79}</t>
  </si>
  <si>
    <t>2</t>
  </si>
  <si>
    <t>01</t>
  </si>
  <si>
    <t>Revitalizace veřejného prostranství před autobusovým nádražím v Karviná</t>
  </si>
  <si>
    <t>{cc12b1e9-4354-4c6a-bab9-d9fb24cfd01d}</t>
  </si>
  <si>
    <t>VRN</t>
  </si>
  <si>
    <t xml:space="preserve">Vedlejší rozpočtové náklady </t>
  </si>
  <si>
    <t>{ea634884-d474-4174-862b-cd8b1a3c2d0b}</t>
  </si>
  <si>
    <t>pocet_stromu_20_30</t>
  </si>
  <si>
    <t>počet kusů stromů s průměrem pařezu 20-30</t>
  </si>
  <si>
    <t>kus</t>
  </si>
  <si>
    <t>31</t>
  </si>
  <si>
    <t>3</t>
  </si>
  <si>
    <t>pocet_stromu_40_50</t>
  </si>
  <si>
    <t>počet kusů stromů s průměrem pařezu 40-50</t>
  </si>
  <si>
    <t>14</t>
  </si>
  <si>
    <t>KRYCÍ LIST SOUPISU PRACÍ</t>
  </si>
  <si>
    <t>kere_odst</t>
  </si>
  <si>
    <t>odstranění keřů do 100m2</t>
  </si>
  <si>
    <t>m2</t>
  </si>
  <si>
    <t>833,5</t>
  </si>
  <si>
    <t>kere_odstr2</t>
  </si>
  <si>
    <t>odstranění keřů do 500m2</t>
  </si>
  <si>
    <t>582</t>
  </si>
  <si>
    <t>Objekt:</t>
  </si>
  <si>
    <t>00 - Kácení dřevin</t>
  </si>
  <si>
    <t>REKAPITULACE ČLENĚNÍ SOUPISU PRACÍ</t>
  </si>
  <si>
    <t>Kód dílu - Popis</t>
  </si>
  <si>
    <t>Cena celkem [CZK]</t>
  </si>
  <si>
    <t>Náklady ze soupisu prací</t>
  </si>
  <si>
    <t>-1</t>
  </si>
  <si>
    <t>HSV - Práce a dodávky HSV</t>
  </si>
  <si>
    <t xml:space="preserve">    5 - Kácení stromů</t>
  </si>
  <si>
    <t xml:space="preserve">    6 - Kácení křovin ve skupinách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</si>
  <si>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</si>
  <si>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</si>
  <si>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</si>
  <si>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</si>
  <si>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</si>
  <si>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</si>
  <si>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</si>
  <si>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</si>
  <si>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</si>
  <si>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</si>
  <si>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</si>
  <si>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</si>
  <si>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</si>
  <si>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</si>
  <si>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</si>
  <si>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</si>
  <si>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5</t>
  </si>
  <si>
    <t>Kácení stromů</t>
  </si>
  <si>
    <t>K</t>
  </si>
  <si>
    <t>112151112</t>
  </si>
  <si>
    <t>Směrové kácení stromů s rozřezáním a odvětvením D kmene přes 200 do 300 mm</t>
  </si>
  <si>
    <t>4</t>
  </si>
  <si>
    <t>24143312</t>
  </si>
  <si>
    <t>PP</t>
  </si>
  <si>
    <t>Pokácení stromu směrové v celku s odřezáním kmene a s odvětvením průměru kmene přes 200 do 300 mm</t>
  </si>
  <si>
    <t>VV</t>
  </si>
  <si>
    <t>112151114</t>
  </si>
  <si>
    <t>Směrové kácení stromů s rozřezáním a odvětvením D kmene přes 400 do 500 mm</t>
  </si>
  <si>
    <t>-555988238</t>
  </si>
  <si>
    <t>Pokácení stromu směrové v celku s odřezáním kmene a s odvětvením průměru kmene přes 400 do 500 mm</t>
  </si>
  <si>
    <t>112201112</t>
  </si>
  <si>
    <t>Odstranění pařezů D do 0,3 m v rovině a svahu 1:5 s odklizením do 20 m a zasypáním jámy</t>
  </si>
  <si>
    <t>-143892851</t>
  </si>
  <si>
    <t>Odstranění pařezu v rovině nebo na svahu do 1:5 o průměru pařezu na řezné ploše přes 200 do 300 mm</t>
  </si>
  <si>
    <t>112201114</t>
  </si>
  <si>
    <t>Odstranění pařezů D přes 0,4 do 0,5 m v rovině a svahu do 1:5 s odklizením do 20 m a zasypáním jámy</t>
  </si>
  <si>
    <t>849396774</t>
  </si>
  <si>
    <t>Odstranění pařezu v rovině nebo na svahu do 1:5 o průměru pařezu na řezné ploše přes 400 do 500 mm</t>
  </si>
  <si>
    <t>M</t>
  </si>
  <si>
    <t>10364100</t>
  </si>
  <si>
    <t>zemina pro terénní úpravy - tříděná</t>
  </si>
  <si>
    <t>t</t>
  </si>
  <si>
    <t>49053398</t>
  </si>
  <si>
    <t>"objem pařezů dle tab"obsah_pařez*0,5</t>
  </si>
  <si>
    <t>"převod na tuny"zemina_pařez*2000/1000</t>
  </si>
  <si>
    <t>6</t>
  </si>
  <si>
    <t>112155115</t>
  </si>
  <si>
    <t>Štěpkování stromků a větví v zapojeném porostu průměru kmene do 300 mm s naložením</t>
  </si>
  <si>
    <t>1282452214</t>
  </si>
  <si>
    <t>Štěpkování s naložením na dopravní prostředek a odvozem do 20 km stromků a větví v zapojeném porostu, průměru kmene do 300 mm</t>
  </si>
  <si>
    <t>44</t>
  </si>
  <si>
    <t>7</t>
  </si>
  <si>
    <t>112155121</t>
  </si>
  <si>
    <t>Štěpkování stromků a větví v zapojeném porostu průměru kmene přes 300 do 500 mm s naložením</t>
  </si>
  <si>
    <t>235233570</t>
  </si>
  <si>
    <t>Štěpkování s naložením na dopravní prostředek a odvozem do 20 km stromků a větví v zapojeném porostu, průměru kmene přes 300 do 500 mm</t>
  </si>
  <si>
    <t>8</t>
  </si>
  <si>
    <t>162201411</t>
  </si>
  <si>
    <t>Vodorovné přemístění kmenů stromů listnatých do 1 km D kmene do 300 mm</t>
  </si>
  <si>
    <t>1807842692</t>
  </si>
  <si>
    <t>Vodorovné přemístění větví, kmenů nebo pařezů s naložením, složením a dopravou do 1000 m kmenů stromů listnatých, průměru přes 100 do 300 mm</t>
  </si>
  <si>
    <t>23</t>
  </si>
  <si>
    <t>9</t>
  </si>
  <si>
    <t>162201415</t>
  </si>
  <si>
    <t>Vodorovné přemístění kmenů stromů jehličnatých do 1 km D kmene přes 100 do 300 mm</t>
  </si>
  <si>
    <t>-602893020</t>
  </si>
  <si>
    <t>Vodorovné přemístění větví, kmenů nebo pařezů s naložením, složením a dopravou do 1000 m kmenů stromů jehličnatých, průměru přes 100 do 300 mm</t>
  </si>
  <si>
    <t>10</t>
  </si>
  <si>
    <t>162201416</t>
  </si>
  <si>
    <t>Vodorovné přemístění kmenů stromů jehličnatých do 1 km D kmene přes 300 do 500 mm</t>
  </si>
  <si>
    <t>-1097296795</t>
  </si>
  <si>
    <t>Vodorovné přemístění větví, kmenů nebo pařezů s naložením, složením a dopravou do 1000 m kmenů stromů jehličnatých, průměru přes 300 do 500 mm</t>
  </si>
  <si>
    <t>11</t>
  </si>
  <si>
    <t>162201421</t>
  </si>
  <si>
    <t>Vodorovné přemístění pařezů do 1 km D přes 100 do 300 mm</t>
  </si>
  <si>
    <t>1104628216</t>
  </si>
  <si>
    <t>Vodorovné přemístění větví, kmenů nebo pařezů s naložením, složením a dopravou do 1000 m pařezů kmenů, průměru přes 100 do 300 mm</t>
  </si>
  <si>
    <t>162201422</t>
  </si>
  <si>
    <t>Vodorovné přemístění pařezů do 1 km D přes 300 do 500 mm</t>
  </si>
  <si>
    <t>-212963651</t>
  </si>
  <si>
    <t>Vodorovné přemístění větví, kmenů nebo pařezů s naložením, složením a dopravou do 1000 m pařezů kmenů, průměru přes 300 do 500 mm</t>
  </si>
  <si>
    <t>Kácení křovin ve skupinách</t>
  </si>
  <si>
    <t>13</t>
  </si>
  <si>
    <t>111212361</t>
  </si>
  <si>
    <t>Odstranění nevhodných dřevin přes 500 m2 v přes 1 m s odstraněním pařezů v rovině nebo svahu do 1:5</t>
  </si>
  <si>
    <t>1204390042</t>
  </si>
  <si>
    <t>Odstranění nevhodných dřevin průměru kmene do 100 mm výšky přes 1 m s odstraněním pařezu přes 500 m2 v rovině nebo na svahu do 1:5</t>
  </si>
  <si>
    <t>kere_odst+kere_odstr2</t>
  </si>
  <si>
    <t>162301501</t>
  </si>
  <si>
    <t>Vodorovné přemístění křovin do 5 km D kmene do 100 mm</t>
  </si>
  <si>
    <t>324624959</t>
  </si>
  <si>
    <t>Vodorovné přemístění smýcených křovin do průměru kmene 100 mm na vzdálenost do 5 000 m</t>
  </si>
  <si>
    <t>15</t>
  </si>
  <si>
    <t>112155311</t>
  </si>
  <si>
    <t>Štěpkování keřového porostu středně hustého s naložením</t>
  </si>
  <si>
    <t>181286004</t>
  </si>
  <si>
    <t>Štěpkování s naložením na dopravní prostředek a odvozem do 20 km keřového porostu středně hustého</t>
  </si>
  <si>
    <t>16</t>
  </si>
  <si>
    <t>997221858</t>
  </si>
  <si>
    <t>Poplatek za uložení na recyklační skládce (skládkovné) odpadu z rostlinných pletiv kód odpadu 02 01 03</t>
  </si>
  <si>
    <t>845292997</t>
  </si>
  <si>
    <t>Poplatek za uložení stavebního odpadu na recyklační skládce (skládkovné) z rostlinných pletiv zatříděného do Katalogu odpadů pod kódem 02 01 03</t>
  </si>
  <si>
    <t>"objem větví a drtě z pařezů, přepočteno na 1prms"kácení_objem_korun*0,35</t>
  </si>
  <si>
    <t>odst_trav_drn</t>
  </si>
  <si>
    <t>odstranění travního drnu</t>
  </si>
  <si>
    <t>933</t>
  </si>
  <si>
    <t>pl_slapaky</t>
  </si>
  <si>
    <t xml:space="preserve">plocha šlapáků do trávníku </t>
  </si>
  <si>
    <t>150</t>
  </si>
  <si>
    <t>stromy_1</t>
  </si>
  <si>
    <t>navržené stromy</t>
  </si>
  <si>
    <t>ks</t>
  </si>
  <si>
    <t>41</t>
  </si>
  <si>
    <t>kere</t>
  </si>
  <si>
    <t>počet keřů</t>
  </si>
  <si>
    <t>870</t>
  </si>
  <si>
    <t>vysadba_keru</t>
  </si>
  <si>
    <t>výsadby keřů</t>
  </si>
  <si>
    <t>658</t>
  </si>
  <si>
    <t>delka_samofix_obruby</t>
  </si>
  <si>
    <t>délka samosamofixační obruby</t>
  </si>
  <si>
    <t>m</t>
  </si>
  <si>
    <t>43</t>
  </si>
  <si>
    <t>pl_min_mulč</t>
  </si>
  <si>
    <t xml:space="preserve">plocha  záhonu minerálního mulče </t>
  </si>
  <si>
    <t>275</t>
  </si>
  <si>
    <t>01 - Revitalizace veřejného prostranství před autobusovým nádražím v Karviná</t>
  </si>
  <si>
    <t>trvalky_min_mulc</t>
  </si>
  <si>
    <t xml:space="preserve">početr trvalek minerálního mulče </t>
  </si>
  <si>
    <t>1940</t>
  </si>
  <si>
    <t>cibuloviny_min_mulc</t>
  </si>
  <si>
    <t>počet cibulovin</t>
  </si>
  <si>
    <t>5805</t>
  </si>
  <si>
    <t>dest_zahon</t>
  </si>
  <si>
    <t>dešťový záhon</t>
  </si>
  <si>
    <t>317</t>
  </si>
  <si>
    <t>destova_zahrada_V1</t>
  </si>
  <si>
    <t>dešťová zahrada V1</t>
  </si>
  <si>
    <t>m3</t>
  </si>
  <si>
    <t>47,8</t>
  </si>
  <si>
    <t>destova_zahrada_V2</t>
  </si>
  <si>
    <t>dešťová zahrada V2</t>
  </si>
  <si>
    <t>52,16</t>
  </si>
  <si>
    <t>trvalky_dest_zahon</t>
  </si>
  <si>
    <t xml:space="preserve">trvalky do dešťového záhonu </t>
  </si>
  <si>
    <t>350</t>
  </si>
  <si>
    <t>cibul_dest_zahon</t>
  </si>
  <si>
    <t>cibuloviny do dešťového záhonu</t>
  </si>
  <si>
    <t>500</t>
  </si>
  <si>
    <t>pl_zal_trav</t>
  </si>
  <si>
    <t>plocha založení trávníku</t>
  </si>
  <si>
    <t>3000</t>
  </si>
  <si>
    <t>pl_trav_dest_zahony</t>
  </si>
  <si>
    <t>plocha trávníku u dešťových záhonů</t>
  </si>
  <si>
    <t>pokos_NP</t>
  </si>
  <si>
    <t>plošná výměra kosených trávníků</t>
  </si>
  <si>
    <t>30000</t>
  </si>
  <si>
    <t>pokos_NP1</t>
  </si>
  <si>
    <t>3170</t>
  </si>
  <si>
    <t>pokos</t>
  </si>
  <si>
    <t>24000</t>
  </si>
  <si>
    <t>pokos1</t>
  </si>
  <si>
    <t>2536</t>
  </si>
  <si>
    <t xml:space="preserve">    N020 - Odstranění mobiliáře</t>
  </si>
  <si>
    <t xml:space="preserve">      NO21 - Odstranění stávající dlažby</t>
  </si>
  <si>
    <t xml:space="preserve">        NO22 - Odstranění keřů</t>
  </si>
  <si>
    <t xml:space="preserve">    N04 - Příprava ploch</t>
  </si>
  <si>
    <t xml:space="preserve">      7.1 - Uložení obrubníku ke stávající dlážděné ploše</t>
  </si>
  <si>
    <t xml:space="preserve">      60 - Umístění šlapáků do trávníku</t>
  </si>
  <si>
    <t xml:space="preserve">      5 - Umístění mobiliáře</t>
  </si>
  <si>
    <t xml:space="preserve">    N05 - Výsadba stromů</t>
  </si>
  <si>
    <t xml:space="preserve">    12 - Materiál pro výsadbu - stromy</t>
  </si>
  <si>
    <t xml:space="preserve">    N051 - Výsadba keřů</t>
  </si>
  <si>
    <t xml:space="preserve">    N08 - Keře</t>
  </si>
  <si>
    <t xml:space="preserve">    N037 - Založení trvalkových záhonů</t>
  </si>
  <si>
    <t xml:space="preserve">    N06 - Materiál pro výsadbu - trvalky</t>
  </si>
  <si>
    <t xml:space="preserve">    7 - Dešťové záhony</t>
  </si>
  <si>
    <t xml:space="preserve">    47 - Založení trávníku parkového</t>
  </si>
  <si>
    <t xml:space="preserve">      998 - Přesun hmot a nakládání suti</t>
  </si>
  <si>
    <t xml:space="preserve">    11.2 - Rozvojová péče o vegetační prvky po dobu 3 let </t>
  </si>
  <si>
    <t xml:space="preserve">    11 - Následná péče v 1. roce</t>
  </si>
  <si>
    <t xml:space="preserve">    12.2 - Následná péče ve 2. roce</t>
  </si>
  <si>
    <t xml:space="preserve">    13 - Následná péče ve 3. roce</t>
  </si>
  <si>
    <t>N020</t>
  </si>
  <si>
    <t>Odstranění mobiliáře</t>
  </si>
  <si>
    <t>966001312</t>
  </si>
  <si>
    <t>Odstranění odpadkového koše přichyceného páskováním nebo šrouby</t>
  </si>
  <si>
    <t>CS ÚRS 2025 01</t>
  </si>
  <si>
    <t>512</t>
  </si>
  <si>
    <t>655090847</t>
  </si>
  <si>
    <t>966001312R</t>
  </si>
  <si>
    <t>Odstranění ocelového sloupku přichyceného páskováním nebo šrouby</t>
  </si>
  <si>
    <t>-392892789</t>
  </si>
  <si>
    <t>966005111</t>
  </si>
  <si>
    <t>Rozebrání a odstranění zábradlí se sloupky osazenými s betonovými patkami</t>
  </si>
  <si>
    <t>1516962229</t>
  </si>
  <si>
    <t>NO21</t>
  </si>
  <si>
    <t>Odstranění stávající dlažby</t>
  </si>
  <si>
    <t>113107152</t>
  </si>
  <si>
    <t>Odstranění podkladu pl přes 50 do 200 m2 z kameniva těženého tl 200 mm</t>
  </si>
  <si>
    <t>-2071746641</t>
  </si>
  <si>
    <t>Odstranění podkladů nebo krytů s přemístěním hmot na skládku na vzdálenost do 20 m nebo s naložením na dopravní prostředek v ploše jednotlivě přes 50 m2 do 200 m2 z kameniva těženého, o tl. vrstvy přes 100 do 200 mm</t>
  </si>
  <si>
    <t>113106142</t>
  </si>
  <si>
    <t>Rozebrání dlažeb z betonových nebo kamenných dlaždic komunikací pro pěší strojně pl přes 50 m2</t>
  </si>
  <si>
    <t>-1036722506</t>
  </si>
  <si>
    <t>Rozebrání dlažeb komunikací pro pěší s přemístěním hmot na skládku na vzdálenost do 3 m nebo s naložením na dopravní prostředek s ložem z kameniva nebo živice a s jakoukoliv výplní spár strojně plochy jednotlivě přes 50 m2 z betonových nebo kameninových dlaždic, desek nebo tvarovek</t>
  </si>
  <si>
    <t>NO22</t>
  </si>
  <si>
    <t>Odstranění keřů</t>
  </si>
  <si>
    <t>111212311</t>
  </si>
  <si>
    <t>Odstranění nevhodných dřevin do 100 m2 v přes 1 m bez odstranění pařezů v rovině nebo svahu do 1:5</t>
  </si>
  <si>
    <t>2095716259</t>
  </si>
  <si>
    <t>Odstranění nevhodných dřevin průměru kmene do 100 mm výšky přes 1 m bez odstranění pařezu do 100 m2 v rovině nebo na svahu do 1:5</t>
  </si>
  <si>
    <t>N04</t>
  </si>
  <si>
    <t>Příprava ploch</t>
  </si>
  <si>
    <t>111301111</t>
  </si>
  <si>
    <t>Sejmutí drnu tl do 100 mm s přemístěním do 50 m nebo naložením na dopravní prostředek</t>
  </si>
  <si>
    <t>-1890982964</t>
  </si>
  <si>
    <t>Sejmutí drnu tl. do 100 mm, v jakékoliv ploše</t>
  </si>
  <si>
    <t>odst_trav_drn+destova_zahrada_V1+destova_zahrada_V2</t>
  </si>
  <si>
    <t>162602112</t>
  </si>
  <si>
    <t>Vodorovné přemístění drnu bez naložení se složením do 5000 m</t>
  </si>
  <si>
    <t>1271057389</t>
  </si>
  <si>
    <t>Vodorovné přemístění drnu na suchu na vzdálenost přes 4000 do 5000 m</t>
  </si>
  <si>
    <t>R171201201</t>
  </si>
  <si>
    <t>Uložení drnu na skládky</t>
  </si>
  <si>
    <t>vlastní položka</t>
  </si>
  <si>
    <t>-731206764</t>
  </si>
  <si>
    <t>(odst_trav_drn+destova_zahrada_V1+destova_zahrada_V2)*0,1</t>
  </si>
  <si>
    <t>183403131</t>
  </si>
  <si>
    <t>Obdělání půdy rytím zemina tř 1 a 2 v rovině a svahu do 1:5</t>
  </si>
  <si>
    <t>380732104</t>
  </si>
  <si>
    <t>Obdělání půdy  rytím půdy hl. do 200 mm v zemině tř. 1 až 2 v rovině nebo na svahu do 1:5</t>
  </si>
  <si>
    <t>183403153.2</t>
  </si>
  <si>
    <t>Obdělání půdy hrabáním v rovině a svahu do 1:5</t>
  </si>
  <si>
    <t>65420071</t>
  </si>
  <si>
    <t>Obdělání půdy hrabáním v rovině nebo na svahu do 1:5</t>
  </si>
  <si>
    <t>184813511.1</t>
  </si>
  <si>
    <t>Chemické odplevelení před založením kultury postřikem na široko v rovině a svahu do 1:5 ručně</t>
  </si>
  <si>
    <t>-1112773963</t>
  </si>
  <si>
    <t>Chemické odplevelení půdy před založením kultury, trávníku nebo zpevněných ploch ručně o jakékoli výměře postřikem na široko v rovině nebo na svahu do 1:5</t>
  </si>
  <si>
    <t>25234001</t>
  </si>
  <si>
    <t>herbicid totální systémový neselektivní, bal.1 l (5l/ha)</t>
  </si>
  <si>
    <t>litr</t>
  </si>
  <si>
    <t>-943854171</t>
  </si>
  <si>
    <t>1032,96*0,005 'Přepočtené koeficientem množství</t>
  </si>
  <si>
    <t>181351113</t>
  </si>
  <si>
    <t>Rozprostření ornice tl vrstvy do 200 mm pl přes 500 m2 v rovině nebo ve svahu do 1:5 strojně</t>
  </si>
  <si>
    <t>-1382818116</t>
  </si>
  <si>
    <t>Rozprostření a urovnání ornice v rovině nebo ve svahu sklonu do 1:5 strojně při souvislé ploše přes 500 m2, tl. vrstvy do 200 mm</t>
  </si>
  <si>
    <t>R-1012.1</t>
  </si>
  <si>
    <t>Zemina tříděná zahradní pro výsadbu keřů, vč.dopravy, ztratné 3% v ceně</t>
  </si>
  <si>
    <t>88859635</t>
  </si>
  <si>
    <t>Zemina tříděná zahradní, 1m3=1,4t, vrstva 10-15cm, fr. 0-10mm, vč.dopravy</t>
  </si>
  <si>
    <t>"převod na tuny ohumus keře"(odst_trav_drn+destova_zahrada_V1+destova_zahrada_V2)*0,05*2000/1000</t>
  </si>
  <si>
    <t>-1105441181</t>
  </si>
  <si>
    <t>"převod z m3 na kg a tuny"((odst_trav_drn+destova_zahrada_V1+destova_zahrada_V2)*0,1)*550/1000</t>
  </si>
  <si>
    <t>17</t>
  </si>
  <si>
    <t>171201221</t>
  </si>
  <si>
    <t>Poplatek za uložení na skládce (skládkovné) zeminy a kamení kód odpadu 17 05 04</t>
  </si>
  <si>
    <t>997795008</t>
  </si>
  <si>
    <t>Poplatek za uložení stavebního odpadu na skládce (skládkovné) zeminy a kamení zatříděného do Katalogu odpadů pod kódem 17 05 04</t>
  </si>
  <si>
    <t>7.1</t>
  </si>
  <si>
    <t>Uložení obrubníku ke stávající dlážděné ploše</t>
  </si>
  <si>
    <t>18</t>
  </si>
  <si>
    <t>916231113</t>
  </si>
  <si>
    <t>Osazení chodníkového obrubníku betonového ležatého s boční opěrou do lože z betonu prostého</t>
  </si>
  <si>
    <t>1136888323</t>
  </si>
  <si>
    <t>Osazení chodníkového obrubníku betonového se zřízením lože, s vyplněním a zatřením spár cementovou maltou ležatého s boční opěrou z betonu prostého, do lože z betonu prostého</t>
  </si>
  <si>
    <t>19</t>
  </si>
  <si>
    <t>R001</t>
  </si>
  <si>
    <t>Parkový obrubník o rozměru 1000x100x250 mm</t>
  </si>
  <si>
    <t>505248679</t>
  </si>
  <si>
    <t>60</t>
  </si>
  <si>
    <t>Umístění šlapáků do trávníku</t>
  </si>
  <si>
    <t>20</t>
  </si>
  <si>
    <t>122251102</t>
  </si>
  <si>
    <t>Odkopávky a prokopávky nezapažené v hornině třídy těžitelnosti I skupiny 3 objem do 50 m3 strojně</t>
  </si>
  <si>
    <t>-1811685569</t>
  </si>
  <si>
    <t>Odkopávky a prokopávky nezapažené strojně v hornině třídy těžitelnosti I skupiny 3 přes 20 do 50 m3</t>
  </si>
  <si>
    <t>pl_slapaky*0,235</t>
  </si>
  <si>
    <t>167151101</t>
  </si>
  <si>
    <t>Nakládání výkopku z hornin třídy těžitelnosti I, skupiny 1 až 3 do 100 m3</t>
  </si>
  <si>
    <t>-339720619</t>
  </si>
  <si>
    <t>Nakládání, skládání a překládání neulehlého výkopku nebo sypaniny strojně nakládání, množství do 100 m3, z horniny třídy těžitelnosti I, skupiny 1 až 3</t>
  </si>
  <si>
    <t>22</t>
  </si>
  <si>
    <t>171251201</t>
  </si>
  <si>
    <t>Uložení sypaniny na skládky nebo meziskládky</t>
  </si>
  <si>
    <t>1199904117</t>
  </si>
  <si>
    <t>Uložení sypaniny na skládky nebo meziskládky bez hutnění s upravením uložené sypaniny do předepsaného tvaru</t>
  </si>
  <si>
    <t>181951112.1</t>
  </si>
  <si>
    <t>Úprava pláně v hornině třídy těžitelnosti I skupiny 1 až 3 se zhutněním strojně</t>
  </si>
  <si>
    <t>-872207418</t>
  </si>
  <si>
    <t>Úprava pláně vyrovnáním výškových rozdílů strojně v hornině třídy těžitelnosti I, skupiny 1 až 3 se zhutněním</t>
  </si>
  <si>
    <t>24</t>
  </si>
  <si>
    <t>596811411</t>
  </si>
  <si>
    <t>Kladení velkoformátové betonové dlažby tl přes 100 do 150 mm velikosti do 0,5 m2 pl do 300 m2</t>
  </si>
  <si>
    <t>1322085504</t>
  </si>
  <si>
    <t>Kladení velkoformátové dlažby pozemních komunikací a komunikací pro pěší s ložem z kameniva tl. 40 mm, s vyplněním spár, s hutněním, vibrováním a se smetením přebytečného materiálu tl. přes 100 do 150 mm, velikosti dlaždic do 0,5 m2, pro plochy do 300 m2</t>
  </si>
  <si>
    <t>25</t>
  </si>
  <si>
    <t>R02546</t>
  </si>
  <si>
    <t xml:space="preserve">Dlaždice betonová, přírodní šedá barva, rozměry 1000x250x55 mm </t>
  </si>
  <si>
    <t>-1469455873</t>
  </si>
  <si>
    <t>26</t>
  </si>
  <si>
    <t>564851111</t>
  </si>
  <si>
    <t>Podklad ze štěrkodrtě ŠD tl 150 mm</t>
  </si>
  <si>
    <t>-526604124</t>
  </si>
  <si>
    <t>Podklad ze štěrkodrti ŠD s rozprostřením a zhutněním, po zhutnění tl. 150 mm</t>
  </si>
  <si>
    <t>pl_slapaky"10% na vysypání spár"</t>
  </si>
  <si>
    <t>150*1,1 'Přepočtené koeficientem množství</t>
  </si>
  <si>
    <t>27</t>
  </si>
  <si>
    <t>564201011</t>
  </si>
  <si>
    <t>Podklad nebo podsyp ze štěrkopísku smíchaného se zahradním substrátem plochy do 100 m2 tl 30 mm</t>
  </si>
  <si>
    <t>1924060082</t>
  </si>
  <si>
    <t xml:space="preserve">Podklad nebo podsyp ze štěrkopísku ŠP s rozprostřením, vlhčením a zhutněním plochy jednotlivě do 100 m2, po zhutnění tl. 40 mm, kamenivo bude tvořit cca 80% a zemina 20% </t>
  </si>
  <si>
    <t>28</t>
  </si>
  <si>
    <t>10321100</t>
  </si>
  <si>
    <t>zahradní substrát pro výsadbu VL</t>
  </si>
  <si>
    <t>-742972974</t>
  </si>
  <si>
    <t>pl_slapaky*0,03</t>
  </si>
  <si>
    <t>Umístění mobiliáře</t>
  </si>
  <si>
    <t>29</t>
  </si>
  <si>
    <t>936124111</t>
  </si>
  <si>
    <t>Montáž sedáku bez nutnosti kotvení</t>
  </si>
  <si>
    <t>-537862649</t>
  </si>
  <si>
    <t>30</t>
  </si>
  <si>
    <t>R024164</t>
  </si>
  <si>
    <t>Sedák vytvořen z pohledového pevnostního betonu, rozměry 400x400x400</t>
  </si>
  <si>
    <t>-1024616316</t>
  </si>
  <si>
    <t>936104211</t>
  </si>
  <si>
    <t>Montáž odpadkového koše do betonové patky</t>
  </si>
  <si>
    <t>-2121128175</t>
  </si>
  <si>
    <t>32</t>
  </si>
  <si>
    <t>R02165</t>
  </si>
  <si>
    <t xml:space="preserve">Odpadkový koš s ocelovou nosnou konstrukcí s víkem, na zadní noze nebo soklu, s dřevěnou přední výplní </t>
  </si>
  <si>
    <t xml:space="preserve">kus </t>
  </si>
  <si>
    <t>-1707002732</t>
  </si>
  <si>
    <t>Odpadkový koš s ocelovou nosnou konstrukcí s víkem, na zadní noze nebo soklu, s dřevěnou přední výplní, 320x362x980 mm, 65l</t>
  </si>
  <si>
    <t>33</t>
  </si>
  <si>
    <t>220320391</t>
  </si>
  <si>
    <t>Montáž tabule informační na nosnou konstrukci do 100 kg</t>
  </si>
  <si>
    <t>-1201354452</t>
  </si>
  <si>
    <t>Montáž tabule včetně vyvrtání otvorů a připevnění tabule, nosné konstrukce, zatažení kabelů do tabule informační na nosnou konstrukci do hmotnosti tabule 100 kg</t>
  </si>
  <si>
    <t>34</t>
  </si>
  <si>
    <t>R0659741</t>
  </si>
  <si>
    <t>Informační tabule 1020x1900 mm</t>
  </si>
  <si>
    <t>-1509452831</t>
  </si>
  <si>
    <t>Informační tabule se zinkovou ocelovou nosnou konstrukcí s práškovým vypalovacím lakem</t>
  </si>
  <si>
    <t>N05</t>
  </si>
  <si>
    <t>Výsadba stromů</t>
  </si>
  <si>
    <t>35</t>
  </si>
  <si>
    <t>183101221</t>
  </si>
  <si>
    <t>Jamky pro výsadbu s výměnou 50 % půdy zeminy skupiny 1 až 4 obj přes 0,4 do 1 m3 v rovině a svahu do 1:5</t>
  </si>
  <si>
    <t>-343179975</t>
  </si>
  <si>
    <t>Hloubení jamek pro vysazování rostlin v zemině skupiny 1 až 4 s výměnou půdy z 50% v rovině nebo na svahu do 1:5, objemu přes 0,40 do 1,00 m3</t>
  </si>
  <si>
    <t>36</t>
  </si>
  <si>
    <t>-1995678133</t>
  </si>
  <si>
    <t>41*0,5 'Přepočtené koeficientem množství</t>
  </si>
  <si>
    <t>37</t>
  </si>
  <si>
    <t>184102115</t>
  </si>
  <si>
    <t>Výsadba dřeviny s balem D přes 0,5 do 0,6 m do jamky se zalitím v rovině a svahu do 1:5, vč. komparativního řezu</t>
  </si>
  <si>
    <t>-1939836054</t>
  </si>
  <si>
    <t>Výsadba dřeviny s balem do předem vyhloubené jamky se zalitím v rovině nebo na svahu do 1:5, při průměru balu přes 500 do 600 mm</t>
  </si>
  <si>
    <t>38</t>
  </si>
  <si>
    <t>185802114</t>
  </si>
  <si>
    <t>Aplikace půdního kondicionéru k jednotlivým rostlinám v rovině a svahu do 1:5</t>
  </si>
  <si>
    <t>1297052525</t>
  </si>
  <si>
    <t>20,5*0,001 'Přepočtené koeficientem množství</t>
  </si>
  <si>
    <t>39</t>
  </si>
  <si>
    <t>251911550</t>
  </si>
  <si>
    <t>Půdní kondicionér vícesložkový včetně dovozu, ztratné 3%</t>
  </si>
  <si>
    <t>kg</t>
  </si>
  <si>
    <t>-1468238895</t>
  </si>
  <si>
    <t>"stromy - množství 500g/strom"0,5*stromy_1</t>
  </si>
  <si>
    <t>40</t>
  </si>
  <si>
    <t>184215132</t>
  </si>
  <si>
    <t>Ukotvení kmene dřevin v rovině nebo na svahu do 1:5 třemi kůly D do 0,1 m dl přes 1 do 2 m</t>
  </si>
  <si>
    <t>980705817</t>
  </si>
  <si>
    <t>Ukotvení dřeviny kůly v rovině nebo na svahu do 1:5 třemi kůly, délky přes 1 do 2 m</t>
  </si>
  <si>
    <t>60591253</t>
  </si>
  <si>
    <t>kůl vyvazovací dřevěný impregnovaný D 8cm dl 2m</t>
  </si>
  <si>
    <t>-999663382</t>
  </si>
  <si>
    <t>3*3 'Přepočtené koeficientem množství</t>
  </si>
  <si>
    <t>42</t>
  </si>
  <si>
    <t>184215133</t>
  </si>
  <si>
    <t>Ukotvení kmene dřevin třemi kůly D do 0,1 m délky do 3 m</t>
  </si>
  <si>
    <t>726316322</t>
  </si>
  <si>
    <t>stromy_1-6</t>
  </si>
  <si>
    <t>184215113</t>
  </si>
  <si>
    <t>Ukotvení kmene dřevin v rovině nebo na svahu do 1:5 jedním kůlem D do 0,1 m dl přes 2 do 3 m</t>
  </si>
  <si>
    <t>1402695535</t>
  </si>
  <si>
    <t>Ukotvení dřeviny kůly v rovině nebo na svahu do 1:5 jedním kůlem, délky přes 2 do 3 m</t>
  </si>
  <si>
    <t>60591255</t>
  </si>
  <si>
    <t>kůl vyvazovací dřevěný impregnovaný D 6cm dl 2,5m</t>
  </si>
  <si>
    <t>-742234800</t>
  </si>
  <si>
    <t>"3kůly*strom"3*(stromy_1-6)+3</t>
  </si>
  <si>
    <t>45</t>
  </si>
  <si>
    <t>R-1005</t>
  </si>
  <si>
    <t>Příčka z půlené frézované kulatiny prům. 6 cm, délka 60 cm, ztratné 1%</t>
  </si>
  <si>
    <t>1012678048</t>
  </si>
  <si>
    <t>"3*příčka v horní části a 2*3 přičky v dolníčásti/1strom"9*(stromy_1-3)</t>
  </si>
  <si>
    <t>46</t>
  </si>
  <si>
    <t>184911111</t>
  </si>
  <si>
    <t>Uvázání dřeviny ke kůlům</t>
  </si>
  <si>
    <t>-535968684</t>
  </si>
  <si>
    <t>Uvázání dřeviny dvěma úvazky ke stávajícímu kůlu</t>
  </si>
  <si>
    <t>47</t>
  </si>
  <si>
    <t>1008</t>
  </si>
  <si>
    <t>Úvazek bavlněný šířka 3 cm</t>
  </si>
  <si>
    <t>-1833639</t>
  </si>
  <si>
    <t>"na 1strom/2m"2*(stromy_1-3)</t>
  </si>
  <si>
    <t>"na 1jehlicnan/1m"3</t>
  </si>
  <si>
    <t>Součet</t>
  </si>
  <si>
    <t>48</t>
  </si>
  <si>
    <t>184215412</t>
  </si>
  <si>
    <t>Zhotovení závlahové mísy dřevin D kmene do 1,0 m v rovině nebo na svahu do 1:5</t>
  </si>
  <si>
    <t>106937578</t>
  </si>
  <si>
    <t>Zhotovení závlahové mísy u solitérních dřevin v rovině nebo na svahu do 1:5, o průměru kmene přes 0,5 do 1 m</t>
  </si>
  <si>
    <t>49</t>
  </si>
  <si>
    <t>184813162</t>
  </si>
  <si>
    <t>Zřízení ochranného nátěru kmene stromu do výšky 1 m obvodu přes 180 do 250 mm</t>
  </si>
  <si>
    <t>-354909429</t>
  </si>
  <si>
    <t>Zřízení ochranného nátěru kmene stromu do výšky 1 m, obvodu kmene přes 180 do 250 mm</t>
  </si>
  <si>
    <t>stromy_1-3</t>
  </si>
  <si>
    <t>50</t>
  </si>
  <si>
    <t>100</t>
  </si>
  <si>
    <t>Ochranný nátěr na kmeny proti korní spále způsobené teplotními vlivy</t>
  </si>
  <si>
    <t>-172634990</t>
  </si>
  <si>
    <t>Ochranný nátěr na kmeny proti korní spále způsobené teplotními vlivy - základový + ochranný nátěr</t>
  </si>
  <si>
    <t>51</t>
  </si>
  <si>
    <t>184911421</t>
  </si>
  <si>
    <t>Mulčování rostlin kůrou tl. do 0,1 m v rovině a svahu do 1:5</t>
  </si>
  <si>
    <t>1072556489</t>
  </si>
  <si>
    <t>Mulčování vysazených rostlin mulčovací kůrou, tl. do 100 mm v rovině nebo na svahu do 1:5</t>
  </si>
  <si>
    <t>52</t>
  </si>
  <si>
    <t>103911000</t>
  </si>
  <si>
    <t>kůra mulčovací, včetně ztratného 3%</t>
  </si>
  <si>
    <t>819395796</t>
  </si>
  <si>
    <t>41*0,1 'Přepočtené koeficientem množství</t>
  </si>
  <si>
    <t>53</t>
  </si>
  <si>
    <t>185804312</t>
  </si>
  <si>
    <t>Zalití rostlin vodou plocha přes 20 m2</t>
  </si>
  <si>
    <t>960412333</t>
  </si>
  <si>
    <t>"80l/strom - prevod na m3*počet"(80/1000)*stromy_1</t>
  </si>
  <si>
    <t>54</t>
  </si>
  <si>
    <t>185851121.1</t>
  </si>
  <si>
    <t>Dovoz vody pro zálivku rostlin za vzdálenost do 1000 m</t>
  </si>
  <si>
    <t>-1379948017</t>
  </si>
  <si>
    <t>Dovoz vody pro zálivku rostlin na vzdálenost do 1000 m</t>
  </si>
  <si>
    <t>55</t>
  </si>
  <si>
    <t>185851129</t>
  </si>
  <si>
    <t>Příplatek k dovozu vody pro zálivku rostlin do 1000 m ZKD 1000 m</t>
  </si>
  <si>
    <t>540147581</t>
  </si>
  <si>
    <t>Dovoz vody pro zálivku rostlin Příplatek k ceně za každých dalších i započatých 1000 m</t>
  </si>
  <si>
    <t>56</t>
  </si>
  <si>
    <t>082113210</t>
  </si>
  <si>
    <t>voda pitná pro ostatní odběratele</t>
  </si>
  <si>
    <t>-1550202398</t>
  </si>
  <si>
    <t>Materiál pro výsadbu - stromy</t>
  </si>
  <si>
    <t>57</t>
  </si>
  <si>
    <t>R02</t>
  </si>
  <si>
    <t>Acer campestre 'Red Shine' obvod kmene 12-14 s balem, ztratné 3 % v ceně</t>
  </si>
  <si>
    <t>177152955</t>
  </si>
  <si>
    <t>58</t>
  </si>
  <si>
    <t>R_200360</t>
  </si>
  <si>
    <t>Acer platanoides ´Crimson King´  obvod kmene 12-14, s balem, ztratné 3% v ceně</t>
  </si>
  <si>
    <t>2027456678</t>
  </si>
  <si>
    <t>59</t>
  </si>
  <si>
    <t>R_200011</t>
  </si>
  <si>
    <t>Acer platanoides ´Olmsted´ obvod kmene 12-14 s balem, ztratné 3% v ceně</t>
  </si>
  <si>
    <t>-254690028</t>
  </si>
  <si>
    <t>R_200356</t>
  </si>
  <si>
    <t xml:space="preserve">Amelanchier lamarckii ´Ballerina´ vícekmen, v 250/300, s balem s balem, ztratné 3 % v ceně </t>
  </si>
  <si>
    <t>-76671075</t>
  </si>
  <si>
    <t>61</t>
  </si>
  <si>
    <t>R_200195</t>
  </si>
  <si>
    <t xml:space="preserve">Carpinus betulus 'Frans Fontaine' obvod kmene 12-14 s balem, ztratné 3 % v ceně </t>
  </si>
  <si>
    <t>-305200190</t>
  </si>
  <si>
    <t>62</t>
  </si>
  <si>
    <t>R031</t>
  </si>
  <si>
    <t>Liquidambar styraciflua 'Worplesdon', obvod kmene 12-14 s balem, ztratné 3% v ceně</t>
  </si>
  <si>
    <t>1428668447</t>
  </si>
  <si>
    <t>63</t>
  </si>
  <si>
    <t>R_200056.1</t>
  </si>
  <si>
    <t>Platanus x acerifolia ´Huissen´, obvod kmene 12-14, s balem, ztratné 3% v ceně</t>
  </si>
  <si>
    <t>-99156992</t>
  </si>
  <si>
    <t>64</t>
  </si>
  <si>
    <t>R_2000498.1.3</t>
  </si>
  <si>
    <t>Prunus avium ´Plena´,  obvod kmene 12-14 cm, s balem, ztratné 3% v ceně</t>
  </si>
  <si>
    <t>-2147473457</t>
  </si>
  <si>
    <t>65</t>
  </si>
  <si>
    <t>SLL1059</t>
  </si>
  <si>
    <t>Prunus ´Accolade´, obvod kmene 12-14, s balem, ztratné 3% v ceně</t>
  </si>
  <si>
    <t>1553920145</t>
  </si>
  <si>
    <t>66</t>
  </si>
  <si>
    <t>R0658452</t>
  </si>
  <si>
    <t xml:space="preserve">Prunus serrulata 'Royal Burgundy', vícekmen, v 250/300, s balem, ztratné 3% v ceně </t>
  </si>
  <si>
    <t>-439396166</t>
  </si>
  <si>
    <t>67</t>
  </si>
  <si>
    <t>R06485</t>
  </si>
  <si>
    <t xml:space="preserve">Prunus avium 'Plena', vícekmen, v 250/300, s balem, ztratné 3% v ceně </t>
  </si>
  <si>
    <t>-1670807006</t>
  </si>
  <si>
    <t>68</t>
  </si>
  <si>
    <t>R0265987</t>
  </si>
  <si>
    <t xml:space="preserve">Prunus cerasifera 'Nigra', obvod kmene 12-14 s balem, ztratné 3% v ceně </t>
  </si>
  <si>
    <t>109850235</t>
  </si>
  <si>
    <t>69</t>
  </si>
  <si>
    <t>SLL1013</t>
  </si>
  <si>
    <t>Pinus sylvestris ´Watereri´, v 200/250, s balem, ztratné 3% v ceně</t>
  </si>
  <si>
    <t>1164796848</t>
  </si>
  <si>
    <t>N051</t>
  </si>
  <si>
    <t>Výsadba keřů</t>
  </si>
  <si>
    <t>70</t>
  </si>
  <si>
    <t>184813511</t>
  </si>
  <si>
    <t>-1069667637</t>
  </si>
  <si>
    <t>71</t>
  </si>
  <si>
    <t>252340010.1</t>
  </si>
  <si>
    <t>herbicid totální, bal. 1 l (5l/ha)</t>
  </si>
  <si>
    <t>1694593239</t>
  </si>
  <si>
    <t>herbicidy - totální bal. 1 l, dávkování 5l/ha</t>
  </si>
  <si>
    <t>658*0,0005 'Přepočtené koeficientem množství</t>
  </si>
  <si>
    <t>72</t>
  </si>
  <si>
    <t>183111114</t>
  </si>
  <si>
    <t>Hloubení jamek bez výměny půdy zeminy skupiny 1 až 4 obj přes 0,01 do 0,02 m3 v rovině a svahu do 1:5</t>
  </si>
  <si>
    <t>-1001611386</t>
  </si>
  <si>
    <t>Hloubení jamek pro vysazování rostlin v zemině skupiny 1 až 4 bez výměny půdy v rovině nebo na svahu do 1:5, objemu přes 0,01 do 0,02 m3</t>
  </si>
  <si>
    <t>73</t>
  </si>
  <si>
    <t>184102111</t>
  </si>
  <si>
    <t>Výsadba dřeviny s balem D do 0,2 m do jamky se zalitím v rovině a svahu do 1:5, vč. komparativního řezu</t>
  </si>
  <si>
    <t>511961560</t>
  </si>
  <si>
    <t>Výsadba dřeviny s balem do předem vyhloubené jamky se zalitím v rovině nebo na svahu do 1:5, při průměru balu přes 100 do 200 mm, , vč. komparativního řezu</t>
  </si>
  <si>
    <t>74</t>
  </si>
  <si>
    <t>181351003</t>
  </si>
  <si>
    <t>Rozprostření ornice tl vrstvy do 200 mm pl do 100 m2 v rovině nebo ve svahu do 1:5 strojně</t>
  </si>
  <si>
    <t>323426004</t>
  </si>
  <si>
    <t>Rozprostření a urovnání ornice v rovině nebo ve svahu sklonu do 1:5 strojně při souvislé ploše do 100 m2, tl. vrstvy do 200 mm</t>
  </si>
  <si>
    <t>75</t>
  </si>
  <si>
    <t>R-1012</t>
  </si>
  <si>
    <t>-1884333457</t>
  </si>
  <si>
    <t>"převod na tuny"vysadba_keru*0,1*2000/1000</t>
  </si>
  <si>
    <t>76</t>
  </si>
  <si>
    <t>183403132</t>
  </si>
  <si>
    <t>Obdělání půdy rytím zemina tř 3 v rovině a svahu do 1:5</t>
  </si>
  <si>
    <t>-595941535</t>
  </si>
  <si>
    <t>Obdělání půdy rytím půdy hl. do 200 mm v zemině tř. 3 v rovině nebo na svahu do 1:5</t>
  </si>
  <si>
    <t>77</t>
  </si>
  <si>
    <t>183403153</t>
  </si>
  <si>
    <t>1209689386</t>
  </si>
  <si>
    <t>78</t>
  </si>
  <si>
    <t>944431667</t>
  </si>
  <si>
    <t>79</t>
  </si>
  <si>
    <t>-96445195</t>
  </si>
  <si>
    <t>658*0,1 'Přepočtené koeficientem množství</t>
  </si>
  <si>
    <t>80</t>
  </si>
  <si>
    <t>-1835015966</t>
  </si>
  <si>
    <t>65,8*0,001 'Přepočtené koeficientem množství</t>
  </si>
  <si>
    <t>81</t>
  </si>
  <si>
    <t>-1551352092</t>
  </si>
  <si>
    <t>"keře - množství 200g/m2"0,1*(vysadba_keru)</t>
  </si>
  <si>
    <t>82</t>
  </si>
  <si>
    <t>642313426</t>
  </si>
  <si>
    <t>"10l/m2 - prevod na m3*počet"(10/1000)*vysadba_keru</t>
  </si>
  <si>
    <t>83</t>
  </si>
  <si>
    <t>585334011</t>
  </si>
  <si>
    <t>84</t>
  </si>
  <si>
    <t>-150725343</t>
  </si>
  <si>
    <t>85</t>
  </si>
  <si>
    <t>082113210.2</t>
  </si>
  <si>
    <t>-1559116279</t>
  </si>
  <si>
    <t>N08</t>
  </si>
  <si>
    <t>Keře</t>
  </si>
  <si>
    <t>86</t>
  </si>
  <si>
    <t>R_300155.1</t>
  </si>
  <si>
    <t>Forsythia x intermedia ´Goldrausch´, vel. 30-40 cm, ko 1,5l, ztratné 3% v ceně</t>
  </si>
  <si>
    <t>1731951510</t>
  </si>
  <si>
    <t>87</t>
  </si>
  <si>
    <t>R_300116</t>
  </si>
  <si>
    <t>Ligustrum vulgare ´Lodense´, vel. 20-30 cm, K2, ztratné 3% v ceně</t>
  </si>
  <si>
    <t>-1892217359</t>
  </si>
  <si>
    <t>88</t>
  </si>
  <si>
    <t>R_300207.1</t>
  </si>
  <si>
    <t>Potentilla fruticosa ´Hach. Giant´, vel. 40-60 cm, ko 2 l, ztratné 3% v ceně</t>
  </si>
  <si>
    <t>135997907</t>
  </si>
  <si>
    <t>89</t>
  </si>
  <si>
    <t>R_3000500</t>
  </si>
  <si>
    <t xml:space="preserve">Prunus laurocerasus ´Zabeliana´, vel. 40-60, ko 2 l, ztratné 3 % v ceně </t>
  </si>
  <si>
    <t>-488891408</t>
  </si>
  <si>
    <t>90</t>
  </si>
  <si>
    <t>R099</t>
  </si>
  <si>
    <t xml:space="preserve">Ribes sanguineum 'King Edward VII', vel. 30-40, K2, ztratné 3 % v ceně </t>
  </si>
  <si>
    <t>-1616307228</t>
  </si>
  <si>
    <t>91</t>
  </si>
  <si>
    <t>R_300068</t>
  </si>
  <si>
    <t>Spiraea japonica 'Goldflame', vel. 15-20 cm, K1, ztratné 3% v ceně</t>
  </si>
  <si>
    <t>-582770338</t>
  </si>
  <si>
    <t>92</t>
  </si>
  <si>
    <t>R_300101.1</t>
  </si>
  <si>
    <t>Spiraea japonica ´Genpei´,  vel. 30-40 cm, ko 1,5 , ztratné 3% v ceně</t>
  </si>
  <si>
    <t>-48146954</t>
  </si>
  <si>
    <t>93</t>
  </si>
  <si>
    <t>R_300077</t>
  </si>
  <si>
    <t>Symphoricarpos orbiculatusi, vel. 40-60 cm, ko 2 l, ztratné 3 % v ceně</t>
  </si>
  <si>
    <t>-888521069</t>
  </si>
  <si>
    <t>94</t>
  </si>
  <si>
    <t>R_3001210</t>
  </si>
  <si>
    <t>Viburnum 'Pragense', vel. 40-60 cm, ko 2l, ztratné 3% v ceně</t>
  </si>
  <si>
    <t>-243907126</t>
  </si>
  <si>
    <t>N037</t>
  </si>
  <si>
    <t>Založení trvalkových záhonů</t>
  </si>
  <si>
    <t>95</t>
  </si>
  <si>
    <t>R-1018.1</t>
  </si>
  <si>
    <t>Instalace ocelové samofixační obruby, pozink.plech 2000x200x3mm, bez vrchního lemu</t>
  </si>
  <si>
    <t>874836428</t>
  </si>
  <si>
    <t>Ocelová samofixační obruba, pozink.plech 2000x200x3mm, bez vrchního lemu, s otvory pro vzájemné snýtování nebo sešroubování</t>
  </si>
  <si>
    <t>96</t>
  </si>
  <si>
    <t>-1427789020</t>
  </si>
  <si>
    <t>"počet opakování 2x"pl_min_mulč*2</t>
  </si>
  <si>
    <t>97</t>
  </si>
  <si>
    <t>252340010.1.1</t>
  </si>
  <si>
    <t>herbicid totální, bal. 1 l (5l/ha), ekologicky šetrný</t>
  </si>
  <si>
    <t>1044154629</t>
  </si>
  <si>
    <t>550*0,0005 'Přepočtené koeficientem množství</t>
  </si>
  <si>
    <t>98</t>
  </si>
  <si>
    <t>183211211</t>
  </si>
  <si>
    <t>Založení štěrkového záhonu pro výsadbu trvalek v rovině nebo ve svahu do 1:5 v zemině skupiny 1 až 4</t>
  </si>
  <si>
    <t>-2143307099</t>
  </si>
  <si>
    <t>Založení štěrkového záhonu pro výsadbu trvalek v zemině skupiny 1 až 4 v rovině nebo na svahu do 1:5</t>
  </si>
  <si>
    <t>99</t>
  </si>
  <si>
    <t>58333625</t>
  </si>
  <si>
    <t>hrubší praný písek frakce 2/3mm</t>
  </si>
  <si>
    <t>1756239973</t>
  </si>
  <si>
    <t>kamenivo těžené hrubé frakce 4/8</t>
  </si>
  <si>
    <t>" tl. 8 cm"pl_min_mulč*0,08</t>
  </si>
  <si>
    <t>119005122</t>
  </si>
  <si>
    <t>Vytyčení výsadeb zapojených nebo v záhonu plochy přes 10 do 100 m2 s rozmístěním rostlin do plochy nepravidelně viz. TZ</t>
  </si>
  <si>
    <t>-1531989855</t>
  </si>
  <si>
    <t>Vytyčení výsadeb s rozmístěním rostlin dle projektové dokumentace zapojených nebo v záhonu, plochy přes 10 do 100 m2 do plochy individuálně</t>
  </si>
  <si>
    <t>101</t>
  </si>
  <si>
    <t>183111113</t>
  </si>
  <si>
    <t>Hloubení jamek bez výměny půdy zeminy skupiny 1 až 4 obj přes 0,005 do 0,01 m3 v rovině a svahu do 1:5</t>
  </si>
  <si>
    <t>-1327922566</t>
  </si>
  <si>
    <t>Hloubení jamek pro vysazování rostlin v zemině skupiny 1 až 4 bez výměny půdy v rovině nebo na svahu do 1:5, objemu přes 0,005 do 0,01 m3</t>
  </si>
  <si>
    <t>"druh snesoucí sešlap mezi nášlapnými pásy z dlažby"200</t>
  </si>
  <si>
    <t>102</t>
  </si>
  <si>
    <t>-1194900528</t>
  </si>
  <si>
    <t>103</t>
  </si>
  <si>
    <t>183111111</t>
  </si>
  <si>
    <t>Hloubení jamek bez výměny půdy zeminy skupiny 1 až 4 obj do 0,002 m3 v rovině a svahu do 1:5</t>
  </si>
  <si>
    <t>-665323397</t>
  </si>
  <si>
    <t>Hloubení jamek pro vysazování rostlin v zemině skupiny 1 až 4 bez výměny půdy v rovině nebo na svahu do 1:5, objemu do 0,002 m3</t>
  </si>
  <si>
    <t>trvalky_min_mulc+cibuloviny_min_mulc</t>
  </si>
  <si>
    <t>104</t>
  </si>
  <si>
    <t>183211322</t>
  </si>
  <si>
    <t>Výsadba květin krytokořenných průměru kontejneru přes 80 do 120 mm</t>
  </si>
  <si>
    <t>-1606847959</t>
  </si>
  <si>
    <t>Výsadba květin do připravené půdy se zalitím do připravené půdy, se zalitím květin krytokořenných o průměru kontejneru přes 80 do 120 mm</t>
  </si>
  <si>
    <t>105</t>
  </si>
  <si>
    <t>183211313</t>
  </si>
  <si>
    <t>Výsadba cibulí nebo hlíz</t>
  </si>
  <si>
    <t>413142192</t>
  </si>
  <si>
    <t>Výsadba květin do připravené půdy se zalitím do připravené půdy, se zalitím cibulí nebo hlíz</t>
  </si>
  <si>
    <t>106</t>
  </si>
  <si>
    <t>184911161</t>
  </si>
  <si>
    <t>Mulčování záhonů kačírkem tl. vrstvy do 0,1 m v rovině a svahu do 1:5</t>
  </si>
  <si>
    <t>645165778</t>
  </si>
  <si>
    <t>Mulčování záhonů kačírkem nebo drceným kamenivem tloušťky mulče přes 50 do 100 mm v rovině nebo na svahu do 1:5</t>
  </si>
  <si>
    <t>107</t>
  </si>
  <si>
    <t>58343810</t>
  </si>
  <si>
    <t>kamenivo drcené hrubé frakce 4/8</t>
  </si>
  <si>
    <t>-151721254</t>
  </si>
  <si>
    <t>spáry budou následně částečně (do výšky 20 mm pod svrchní hranu obrubníku) vysypány drobným kamenivem 80% a smíchány s ornicí z výkopu 20% a zatravněny</t>
  </si>
  <si>
    <t>" tl. 7 cm, převod na tuny"pl_min_mulč*0,07*2000/1000</t>
  </si>
  <si>
    <t>108</t>
  </si>
  <si>
    <t>185804312.1</t>
  </si>
  <si>
    <t>816392820</t>
  </si>
  <si>
    <t>Zalití rostlin vodou plochy záhonů jednotlivě přes 20 m2</t>
  </si>
  <si>
    <t>"trvalkové záhony s min. mulčem - převod na m3*m2 zahonu"(10/1000)*pl_min_mulč</t>
  </si>
  <si>
    <t>109</t>
  </si>
  <si>
    <t>185851121.2</t>
  </si>
  <si>
    <t>386702751</t>
  </si>
  <si>
    <t>110</t>
  </si>
  <si>
    <t>185851129.1.1</t>
  </si>
  <si>
    <t>-2043686333</t>
  </si>
  <si>
    <t>111</t>
  </si>
  <si>
    <t>082113210.4</t>
  </si>
  <si>
    <t>-1316293146</t>
  </si>
  <si>
    <t>voda pitná voda pitná pro ostatní odběratele</t>
  </si>
  <si>
    <t>112</t>
  </si>
  <si>
    <t>R-171201201</t>
  </si>
  <si>
    <t>Uložení bioodpadu na skládky</t>
  </si>
  <si>
    <t>-1221036210</t>
  </si>
  <si>
    <t>Uložení odpadu na skládky</t>
  </si>
  <si>
    <t>pl_min_mulč*0,2</t>
  </si>
  <si>
    <t>113</t>
  </si>
  <si>
    <t>171201211</t>
  </si>
  <si>
    <t>Poplatek za uložení bioodpadu na skládce (skládkovné)</t>
  </si>
  <si>
    <t>26363440</t>
  </si>
  <si>
    <t>Uložení bioodpadu poplatek za uložení na skládce (skládkovné)</t>
  </si>
  <si>
    <t>"převod z m3 na kg a tuny"(pl_min_mulč*0,15)*550/1000</t>
  </si>
  <si>
    <t>N06</t>
  </si>
  <si>
    <t>Materiál pro výsadbu - trvalky</t>
  </si>
  <si>
    <t>114</t>
  </si>
  <si>
    <t>R064784</t>
  </si>
  <si>
    <t>Thymus serpyllum  'Creeping Red', K9, ztratné 3%v ceně</t>
  </si>
  <si>
    <t>-1240911786</t>
  </si>
  <si>
    <t>115</t>
  </si>
  <si>
    <t>R_447</t>
  </si>
  <si>
    <t>Agastache 'Blue Fortune, K9, ztratné 3%v ceně</t>
  </si>
  <si>
    <t>-72451999</t>
  </si>
  <si>
    <t>116</t>
  </si>
  <si>
    <t>R_4581</t>
  </si>
  <si>
    <t>Aster lateriflorus ´Lady in Black´, K9, ztratné 3%v ceně</t>
  </si>
  <si>
    <t>422539505</t>
  </si>
  <si>
    <t>117</t>
  </si>
  <si>
    <t>R_400020.2</t>
  </si>
  <si>
    <t>Echinacea purpurea ´Magnus´, K9, ztratné 3%v ceně</t>
  </si>
  <si>
    <t>1474636186</t>
  </si>
  <si>
    <t>118</t>
  </si>
  <si>
    <t>R_425</t>
  </si>
  <si>
    <t>Liatris spicata, K9, ztratné 3%v ceně</t>
  </si>
  <si>
    <t>167106475</t>
  </si>
  <si>
    <t>119</t>
  </si>
  <si>
    <t>R_448</t>
  </si>
  <si>
    <t>Panicum virgatum 'Rotstrahlbusch', K9, ztratné 3%v ceně</t>
  </si>
  <si>
    <t>516380029</t>
  </si>
  <si>
    <t>120</t>
  </si>
  <si>
    <t>R_459</t>
  </si>
  <si>
    <t>Aster dumosus 'Jenny', K9, ztratné 3%v ceně</t>
  </si>
  <si>
    <t>798762051</t>
  </si>
  <si>
    <t>121</t>
  </si>
  <si>
    <t>R_400084</t>
  </si>
  <si>
    <t>Euphorbia polychroma, K9, ztratné 3% v ceně</t>
  </si>
  <si>
    <t>987012554</t>
  </si>
  <si>
    <t>122</t>
  </si>
  <si>
    <t>040SLT03760.1</t>
  </si>
  <si>
    <t>Lavandula angustifolia ´Munstead´, K9, ztratné 3%v ceně</t>
  </si>
  <si>
    <t>-1533440931</t>
  </si>
  <si>
    <t>123</t>
  </si>
  <si>
    <t>R_400094</t>
  </si>
  <si>
    <t>Pennisetum alopecuroides 'Hameln', K9, ztratné 3% v ceně</t>
  </si>
  <si>
    <t>-1271345566</t>
  </si>
  <si>
    <t>124</t>
  </si>
  <si>
    <t>R_4311</t>
  </si>
  <si>
    <t>Penstemon ´Mystica´, K9, ztratné 3%v ceně</t>
  </si>
  <si>
    <t>1847186422</t>
  </si>
  <si>
    <t>125</t>
  </si>
  <si>
    <t>R_400101</t>
  </si>
  <si>
    <t>Salvia officinalis ´Berggartner´, K9, ztratné 3% v ceně</t>
  </si>
  <si>
    <t>-740097315</t>
  </si>
  <si>
    <t>126</t>
  </si>
  <si>
    <t>R_4001011</t>
  </si>
  <si>
    <t>Salvia verticillata ´Purple Rain´, K9, ztratné 3% v ceně</t>
  </si>
  <si>
    <t>1910694545</t>
  </si>
  <si>
    <t>127</t>
  </si>
  <si>
    <t>R_4681</t>
  </si>
  <si>
    <t>Sedum  'Matrona', K9, ztratné 3%v ceně</t>
  </si>
  <si>
    <t>80785066</t>
  </si>
  <si>
    <t>128</t>
  </si>
  <si>
    <t>R_4001031</t>
  </si>
  <si>
    <t>Veronica spicata, K9, ztratné 3%v ceně</t>
  </si>
  <si>
    <t>1949121681</t>
  </si>
  <si>
    <t>129</t>
  </si>
  <si>
    <t>R_400102.1</t>
  </si>
  <si>
    <t>Veronica teucrium ´Knallblau´, K9*9*10, ztratné 3%v ceně</t>
  </si>
  <si>
    <t>-1603509965</t>
  </si>
  <si>
    <t>130</t>
  </si>
  <si>
    <t>R_4001021</t>
  </si>
  <si>
    <t>Campanula poscharskyana ´Glandore´, K9, ztratné 3%v ceně</t>
  </si>
  <si>
    <t>462786585</t>
  </si>
  <si>
    <t>131</t>
  </si>
  <si>
    <t>R_400027.3</t>
  </si>
  <si>
    <t>Geranium x cantabrigiense ´Biokovo´, K9, ztratné 3% v ceně</t>
  </si>
  <si>
    <t>-108188591</t>
  </si>
  <si>
    <t>132</t>
  </si>
  <si>
    <t>R_500009/11</t>
  </si>
  <si>
    <t>Gypsophila ´Rosenschleier´, K9, ztratné 3%v ceně</t>
  </si>
  <si>
    <t>1062939705</t>
  </si>
  <si>
    <t>133</t>
  </si>
  <si>
    <t>R_4000731</t>
  </si>
  <si>
    <t>Stachys byzantina ´Silver Carpet´, K9, ztratné 3 %v ceně</t>
  </si>
  <si>
    <t>2142834353</t>
  </si>
  <si>
    <t>134</t>
  </si>
  <si>
    <t>R_4000732</t>
  </si>
  <si>
    <t>Teucrium chamaedrys ´Nanum´, K9, ztratné 3 %v ceně</t>
  </si>
  <si>
    <t>41283059</t>
  </si>
  <si>
    <t>135</t>
  </si>
  <si>
    <t>R_400092111</t>
  </si>
  <si>
    <t>Thymus pulegioides, K9, ztratné 3% v ceně</t>
  </si>
  <si>
    <t>811190587</t>
  </si>
  <si>
    <t>136</t>
  </si>
  <si>
    <t>R_4000042</t>
  </si>
  <si>
    <t>Gaura lindheimeri, K9, ztratné 3 %v ceně</t>
  </si>
  <si>
    <t>-559178785</t>
  </si>
  <si>
    <t>137</t>
  </si>
  <si>
    <t>R_41611.11</t>
  </si>
  <si>
    <t>Lychnis chalcedonica ´Alba´,K9 , ztratné 3%v ceně</t>
  </si>
  <si>
    <t>824837346</t>
  </si>
  <si>
    <t>138</t>
  </si>
  <si>
    <t>R_4000051.4</t>
  </si>
  <si>
    <t>Allium aflatunense 'Purple Sensation', ztratné 3%v ceně</t>
  </si>
  <si>
    <t>537457</t>
  </si>
  <si>
    <t>139</t>
  </si>
  <si>
    <t>R_400003</t>
  </si>
  <si>
    <t>Crocus chrysanthus "Blue Pearl", ztratné 3%v ceně</t>
  </si>
  <si>
    <t>-1169662548</t>
  </si>
  <si>
    <t>140</t>
  </si>
  <si>
    <t>R_400007.1.31</t>
  </si>
  <si>
    <t>Muscari armeniacum ´Valerie Finnis´, ztratné 3%v ceně</t>
  </si>
  <si>
    <t>-586643737</t>
  </si>
  <si>
    <t>141</t>
  </si>
  <si>
    <t>R_407</t>
  </si>
  <si>
    <t>Narcissus cyclamineus ´Jetfire´ ztratné 3%v ceně</t>
  </si>
  <si>
    <t>-1047809781</t>
  </si>
  <si>
    <t>142</t>
  </si>
  <si>
    <t>R_4451</t>
  </si>
  <si>
    <t>Tulipa batalinii 'Bright Gem', K9, ztratné 3%v ceně</t>
  </si>
  <si>
    <t>512503674</t>
  </si>
  <si>
    <t>143</t>
  </si>
  <si>
    <t>R_400008.1.1</t>
  </si>
  <si>
    <t>Tulipa linifolia, ztratné 3%v ceně</t>
  </si>
  <si>
    <t>2050971805</t>
  </si>
  <si>
    <t>Dešťové záhony</t>
  </si>
  <si>
    <t>144</t>
  </si>
  <si>
    <t>131151103</t>
  </si>
  <si>
    <t>Hloubení jam nezapažených v hornině třídy těžitelnosti I skupiny 1 a 2 objem do 100 m3 strojně</t>
  </si>
  <si>
    <t>-1160290665</t>
  </si>
  <si>
    <t>Hloubení nezapažených jam a zářezů strojně s urovnáním dna do předepsaného profilu a spádu v hornině třídy těžitelnosti I skupiny 1 a 2 přes 50 do 100 m3</t>
  </si>
  <si>
    <t>destova_zahrada_V1+destova_zahrada_V2</t>
  </si>
  <si>
    <t>145</t>
  </si>
  <si>
    <t>162251101</t>
  </si>
  <si>
    <t>Vodorovné přemístění do 20 m výkopku/sypaniny z horniny třídy těžitelnosti I skupiny 1 až 3</t>
  </si>
  <si>
    <t>654210884</t>
  </si>
  <si>
    <t>Vodorovné přemístění výkopku nebo sypaniny po suchu na obvyklém dopravním prostředku, bez naložení výkopku, avšak se složením bez rozhrnutí z horniny třídy těžitelnosti I skupiny 1 až 3 na vzdálenost do 20 m</t>
  </si>
  <si>
    <t>146</t>
  </si>
  <si>
    <t>162751117</t>
  </si>
  <si>
    <t>Vodorovné přemístění přes 9 000 do 10000 m výkopku/sypaniny z horniny třídy těžitelnosti I skupiny 1 až 3</t>
  </si>
  <si>
    <t>-754324919</t>
  </si>
  <si>
    <t>Vodorovné přemístění výkopku nebo sypaniny po suchu na obvyklém dopravním prostředku, bez naložení výkopku, avšak se složením bez rozhrnutí z horniny třídy těžitelnosti I skupiny 1 až 3 na vzdálenost přes 9 000 do 10 000 m</t>
  </si>
  <si>
    <t>147</t>
  </si>
  <si>
    <t>167151101.1</t>
  </si>
  <si>
    <t>Nakládání výkopku z hornin třídy těžitelnosti I skupiny 1 až 3 do 100 m3</t>
  </si>
  <si>
    <t>-1807852183</t>
  </si>
  <si>
    <t>148</t>
  </si>
  <si>
    <t>-1514543869</t>
  </si>
  <si>
    <t>149</t>
  </si>
  <si>
    <t>1600390394</t>
  </si>
  <si>
    <t>31,7*0,001 'Přepočtené koeficientem množství</t>
  </si>
  <si>
    <t>-717631863</t>
  </si>
  <si>
    <t>"dešťový záhon - množství 100g/m2"0,1*dest_zahon</t>
  </si>
  <si>
    <t>151</t>
  </si>
  <si>
    <t>181351006</t>
  </si>
  <si>
    <t>Rozprostření směsi místní zeminy a kompostu tl vrstvy přes 300 do 400 mm pl do 100 m2 v rovině nebo ve svahu do 1:5 strojně</t>
  </si>
  <si>
    <t>-399291551</t>
  </si>
  <si>
    <t>Rozprostření a urovnání ornice v rovině nebo ve svahu sklonu do 1:5 strojně při souvislé ploše do 100 m2, tl. vrstvy přes 300 do 400 mm</t>
  </si>
  <si>
    <t>152</t>
  </si>
  <si>
    <t>R02641</t>
  </si>
  <si>
    <t>místní zemina</t>
  </si>
  <si>
    <t>-1620089394</t>
  </si>
  <si>
    <t>2,3+2,33</t>
  </si>
  <si>
    <t>153</t>
  </si>
  <si>
    <t>R02615</t>
  </si>
  <si>
    <t xml:space="preserve">kompost volně ložený </t>
  </si>
  <si>
    <t>-620069400</t>
  </si>
  <si>
    <t>154</t>
  </si>
  <si>
    <t>635111141R</t>
  </si>
  <si>
    <t>Uložení štěrku fr. 8/16 s udusáním</t>
  </si>
  <si>
    <t>-261754926</t>
  </si>
  <si>
    <t>Násyp ze štěrkopísku, písku nebo kameniva pod podlahy s udusáním a urovnáním povrchu z kameniva hrubého 8-16</t>
  </si>
  <si>
    <t>5,2+3,5</t>
  </si>
  <si>
    <t>155</t>
  </si>
  <si>
    <t>181951111</t>
  </si>
  <si>
    <t>Úprava pláně v hornině třídy těžitelnosti I skupiny 1 až 3 bez zhutnění strojně</t>
  </si>
  <si>
    <t>345112354</t>
  </si>
  <si>
    <t>Úprava pláně vyrovnáním výškových rozdílů strojně v hornině třídy těžitelnosti I, skupiny 1 až 3 bez zhutnění</t>
  </si>
  <si>
    <t>156</t>
  </si>
  <si>
    <t>182151111</t>
  </si>
  <si>
    <t>Svahování v zářezech v hornině třídy těžitelnosti I skupiny 1 až 3 strojně</t>
  </si>
  <si>
    <t>-1924228290</t>
  </si>
  <si>
    <t>Svahování trvalých svahů do projektovaných profilů strojně s potřebným přemístěním výkopku při svahování v zářezech v hornině třídy těžitelnosti I, skupiny 1 až 3</t>
  </si>
  <si>
    <t>157</t>
  </si>
  <si>
    <t>1404197635</t>
  </si>
  <si>
    <t>"počet opakování 2x"2*dest_zahon</t>
  </si>
  <si>
    <t>158</t>
  </si>
  <si>
    <t>13756759</t>
  </si>
  <si>
    <t>634*0,0005 'Přepočtené koeficientem množství</t>
  </si>
  <si>
    <t>159</t>
  </si>
  <si>
    <t>273230195</t>
  </si>
  <si>
    <t>trvalky_dest_zahon+cibul_dest_zahon</t>
  </si>
  <si>
    <t>160</t>
  </si>
  <si>
    <t>1583199214</t>
  </si>
  <si>
    <t>161</t>
  </si>
  <si>
    <t>-352786491</t>
  </si>
  <si>
    <t>162</t>
  </si>
  <si>
    <t>R06561</t>
  </si>
  <si>
    <t>Sesleria autumnalis, K9, ztratné 3%v ceně</t>
  </si>
  <si>
    <t>-350334013</t>
  </si>
  <si>
    <t>po skupinách po 5-10 kusech</t>
  </si>
  <si>
    <t>163</t>
  </si>
  <si>
    <t>R02652</t>
  </si>
  <si>
    <t>Geranium sanquineum  'Apfelblute', K9, ztratné 3%v ceně</t>
  </si>
  <si>
    <t>-2049126205</t>
  </si>
  <si>
    <t>po skupinách po 3-5 kusech</t>
  </si>
  <si>
    <t>164</t>
  </si>
  <si>
    <t>R065552</t>
  </si>
  <si>
    <t>Geranium sanquineum 'Tiny Monster', K9, ztratné 3%v ceně</t>
  </si>
  <si>
    <t>-1129900109</t>
  </si>
  <si>
    <t>165</t>
  </si>
  <si>
    <t>R06542</t>
  </si>
  <si>
    <t>Phlomis tuberosa, K9, ztratné 3%v ceně</t>
  </si>
  <si>
    <t>-379471661</t>
  </si>
  <si>
    <t>vysazovat samostatně</t>
  </si>
  <si>
    <t>166</t>
  </si>
  <si>
    <t>R0265</t>
  </si>
  <si>
    <t xml:space="preserve">Hyacinthoides hispanica, ztratné 3% v ceně </t>
  </si>
  <si>
    <t>-895756983</t>
  </si>
  <si>
    <t>po 3 kusech do hnízda</t>
  </si>
  <si>
    <t>167</t>
  </si>
  <si>
    <t>R05856</t>
  </si>
  <si>
    <t xml:space="preserve">Galanthus nivalis, ztratné 3% v ceně </t>
  </si>
  <si>
    <t>-1527707392</t>
  </si>
  <si>
    <t>po 5 kusech do hnízda</t>
  </si>
  <si>
    <t>168</t>
  </si>
  <si>
    <t>R05698</t>
  </si>
  <si>
    <t xml:space="preserve">Leucojum aestivum, ztratné 3% v ceně </t>
  </si>
  <si>
    <t>1827822801</t>
  </si>
  <si>
    <t>169</t>
  </si>
  <si>
    <t>-852587281</t>
  </si>
  <si>
    <t>"destove zahony - převod na m3*m2 zahonu"(10/1000)*dest_zahon</t>
  </si>
  <si>
    <t>170</t>
  </si>
  <si>
    <t>-210517372</t>
  </si>
  <si>
    <t>171</t>
  </si>
  <si>
    <t>435839312</t>
  </si>
  <si>
    <t>172</t>
  </si>
  <si>
    <t>-876043049</t>
  </si>
  <si>
    <t>Založení trávníku parkového</t>
  </si>
  <si>
    <t>173</t>
  </si>
  <si>
    <t>181114711</t>
  </si>
  <si>
    <t>Odstranění nežádoucích příměsí (kameny, rostlinné zbytky) sebráním a naložením na dopravní prostředek</t>
  </si>
  <si>
    <t>1530787965</t>
  </si>
  <si>
    <t>(pl_zal_trav+pl_trav_dest_zahony)*0,1</t>
  </si>
  <si>
    <t>174</t>
  </si>
  <si>
    <t>181151311</t>
  </si>
  <si>
    <t>Plošná úprava terénu přes 500 m2 zemina skupiny 1 až 4 nerovnosti přes 50 do 100 mm v rovinně a svahu do 1:5</t>
  </si>
  <si>
    <t>-870221182</t>
  </si>
  <si>
    <t>Plošná úprava terénu v zemině skupiny 1 až 4 s urovnáním povrchu bez doplnění ornice souvislé plochy přes 500 m2 při nerovnostech terénu přes 50 do 100 mm v rovině nebo na svahu do 1:5</t>
  </si>
  <si>
    <t>175</t>
  </si>
  <si>
    <t>181151312</t>
  </si>
  <si>
    <t>Plošná úprava terénu přes 500 m2 zemina skupiny 1 až 4 nerovnosti přes 50 do 100 mm ve svahu přes 1:5 do 1:2</t>
  </si>
  <si>
    <t>1170854811</t>
  </si>
  <si>
    <t>Plošná úprava terénu v zemině skupiny 1 až 4 s urovnáním povrchu bez doplnění ornice souvislé plochy přes 500 m2 při nerovnostech terénu přes 50 do 100 mm na svahu přes 1:5 do 1:2</t>
  </si>
  <si>
    <t>176</t>
  </si>
  <si>
    <t>184853511</t>
  </si>
  <si>
    <t>Chemické odplevelení před založením kultury přes 20 m2 postřikem na široko v rovině a svahu do 1:5 strojně</t>
  </si>
  <si>
    <t>-1720565537</t>
  </si>
  <si>
    <t>Chemické odplevelení půdy před založením kultury, trávníku nebo zpevněných ploch strojně o výměře jednotlivě přes 20 m2 postřikem na široko v rovině nebo na svahu do 1:5</t>
  </si>
  <si>
    <t>177</t>
  </si>
  <si>
    <t>184853512</t>
  </si>
  <si>
    <t>Chemické odplevelení před založením kultury přes 20 m2 postřikem na široko ve svahu přes 1:5 do 1:2 strojně</t>
  </si>
  <si>
    <t>1108659497</t>
  </si>
  <si>
    <t>Chemické odplevelení půdy před založením kultury, trávníku nebo zpevněných ploch strojně o výměře jednotlivě přes 20 m2 postřikem na široko na svahu přes 1:5 do 1:2</t>
  </si>
  <si>
    <t>178</t>
  </si>
  <si>
    <t>252340010.1.1.1</t>
  </si>
  <si>
    <t>606835937</t>
  </si>
  <si>
    <t>3317*0,0005 'Přepočtené koeficientem množství</t>
  </si>
  <si>
    <t>179</t>
  </si>
  <si>
    <t>183403153.1</t>
  </si>
  <si>
    <t>-1003983454</t>
  </si>
  <si>
    <t>180</t>
  </si>
  <si>
    <t>183403253</t>
  </si>
  <si>
    <t>Obdělání půdy hrabáním ve svahu do 1:2</t>
  </si>
  <si>
    <t>272861360</t>
  </si>
  <si>
    <t>Obdělání půdy hrabáním na svahu přes 1:5 do 1:2</t>
  </si>
  <si>
    <t>181</t>
  </si>
  <si>
    <t>183403161</t>
  </si>
  <si>
    <t>Obdělání půdy válením v rovině a svahu do 1:5</t>
  </si>
  <si>
    <t>-26913012</t>
  </si>
  <si>
    <t>Obdělání půdy válením v rovině nebo na svahu do 1:5</t>
  </si>
  <si>
    <t>182</t>
  </si>
  <si>
    <t>183403261</t>
  </si>
  <si>
    <t>Obdělání půdy válením ve svahu přes 1:5 do 1:2</t>
  </si>
  <si>
    <t>-141168595</t>
  </si>
  <si>
    <t>Obdělání půdy válením na svahu přes 1:5 do 1:2</t>
  </si>
  <si>
    <t>183</t>
  </si>
  <si>
    <t>185802113</t>
  </si>
  <si>
    <t>Hnojení půdy umělým hnojivem na široko v rovině a svahu do 1:5</t>
  </si>
  <si>
    <t>513982995</t>
  </si>
  <si>
    <t>Hnojení půdy nebo trávníku  v rovině nebo na svahu do 1:5 umělým hnojivem na široko</t>
  </si>
  <si>
    <t>pl_zal_trav*0,001</t>
  </si>
  <si>
    <t>184</t>
  </si>
  <si>
    <t>185802123</t>
  </si>
  <si>
    <t>Hnojení půdy umělým hnojivem na široko ve svahu přes 1:5 do 1:2</t>
  </si>
  <si>
    <t>956422522</t>
  </si>
  <si>
    <t>Hnojení půdy nebo trávníku na svahu přes 1:5 do 1:2 umělým hnojivem na široko</t>
  </si>
  <si>
    <t>pl_trav_dest_zahony*0,001</t>
  </si>
  <si>
    <t>185</t>
  </si>
  <si>
    <t>25191155</t>
  </si>
  <si>
    <t>hnojivo trávníkové</t>
  </si>
  <si>
    <t>-753535874</t>
  </si>
  <si>
    <t>"2kg/100m2"0,02*(pl_zal_trav+pl_trav_dest_zahony)</t>
  </si>
  <si>
    <t>186</t>
  </si>
  <si>
    <t>181451131</t>
  </si>
  <si>
    <t>Založení parkového trávníku výsevem plochy přes 1000 m2 v rovině a ve svahu do 1:5</t>
  </si>
  <si>
    <t>1429748392</t>
  </si>
  <si>
    <t>Založení trávníku na půdě předem připravené plochy přes 1000 m2 výsevem včetně utažení parkového v rovině nebo na svahu do 1:5</t>
  </si>
  <si>
    <t>187</t>
  </si>
  <si>
    <t>181451132</t>
  </si>
  <si>
    <t>Založení parkového trávníku výsevem pl přes 1000 m2 ve svahu přes 1:5 do 1:2</t>
  </si>
  <si>
    <t>1757465215</t>
  </si>
  <si>
    <t>Založení trávníku na půdě předem připravené plochy přes 1000 m2 výsevem včetně utažení parkového na svahu přes 1:5 do 1:2</t>
  </si>
  <si>
    <t>188</t>
  </si>
  <si>
    <t>005724100.2</t>
  </si>
  <si>
    <t xml:space="preserve">parková směs do sucha </t>
  </si>
  <si>
    <t>645692210</t>
  </si>
  <si>
    <t>"25g/m2"0,25*(pl_zal_trav+pl_trav_dest_zahony)</t>
  </si>
  <si>
    <t>998</t>
  </si>
  <si>
    <t>Přesun hmot a nakládání suti</t>
  </si>
  <si>
    <t>189</t>
  </si>
  <si>
    <t>998231311</t>
  </si>
  <si>
    <t>Přesun hmot pro sadovnické a krajinářské úpravy vodorovně do 5000 m</t>
  </si>
  <si>
    <t>2069958436</t>
  </si>
  <si>
    <t>Přesun hmot pro sadovnické a krajinářské úpravy - strojně dopravní vzdálenost do 5000 m</t>
  </si>
  <si>
    <t>190</t>
  </si>
  <si>
    <t>998231411</t>
  </si>
  <si>
    <t>Ruční přesun hmot pro sadovnické a krajinářské úpravy do100 m</t>
  </si>
  <si>
    <t>-2035624789</t>
  </si>
  <si>
    <t>Přesun hmot pro sadovnické a krajinářské úpravy - ručně bez užití mechanizace vodorovná dopravní vzdálenost do 100 m</t>
  </si>
  <si>
    <t>191</t>
  </si>
  <si>
    <t>997002611</t>
  </si>
  <si>
    <t>Nakládání suti a vybouraných hmot</t>
  </si>
  <si>
    <t>-1737763533</t>
  </si>
  <si>
    <t>Nakládání suti a vybouraných hmot na dopravní prostředek pro vodorovné přemístění</t>
  </si>
  <si>
    <t>192</t>
  </si>
  <si>
    <t>997211611</t>
  </si>
  <si>
    <t>Nakládání suti na dopravní prostředky pro vodorovnou dopravu</t>
  </si>
  <si>
    <t>-765567466</t>
  </si>
  <si>
    <t>Nakládání suti nebo vybouraných hmot na dopravní prostředky pro vodorovnou dopravu suti</t>
  </si>
  <si>
    <t>11.2</t>
  </si>
  <si>
    <t xml:space="preserve">Rozvojová péče o vegetační prvky po dobu 3 let </t>
  </si>
  <si>
    <t>Následná péče v 1. roce</t>
  </si>
  <si>
    <t>193</t>
  </si>
  <si>
    <t>185804213</t>
  </si>
  <si>
    <t>Vypletí záhonu dřevin soliterních ručně s naložením a odvozem odpadu do 20 km v rovině a svahu do 1:5</t>
  </si>
  <si>
    <t>-1498718726</t>
  </si>
  <si>
    <t>"stromy - 2x pletí v roce"2*stromy_1</t>
  </si>
  <si>
    <t>194</t>
  </si>
  <si>
    <t>185804214</t>
  </si>
  <si>
    <t>Vypletí záhonu dřevin ve skupinách s naložením a odvozem odpadu do 20 km v rovině a svahu do 1:5</t>
  </si>
  <si>
    <t>1608490313</t>
  </si>
  <si>
    <t>"keře 2x pletí v roce"2*vysadba_keru</t>
  </si>
  <si>
    <t>195</t>
  </si>
  <si>
    <t>185804211</t>
  </si>
  <si>
    <t>Vypletí záhonu květin s naložením a odvozem odpadu do 20 km v rovině a svahu do 1:5</t>
  </si>
  <si>
    <t>376699696</t>
  </si>
  <si>
    <t>Vypletí v rovině nebo na svahu do 1:5 záhonu květin</t>
  </si>
  <si>
    <t>"záhon květi 3x pletí v roce"3*(pl_min_mulč+destova_zahrada_V1+destova_zahrada_V2)</t>
  </si>
  <si>
    <t>196</t>
  </si>
  <si>
    <t>185804252.1</t>
  </si>
  <si>
    <t>Odstranění odkvetlých a odumřelých částí trvalek s odklizením odpadu do 20 km, včetně ručního dočištění nůžkami</t>
  </si>
  <si>
    <t>665074865</t>
  </si>
  <si>
    <t>Odstranění odkvetlých a odumřelých částí rostlin ze záhonů trvalek, včetně ručního dočištění nůžkami</t>
  </si>
  <si>
    <t>pl_min_mulč+destova_zahrada_V1+destova_zahrada_V2</t>
  </si>
  <si>
    <t>197</t>
  </si>
  <si>
    <t>184817111</t>
  </si>
  <si>
    <t>Řez trvalek ve vegetačním období v rovině nebo ve svahu do 1:5 jarní řez</t>
  </si>
  <si>
    <t>833972725</t>
  </si>
  <si>
    <t>Řez trvalek během vegetačního období v rovině nebo na svahu do 1:5 jarní řez</t>
  </si>
  <si>
    <t>198</t>
  </si>
  <si>
    <t>185804312.1.1</t>
  </si>
  <si>
    <t>1734445187</t>
  </si>
  <si>
    <t>"stromy převod na m3*počet stromů*počet zálivek"(80/1000)*stromy_1*12</t>
  </si>
  <si>
    <t>"keře - převod na m3*m2*počet zálivek"(10/1000)*(vysadba_keru)*12</t>
  </si>
  <si>
    <t>"trvalky - převod na m3*m2*počet zálivek"(10/1000)*(pl_min_mulč+destova_zahrada_V1+destova_zahrada_V2)*3</t>
  </si>
  <si>
    <t>199</t>
  </si>
  <si>
    <t>185851121</t>
  </si>
  <si>
    <t>-900359048</t>
  </si>
  <si>
    <t>200</t>
  </si>
  <si>
    <t>185851129.1</t>
  </si>
  <si>
    <t>-733032932</t>
  </si>
  <si>
    <t>201</t>
  </si>
  <si>
    <t>1052515412</t>
  </si>
  <si>
    <t>202</t>
  </si>
  <si>
    <t>111151321</t>
  </si>
  <si>
    <t>Pokosení trávníku parkového pl přes 10000 m2 s odvozem do 20 km v rovině a svahu do 1:5</t>
  </si>
  <si>
    <t>-340593400</t>
  </si>
  <si>
    <t>Pokosení trávníku při souvislé ploše přes 10000 m2 parkového v rovině nebo svahu do 1:5</t>
  </si>
  <si>
    <t>"10sečí/rok"10*pl_zal_trav</t>
  </si>
  <si>
    <t>203</t>
  </si>
  <si>
    <t>111151222</t>
  </si>
  <si>
    <t>Pokosení trávníku parkového pl do 10000 m2 s odvozem do 20 km ve svahu přes 1:5 do 1:2</t>
  </si>
  <si>
    <t>-1580534941</t>
  </si>
  <si>
    <t>Pokosení trávníku při souvislé ploše přes 1000 do 10000 m2 parkového na svahu přes 1:5 do 1:2</t>
  </si>
  <si>
    <t>pl_trav_dest_zahony*10</t>
  </si>
  <si>
    <t>204</t>
  </si>
  <si>
    <t>882179967</t>
  </si>
  <si>
    <t>bio_np1</t>
  </si>
  <si>
    <t>"množství pokosené trávy v m3"(pokos_NP+pokos_NP1)*0,1*0,1</t>
  </si>
  <si>
    <t>"převod z m2 na m3 na kg a tuny"bio_NP1*100/1000</t>
  </si>
  <si>
    <t>205</t>
  </si>
  <si>
    <t>R-1009</t>
  </si>
  <si>
    <t>Kontrola kotvení kůlů a úvazků u stromů, včetně opravy</t>
  </si>
  <si>
    <t>1987182685</t>
  </si>
  <si>
    <t>"kontrola 2x ročně"2*stromy_1</t>
  </si>
  <si>
    <t>12.2</t>
  </si>
  <si>
    <t>Následná péče ve 2. roce</t>
  </si>
  <si>
    <t>206</t>
  </si>
  <si>
    <t>-89447196</t>
  </si>
  <si>
    <t>207</t>
  </si>
  <si>
    <t>-1993381261</t>
  </si>
  <si>
    <t>208</t>
  </si>
  <si>
    <t>275533218</t>
  </si>
  <si>
    <t>209</t>
  </si>
  <si>
    <t>1587110136</t>
  </si>
  <si>
    <t>210</t>
  </si>
  <si>
    <t>-471599156</t>
  </si>
  <si>
    <t>211</t>
  </si>
  <si>
    <t>-282843710</t>
  </si>
  <si>
    <t>212</t>
  </si>
  <si>
    <t>437774241</t>
  </si>
  <si>
    <t>213</t>
  </si>
  <si>
    <t>-1093283856</t>
  </si>
  <si>
    <t>214</t>
  </si>
  <si>
    <t>9963708</t>
  </si>
  <si>
    <t>215</t>
  </si>
  <si>
    <t>-1353840291</t>
  </si>
  <si>
    <t>"8sečí/rok"8*pl_zal_trav</t>
  </si>
  <si>
    <t>216</t>
  </si>
  <si>
    <t>1103825116</t>
  </si>
  <si>
    <t>pl_trav_dest_zahony*8</t>
  </si>
  <si>
    <t>217</t>
  </si>
  <si>
    <t>-306708263</t>
  </si>
  <si>
    <t>bio</t>
  </si>
  <si>
    <t>"množství pokosené trávy v m3"(pokos+pokos1)*0,1*0,1</t>
  </si>
  <si>
    <t>"převod z m2 na m3 na kg a tuny"bio*100/1000</t>
  </si>
  <si>
    <t>218</t>
  </si>
  <si>
    <t>1506239231</t>
  </si>
  <si>
    <t>Následná péče ve 3. roce</t>
  </si>
  <si>
    <t>219</t>
  </si>
  <si>
    <t>671531030</t>
  </si>
  <si>
    <t>220</t>
  </si>
  <si>
    <t>-1690244490</t>
  </si>
  <si>
    <t>221</t>
  </si>
  <si>
    <t>-1675756728</t>
  </si>
  <si>
    <t>222</t>
  </si>
  <si>
    <t>-1791105633</t>
  </si>
  <si>
    <t>223</t>
  </si>
  <si>
    <t>1603285586</t>
  </si>
  <si>
    <t>224</t>
  </si>
  <si>
    <t>-1381941527</t>
  </si>
  <si>
    <t>225</t>
  </si>
  <si>
    <t>2122583449</t>
  </si>
  <si>
    <t>226</t>
  </si>
  <si>
    <t>-1061007174</t>
  </si>
  <si>
    <t>227</t>
  </si>
  <si>
    <t>512172607</t>
  </si>
  <si>
    <t>228</t>
  </si>
  <si>
    <t>-1156296549</t>
  </si>
  <si>
    <t>229</t>
  </si>
  <si>
    <t>-692908757</t>
  </si>
  <si>
    <t>230</t>
  </si>
  <si>
    <t>1224404072</t>
  </si>
  <si>
    <t>231</t>
  </si>
  <si>
    <t>-1509048224</t>
  </si>
  <si>
    <t>232</t>
  </si>
  <si>
    <t>-1590640427</t>
  </si>
  <si>
    <t>233</t>
  </si>
  <si>
    <t>1792254132</t>
  </si>
  <si>
    <t>" tl. 3 cm, převod na tuny"(pl_min_mulč+destova_zahrada_V1+destova_zahrada_V2)*0,03*2000/1000</t>
  </si>
  <si>
    <t>234</t>
  </si>
  <si>
    <t>184215173</t>
  </si>
  <si>
    <t>Odstranění ukotvení kmene dřevin třemi kůly D do 0,1 m dl přes 2 do 3 m</t>
  </si>
  <si>
    <t>-2036391688</t>
  </si>
  <si>
    <t>235</t>
  </si>
  <si>
    <t>184215172</t>
  </si>
  <si>
    <t>Odstranění ukotvení kmene dřevin třemi kůly D do 0,1 m dl přes 1 do 2 m</t>
  </si>
  <si>
    <t>-498894691</t>
  </si>
  <si>
    <t>Odstranění ukotvení dřeviny kůly třemi kůly, délky přes 1 do 2 m</t>
  </si>
  <si>
    <t>236</t>
  </si>
  <si>
    <t>184215153</t>
  </si>
  <si>
    <t>Odstranění ukotvení kmene dřevin jedním kůlem D do 0,1 m dl přes 2 do 3 m</t>
  </si>
  <si>
    <t>1759348767</t>
  </si>
  <si>
    <t>Odstranění ukotvení dřeviny kůly jedním kůlem, délky přes 2 do 3 m</t>
  </si>
  <si>
    <t>237</t>
  </si>
  <si>
    <t>184852322</t>
  </si>
  <si>
    <t>Řez stromu výchovný alejových stromů v přes 4 do 6 m</t>
  </si>
  <si>
    <t>-1061452943</t>
  </si>
  <si>
    <t>Řez stromů prováděný lezeckou technikou výchovný (S-RV) alejové stromy, výšky přes 4 do 6 m
Řez v sedmém roce</t>
  </si>
  <si>
    <t xml:space="preserve">VRN - Vedlejší rozpočtové náklady </t>
  </si>
  <si>
    <t>VRN - Vedlejší rozpočtové náklady</t>
  </si>
  <si>
    <t xml:space="preserve">    VRN2 - Příprava staveniště</t>
  </si>
  <si>
    <t xml:space="preserve">    VRN7 - Provozní vlivy</t>
  </si>
  <si>
    <t>Vedlejší rozpočtové náklady</t>
  </si>
  <si>
    <t>VRN2</t>
  </si>
  <si>
    <t>Příprava staveniště</t>
  </si>
  <si>
    <t>005111021R</t>
  </si>
  <si>
    <t>Vytyčení inženýrských sítí</t>
  </si>
  <si>
    <t>Soubor</t>
  </si>
  <si>
    <t>-268194994</t>
  </si>
  <si>
    <t>VRN7</t>
  </si>
  <si>
    <t>Provozní vlivy</t>
  </si>
  <si>
    <t>075603000/R</t>
  </si>
  <si>
    <t>Ochranná pásma inženýrských sítí</t>
  </si>
  <si>
    <t>kpl</t>
  </si>
  <si>
    <t>1024</t>
  </si>
  <si>
    <t>1995088863</t>
  </si>
  <si>
    <t>Jiná ochranná pásma</t>
  </si>
  <si>
    <t>079002000</t>
  </si>
  <si>
    <t>Ostatní provozní vlivy</t>
  </si>
  <si>
    <t>238476485</t>
  </si>
  <si>
    <t>R-001</t>
  </si>
  <si>
    <t>1201666685</t>
  </si>
  <si>
    <t>SEZNAM FIGUR</t>
  </si>
  <si>
    <t>Výměra</t>
  </si>
  <si>
    <t>kácení_objem_korun</t>
  </si>
  <si>
    <t xml:space="preserve">kácení objem koruny </t>
  </si>
  <si>
    <t>"obsah_parez"2,68</t>
  </si>
  <si>
    <t>"objem korun dle tab - kácení"1382</t>
  </si>
  <si>
    <t>"objem drtě po pařezech - kácení"1415*0,5*0,5</t>
  </si>
  <si>
    <t>"poníženo"1738,43/50</t>
  </si>
  <si>
    <t>Použití figury:</t>
  </si>
  <si>
    <t>21+2+48+75+74+39+100+95+70+55+79+53+20+45+52+4+1,5</t>
  </si>
  <si>
    <t>113+135+164+170</t>
  </si>
  <si>
    <t>obsah_pařez</t>
  </si>
  <si>
    <t>plocha frézovaných pařezů</t>
  </si>
  <si>
    <t>2,68</t>
  </si>
  <si>
    <t>zemina_pařez</t>
  </si>
  <si>
    <t>zemina potřebná k zasypání pařezů</t>
  </si>
  <si>
    <t>16+3+9+6+9</t>
  </si>
  <si>
    <t>185+132</t>
  </si>
  <si>
    <t>kovové_zábradlí</t>
  </si>
  <si>
    <t>délka kovového zábradlí na odstranění</t>
  </si>
  <si>
    <t>pl_min_mulč+vysadba_keru</t>
  </si>
  <si>
    <t>225+50</t>
  </si>
  <si>
    <t>Biologický dozor při kácení dřevin</t>
  </si>
  <si>
    <t>vlastní položky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</si>
</sst>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41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i/>
      <sz val="8"/>
      <color rgb="FF003366"/>
      <name val="Arial CE"/>
    </font>
    <font>
      <sz val="8"/>
      <color rgb="FFFF0000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8"/>
      <color rgb="FF000000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sz val="7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b/>
      <sz val="9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40" fillId="0" borderId="0" applyNumberFormat="0" applyFill="0" applyBorder="0" applyAlignment="0" applyProtection="0"/>
  </cellStyleXfs>
  <cellXfs count="238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3" xfId="0" applyBorder="1" applyAlignment="1">
      <alignment vertical="center"/>
    </xf>
    <xf numFmtId="0" fontId="17" fillId="0" borderId="5" xfId="0" applyFont="1" applyBorder="1" applyAlignment="1">
      <alignment horizontal="left"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0" fillId="3" borderId="0" xfId="0" applyFill="1" applyAlignment="1">
      <alignment vertical="center"/>
    </xf>
    <xf numFmtId="0" fontId="4" fillId="3" borderId="6" xfId="0" applyFont="1" applyFill="1" applyBorder="1" applyAlignment="1">
      <alignment horizontal="left" vertical="center"/>
    </xf>
    <xf numFmtId="0" fontId="0" fillId="3" borderId="7" xfId="0" applyFill="1" applyBorder="1" applyAlignment="1">
      <alignment vertical="center"/>
    </xf>
    <xf numFmtId="0" fontId="4" fillId="3" borderId="7" xfId="0" applyFont="1" applyFill="1" applyBorder="1" applyAlignment="1">
      <alignment horizontal="center" vertical="center"/>
    </xf>
    <xf numFmtId="0" fontId="19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7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1" fillId="0" borderId="0" xfId="0" applyFont="1" applyAlignment="1">
      <alignment horizontal="left" vertical="center"/>
    </xf>
    <xf numFmtId="0" fontId="0" fillId="0" borderId="15" xfId="0" applyBorder="1" applyAlignment="1">
      <alignment vertical="center"/>
    </xf>
    <xf numFmtId="0" fontId="0" fillId="4" borderId="7" xfId="0" applyFill="1" applyBorder="1" applyAlignment="1">
      <alignment vertical="center"/>
    </xf>
    <xf numFmtId="0" fontId="22" fillId="4" borderId="0" xfId="0" applyFont="1" applyFill="1" applyAlignment="1">
      <alignment horizontal="center" vertical="center"/>
    </xf>
    <xf numFmtId="0" fontId="23" fillId="0" borderId="16" xfId="0" applyFont="1" applyBorder="1" applyAlignment="1">
      <alignment horizontal="center" vertical="center" wrapText="1"/>
    </xf>
    <xf numFmtId="0" fontId="23" fillId="0" borderId="17" xfId="0" applyFont="1" applyBorder="1" applyAlignment="1">
      <alignment horizontal="center" vertical="center" wrapText="1"/>
    </xf>
    <xf numFmtId="0" fontId="23" fillId="0" borderId="18" xfId="0" applyFont="1" applyBorder="1" applyAlignment="1">
      <alignment horizontal="center" vertical="center" wrapText="1"/>
    </xf>
    <xf numFmtId="0" fontId="0" fillId="0" borderId="11" xfId="0" applyBorder="1" applyAlignment="1">
      <alignment vertical="center"/>
    </xf>
    <xf numFmtId="0" fontId="4" fillId="0" borderId="3" xfId="0" applyFont="1" applyBorder="1" applyAlignment="1">
      <alignment vertical="center"/>
    </xf>
    <xf numFmtId="0" fontId="24" fillId="0" borderId="0" xfId="0" applyFont="1" applyAlignment="1">
      <alignment horizontal="left" vertical="center"/>
    </xf>
    <xf numFmtId="0" fontId="24" fillId="0" borderId="0" xfId="0" applyFont="1" applyAlignment="1">
      <alignment vertical="center"/>
    </xf>
    <xf numFmtId="4" fontId="24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20" fillId="0" borderId="14" xfId="0" applyNumberFormat="1" applyFont="1" applyBorder="1" applyAlignment="1">
      <alignment vertical="center"/>
    </xf>
    <xf numFmtId="4" fontId="20" fillId="0" borderId="0" xfId="0" applyNumberFormat="1" applyFont="1" applyAlignment="1">
      <alignment vertical="center"/>
    </xf>
    <xf numFmtId="166" fontId="20" fillId="0" borderId="0" xfId="0" applyNumberFormat="1" applyFont="1" applyAlignment="1">
      <alignment vertical="center"/>
    </xf>
    <xf numFmtId="4" fontId="20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6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7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9" fillId="0" borderId="14" xfId="0" applyNumberFormat="1" applyFont="1" applyBorder="1" applyAlignment="1">
      <alignment vertical="center"/>
    </xf>
    <xf numFmtId="4" fontId="29" fillId="0" borderId="0" xfId="0" applyNumberFormat="1" applyFont="1" applyAlignment="1">
      <alignment vertical="center"/>
    </xf>
    <xf numFmtId="166" fontId="29" fillId="0" borderId="0" xfId="0" applyNumberFormat="1" applyFont="1" applyAlignment="1">
      <alignment vertical="center"/>
    </xf>
    <xf numFmtId="4" fontId="29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4" fontId="29" fillId="0" borderId="19" xfId="0" applyNumberFormat="1" applyFont="1" applyBorder="1" applyAlignment="1">
      <alignment vertical="center"/>
    </xf>
    <xf numFmtId="4" fontId="29" fillId="0" borderId="20" xfId="0" applyNumberFormat="1" applyFont="1" applyBorder="1" applyAlignment="1">
      <alignment vertical="center"/>
    </xf>
    <xf numFmtId="166" fontId="29" fillId="0" borderId="20" xfId="0" applyNumberFormat="1" applyFont="1" applyBorder="1" applyAlignment="1">
      <alignment vertical="center"/>
    </xf>
    <xf numFmtId="4" fontId="29" fillId="0" borderId="21" xfId="0" applyNumberFormat="1" applyFont="1" applyBorder="1" applyAlignment="1">
      <alignment vertical="center"/>
    </xf>
    <xf numFmtId="0" fontId="30" fillId="0" borderId="0" xfId="0" applyFont="1" applyAlignment="1">
      <alignment horizontal="left" vertical="center"/>
    </xf>
    <xf numFmtId="0" fontId="31" fillId="0" borderId="0" xfId="0" applyFont="1" applyAlignment="1">
      <alignment horizontal="left" vertical="center"/>
    </xf>
    <xf numFmtId="0" fontId="0" fillId="0" borderId="3" xfId="0" applyBorder="1" applyAlignment="1">
      <alignment vertical="center" wrapText="1"/>
    </xf>
    <xf numFmtId="0" fontId="17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22" fillId="4" borderId="0" xfId="0" applyFont="1" applyFill="1" applyAlignment="1">
      <alignment horizontal="left" vertical="center"/>
    </xf>
    <xf numFmtId="0" fontId="22" fillId="4" borderId="0" xfId="0" applyFont="1" applyFill="1" applyAlignment="1">
      <alignment horizontal="right" vertical="center"/>
    </xf>
    <xf numFmtId="0" fontId="32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3" xfId="0" applyBorder="1" applyAlignment="1">
      <alignment horizontal="center" vertical="center" wrapText="1"/>
    </xf>
    <xf numFmtId="0" fontId="22" fillId="4" borderId="16" xfId="0" applyFont="1" applyFill="1" applyBorder="1" applyAlignment="1">
      <alignment horizontal="center" vertical="center" wrapText="1"/>
    </xf>
    <xf numFmtId="0" fontId="22" fillId="4" borderId="17" xfId="0" applyFont="1" applyFill="1" applyBorder="1" applyAlignment="1">
      <alignment horizontal="center" vertical="center" wrapText="1"/>
    </xf>
    <xf numFmtId="0" fontId="22" fillId="4" borderId="18" xfId="0" applyFont="1" applyFill="1" applyBorder="1" applyAlignment="1">
      <alignment horizontal="center" vertical="center" wrapText="1"/>
    </xf>
    <xf numFmtId="4" fontId="24" fillId="0" borderId="0" xfId="0" applyNumberFormat="1" applyFont="1"/>
    <xf numFmtId="166" fontId="33" fillId="0" borderId="12" xfId="0" applyNumberFormat="1" applyFont="1" applyBorder="1"/>
    <xf numFmtId="166" fontId="33" fillId="0" borderId="13" xfId="0" applyNumberFormat="1" applyFont="1" applyBorder="1"/>
    <xf numFmtId="4" fontId="34" fillId="0" borderId="0" xfId="0" applyNumberFormat="1" applyFont="1" applyAlignment="1">
      <alignment vertical="center"/>
    </xf>
    <xf numFmtId="0" fontId="8" fillId="0" borderId="3" xfId="0" applyFont="1" applyBorder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Protection="1">
      <protection locked="0"/>
    </xf>
    <xf numFmtId="4" fontId="6" fillId="0" borderId="0" xfId="0" applyNumberFormat="1" applyFont="1"/>
    <xf numFmtId="0" fontId="8" fillId="0" borderId="14" xfId="0" applyFont="1" applyBorder="1"/>
    <xf numFmtId="166" fontId="8" fillId="0" borderId="0" xfId="0" applyNumberFormat="1" applyFont="1"/>
    <xf numFmtId="166" fontId="8" fillId="0" borderId="15" xfId="0" applyNumberFormat="1" applyFont="1" applyBorder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/>
    <xf numFmtId="0" fontId="22" fillId="0" borderId="22" xfId="0" applyFont="1" applyBorder="1" applyAlignment="1">
      <alignment horizontal="center" vertical="center"/>
    </xf>
    <xf numFmtId="49" fontId="22" fillId="0" borderId="22" xfId="0" applyNumberFormat="1" applyFont="1" applyBorder="1" applyAlignment="1">
      <alignment horizontal="left" vertical="center" wrapText="1"/>
    </xf>
    <xf numFmtId="0" fontId="22" fillId="0" borderId="22" xfId="0" applyFont="1" applyBorder="1" applyAlignment="1">
      <alignment horizontal="left" vertical="center" wrapText="1"/>
    </xf>
    <xf numFmtId="0" fontId="22" fillId="0" borderId="22" xfId="0" applyFont="1" applyBorder="1" applyAlignment="1">
      <alignment horizontal="center" vertical="center" wrapText="1"/>
    </xf>
    <xf numFmtId="167" fontId="22" fillId="0" borderId="22" xfId="0" applyNumberFormat="1" applyFont="1" applyBorder="1" applyAlignment="1">
      <alignment vertical="center"/>
    </xf>
    <xf numFmtId="4" fontId="22" fillId="2" borderId="22" xfId="0" applyNumberFormat="1" applyFont="1" applyFill="1" applyBorder="1" applyAlignment="1" applyProtection="1">
      <alignment vertical="center"/>
      <protection locked="0"/>
    </xf>
    <xf numFmtId="4" fontId="22" fillId="0" borderId="22" xfId="0" applyNumberFormat="1" applyFont="1" applyBorder="1" applyAlignment="1">
      <alignment vertical="center"/>
    </xf>
    <xf numFmtId="0" fontId="23" fillId="2" borderId="14" xfId="0" applyFont="1" applyFill="1" applyBorder="1" applyAlignment="1" applyProtection="1">
      <alignment horizontal="left" vertical="center"/>
      <protection locked="0"/>
    </xf>
    <xf numFmtId="0" fontId="23" fillId="0" borderId="0" xfId="0" applyFont="1" applyAlignment="1">
      <alignment horizontal="center" vertical="center"/>
    </xf>
    <xf numFmtId="166" fontId="23" fillId="0" borderId="0" xfId="0" applyNumberFormat="1" applyFont="1" applyAlignment="1">
      <alignment vertical="center"/>
    </xf>
    <xf numFmtId="166" fontId="23" fillId="0" borderId="15" xfId="0" applyNumberFormat="1" applyFont="1" applyBorder="1" applyAlignment="1">
      <alignment vertical="center"/>
    </xf>
    <xf numFmtId="0" fontId="22" fillId="0" borderId="0" xfId="0" applyFont="1" applyAlignment="1">
      <alignment horizontal="left" vertical="center"/>
    </xf>
    <xf numFmtId="4" fontId="0" fillId="0" borderId="0" xfId="0" applyNumberFormat="1" applyAlignment="1">
      <alignment vertical="center"/>
    </xf>
    <xf numFmtId="0" fontId="35" fillId="0" borderId="0" xfId="0" applyFont="1" applyAlignment="1">
      <alignment horizontal="left" vertical="center"/>
    </xf>
    <xf numFmtId="0" fontId="36" fillId="0" borderId="0" xfId="0" applyFont="1" applyAlignment="1">
      <alignment horizontal="left" vertical="center" wrapText="1"/>
    </xf>
    <xf numFmtId="0" fontId="0" fillId="0" borderId="0" xfId="0" applyAlignment="1" applyProtection="1">
      <alignment vertical="center"/>
      <protection locked="0"/>
    </xf>
    <xf numFmtId="0" fontId="0" fillId="0" borderId="14" xfId="0" applyBorder="1" applyAlignment="1">
      <alignment vertical="center"/>
    </xf>
    <xf numFmtId="0" fontId="9" fillId="0" borderId="3" xfId="0" applyFont="1" applyBorder="1" applyAlignment="1">
      <alignment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167" fontId="9" fillId="0" borderId="0" xfId="0" applyNumberFormat="1" applyFont="1" applyAlignment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14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37" fillId="0" borderId="22" xfId="0" applyFont="1" applyBorder="1" applyAlignment="1">
      <alignment horizontal="center" vertical="center"/>
    </xf>
    <xf numFmtId="49" fontId="37" fillId="0" borderId="22" xfId="0" applyNumberFormat="1" applyFont="1" applyBorder="1" applyAlignment="1">
      <alignment horizontal="left" vertical="center" wrapText="1"/>
    </xf>
    <xf numFmtId="0" fontId="37" fillId="0" borderId="22" xfId="0" applyFont="1" applyBorder="1" applyAlignment="1">
      <alignment horizontal="left" vertical="center" wrapText="1"/>
    </xf>
    <xf numFmtId="0" fontId="37" fillId="0" borderId="22" xfId="0" applyFont="1" applyBorder="1" applyAlignment="1">
      <alignment horizontal="center" vertical="center" wrapText="1"/>
    </xf>
    <xf numFmtId="167" fontId="37" fillId="0" borderId="22" xfId="0" applyNumberFormat="1" applyFont="1" applyBorder="1" applyAlignment="1">
      <alignment vertical="center"/>
    </xf>
    <xf numFmtId="4" fontId="37" fillId="2" borderId="22" xfId="0" applyNumberFormat="1" applyFont="1" applyFill="1" applyBorder="1" applyAlignment="1" applyProtection="1">
      <alignment vertical="center"/>
      <protection locked="0"/>
    </xf>
    <xf numFmtId="4" fontId="37" fillId="0" borderId="22" xfId="0" applyNumberFormat="1" applyFont="1" applyBorder="1" applyAlignment="1">
      <alignment vertical="center"/>
    </xf>
    <xf numFmtId="0" fontId="38" fillId="0" borderId="3" xfId="0" applyFont="1" applyBorder="1" applyAlignment="1">
      <alignment vertical="center"/>
    </xf>
    <xf numFmtId="0" fontId="37" fillId="2" borderId="14" xfId="0" applyFont="1" applyFill="1" applyBorder="1" applyAlignment="1" applyProtection="1">
      <alignment horizontal="left" vertical="center"/>
      <protection locked="0"/>
    </xf>
    <xf numFmtId="0" fontId="37" fillId="0" borderId="0" xfId="0" applyFont="1" applyAlignment="1">
      <alignment horizontal="center" vertical="center"/>
    </xf>
    <xf numFmtId="0" fontId="9" fillId="0" borderId="19" xfId="0" applyFont="1" applyBorder="1" applyAlignment="1">
      <alignment vertical="center"/>
    </xf>
    <xf numFmtId="0" fontId="9" fillId="0" borderId="20" xfId="0" applyFont="1" applyBorder="1" applyAlignment="1">
      <alignment vertical="center"/>
    </xf>
    <xf numFmtId="0" fontId="9" fillId="0" borderId="21" xfId="0" applyFont="1" applyBorder="1" applyAlignment="1">
      <alignment vertical="center"/>
    </xf>
    <xf numFmtId="0" fontId="10" fillId="0" borderId="3" xfId="0" applyFont="1" applyBorder="1"/>
    <xf numFmtId="0" fontId="10" fillId="0" borderId="0" xfId="0" applyFont="1" applyAlignment="1">
      <alignment horizontal="left"/>
    </xf>
    <xf numFmtId="0" fontId="10" fillId="0" borderId="0" xfId="0" applyFont="1" applyProtection="1">
      <protection locked="0"/>
    </xf>
    <xf numFmtId="4" fontId="10" fillId="0" borderId="0" xfId="0" applyNumberFormat="1" applyFont="1"/>
    <xf numFmtId="0" fontId="10" fillId="0" borderId="14" xfId="0" applyFont="1" applyBorder="1"/>
    <xf numFmtId="166" fontId="10" fillId="0" borderId="0" xfId="0" applyNumberFormat="1" applyFont="1"/>
    <xf numFmtId="166" fontId="10" fillId="0" borderId="15" xfId="0" applyNumberFormat="1" applyFont="1" applyBorder="1"/>
    <xf numFmtId="0" fontId="10" fillId="0" borderId="0" xfId="0" applyFont="1" applyAlignment="1">
      <alignment horizontal="center"/>
    </xf>
    <xf numFmtId="4" fontId="10" fillId="0" borderId="0" xfId="0" applyNumberFormat="1" applyFont="1" applyAlignment="1">
      <alignment vertical="center"/>
    </xf>
    <xf numFmtId="0" fontId="11" fillId="0" borderId="3" xfId="0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167" fontId="11" fillId="0" borderId="0" xfId="0" applyNumberFormat="1" applyFont="1" applyAlignment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14" xfId="0" applyFont="1" applyBorder="1" applyAlignment="1">
      <alignment vertical="center"/>
    </xf>
    <xf numFmtId="0" fontId="11" fillId="0" borderId="15" xfId="0" applyFont="1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21" xfId="0" applyBorder="1" applyAlignment="1">
      <alignment vertical="center"/>
    </xf>
    <xf numFmtId="0" fontId="4" fillId="0" borderId="0" xfId="0" applyFont="1" applyAlignment="1">
      <alignment horizontal="left" vertical="center" wrapText="1"/>
    </xf>
    <xf numFmtId="0" fontId="39" fillId="0" borderId="16" xfId="0" applyFont="1" applyBorder="1" applyAlignment="1">
      <alignment horizontal="left" vertical="center" wrapText="1"/>
    </xf>
    <xf numFmtId="0" fontId="39" fillId="0" borderId="22" xfId="0" applyFont="1" applyBorder="1" applyAlignment="1">
      <alignment horizontal="left" vertical="center" wrapText="1"/>
    </xf>
    <xf numFmtId="0" fontId="39" fillId="0" borderId="22" xfId="0" applyFont="1" applyBorder="1" applyAlignment="1">
      <alignment horizontal="left" vertical="center"/>
    </xf>
    <xf numFmtId="167" fontId="39" fillId="0" borderId="18" xfId="0" applyNumberFormat="1" applyFont="1" applyBorder="1" applyAlignment="1">
      <alignment vertical="center"/>
    </xf>
    <xf numFmtId="0" fontId="0" fillId="0" borderId="0" xfId="0" applyAlignment="1">
      <alignment horizontal="left" vertical="center" wrapText="1"/>
    </xf>
    <xf numFmtId="167" fontId="0" fillId="0" borderId="0" xfId="0" applyNumberFormat="1" applyAlignment="1">
      <alignment vertical="center"/>
    </xf>
    <xf numFmtId="0" fontId="34" fillId="0" borderId="0" xfId="0" applyFont="1" applyAlignment="1">
      <alignment horizontal="left" vertical="center"/>
    </xf>
    <xf numFmtId="0" fontId="0" fillId="0" borderId="0" xfId="0"/>
    <xf numFmtId="4" fontId="28" fillId="0" borderId="0" xfId="0" applyNumberFormat="1" applyFont="1" applyAlignment="1">
      <alignment vertical="center"/>
    </xf>
    <xf numFmtId="0" fontId="28" fillId="0" borderId="0" xfId="0" applyFont="1" applyAlignment="1">
      <alignment vertical="center"/>
    </xf>
    <xf numFmtId="0" fontId="27" fillId="0" borderId="0" xfId="0" applyFont="1" applyAlignment="1">
      <alignment horizontal="left" vertical="center" wrapText="1"/>
    </xf>
    <xf numFmtId="0" fontId="22" fillId="4" borderId="6" xfId="0" applyFont="1" applyFill="1" applyBorder="1" applyAlignment="1">
      <alignment horizontal="center" vertical="center"/>
    </xf>
    <xf numFmtId="0" fontId="22" fillId="4" borderId="7" xfId="0" applyFont="1" applyFill="1" applyBorder="1" applyAlignment="1">
      <alignment horizontal="left" vertical="center"/>
    </xf>
    <xf numFmtId="0" fontId="22" fillId="4" borderId="7" xfId="0" applyFont="1" applyFill="1" applyBorder="1" applyAlignment="1">
      <alignment horizontal="center" vertical="center"/>
    </xf>
    <xf numFmtId="0" fontId="22" fillId="4" borderId="7" xfId="0" applyFont="1" applyFill="1" applyBorder="1" applyAlignment="1">
      <alignment horizontal="right" vertical="center"/>
    </xf>
    <xf numFmtId="0" fontId="22" fillId="4" borderId="8" xfId="0" applyFont="1" applyFill="1" applyBorder="1" applyAlignment="1">
      <alignment horizontal="left" vertical="center"/>
    </xf>
    <xf numFmtId="4" fontId="24" fillId="0" borderId="0" xfId="0" applyNumberFormat="1" applyFont="1" applyAlignment="1">
      <alignment horizontal="right" vertical="center"/>
    </xf>
    <xf numFmtId="4" fontId="24" fillId="0" borderId="0" xfId="0" applyNumberFormat="1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0" fillId="0" borderId="11" xfId="0" applyFont="1" applyBorder="1" applyAlignment="1">
      <alignment horizontal="center" vertical="center"/>
    </xf>
    <xf numFmtId="0" fontId="20" fillId="0" borderId="12" xfId="0" applyFont="1" applyBorder="1" applyAlignment="1">
      <alignment horizontal="left" vertical="center"/>
    </xf>
    <xf numFmtId="0" fontId="21" fillId="0" borderId="14" xfId="0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4" fontId="18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0" fontId="4" fillId="3" borderId="7" xfId="0" applyFont="1" applyFill="1" applyBorder="1" applyAlignment="1">
      <alignment horizontal="left" vertical="center"/>
    </xf>
    <xf numFmtId="0" fontId="0" fillId="3" borderId="7" xfId="0" applyFill="1" applyBorder="1" applyAlignment="1">
      <alignment vertical="center"/>
    </xf>
    <xf numFmtId="4" fontId="4" fillId="3" borderId="7" xfId="0" applyNumberFormat="1" applyFont="1" applyFill="1" applyBorder="1" applyAlignment="1">
      <alignment vertical="center"/>
    </xf>
    <xf numFmtId="0" fontId="0" fillId="3" borderId="8" xfId="0" applyFill="1" applyBorder="1" applyAlignment="1">
      <alignment vertical="center"/>
    </xf>
    <xf numFmtId="0" fontId="16" fillId="0" borderId="0" xfId="0" applyFont="1" applyAlignment="1">
      <alignment horizontal="left" vertical="top" wrapText="1"/>
    </xf>
    <xf numFmtId="0" fontId="16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 wrapText="1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" fontId="17" fillId="0" borderId="5" xfId="0" applyNumberFormat="1" applyFont="1" applyBorder="1" applyAlignment="1">
      <alignment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286385" cy="286385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99"/>
  <sheetViews>
    <sheetView showGridLines="0" tabSelected="1" workbookViewId="0">
      <selection activeCell="BE38" sqref="BE38"/>
    </sheetView>
  </sheetViews>
  <sheetFormatPr defaultRowHeight="11.25"/>
  <cols>
    <col min="1" max="1" width="8.33203125" customWidth="1"/>
    <col min="2" max="2" width="1.6640625" customWidth="1"/>
    <col min="3" max="3" width="4.1640625" customWidth="1"/>
    <col min="4" max="33" width="2.6640625" customWidth="1"/>
    <col min="34" max="34" width="3.33203125" customWidth="1"/>
    <col min="35" max="35" width="31.6640625" customWidth="1"/>
    <col min="36" max="37" width="2.5" customWidth="1"/>
    <col min="38" max="38" width="8.33203125" customWidth="1"/>
    <col min="39" max="39" width="3.33203125" customWidth="1"/>
    <col min="40" max="40" width="13.33203125" customWidth="1"/>
    <col min="41" max="41" width="7.5" customWidth="1"/>
    <col min="42" max="42" width="4.1640625" customWidth="1"/>
    <col min="43" max="43" width="15.6640625" hidden="1" customWidth="1"/>
    <col min="44" max="44" width="13.6640625" customWidth="1"/>
    <col min="45" max="47" width="25.83203125" hidden="1" customWidth="1"/>
    <col min="48" max="49" width="21.6640625" hidden="1" customWidth="1"/>
    <col min="50" max="51" width="25" hidden="1" customWidth="1"/>
    <col min="52" max="52" width="21.6640625" hidden="1" customWidth="1"/>
    <col min="53" max="53" width="19.1640625" hidden="1" customWidth="1"/>
    <col min="54" max="54" width="25" hidden="1" customWidth="1"/>
    <col min="55" max="55" width="21.6640625" hidden="1" customWidth="1"/>
    <col min="56" max="56" width="19.1640625" hidden="1" customWidth="1"/>
    <col min="57" max="57" width="66.5" customWidth="1"/>
    <col min="71" max="91" width="9.33203125" hidden="1"/>
  </cols>
  <sheetData>
    <row r="1" spans="1:74">
      <c r="A1" s="15" t="s">
        <v>0</v>
      </c>
      <c r="AZ1" s="15" t="s">
        <v>1</v>
      </c>
      <c r="BA1" s="15" t="s">
        <v>2</v>
      </c>
      <c r="BB1" s="15" t="s">
        <v>3</v>
      </c>
      <c r="BT1" s="15" t="s">
        <v>4</v>
      </c>
      <c r="BU1" s="15" t="s">
        <v>4</v>
      </c>
      <c r="BV1" s="15" t="s">
        <v>5</v>
      </c>
    </row>
    <row r="2" spans="1:74" ht="36.950000000000003" customHeight="1">
      <c r="AR2" s="196"/>
      <c r="AS2" s="196"/>
      <c r="AT2" s="196"/>
      <c r="AU2" s="196"/>
      <c r="AV2" s="196"/>
      <c r="AW2" s="196"/>
      <c r="AX2" s="196"/>
      <c r="AY2" s="196"/>
      <c r="AZ2" s="196"/>
      <c r="BA2" s="196"/>
      <c r="BB2" s="196"/>
      <c r="BC2" s="196"/>
      <c r="BD2" s="196"/>
      <c r="BE2" s="196"/>
      <c r="BS2" s="16" t="s">
        <v>6</v>
      </c>
      <c r="BT2" s="16" t="s">
        <v>7</v>
      </c>
    </row>
    <row r="3" spans="1:74" ht="6.95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9"/>
      <c r="BS3" s="16" t="s">
        <v>6</v>
      </c>
      <c r="BT3" s="16" t="s">
        <v>8</v>
      </c>
    </row>
    <row r="4" spans="1:74" ht="24.95" customHeight="1">
      <c r="B4" s="19"/>
      <c r="D4" s="20" t="s">
        <v>9</v>
      </c>
      <c r="AR4" s="19"/>
      <c r="AS4" s="21" t="s">
        <v>10</v>
      </c>
      <c r="BE4" s="22" t="s">
        <v>11</v>
      </c>
      <c r="BS4" s="16" t="s">
        <v>12</v>
      </c>
    </row>
    <row r="5" spans="1:74" ht="12" customHeight="1">
      <c r="B5" s="19"/>
      <c r="D5" s="23" t="s">
        <v>13</v>
      </c>
      <c r="K5" s="226" t="s">
        <v>14</v>
      </c>
      <c r="L5" s="196"/>
      <c r="M5" s="196"/>
      <c r="N5" s="196"/>
      <c r="O5" s="196"/>
      <c r="P5" s="196"/>
      <c r="Q5" s="196"/>
      <c r="R5" s="196"/>
      <c r="S5" s="196"/>
      <c r="T5" s="196"/>
      <c r="U5" s="196"/>
      <c r="V5" s="196"/>
      <c r="W5" s="196"/>
      <c r="X5" s="196"/>
      <c r="Y5" s="196"/>
      <c r="Z5" s="196"/>
      <c r="AA5" s="196"/>
      <c r="AB5" s="196"/>
      <c r="AC5" s="196"/>
      <c r="AD5" s="196"/>
      <c r="AE5" s="196"/>
      <c r="AF5" s="196"/>
      <c r="AG5" s="196"/>
      <c r="AH5" s="196"/>
      <c r="AI5" s="196"/>
      <c r="AJ5" s="196"/>
      <c r="AR5" s="19"/>
      <c r="BE5" s="223" t="s">
        <v>15</v>
      </c>
      <c r="BS5" s="16" t="s">
        <v>6</v>
      </c>
    </row>
    <row r="6" spans="1:74" ht="36.950000000000003" customHeight="1">
      <c r="B6" s="19"/>
      <c r="D6" s="25" t="s">
        <v>16</v>
      </c>
      <c r="K6" s="227" t="s">
        <v>17</v>
      </c>
      <c r="L6" s="196"/>
      <c r="M6" s="196"/>
      <c r="N6" s="196"/>
      <c r="O6" s="196"/>
      <c r="P6" s="196"/>
      <c r="Q6" s="196"/>
      <c r="R6" s="196"/>
      <c r="S6" s="196"/>
      <c r="T6" s="196"/>
      <c r="U6" s="196"/>
      <c r="V6" s="196"/>
      <c r="W6" s="196"/>
      <c r="X6" s="196"/>
      <c r="Y6" s="196"/>
      <c r="Z6" s="196"/>
      <c r="AA6" s="196"/>
      <c r="AB6" s="196"/>
      <c r="AC6" s="196"/>
      <c r="AD6" s="196"/>
      <c r="AE6" s="196"/>
      <c r="AF6" s="196"/>
      <c r="AG6" s="196"/>
      <c r="AH6" s="196"/>
      <c r="AI6" s="196"/>
      <c r="AJ6" s="196"/>
      <c r="AR6" s="19"/>
      <c r="BE6" s="224"/>
      <c r="BS6" s="16" t="s">
        <v>6</v>
      </c>
    </row>
    <row r="7" spans="1:74" ht="12" customHeight="1">
      <c r="B7" s="19"/>
      <c r="D7" s="26" t="s">
        <v>18</v>
      </c>
      <c r="K7" s="24" t="s">
        <v>1</v>
      </c>
      <c r="AK7" s="26" t="s">
        <v>19</v>
      </c>
      <c r="AN7" s="24" t="s">
        <v>1</v>
      </c>
      <c r="AR7" s="19"/>
      <c r="BE7" s="224"/>
      <c r="BS7" s="16" t="s">
        <v>6</v>
      </c>
    </row>
    <row r="8" spans="1:74" ht="12" customHeight="1">
      <c r="B8" s="19"/>
      <c r="D8" s="26" t="s">
        <v>20</v>
      </c>
      <c r="K8" s="24" t="s">
        <v>21</v>
      </c>
      <c r="AK8" s="26" t="s">
        <v>22</v>
      </c>
      <c r="AN8" s="27"/>
      <c r="AR8" s="19"/>
      <c r="BE8" s="224"/>
      <c r="BS8" s="16" t="s">
        <v>6</v>
      </c>
    </row>
    <row r="9" spans="1:74" ht="14.45" customHeight="1">
      <c r="B9" s="19"/>
      <c r="AR9" s="19"/>
      <c r="BE9" s="224"/>
      <c r="BS9" s="16" t="s">
        <v>6</v>
      </c>
    </row>
    <row r="10" spans="1:74" ht="12" customHeight="1">
      <c r="B10" s="19"/>
      <c r="D10" s="26" t="s">
        <v>23</v>
      </c>
      <c r="AK10" s="26" t="s">
        <v>24</v>
      </c>
      <c r="AN10" s="24" t="s">
        <v>25</v>
      </c>
      <c r="AR10" s="19"/>
      <c r="BE10" s="224"/>
      <c r="BS10" s="16" t="s">
        <v>6</v>
      </c>
    </row>
    <row r="11" spans="1:74" ht="18.399999999999999" customHeight="1">
      <c r="B11" s="19"/>
      <c r="E11" s="24" t="s">
        <v>26</v>
      </c>
      <c r="AK11" s="26" t="s">
        <v>27</v>
      </c>
      <c r="AN11" s="24" t="s">
        <v>1</v>
      </c>
      <c r="AR11" s="19"/>
      <c r="BE11" s="224"/>
      <c r="BS11" s="16" t="s">
        <v>6</v>
      </c>
    </row>
    <row r="12" spans="1:74" ht="6.95" customHeight="1">
      <c r="B12" s="19"/>
      <c r="AR12" s="19"/>
      <c r="BE12" s="224"/>
      <c r="BS12" s="16" t="s">
        <v>6</v>
      </c>
    </row>
    <row r="13" spans="1:74" ht="12" customHeight="1">
      <c r="B13" s="19"/>
      <c r="D13" s="26" t="s">
        <v>28</v>
      </c>
      <c r="AK13" s="26" t="s">
        <v>24</v>
      </c>
      <c r="AN13" s="28" t="s">
        <v>29</v>
      </c>
      <c r="AR13" s="19"/>
      <c r="BE13" s="224"/>
      <c r="BS13" s="16" t="s">
        <v>6</v>
      </c>
    </row>
    <row r="14" spans="1:74" ht="12.75">
      <c r="B14" s="19"/>
      <c r="E14" s="228" t="s">
        <v>29</v>
      </c>
      <c r="F14" s="229"/>
      <c r="G14" s="229"/>
      <c r="H14" s="229"/>
      <c r="I14" s="229"/>
      <c r="J14" s="229"/>
      <c r="K14" s="229"/>
      <c r="L14" s="229"/>
      <c r="M14" s="229"/>
      <c r="N14" s="229"/>
      <c r="O14" s="229"/>
      <c r="P14" s="229"/>
      <c r="Q14" s="229"/>
      <c r="R14" s="229"/>
      <c r="S14" s="229"/>
      <c r="T14" s="229"/>
      <c r="U14" s="229"/>
      <c r="V14" s="229"/>
      <c r="W14" s="229"/>
      <c r="X14" s="229"/>
      <c r="Y14" s="229"/>
      <c r="Z14" s="229"/>
      <c r="AA14" s="229"/>
      <c r="AB14" s="229"/>
      <c r="AC14" s="229"/>
      <c r="AD14" s="229"/>
      <c r="AE14" s="229"/>
      <c r="AF14" s="229"/>
      <c r="AG14" s="229"/>
      <c r="AH14" s="229"/>
      <c r="AI14" s="229"/>
      <c r="AJ14" s="229"/>
      <c r="AK14" s="26" t="s">
        <v>27</v>
      </c>
      <c r="AN14" s="28" t="s">
        <v>29</v>
      </c>
      <c r="AR14" s="19"/>
      <c r="BE14" s="224"/>
      <c r="BS14" s="16" t="s">
        <v>6</v>
      </c>
    </row>
    <row r="15" spans="1:74" ht="6.95" customHeight="1">
      <c r="B15" s="19"/>
      <c r="AR15" s="19"/>
      <c r="BE15" s="224"/>
      <c r="BS15" s="16" t="s">
        <v>4</v>
      </c>
    </row>
    <row r="16" spans="1:74" ht="12" customHeight="1">
      <c r="B16" s="19"/>
      <c r="D16" s="26" t="s">
        <v>30</v>
      </c>
      <c r="AK16" s="26" t="s">
        <v>24</v>
      </c>
      <c r="AN16" s="24" t="s">
        <v>31</v>
      </c>
      <c r="AR16" s="19"/>
      <c r="BE16" s="224"/>
      <c r="BS16" s="16" t="s">
        <v>4</v>
      </c>
    </row>
    <row r="17" spans="2:71" ht="18.399999999999999" customHeight="1">
      <c r="B17" s="19"/>
      <c r="E17" s="24" t="s">
        <v>32</v>
      </c>
      <c r="AK17" s="26" t="s">
        <v>27</v>
      </c>
      <c r="AN17" s="24" t="s">
        <v>1</v>
      </c>
      <c r="AR17" s="19"/>
      <c r="BE17" s="224"/>
      <c r="BS17" s="16" t="s">
        <v>33</v>
      </c>
    </row>
    <row r="18" spans="2:71" ht="6.95" customHeight="1">
      <c r="B18" s="19"/>
      <c r="AR18" s="19"/>
      <c r="BE18" s="224"/>
      <c r="BS18" s="16" t="s">
        <v>6</v>
      </c>
    </row>
    <row r="19" spans="2:71" ht="12" customHeight="1">
      <c r="B19" s="19"/>
      <c r="D19" s="26" t="s">
        <v>34</v>
      </c>
      <c r="AK19" s="26" t="s">
        <v>24</v>
      </c>
      <c r="AN19" s="24" t="s">
        <v>1</v>
      </c>
      <c r="AR19" s="19"/>
      <c r="BE19" s="224"/>
      <c r="BS19" s="16" t="s">
        <v>6</v>
      </c>
    </row>
    <row r="20" spans="2:71" ht="18.399999999999999" customHeight="1">
      <c r="B20" s="19"/>
      <c r="E20" s="24" t="s">
        <v>35</v>
      </c>
      <c r="AK20" s="26" t="s">
        <v>27</v>
      </c>
      <c r="AN20" s="24" t="s">
        <v>1</v>
      </c>
      <c r="AR20" s="19"/>
      <c r="BE20" s="224"/>
      <c r="BS20" s="16" t="s">
        <v>33</v>
      </c>
    </row>
    <row r="21" spans="2:71" ht="6.95" customHeight="1">
      <c r="B21" s="19"/>
      <c r="AR21" s="19"/>
      <c r="BE21" s="224"/>
    </row>
    <row r="22" spans="2:71" ht="12" customHeight="1">
      <c r="B22" s="19"/>
      <c r="D22" s="26" t="s">
        <v>36</v>
      </c>
      <c r="AR22" s="19"/>
      <c r="BE22" s="224"/>
    </row>
    <row r="23" spans="2:71" ht="16.5" customHeight="1">
      <c r="B23" s="19"/>
      <c r="E23" s="230" t="s">
        <v>1</v>
      </c>
      <c r="F23" s="230"/>
      <c r="G23" s="230"/>
      <c r="H23" s="230"/>
      <c r="I23" s="230"/>
      <c r="J23" s="230"/>
      <c r="K23" s="230"/>
      <c r="L23" s="230"/>
      <c r="M23" s="230"/>
      <c r="N23" s="230"/>
      <c r="O23" s="230"/>
      <c r="P23" s="230"/>
      <c r="Q23" s="230"/>
      <c r="R23" s="230"/>
      <c r="S23" s="230"/>
      <c r="T23" s="230"/>
      <c r="U23" s="230"/>
      <c r="V23" s="230"/>
      <c r="W23" s="230"/>
      <c r="X23" s="230"/>
      <c r="Y23" s="230"/>
      <c r="Z23" s="230"/>
      <c r="AA23" s="230"/>
      <c r="AB23" s="230"/>
      <c r="AC23" s="230"/>
      <c r="AD23" s="230"/>
      <c r="AE23" s="230"/>
      <c r="AF23" s="230"/>
      <c r="AG23" s="230"/>
      <c r="AH23" s="230"/>
      <c r="AI23" s="230"/>
      <c r="AJ23" s="230"/>
      <c r="AK23" s="230"/>
      <c r="AL23" s="230"/>
      <c r="AM23" s="230"/>
      <c r="AN23" s="230"/>
      <c r="AR23" s="19"/>
      <c r="BE23" s="224"/>
    </row>
    <row r="24" spans="2:71" ht="6.95" customHeight="1">
      <c r="B24" s="19"/>
      <c r="AR24" s="19"/>
      <c r="BE24" s="224"/>
    </row>
    <row r="25" spans="2:71" ht="6.95" customHeight="1">
      <c r="B25" s="19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R25" s="19"/>
      <c r="BE25" s="224"/>
    </row>
    <row r="26" spans="2:71" s="1" customFormat="1" ht="25.9" customHeight="1">
      <c r="B26" s="31"/>
      <c r="D26" s="32" t="s">
        <v>37</v>
      </c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231">
        <f>ROUND(AG94,2)</f>
        <v>0</v>
      </c>
      <c r="AL26" s="232"/>
      <c r="AM26" s="232"/>
      <c r="AN26" s="232"/>
      <c r="AO26" s="232"/>
      <c r="AR26" s="31"/>
      <c r="BE26" s="224"/>
    </row>
    <row r="27" spans="2:71" s="1" customFormat="1" ht="6.95" customHeight="1">
      <c r="B27" s="31"/>
      <c r="AR27" s="31"/>
      <c r="BE27" s="224"/>
    </row>
    <row r="28" spans="2:71" s="1" customFormat="1" ht="12.75">
      <c r="B28" s="31"/>
      <c r="L28" s="233" t="s">
        <v>38</v>
      </c>
      <c r="M28" s="233"/>
      <c r="N28" s="233"/>
      <c r="O28" s="233"/>
      <c r="P28" s="233"/>
      <c r="W28" s="233" t="s">
        <v>39</v>
      </c>
      <c r="X28" s="233"/>
      <c r="Y28" s="233"/>
      <c r="Z28" s="233"/>
      <c r="AA28" s="233"/>
      <c r="AB28" s="233"/>
      <c r="AC28" s="233"/>
      <c r="AD28" s="233"/>
      <c r="AE28" s="233"/>
      <c r="AK28" s="233" t="s">
        <v>40</v>
      </c>
      <c r="AL28" s="233"/>
      <c r="AM28" s="233"/>
      <c r="AN28" s="233"/>
      <c r="AO28" s="233"/>
      <c r="AR28" s="31"/>
      <c r="BE28" s="224"/>
    </row>
    <row r="29" spans="2:71" s="2" customFormat="1" ht="14.45" customHeight="1">
      <c r="B29" s="35"/>
      <c r="D29" s="26" t="s">
        <v>41</v>
      </c>
      <c r="F29" s="26" t="s">
        <v>42</v>
      </c>
      <c r="L29" s="218">
        <v>0.21</v>
      </c>
      <c r="M29" s="217"/>
      <c r="N29" s="217"/>
      <c r="O29" s="217"/>
      <c r="P29" s="217"/>
      <c r="W29" s="216">
        <f>ROUND(AZ94, 2)</f>
        <v>0</v>
      </c>
      <c r="X29" s="217"/>
      <c r="Y29" s="217"/>
      <c r="Z29" s="217"/>
      <c r="AA29" s="217"/>
      <c r="AB29" s="217"/>
      <c r="AC29" s="217"/>
      <c r="AD29" s="217"/>
      <c r="AE29" s="217"/>
      <c r="AK29" s="216">
        <f>ROUND(AV94, 2)</f>
        <v>0</v>
      </c>
      <c r="AL29" s="217"/>
      <c r="AM29" s="217"/>
      <c r="AN29" s="217"/>
      <c r="AO29" s="217"/>
      <c r="AR29" s="35"/>
      <c r="BE29" s="225"/>
    </row>
    <row r="30" spans="2:71" s="2" customFormat="1" ht="14.45" customHeight="1">
      <c r="B30" s="35"/>
      <c r="F30" s="26" t="s">
        <v>43</v>
      </c>
      <c r="L30" s="218">
        <v>0.12</v>
      </c>
      <c r="M30" s="217"/>
      <c r="N30" s="217"/>
      <c r="O30" s="217"/>
      <c r="P30" s="217"/>
      <c r="W30" s="216">
        <f>ROUND(BA94, 2)</f>
        <v>0</v>
      </c>
      <c r="X30" s="217"/>
      <c r="Y30" s="217"/>
      <c r="Z30" s="217"/>
      <c r="AA30" s="217"/>
      <c r="AB30" s="217"/>
      <c r="AC30" s="217"/>
      <c r="AD30" s="217"/>
      <c r="AE30" s="217"/>
      <c r="AK30" s="216">
        <f>ROUND(AW94, 2)</f>
        <v>0</v>
      </c>
      <c r="AL30" s="217"/>
      <c r="AM30" s="217"/>
      <c r="AN30" s="217"/>
      <c r="AO30" s="217"/>
      <c r="AR30" s="35"/>
      <c r="BE30" s="225"/>
    </row>
    <row r="31" spans="2:71" s="2" customFormat="1" ht="14.45" hidden="1" customHeight="1">
      <c r="B31" s="35"/>
      <c r="F31" s="26" t="s">
        <v>44</v>
      </c>
      <c r="L31" s="218">
        <v>0.21</v>
      </c>
      <c r="M31" s="217"/>
      <c r="N31" s="217"/>
      <c r="O31" s="217"/>
      <c r="P31" s="217"/>
      <c r="W31" s="216">
        <f>ROUND(BB94, 2)</f>
        <v>0</v>
      </c>
      <c r="X31" s="217"/>
      <c r="Y31" s="217"/>
      <c r="Z31" s="217"/>
      <c r="AA31" s="217"/>
      <c r="AB31" s="217"/>
      <c r="AC31" s="217"/>
      <c r="AD31" s="217"/>
      <c r="AE31" s="217"/>
      <c r="AK31" s="216">
        <v>0</v>
      </c>
      <c r="AL31" s="217"/>
      <c r="AM31" s="217"/>
      <c r="AN31" s="217"/>
      <c r="AO31" s="217"/>
      <c r="AR31" s="35"/>
      <c r="BE31" s="225"/>
    </row>
    <row r="32" spans="2:71" s="2" customFormat="1" ht="14.45" hidden="1" customHeight="1">
      <c r="B32" s="35"/>
      <c r="F32" s="26" t="s">
        <v>45</v>
      </c>
      <c r="L32" s="218">
        <v>0.12</v>
      </c>
      <c r="M32" s="217"/>
      <c r="N32" s="217"/>
      <c r="O32" s="217"/>
      <c r="P32" s="217"/>
      <c r="W32" s="216">
        <f>ROUND(BC94, 2)</f>
        <v>0</v>
      </c>
      <c r="X32" s="217"/>
      <c r="Y32" s="217"/>
      <c r="Z32" s="217"/>
      <c r="AA32" s="217"/>
      <c r="AB32" s="217"/>
      <c r="AC32" s="217"/>
      <c r="AD32" s="217"/>
      <c r="AE32" s="217"/>
      <c r="AK32" s="216">
        <v>0</v>
      </c>
      <c r="AL32" s="217"/>
      <c r="AM32" s="217"/>
      <c r="AN32" s="217"/>
      <c r="AO32" s="217"/>
      <c r="AR32" s="35"/>
      <c r="BE32" s="225"/>
    </row>
    <row r="33" spans="2:57" s="2" customFormat="1" ht="14.45" hidden="1" customHeight="1">
      <c r="B33" s="35"/>
      <c r="F33" s="26" t="s">
        <v>46</v>
      </c>
      <c r="L33" s="218">
        <v>0</v>
      </c>
      <c r="M33" s="217"/>
      <c r="N33" s="217"/>
      <c r="O33" s="217"/>
      <c r="P33" s="217"/>
      <c r="W33" s="216">
        <f>ROUND(BD94, 2)</f>
        <v>0</v>
      </c>
      <c r="X33" s="217"/>
      <c r="Y33" s="217"/>
      <c r="Z33" s="217"/>
      <c r="AA33" s="217"/>
      <c r="AB33" s="217"/>
      <c r="AC33" s="217"/>
      <c r="AD33" s="217"/>
      <c r="AE33" s="217"/>
      <c r="AK33" s="216">
        <v>0</v>
      </c>
      <c r="AL33" s="217"/>
      <c r="AM33" s="217"/>
      <c r="AN33" s="217"/>
      <c r="AO33" s="217"/>
      <c r="AR33" s="35"/>
      <c r="BE33" s="225"/>
    </row>
    <row r="34" spans="2:57" s="1" customFormat="1" ht="6.95" customHeight="1">
      <c r="B34" s="31"/>
      <c r="AR34" s="31"/>
      <c r="BE34" s="224"/>
    </row>
    <row r="35" spans="2:57" s="1" customFormat="1" ht="25.9" customHeight="1">
      <c r="B35" s="31"/>
      <c r="C35" s="36"/>
      <c r="D35" s="37" t="s">
        <v>47</v>
      </c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9" t="s">
        <v>48</v>
      </c>
      <c r="U35" s="38"/>
      <c r="V35" s="38"/>
      <c r="W35" s="38"/>
      <c r="X35" s="219" t="s">
        <v>49</v>
      </c>
      <c r="Y35" s="220"/>
      <c r="Z35" s="220"/>
      <c r="AA35" s="220"/>
      <c r="AB35" s="220"/>
      <c r="AC35" s="38"/>
      <c r="AD35" s="38"/>
      <c r="AE35" s="38"/>
      <c r="AF35" s="38"/>
      <c r="AG35" s="38"/>
      <c r="AH35" s="38"/>
      <c r="AI35" s="38"/>
      <c r="AJ35" s="38"/>
      <c r="AK35" s="221">
        <f>SUM(AK26:AK33)</f>
        <v>0</v>
      </c>
      <c r="AL35" s="220"/>
      <c r="AM35" s="220"/>
      <c r="AN35" s="220"/>
      <c r="AO35" s="222"/>
      <c r="AP35" s="36"/>
      <c r="AQ35" s="36"/>
      <c r="AR35" s="31"/>
    </row>
    <row r="36" spans="2:57" s="1" customFormat="1" ht="6.95" customHeight="1">
      <c r="B36" s="31"/>
      <c r="AR36" s="31"/>
    </row>
    <row r="37" spans="2:57" s="1" customFormat="1" ht="14.45" customHeight="1">
      <c r="B37" s="31"/>
      <c r="AR37" s="31"/>
    </row>
    <row r="38" spans="2:57" ht="14.45" customHeight="1">
      <c r="B38" s="19"/>
      <c r="AR38" s="19"/>
    </row>
    <row r="39" spans="2:57" ht="14.45" customHeight="1">
      <c r="B39" s="19"/>
      <c r="AR39" s="19"/>
    </row>
    <row r="40" spans="2:57" ht="14.45" customHeight="1">
      <c r="B40" s="19"/>
      <c r="AR40" s="19"/>
    </row>
    <row r="41" spans="2:57" ht="14.45" customHeight="1">
      <c r="B41" s="19"/>
      <c r="AR41" s="19"/>
    </row>
    <row r="42" spans="2:57" ht="14.45" customHeight="1">
      <c r="B42" s="19"/>
      <c r="AR42" s="19"/>
    </row>
    <row r="43" spans="2:57" ht="14.45" customHeight="1">
      <c r="B43" s="19"/>
      <c r="AR43" s="19"/>
    </row>
    <row r="44" spans="2:57" ht="14.45" customHeight="1">
      <c r="B44" s="19"/>
      <c r="AR44" s="19"/>
    </row>
    <row r="45" spans="2:57" ht="14.45" customHeight="1">
      <c r="B45" s="19"/>
      <c r="AR45" s="19"/>
    </row>
    <row r="46" spans="2:57" ht="14.45" customHeight="1">
      <c r="B46" s="19"/>
      <c r="AR46" s="19"/>
    </row>
    <row r="47" spans="2:57" ht="14.45" customHeight="1">
      <c r="B47" s="19"/>
      <c r="AR47" s="19"/>
    </row>
    <row r="48" spans="2:57" ht="14.45" customHeight="1">
      <c r="B48" s="19"/>
      <c r="AR48" s="19"/>
    </row>
    <row r="49" spans="2:44" s="1" customFormat="1" ht="14.45" customHeight="1">
      <c r="B49" s="31"/>
      <c r="D49" s="40" t="s">
        <v>50</v>
      </c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  <c r="AF49" s="41"/>
      <c r="AG49" s="41"/>
      <c r="AH49" s="40" t="s">
        <v>51</v>
      </c>
      <c r="AI49" s="41"/>
      <c r="AJ49" s="41"/>
      <c r="AK49" s="41"/>
      <c r="AL49" s="41"/>
      <c r="AM49" s="41"/>
      <c r="AN49" s="41"/>
      <c r="AO49" s="41"/>
      <c r="AR49" s="31"/>
    </row>
    <row r="50" spans="2:44">
      <c r="B50" s="19"/>
      <c r="AR50" s="19"/>
    </row>
    <row r="51" spans="2:44">
      <c r="B51" s="19"/>
      <c r="AR51" s="19"/>
    </row>
    <row r="52" spans="2:44">
      <c r="B52" s="19"/>
      <c r="AR52" s="19"/>
    </row>
    <row r="53" spans="2:44">
      <c r="B53" s="19"/>
      <c r="AR53" s="19"/>
    </row>
    <row r="54" spans="2:44">
      <c r="B54" s="19"/>
      <c r="AR54" s="19"/>
    </row>
    <row r="55" spans="2:44">
      <c r="B55" s="19"/>
      <c r="AR55" s="19"/>
    </row>
    <row r="56" spans="2:44">
      <c r="B56" s="19"/>
      <c r="AR56" s="19"/>
    </row>
    <row r="57" spans="2:44">
      <c r="B57" s="19"/>
      <c r="AR57" s="19"/>
    </row>
    <row r="58" spans="2:44">
      <c r="B58" s="19"/>
      <c r="AR58" s="19"/>
    </row>
    <row r="59" spans="2:44">
      <c r="B59" s="19"/>
      <c r="AR59" s="19"/>
    </row>
    <row r="60" spans="2:44" s="1" customFormat="1" ht="12.75">
      <c r="B60" s="31"/>
      <c r="D60" s="42" t="s">
        <v>52</v>
      </c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42" t="s">
        <v>53</v>
      </c>
      <c r="W60" s="33"/>
      <c r="X60" s="33"/>
      <c r="Y60" s="33"/>
      <c r="Z60" s="33"/>
      <c r="AA60" s="33"/>
      <c r="AB60" s="33"/>
      <c r="AC60" s="33"/>
      <c r="AD60" s="33"/>
      <c r="AE60" s="33"/>
      <c r="AF60" s="33"/>
      <c r="AG60" s="33"/>
      <c r="AH60" s="42" t="s">
        <v>52</v>
      </c>
      <c r="AI60" s="33"/>
      <c r="AJ60" s="33"/>
      <c r="AK60" s="33"/>
      <c r="AL60" s="33"/>
      <c r="AM60" s="42" t="s">
        <v>53</v>
      </c>
      <c r="AN60" s="33"/>
      <c r="AO60" s="33"/>
      <c r="AR60" s="31"/>
    </row>
    <row r="61" spans="2:44">
      <c r="B61" s="19"/>
      <c r="AR61" s="19"/>
    </row>
    <row r="62" spans="2:44">
      <c r="B62" s="19"/>
      <c r="AR62" s="19"/>
    </row>
    <row r="63" spans="2:44">
      <c r="B63" s="19"/>
      <c r="AR63" s="19"/>
    </row>
    <row r="64" spans="2:44" s="1" customFormat="1" ht="12.75">
      <c r="B64" s="31"/>
      <c r="D64" s="40" t="s">
        <v>54</v>
      </c>
      <c r="E64" s="41"/>
      <c r="F64" s="41"/>
      <c r="G64" s="41"/>
      <c r="H64" s="41"/>
      <c r="I64" s="41"/>
      <c r="J64" s="41"/>
      <c r="K64" s="41"/>
      <c r="L64" s="41"/>
      <c r="M64" s="41"/>
      <c r="N64" s="41"/>
      <c r="O64" s="41"/>
      <c r="P64" s="41"/>
      <c r="Q64" s="41"/>
      <c r="R64" s="41"/>
      <c r="S64" s="41"/>
      <c r="T64" s="41"/>
      <c r="U64" s="41"/>
      <c r="V64" s="41"/>
      <c r="W64" s="41"/>
      <c r="X64" s="41"/>
      <c r="Y64" s="41"/>
      <c r="Z64" s="41"/>
      <c r="AA64" s="41"/>
      <c r="AB64" s="41"/>
      <c r="AC64" s="41"/>
      <c r="AD64" s="41"/>
      <c r="AE64" s="41"/>
      <c r="AF64" s="41"/>
      <c r="AG64" s="41"/>
      <c r="AH64" s="40" t="s">
        <v>55</v>
      </c>
      <c r="AI64" s="41"/>
      <c r="AJ64" s="41"/>
      <c r="AK64" s="41"/>
      <c r="AL64" s="41"/>
      <c r="AM64" s="41"/>
      <c r="AN64" s="41"/>
      <c r="AO64" s="41"/>
      <c r="AR64" s="31"/>
    </row>
    <row r="65" spans="2:44">
      <c r="B65" s="19"/>
      <c r="AR65" s="19"/>
    </row>
    <row r="66" spans="2:44">
      <c r="B66" s="19"/>
      <c r="AR66" s="19"/>
    </row>
    <row r="67" spans="2:44">
      <c r="B67" s="19"/>
      <c r="AR67" s="19"/>
    </row>
    <row r="68" spans="2:44">
      <c r="B68" s="19"/>
      <c r="AR68" s="19"/>
    </row>
    <row r="69" spans="2:44">
      <c r="B69" s="19"/>
      <c r="AR69" s="19"/>
    </row>
    <row r="70" spans="2:44">
      <c r="B70" s="19"/>
      <c r="AR70" s="19"/>
    </row>
    <row r="71" spans="2:44">
      <c r="B71" s="19"/>
      <c r="AR71" s="19"/>
    </row>
    <row r="72" spans="2:44">
      <c r="B72" s="19"/>
      <c r="AR72" s="19"/>
    </row>
    <row r="73" spans="2:44">
      <c r="B73" s="19"/>
      <c r="AR73" s="19"/>
    </row>
    <row r="74" spans="2:44">
      <c r="B74" s="19"/>
      <c r="AR74" s="19"/>
    </row>
    <row r="75" spans="2:44" s="1" customFormat="1" ht="12.75">
      <c r="B75" s="31"/>
      <c r="D75" s="42" t="s">
        <v>52</v>
      </c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42" t="s">
        <v>53</v>
      </c>
      <c r="W75" s="33"/>
      <c r="X75" s="33"/>
      <c r="Y75" s="33"/>
      <c r="Z75" s="33"/>
      <c r="AA75" s="33"/>
      <c r="AB75" s="33"/>
      <c r="AC75" s="33"/>
      <c r="AD75" s="33"/>
      <c r="AE75" s="33"/>
      <c r="AF75" s="33"/>
      <c r="AG75" s="33"/>
      <c r="AH75" s="42" t="s">
        <v>52</v>
      </c>
      <c r="AI75" s="33"/>
      <c r="AJ75" s="33"/>
      <c r="AK75" s="33"/>
      <c r="AL75" s="33"/>
      <c r="AM75" s="42" t="s">
        <v>53</v>
      </c>
      <c r="AN75" s="33"/>
      <c r="AO75" s="33"/>
      <c r="AR75" s="31"/>
    </row>
    <row r="76" spans="2:44" s="1" customFormat="1">
      <c r="B76" s="31"/>
      <c r="AR76" s="31"/>
    </row>
    <row r="77" spans="2:44" s="1" customFormat="1" ht="6.95" customHeight="1"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44"/>
      <c r="M77" s="44"/>
      <c r="N77" s="44"/>
      <c r="O77" s="44"/>
      <c r="P77" s="44"/>
      <c r="Q77" s="44"/>
      <c r="R77" s="44"/>
      <c r="S77" s="44"/>
      <c r="T77" s="44"/>
      <c r="U77" s="44"/>
      <c r="V77" s="44"/>
      <c r="W77" s="44"/>
      <c r="X77" s="44"/>
      <c r="Y77" s="44"/>
      <c r="Z77" s="44"/>
      <c r="AA77" s="44"/>
      <c r="AB77" s="44"/>
      <c r="AC77" s="44"/>
      <c r="AD77" s="44"/>
      <c r="AE77" s="44"/>
      <c r="AF77" s="44"/>
      <c r="AG77" s="44"/>
      <c r="AH77" s="44"/>
      <c r="AI77" s="44"/>
      <c r="AJ77" s="44"/>
      <c r="AK77" s="44"/>
      <c r="AL77" s="44"/>
      <c r="AM77" s="44"/>
      <c r="AN77" s="44"/>
      <c r="AO77" s="44"/>
      <c r="AP77" s="44"/>
      <c r="AQ77" s="44"/>
      <c r="AR77" s="31"/>
    </row>
    <row r="81" spans="1:91" s="1" customFormat="1" ht="6.95" customHeight="1"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46"/>
      <c r="M81" s="46"/>
      <c r="N81" s="46"/>
      <c r="O81" s="46"/>
      <c r="P81" s="46"/>
      <c r="Q81" s="46"/>
      <c r="R81" s="46"/>
      <c r="S81" s="46"/>
      <c r="T81" s="46"/>
      <c r="U81" s="46"/>
      <c r="V81" s="46"/>
      <c r="W81" s="46"/>
      <c r="X81" s="46"/>
      <c r="Y81" s="46"/>
      <c r="Z81" s="46"/>
      <c r="AA81" s="46"/>
      <c r="AB81" s="46"/>
      <c r="AC81" s="46"/>
      <c r="AD81" s="46"/>
      <c r="AE81" s="46"/>
      <c r="AF81" s="46"/>
      <c r="AG81" s="46"/>
      <c r="AH81" s="46"/>
      <c r="AI81" s="46"/>
      <c r="AJ81" s="46"/>
      <c r="AK81" s="46"/>
      <c r="AL81" s="46"/>
      <c r="AM81" s="46"/>
      <c r="AN81" s="46"/>
      <c r="AO81" s="46"/>
      <c r="AP81" s="46"/>
      <c r="AQ81" s="46"/>
      <c r="AR81" s="31"/>
    </row>
    <row r="82" spans="1:91" s="1" customFormat="1" ht="24.95" customHeight="1">
      <c r="B82" s="31"/>
      <c r="C82" s="20" t="s">
        <v>56</v>
      </c>
      <c r="AR82" s="31"/>
    </row>
    <row r="83" spans="1:91" s="1" customFormat="1" ht="6.95" customHeight="1">
      <c r="B83" s="31"/>
      <c r="AR83" s="31"/>
    </row>
    <row r="84" spans="1:91" s="3" customFormat="1" ht="12" customHeight="1">
      <c r="B84" s="47"/>
      <c r="C84" s="26" t="s">
        <v>13</v>
      </c>
      <c r="L84" s="3" t="str">
        <f>K5</f>
        <v>2024/169</v>
      </c>
      <c r="AR84" s="47"/>
    </row>
    <row r="85" spans="1:91" s="4" customFormat="1" ht="36.950000000000003" customHeight="1">
      <c r="B85" s="48"/>
      <c r="C85" s="49" t="s">
        <v>16</v>
      </c>
      <c r="L85" s="207" t="str">
        <f>K6</f>
        <v>Revitalizace veřejného prostranství před autobusovým nádražím v Karviné</v>
      </c>
      <c r="M85" s="208"/>
      <c r="N85" s="208"/>
      <c r="O85" s="208"/>
      <c r="P85" s="208"/>
      <c r="Q85" s="208"/>
      <c r="R85" s="208"/>
      <c r="S85" s="208"/>
      <c r="T85" s="208"/>
      <c r="U85" s="208"/>
      <c r="V85" s="208"/>
      <c r="W85" s="208"/>
      <c r="X85" s="208"/>
      <c r="Y85" s="208"/>
      <c r="Z85" s="208"/>
      <c r="AA85" s="208"/>
      <c r="AB85" s="208"/>
      <c r="AC85" s="208"/>
      <c r="AD85" s="208"/>
      <c r="AE85" s="208"/>
      <c r="AF85" s="208"/>
      <c r="AG85" s="208"/>
      <c r="AH85" s="208"/>
      <c r="AI85" s="208"/>
      <c r="AJ85" s="208"/>
      <c r="AR85" s="48"/>
    </row>
    <row r="86" spans="1:91" s="1" customFormat="1" ht="6.95" customHeight="1">
      <c r="B86" s="31"/>
      <c r="AR86" s="31"/>
    </row>
    <row r="87" spans="1:91" s="1" customFormat="1" ht="12" customHeight="1">
      <c r="B87" s="31"/>
      <c r="C87" s="26" t="s">
        <v>20</v>
      </c>
      <c r="L87" s="50" t="str">
        <f>IF(K8="","",K8)</f>
        <v xml:space="preserve">Statutární město Karviná </v>
      </c>
      <c r="AI87" s="26" t="s">
        <v>22</v>
      </c>
      <c r="AM87" s="209" t="str">
        <f>IF(AN8= "","",AN8)</f>
        <v/>
      </c>
      <c r="AN87" s="209"/>
      <c r="AR87" s="31"/>
    </row>
    <row r="88" spans="1:91" s="1" customFormat="1" ht="6.95" customHeight="1">
      <c r="B88" s="31"/>
      <c r="AR88" s="31"/>
    </row>
    <row r="89" spans="1:91" s="1" customFormat="1" ht="25.7" customHeight="1">
      <c r="B89" s="31"/>
      <c r="C89" s="26" t="s">
        <v>23</v>
      </c>
      <c r="L89" s="3" t="str">
        <f>IF(E11= "","",E11)</f>
        <v>Statutární město Karviná, Fryštácká 72/1</v>
      </c>
      <c r="AI89" s="26" t="s">
        <v>30</v>
      </c>
      <c r="AM89" s="210" t="str">
        <f>IF(E17="","",E17)</f>
        <v>Atregia s.r.o., Vážného 10, Brno - Řečkovice</v>
      </c>
      <c r="AN89" s="211"/>
      <c r="AO89" s="211"/>
      <c r="AP89" s="211"/>
      <c r="AR89" s="31"/>
      <c r="AS89" s="212" t="s">
        <v>57</v>
      </c>
      <c r="AT89" s="213"/>
      <c r="AU89" s="52"/>
      <c r="AV89" s="52"/>
      <c r="AW89" s="52"/>
      <c r="AX89" s="52"/>
      <c r="AY89" s="52"/>
      <c r="AZ89" s="52"/>
      <c r="BA89" s="52"/>
      <c r="BB89" s="52"/>
      <c r="BC89" s="52"/>
      <c r="BD89" s="53"/>
    </row>
    <row r="90" spans="1:91" s="1" customFormat="1" ht="15.2" customHeight="1">
      <c r="B90" s="31"/>
      <c r="C90" s="26" t="s">
        <v>28</v>
      </c>
      <c r="L90" s="3" t="str">
        <f>IF(E14= "Vyplň údaj","",E14)</f>
        <v/>
      </c>
      <c r="AI90" s="26" t="s">
        <v>34</v>
      </c>
      <c r="AM90" s="210" t="str">
        <f>IF(E20="","",E20)</f>
        <v>Bc. Barbora Zábojníková</v>
      </c>
      <c r="AN90" s="211"/>
      <c r="AO90" s="211"/>
      <c r="AP90" s="211"/>
      <c r="AR90" s="31"/>
      <c r="AS90" s="214"/>
      <c r="AT90" s="215"/>
      <c r="BD90" s="55"/>
    </row>
    <row r="91" spans="1:91" s="1" customFormat="1" ht="10.9" customHeight="1">
      <c r="B91" s="31"/>
      <c r="AR91" s="31"/>
      <c r="AS91" s="214"/>
      <c r="AT91" s="215"/>
      <c r="BD91" s="55"/>
    </row>
    <row r="92" spans="1:91" s="1" customFormat="1" ht="29.25" customHeight="1">
      <c r="B92" s="31"/>
      <c r="C92" s="200" t="s">
        <v>58</v>
      </c>
      <c r="D92" s="201"/>
      <c r="E92" s="201"/>
      <c r="F92" s="201"/>
      <c r="G92" s="201"/>
      <c r="H92" s="56"/>
      <c r="I92" s="202" t="s">
        <v>59</v>
      </c>
      <c r="J92" s="201"/>
      <c r="K92" s="201"/>
      <c r="L92" s="201"/>
      <c r="M92" s="201"/>
      <c r="N92" s="201"/>
      <c r="O92" s="201"/>
      <c r="P92" s="201"/>
      <c r="Q92" s="201"/>
      <c r="R92" s="201"/>
      <c r="S92" s="201"/>
      <c r="T92" s="201"/>
      <c r="U92" s="201"/>
      <c r="V92" s="201"/>
      <c r="W92" s="201"/>
      <c r="X92" s="201"/>
      <c r="Y92" s="201"/>
      <c r="Z92" s="201"/>
      <c r="AA92" s="201"/>
      <c r="AB92" s="201"/>
      <c r="AC92" s="201"/>
      <c r="AD92" s="201"/>
      <c r="AE92" s="201"/>
      <c r="AF92" s="201"/>
      <c r="AG92" s="203" t="s">
        <v>60</v>
      </c>
      <c r="AH92" s="201"/>
      <c r="AI92" s="201"/>
      <c r="AJ92" s="201"/>
      <c r="AK92" s="201"/>
      <c r="AL92" s="201"/>
      <c r="AM92" s="201"/>
      <c r="AN92" s="202" t="s">
        <v>61</v>
      </c>
      <c r="AO92" s="201"/>
      <c r="AP92" s="204"/>
      <c r="AQ92" s="57" t="s">
        <v>62</v>
      </c>
      <c r="AR92" s="31"/>
      <c r="AS92" s="58" t="s">
        <v>63</v>
      </c>
      <c r="AT92" s="59" t="s">
        <v>64</v>
      </c>
      <c r="AU92" s="59" t="s">
        <v>65</v>
      </c>
      <c r="AV92" s="59" t="s">
        <v>66</v>
      </c>
      <c r="AW92" s="59" t="s">
        <v>67</v>
      </c>
      <c r="AX92" s="59" t="s">
        <v>68</v>
      </c>
      <c r="AY92" s="59" t="s">
        <v>69</v>
      </c>
      <c r="AZ92" s="59" t="s">
        <v>70</v>
      </c>
      <c r="BA92" s="59" t="s">
        <v>71</v>
      </c>
      <c r="BB92" s="59" t="s">
        <v>72</v>
      </c>
      <c r="BC92" s="59" t="s">
        <v>73</v>
      </c>
      <c r="BD92" s="60" t="s">
        <v>74</v>
      </c>
    </row>
    <row r="93" spans="1:91" s="1" customFormat="1" ht="10.9" customHeight="1">
      <c r="B93" s="31"/>
      <c r="AR93" s="31"/>
      <c r="AS93" s="61"/>
      <c r="AT93" s="52"/>
      <c r="AU93" s="52"/>
      <c r="AV93" s="52"/>
      <c r="AW93" s="52"/>
      <c r="AX93" s="52"/>
      <c r="AY93" s="52"/>
      <c r="AZ93" s="52"/>
      <c r="BA93" s="52"/>
      <c r="BB93" s="52"/>
      <c r="BC93" s="52"/>
      <c r="BD93" s="53"/>
    </row>
    <row r="94" spans="1:91" s="5" customFormat="1" ht="32.450000000000003" customHeight="1">
      <c r="B94" s="62"/>
      <c r="C94" s="63" t="s">
        <v>75</v>
      </c>
      <c r="D94" s="64"/>
      <c r="E94" s="64"/>
      <c r="F94" s="64"/>
      <c r="G94" s="64"/>
      <c r="H94" s="64"/>
      <c r="I94" s="64"/>
      <c r="J94" s="64"/>
      <c r="K94" s="64"/>
      <c r="L94" s="64"/>
      <c r="M94" s="64"/>
      <c r="N94" s="64"/>
      <c r="O94" s="64"/>
      <c r="P94" s="64"/>
      <c r="Q94" s="64"/>
      <c r="R94" s="64"/>
      <c r="S94" s="64"/>
      <c r="T94" s="64"/>
      <c r="U94" s="64"/>
      <c r="V94" s="64"/>
      <c r="W94" s="64"/>
      <c r="X94" s="64"/>
      <c r="Y94" s="64"/>
      <c r="Z94" s="64"/>
      <c r="AA94" s="64"/>
      <c r="AB94" s="64"/>
      <c r="AC94" s="64"/>
      <c r="AD94" s="64"/>
      <c r="AE94" s="64"/>
      <c r="AF94" s="64"/>
      <c r="AG94" s="205">
        <f>ROUND(SUM(AG95:AG97),2)</f>
        <v>0</v>
      </c>
      <c r="AH94" s="205"/>
      <c r="AI94" s="205"/>
      <c r="AJ94" s="205"/>
      <c r="AK94" s="205"/>
      <c r="AL94" s="205"/>
      <c r="AM94" s="205"/>
      <c r="AN94" s="206">
        <f>SUM(AG94,AT94)</f>
        <v>0</v>
      </c>
      <c r="AO94" s="206"/>
      <c r="AP94" s="206"/>
      <c r="AQ94" s="66" t="s">
        <v>1</v>
      </c>
      <c r="AR94" s="62"/>
      <c r="AS94" s="67">
        <f>ROUND(SUM(AS95:AS97),2)</f>
        <v>0</v>
      </c>
      <c r="AT94" s="68">
        <f>ROUND(SUM(AV94:AW94),2)</f>
        <v>0</v>
      </c>
      <c r="AU94" s="69">
        <f>ROUND(SUM(AU95:AU97),5)</f>
        <v>0</v>
      </c>
      <c r="AV94" s="68">
        <f>ROUND(AZ94*L29,2)</f>
        <v>0</v>
      </c>
      <c r="AW94" s="68">
        <f>ROUND(BA94*L30,2)</f>
        <v>0</v>
      </c>
      <c r="AX94" s="68">
        <f>ROUND(BB94*L29,2)</f>
        <v>0</v>
      </c>
      <c r="AY94" s="68">
        <f>ROUND(BC94*L30,2)</f>
        <v>0</v>
      </c>
      <c r="AZ94" s="68">
        <f>ROUND(SUM(AZ95:AZ97),2)</f>
        <v>0</v>
      </c>
      <c r="BA94" s="68">
        <f>ROUND(SUM(BA95:BA97),2)</f>
        <v>0</v>
      </c>
      <c r="BB94" s="68">
        <f>ROUND(SUM(BB95:BB97),2)</f>
        <v>0</v>
      </c>
      <c r="BC94" s="68">
        <f>ROUND(SUM(BC95:BC97),2)</f>
        <v>0</v>
      </c>
      <c r="BD94" s="70">
        <f>ROUND(SUM(BD95:BD97),2)</f>
        <v>0</v>
      </c>
      <c r="BS94" s="71" t="s">
        <v>76</v>
      </c>
      <c r="BT94" s="71" t="s">
        <v>77</v>
      </c>
      <c r="BU94" s="72" t="s">
        <v>78</v>
      </c>
      <c r="BV94" s="71" t="s">
        <v>79</v>
      </c>
      <c r="BW94" s="71" t="s">
        <v>5</v>
      </c>
      <c r="BX94" s="71" t="s">
        <v>80</v>
      </c>
      <c r="CL94" s="71" t="s">
        <v>1</v>
      </c>
    </row>
    <row r="95" spans="1:91" s="6" customFormat="1" ht="16.5" customHeight="1">
      <c r="A95" s="73" t="s">
        <v>81</v>
      </c>
      <c r="B95" s="74"/>
      <c r="C95" s="75"/>
      <c r="D95" s="199" t="s">
        <v>82</v>
      </c>
      <c r="E95" s="199"/>
      <c r="F95" s="199"/>
      <c r="G95" s="199"/>
      <c r="H95" s="199"/>
      <c r="I95" s="76"/>
      <c r="J95" s="199" t="s">
        <v>83</v>
      </c>
      <c r="K95" s="199"/>
      <c r="L95" s="199"/>
      <c r="M95" s="199"/>
      <c r="N95" s="199"/>
      <c r="O95" s="199"/>
      <c r="P95" s="199"/>
      <c r="Q95" s="199"/>
      <c r="R95" s="199"/>
      <c r="S95" s="199"/>
      <c r="T95" s="199"/>
      <c r="U95" s="199"/>
      <c r="V95" s="199"/>
      <c r="W95" s="199"/>
      <c r="X95" s="199"/>
      <c r="Y95" s="199"/>
      <c r="Z95" s="199"/>
      <c r="AA95" s="199"/>
      <c r="AB95" s="199"/>
      <c r="AC95" s="199"/>
      <c r="AD95" s="199"/>
      <c r="AE95" s="199"/>
      <c r="AF95" s="199"/>
      <c r="AG95" s="197">
        <f>'00 - Kácení dřevin'!J30</f>
        <v>0</v>
      </c>
      <c r="AH95" s="198"/>
      <c r="AI95" s="198"/>
      <c r="AJ95" s="198"/>
      <c r="AK95" s="198"/>
      <c r="AL95" s="198"/>
      <c r="AM95" s="198"/>
      <c r="AN95" s="197">
        <f>SUM(AG95,AT95)</f>
        <v>0</v>
      </c>
      <c r="AO95" s="198"/>
      <c r="AP95" s="198"/>
      <c r="AQ95" s="77" t="s">
        <v>84</v>
      </c>
      <c r="AR95" s="74"/>
      <c r="AS95" s="78">
        <v>0</v>
      </c>
      <c r="AT95" s="79">
        <f>ROUND(SUM(AV95:AW95),2)</f>
        <v>0</v>
      </c>
      <c r="AU95" s="80">
        <f>'00 - Kácení dřevin'!P119</f>
        <v>0</v>
      </c>
      <c r="AV95" s="79">
        <f>'00 - Kácení dřevin'!J33</f>
        <v>0</v>
      </c>
      <c r="AW95" s="79">
        <f>'00 - Kácení dřevin'!J34</f>
        <v>0</v>
      </c>
      <c r="AX95" s="79">
        <f>'00 - Kácení dřevin'!J35</f>
        <v>0</v>
      </c>
      <c r="AY95" s="79">
        <f>'00 - Kácení dřevin'!J36</f>
        <v>0</v>
      </c>
      <c r="AZ95" s="79">
        <f>'00 - Kácení dřevin'!F33</f>
        <v>0</v>
      </c>
      <c r="BA95" s="79">
        <f>'00 - Kácení dřevin'!F34</f>
        <v>0</v>
      </c>
      <c r="BB95" s="79">
        <f>'00 - Kácení dřevin'!F35</f>
        <v>0</v>
      </c>
      <c r="BC95" s="79">
        <f>'00 - Kácení dřevin'!F36</f>
        <v>0</v>
      </c>
      <c r="BD95" s="81">
        <f>'00 - Kácení dřevin'!F37</f>
        <v>0</v>
      </c>
      <c r="BT95" s="82" t="s">
        <v>85</v>
      </c>
      <c r="BV95" s="82" t="s">
        <v>79</v>
      </c>
      <c r="BW95" s="82" t="s">
        <v>86</v>
      </c>
      <c r="BX95" s="82" t="s">
        <v>5</v>
      </c>
      <c r="CL95" s="82" t="s">
        <v>1</v>
      </c>
      <c r="CM95" s="82" t="s">
        <v>87</v>
      </c>
    </row>
    <row r="96" spans="1:91" s="6" customFormat="1" ht="24.75" customHeight="1">
      <c r="A96" s="73" t="s">
        <v>81</v>
      </c>
      <c r="B96" s="74"/>
      <c r="C96" s="75"/>
      <c r="D96" s="199" t="s">
        <v>88</v>
      </c>
      <c r="E96" s="199"/>
      <c r="F96" s="199"/>
      <c r="G96" s="199"/>
      <c r="H96" s="199"/>
      <c r="I96" s="76"/>
      <c r="J96" s="199" t="s">
        <v>89</v>
      </c>
      <c r="K96" s="199"/>
      <c r="L96" s="199"/>
      <c r="M96" s="199"/>
      <c r="N96" s="199"/>
      <c r="O96" s="199"/>
      <c r="P96" s="199"/>
      <c r="Q96" s="199"/>
      <c r="R96" s="199"/>
      <c r="S96" s="199"/>
      <c r="T96" s="199"/>
      <c r="U96" s="199"/>
      <c r="V96" s="199"/>
      <c r="W96" s="199"/>
      <c r="X96" s="199"/>
      <c r="Y96" s="199"/>
      <c r="Z96" s="199"/>
      <c r="AA96" s="199"/>
      <c r="AB96" s="199"/>
      <c r="AC96" s="199"/>
      <c r="AD96" s="199"/>
      <c r="AE96" s="199"/>
      <c r="AF96" s="199"/>
      <c r="AG96" s="197">
        <f>'01 - Revitalizace veřejné...'!J30</f>
        <v>0</v>
      </c>
      <c r="AH96" s="198"/>
      <c r="AI96" s="198"/>
      <c r="AJ96" s="198"/>
      <c r="AK96" s="198"/>
      <c r="AL96" s="198"/>
      <c r="AM96" s="198"/>
      <c r="AN96" s="197">
        <f>SUM(AG96,AT96)</f>
        <v>0</v>
      </c>
      <c r="AO96" s="198"/>
      <c r="AP96" s="198"/>
      <c r="AQ96" s="77" t="s">
        <v>84</v>
      </c>
      <c r="AR96" s="74"/>
      <c r="AS96" s="78">
        <v>0</v>
      </c>
      <c r="AT96" s="79">
        <f>ROUND(SUM(AV96:AW96),2)</f>
        <v>0</v>
      </c>
      <c r="AU96" s="80">
        <f>'01 - Revitalizace veřejné...'!P137</f>
        <v>0</v>
      </c>
      <c r="AV96" s="79">
        <f>'01 - Revitalizace veřejné...'!J33</f>
        <v>0</v>
      </c>
      <c r="AW96" s="79">
        <f>'01 - Revitalizace veřejné...'!J34</f>
        <v>0</v>
      </c>
      <c r="AX96" s="79">
        <f>'01 - Revitalizace veřejné...'!J35</f>
        <v>0</v>
      </c>
      <c r="AY96" s="79">
        <f>'01 - Revitalizace veřejné...'!J36</f>
        <v>0</v>
      </c>
      <c r="AZ96" s="79">
        <f>'01 - Revitalizace veřejné...'!F33</f>
        <v>0</v>
      </c>
      <c r="BA96" s="79">
        <f>'01 - Revitalizace veřejné...'!F34</f>
        <v>0</v>
      </c>
      <c r="BB96" s="79">
        <f>'01 - Revitalizace veřejné...'!F35</f>
        <v>0</v>
      </c>
      <c r="BC96" s="79">
        <f>'01 - Revitalizace veřejné...'!F36</f>
        <v>0</v>
      </c>
      <c r="BD96" s="81">
        <f>'01 - Revitalizace veřejné...'!F37</f>
        <v>0</v>
      </c>
      <c r="BT96" s="82" t="s">
        <v>85</v>
      </c>
      <c r="BV96" s="82" t="s">
        <v>79</v>
      </c>
      <c r="BW96" s="82" t="s">
        <v>90</v>
      </c>
      <c r="BX96" s="82" t="s">
        <v>5</v>
      </c>
      <c r="CL96" s="82" t="s">
        <v>1</v>
      </c>
      <c r="CM96" s="82" t="s">
        <v>87</v>
      </c>
    </row>
    <row r="97" spans="1:91" s="6" customFormat="1" ht="16.5" customHeight="1">
      <c r="A97" s="73" t="s">
        <v>81</v>
      </c>
      <c r="B97" s="74"/>
      <c r="C97" s="75"/>
      <c r="D97" s="199" t="s">
        <v>91</v>
      </c>
      <c r="E97" s="199"/>
      <c r="F97" s="199"/>
      <c r="G97" s="199"/>
      <c r="H97" s="199"/>
      <c r="I97" s="76"/>
      <c r="J97" s="199" t="s">
        <v>92</v>
      </c>
      <c r="K97" s="199"/>
      <c r="L97" s="199"/>
      <c r="M97" s="199"/>
      <c r="N97" s="199"/>
      <c r="O97" s="199"/>
      <c r="P97" s="199"/>
      <c r="Q97" s="199"/>
      <c r="R97" s="199"/>
      <c r="S97" s="199"/>
      <c r="T97" s="199"/>
      <c r="U97" s="199"/>
      <c r="V97" s="199"/>
      <c r="W97" s="199"/>
      <c r="X97" s="199"/>
      <c r="Y97" s="199"/>
      <c r="Z97" s="199"/>
      <c r="AA97" s="199"/>
      <c r="AB97" s="199"/>
      <c r="AC97" s="199"/>
      <c r="AD97" s="199"/>
      <c r="AE97" s="199"/>
      <c r="AF97" s="199"/>
      <c r="AG97" s="197">
        <f>'VRN - Vedlejší rozpočtové...'!J30</f>
        <v>0</v>
      </c>
      <c r="AH97" s="198"/>
      <c r="AI97" s="198"/>
      <c r="AJ97" s="198"/>
      <c r="AK97" s="198"/>
      <c r="AL97" s="198"/>
      <c r="AM97" s="198"/>
      <c r="AN97" s="197">
        <f>SUM(AG97,AT97)</f>
        <v>0</v>
      </c>
      <c r="AO97" s="198"/>
      <c r="AP97" s="198"/>
      <c r="AQ97" s="77" t="s">
        <v>84</v>
      </c>
      <c r="AR97" s="74"/>
      <c r="AS97" s="83">
        <v>0</v>
      </c>
      <c r="AT97" s="84">
        <f>ROUND(SUM(AV97:AW97),2)</f>
        <v>0</v>
      </c>
      <c r="AU97" s="85">
        <f>'VRN - Vedlejší rozpočtové...'!P119</f>
        <v>0</v>
      </c>
      <c r="AV97" s="84">
        <f>'VRN - Vedlejší rozpočtové...'!J33</f>
        <v>0</v>
      </c>
      <c r="AW97" s="84">
        <f>'VRN - Vedlejší rozpočtové...'!J34</f>
        <v>0</v>
      </c>
      <c r="AX97" s="84">
        <f>'VRN - Vedlejší rozpočtové...'!J35</f>
        <v>0</v>
      </c>
      <c r="AY97" s="84">
        <f>'VRN - Vedlejší rozpočtové...'!J36</f>
        <v>0</v>
      </c>
      <c r="AZ97" s="84">
        <f>'VRN - Vedlejší rozpočtové...'!F33</f>
        <v>0</v>
      </c>
      <c r="BA97" s="84">
        <f>'VRN - Vedlejší rozpočtové...'!F34</f>
        <v>0</v>
      </c>
      <c r="BB97" s="84">
        <f>'VRN - Vedlejší rozpočtové...'!F35</f>
        <v>0</v>
      </c>
      <c r="BC97" s="84">
        <f>'VRN - Vedlejší rozpočtové...'!F36</f>
        <v>0</v>
      </c>
      <c r="BD97" s="86">
        <f>'VRN - Vedlejší rozpočtové...'!F37</f>
        <v>0</v>
      </c>
      <c r="BT97" s="82" t="s">
        <v>85</v>
      </c>
      <c r="BV97" s="82" t="s">
        <v>79</v>
      </c>
      <c r="BW97" s="82" t="s">
        <v>93</v>
      </c>
      <c r="BX97" s="82" t="s">
        <v>5</v>
      </c>
      <c r="CL97" s="82" t="s">
        <v>1</v>
      </c>
      <c r="CM97" s="82" t="s">
        <v>87</v>
      </c>
    </row>
    <row r="98" spans="1:91" s="1" customFormat="1" ht="30" customHeight="1">
      <c r="B98" s="31"/>
      <c r="AR98" s="31"/>
    </row>
    <row r="99" spans="1:91" s="1" customFormat="1" ht="6.95" customHeight="1">
      <c r="B99" s="43"/>
      <c r="C99" s="44"/>
      <c r="D99" s="44"/>
      <c r="E99" s="44"/>
      <c r="F99" s="44"/>
      <c r="G99" s="44"/>
      <c r="H99" s="44"/>
      <c r="I99" s="44"/>
      <c r="J99" s="44"/>
      <c r="K99" s="44"/>
      <c r="L99" s="44"/>
      <c r="M99" s="44"/>
      <c r="N99" s="44"/>
      <c r="O99" s="44"/>
      <c r="P99" s="44"/>
      <c r="Q99" s="44"/>
      <c r="R99" s="44"/>
      <c r="S99" s="44"/>
      <c r="T99" s="44"/>
      <c r="U99" s="44"/>
      <c r="V99" s="44"/>
      <c r="W99" s="44"/>
      <c r="X99" s="44"/>
      <c r="Y99" s="44"/>
      <c r="Z99" s="44"/>
      <c r="AA99" s="44"/>
      <c r="AB99" s="44"/>
      <c r="AC99" s="44"/>
      <c r="AD99" s="44"/>
      <c r="AE99" s="44"/>
      <c r="AF99" s="44"/>
      <c r="AG99" s="44"/>
      <c r="AH99" s="44"/>
      <c r="AI99" s="44"/>
      <c r="AJ99" s="44"/>
      <c r="AK99" s="44"/>
      <c r="AL99" s="44"/>
      <c r="AM99" s="44"/>
      <c r="AN99" s="44"/>
      <c r="AO99" s="44"/>
      <c r="AP99" s="44"/>
      <c r="AQ99" s="44"/>
      <c r="AR99" s="31"/>
    </row>
  </sheetData>
  <sheetProtection algorithmName="SHA-512" hashValue="LkYte4mJLFxDERx6iNL5lrGjFG74CQ++VnAq/nsK1wGTWJmxwVBS9eK/E3DRRbZ94hn1Na5ybmwJn2daSTXzww==" saltValue="cJAmfsXCaAfChtHX9Iv5XHWUMXG8SK5012/aVEx1ghC6hMoaq6SjY6ZNFVLvjU2Fx+Qel8hhvnycuXdsqn1O0g==" spinCount="100000" sheet="1" objects="1" scenarios="1" formatColumns="0" formatRows="0"/>
  <mergeCells count="50">
    <mergeCell ref="W30:AE30"/>
    <mergeCell ref="AK30:AO30"/>
    <mergeCell ref="L30:P30"/>
    <mergeCell ref="W31:AE31"/>
    <mergeCell ref="L31:P31"/>
    <mergeCell ref="W32:AE32"/>
    <mergeCell ref="AK32:AO32"/>
    <mergeCell ref="L32:P32"/>
    <mergeCell ref="BE5:BE34"/>
    <mergeCell ref="K5:AJ5"/>
    <mergeCell ref="K6:AJ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AN97:AP97"/>
    <mergeCell ref="AG97:AM97"/>
    <mergeCell ref="D97:H97"/>
    <mergeCell ref="J97:AF97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AG94:AM94"/>
    <mergeCell ref="AN94:AP94"/>
    <mergeCell ref="AR2:BE2"/>
    <mergeCell ref="AN96:AP96"/>
    <mergeCell ref="AG96:AM96"/>
    <mergeCell ref="D96:H96"/>
    <mergeCell ref="J96:AF96"/>
    <mergeCell ref="L85:AJ85"/>
    <mergeCell ref="AM87:AN87"/>
    <mergeCell ref="AM89:AP89"/>
    <mergeCell ref="AS89:AT91"/>
    <mergeCell ref="AM90:AP90"/>
    <mergeCell ref="W33:AE33"/>
    <mergeCell ref="AK33:AO33"/>
    <mergeCell ref="L33:P33"/>
    <mergeCell ref="X35:AB35"/>
    <mergeCell ref="AK35:AO35"/>
    <mergeCell ref="AK31:AO31"/>
  </mergeCells>
  <hyperlinks>
    <hyperlink ref="A95" location="'00 - Kácení dřevin'!C2" display="/" xr:uid="{00000000-0004-0000-0000-000000000000}"/>
    <hyperlink ref="A96" location="'01 - Revitalizace veřejné...'!C2" display="/" xr:uid="{00000000-0004-0000-0000-000001000000}"/>
    <hyperlink ref="A97" location="'VRN - Vedlejší rozpočtové...'!C2" display="/" xr:uid="{00000000-0004-0000-0000-000002000000}"/>
  </hyperlink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BM170"/>
  <sheetViews>
    <sheetView showGridLines="0" topLeftCell="A130" workbookViewId="0">
      <selection activeCell="H151" sqref="H151"/>
    </sheetView>
  </sheetViews>
  <sheetFormatPr defaultRowHeight="11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10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56" ht="36.950000000000003" customHeight="1">
      <c r="L2" s="196"/>
      <c r="M2" s="196"/>
      <c r="N2" s="196"/>
      <c r="O2" s="196"/>
      <c r="P2" s="196"/>
      <c r="Q2" s="196"/>
      <c r="R2" s="196"/>
      <c r="S2" s="196"/>
      <c r="T2" s="196"/>
      <c r="U2" s="196"/>
      <c r="V2" s="196"/>
      <c r="AT2" s="16" t="s">
        <v>86</v>
      </c>
      <c r="AZ2" s="87" t="s">
        <v>94</v>
      </c>
      <c r="BA2" s="87" t="s">
        <v>95</v>
      </c>
      <c r="BB2" s="87" t="s">
        <v>96</v>
      </c>
      <c r="BC2" s="87" t="s">
        <v>97</v>
      </c>
      <c r="BD2" s="87" t="s">
        <v>98</v>
      </c>
    </row>
    <row r="3" spans="2:56" ht="6.95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  <c r="AT3" s="16" t="s">
        <v>87</v>
      </c>
      <c r="AZ3" s="87" t="s">
        <v>99</v>
      </c>
      <c r="BA3" s="87" t="s">
        <v>100</v>
      </c>
      <c r="BB3" s="87" t="s">
        <v>96</v>
      </c>
      <c r="BC3" s="87" t="s">
        <v>101</v>
      </c>
      <c r="BD3" s="87" t="s">
        <v>98</v>
      </c>
    </row>
    <row r="4" spans="2:56" ht="24.95" customHeight="1">
      <c r="B4" s="19"/>
      <c r="D4" s="20" t="s">
        <v>102</v>
      </c>
      <c r="L4" s="19"/>
      <c r="M4" s="88" t="s">
        <v>10</v>
      </c>
      <c r="AT4" s="16" t="s">
        <v>4</v>
      </c>
      <c r="AZ4" s="87" t="s">
        <v>103</v>
      </c>
      <c r="BA4" s="87" t="s">
        <v>104</v>
      </c>
      <c r="BB4" s="87" t="s">
        <v>105</v>
      </c>
      <c r="BC4" s="87" t="s">
        <v>106</v>
      </c>
      <c r="BD4" s="87" t="s">
        <v>98</v>
      </c>
    </row>
    <row r="5" spans="2:56" ht="6.95" customHeight="1">
      <c r="B5" s="19"/>
      <c r="L5" s="19"/>
      <c r="AZ5" s="87" t="s">
        <v>107</v>
      </c>
      <c r="BA5" s="87" t="s">
        <v>108</v>
      </c>
      <c r="BB5" s="87" t="s">
        <v>105</v>
      </c>
      <c r="BC5" s="87" t="s">
        <v>109</v>
      </c>
      <c r="BD5" s="87" t="s">
        <v>98</v>
      </c>
    </row>
    <row r="6" spans="2:56" ht="12" customHeight="1">
      <c r="B6" s="19"/>
      <c r="D6" s="26" t="s">
        <v>16</v>
      </c>
      <c r="L6" s="19"/>
    </row>
    <row r="7" spans="2:56" ht="16.5" customHeight="1">
      <c r="B7" s="19"/>
      <c r="E7" s="235" t="str">
        <f>'Rekapitulace stavby'!K6</f>
        <v>Revitalizace veřejného prostranství před autobusovým nádražím v Karviné</v>
      </c>
      <c r="F7" s="236"/>
      <c r="G7" s="236"/>
      <c r="H7" s="236"/>
      <c r="L7" s="19"/>
    </row>
    <row r="8" spans="2:56" s="1" customFormat="1" ht="12" customHeight="1">
      <c r="B8" s="31"/>
      <c r="D8" s="26" t="s">
        <v>110</v>
      </c>
      <c r="L8" s="31"/>
    </row>
    <row r="9" spans="2:56" s="1" customFormat="1" ht="16.5" customHeight="1">
      <c r="B9" s="31"/>
      <c r="E9" s="207" t="s">
        <v>111</v>
      </c>
      <c r="F9" s="234"/>
      <c r="G9" s="234"/>
      <c r="H9" s="234"/>
      <c r="L9" s="31"/>
    </row>
    <row r="10" spans="2:56" s="1" customFormat="1">
      <c r="B10" s="31"/>
      <c r="L10" s="31"/>
    </row>
    <row r="11" spans="2:56" s="1" customFormat="1" ht="12" customHeight="1">
      <c r="B11" s="31"/>
      <c r="D11" s="26" t="s">
        <v>18</v>
      </c>
      <c r="F11" s="24" t="s">
        <v>1</v>
      </c>
      <c r="I11" s="26" t="s">
        <v>19</v>
      </c>
      <c r="J11" s="24" t="s">
        <v>1</v>
      </c>
      <c r="L11" s="31"/>
    </row>
    <row r="12" spans="2:56" s="1" customFormat="1" ht="12" customHeight="1">
      <c r="B12" s="31"/>
      <c r="D12" s="26" t="s">
        <v>20</v>
      </c>
      <c r="F12" s="24" t="s">
        <v>21</v>
      </c>
      <c r="I12" s="26" t="s">
        <v>22</v>
      </c>
      <c r="J12" s="51"/>
      <c r="L12" s="31"/>
    </row>
    <row r="13" spans="2:56" s="1" customFormat="1" ht="10.9" customHeight="1">
      <c r="B13" s="31"/>
      <c r="L13" s="31"/>
    </row>
    <row r="14" spans="2:56" s="1" customFormat="1" ht="12" customHeight="1">
      <c r="B14" s="31"/>
      <c r="D14" s="26" t="s">
        <v>23</v>
      </c>
      <c r="I14" s="26" t="s">
        <v>24</v>
      </c>
      <c r="J14" s="24" t="s">
        <v>25</v>
      </c>
      <c r="L14" s="31"/>
    </row>
    <row r="15" spans="2:56" s="1" customFormat="1" ht="18" customHeight="1">
      <c r="B15" s="31"/>
      <c r="E15" s="24" t="s">
        <v>26</v>
      </c>
      <c r="I15" s="26" t="s">
        <v>27</v>
      </c>
      <c r="J15" s="24" t="s">
        <v>1</v>
      </c>
      <c r="L15" s="31"/>
    </row>
    <row r="16" spans="2:56" s="1" customFormat="1" ht="6.95" customHeight="1">
      <c r="B16" s="31"/>
      <c r="L16" s="31"/>
    </row>
    <row r="17" spans="2:12" s="1" customFormat="1" ht="12" customHeight="1">
      <c r="B17" s="31"/>
      <c r="D17" s="26" t="s">
        <v>28</v>
      </c>
      <c r="I17" s="26" t="s">
        <v>24</v>
      </c>
      <c r="J17" s="27" t="str">
        <f>'Rekapitulace stavby'!AN13</f>
        <v>Vyplň údaj</v>
      </c>
      <c r="L17" s="31"/>
    </row>
    <row r="18" spans="2:12" s="1" customFormat="1" ht="18" customHeight="1">
      <c r="B18" s="31"/>
      <c r="E18" s="237" t="str">
        <f>'Rekapitulace stavby'!E14</f>
        <v>Vyplň údaj</v>
      </c>
      <c r="F18" s="226"/>
      <c r="G18" s="226"/>
      <c r="H18" s="226"/>
      <c r="I18" s="26" t="s">
        <v>27</v>
      </c>
      <c r="J18" s="27" t="str">
        <f>'Rekapitulace stavby'!AN14</f>
        <v>Vyplň údaj</v>
      </c>
      <c r="L18" s="31"/>
    </row>
    <row r="19" spans="2:12" s="1" customFormat="1" ht="6.95" customHeight="1">
      <c r="B19" s="31"/>
      <c r="L19" s="31"/>
    </row>
    <row r="20" spans="2:12" s="1" customFormat="1" ht="12" customHeight="1">
      <c r="B20" s="31"/>
      <c r="D20" s="26" t="s">
        <v>30</v>
      </c>
      <c r="I20" s="26" t="s">
        <v>24</v>
      </c>
      <c r="J20" s="24" t="s">
        <v>31</v>
      </c>
      <c r="L20" s="31"/>
    </row>
    <row r="21" spans="2:12" s="1" customFormat="1" ht="18" customHeight="1">
      <c r="B21" s="31"/>
      <c r="E21" s="24" t="s">
        <v>32</v>
      </c>
      <c r="I21" s="26" t="s">
        <v>27</v>
      </c>
      <c r="J21" s="24" t="s">
        <v>1</v>
      </c>
      <c r="L21" s="31"/>
    </row>
    <row r="22" spans="2:12" s="1" customFormat="1" ht="6.95" customHeight="1">
      <c r="B22" s="31"/>
      <c r="L22" s="31"/>
    </row>
    <row r="23" spans="2:12" s="1" customFormat="1" ht="12" customHeight="1">
      <c r="B23" s="31"/>
      <c r="D23" s="26" t="s">
        <v>34</v>
      </c>
      <c r="I23" s="26" t="s">
        <v>24</v>
      </c>
      <c r="J23" s="24" t="s">
        <v>1</v>
      </c>
      <c r="L23" s="31"/>
    </row>
    <row r="24" spans="2:12" s="1" customFormat="1" ht="18" customHeight="1">
      <c r="B24" s="31"/>
      <c r="E24" s="24" t="s">
        <v>35</v>
      </c>
      <c r="I24" s="26" t="s">
        <v>27</v>
      </c>
      <c r="J24" s="24" t="s">
        <v>1</v>
      </c>
      <c r="L24" s="31"/>
    </row>
    <row r="25" spans="2:12" s="1" customFormat="1" ht="6.95" customHeight="1">
      <c r="B25" s="31"/>
      <c r="L25" s="31"/>
    </row>
    <row r="26" spans="2:12" s="1" customFormat="1" ht="12" customHeight="1">
      <c r="B26" s="31"/>
      <c r="D26" s="26" t="s">
        <v>36</v>
      </c>
      <c r="L26" s="31"/>
    </row>
    <row r="27" spans="2:12" s="7" customFormat="1" ht="16.5" customHeight="1">
      <c r="B27" s="89"/>
      <c r="E27" s="230" t="s">
        <v>1</v>
      </c>
      <c r="F27" s="230"/>
      <c r="G27" s="230"/>
      <c r="H27" s="230"/>
      <c r="L27" s="89"/>
    </row>
    <row r="28" spans="2:12" s="1" customFormat="1" ht="6.95" customHeight="1">
      <c r="B28" s="31"/>
      <c r="L28" s="31"/>
    </row>
    <row r="29" spans="2:12" s="1" customFormat="1" ht="6.95" customHeight="1">
      <c r="B29" s="31"/>
      <c r="D29" s="52"/>
      <c r="E29" s="52"/>
      <c r="F29" s="52"/>
      <c r="G29" s="52"/>
      <c r="H29" s="52"/>
      <c r="I29" s="52"/>
      <c r="J29" s="52"/>
      <c r="K29" s="52"/>
      <c r="L29" s="31"/>
    </row>
    <row r="30" spans="2:12" s="1" customFormat="1" ht="25.35" customHeight="1">
      <c r="B30" s="31"/>
      <c r="D30" s="90" t="s">
        <v>37</v>
      </c>
      <c r="J30" s="65">
        <f>ROUND(J119, 2)</f>
        <v>0</v>
      </c>
      <c r="L30" s="31"/>
    </row>
    <row r="31" spans="2:12" s="1" customFormat="1" ht="6.95" customHeight="1">
      <c r="B31" s="31"/>
      <c r="D31" s="52"/>
      <c r="E31" s="52"/>
      <c r="F31" s="52"/>
      <c r="G31" s="52"/>
      <c r="H31" s="52"/>
      <c r="I31" s="52"/>
      <c r="J31" s="52"/>
      <c r="K31" s="52"/>
      <c r="L31" s="31"/>
    </row>
    <row r="32" spans="2:12" s="1" customFormat="1" ht="14.45" customHeight="1">
      <c r="B32" s="31"/>
      <c r="F32" s="34" t="s">
        <v>39</v>
      </c>
      <c r="I32" s="34" t="s">
        <v>38</v>
      </c>
      <c r="J32" s="34" t="s">
        <v>40</v>
      </c>
      <c r="L32" s="31"/>
    </row>
    <row r="33" spans="2:12" s="1" customFormat="1" ht="14.45" customHeight="1">
      <c r="B33" s="31"/>
      <c r="D33" s="54" t="s">
        <v>41</v>
      </c>
      <c r="E33" s="26" t="s">
        <v>42</v>
      </c>
      <c r="F33" s="91">
        <f>ROUND((SUM(BE119:BE169)),  2)</f>
        <v>0</v>
      </c>
      <c r="I33" s="92">
        <v>0.21</v>
      </c>
      <c r="J33" s="91">
        <f>ROUND(((SUM(BE119:BE169))*I33),  2)</f>
        <v>0</v>
      </c>
      <c r="L33" s="31"/>
    </row>
    <row r="34" spans="2:12" s="1" customFormat="1" ht="14.45" customHeight="1">
      <c r="B34" s="31"/>
      <c r="E34" s="26" t="s">
        <v>43</v>
      </c>
      <c r="F34" s="91">
        <f>ROUND((SUM(BF119:BF169)),  2)</f>
        <v>0</v>
      </c>
      <c r="I34" s="92">
        <v>0.12</v>
      </c>
      <c r="J34" s="91">
        <f>ROUND(((SUM(BF119:BF169))*I34),  2)</f>
        <v>0</v>
      </c>
      <c r="L34" s="31"/>
    </row>
    <row r="35" spans="2:12" s="1" customFormat="1" ht="14.45" hidden="1" customHeight="1">
      <c r="B35" s="31"/>
      <c r="E35" s="26" t="s">
        <v>44</v>
      </c>
      <c r="F35" s="91">
        <f>ROUND((SUM(BG119:BG169)),  2)</f>
        <v>0</v>
      </c>
      <c r="I35" s="92">
        <v>0.21</v>
      </c>
      <c r="J35" s="91">
        <f>0</f>
        <v>0</v>
      </c>
      <c r="L35" s="31"/>
    </row>
    <row r="36" spans="2:12" s="1" customFormat="1" ht="14.45" hidden="1" customHeight="1">
      <c r="B36" s="31"/>
      <c r="E36" s="26" t="s">
        <v>45</v>
      </c>
      <c r="F36" s="91">
        <f>ROUND((SUM(BH119:BH169)),  2)</f>
        <v>0</v>
      </c>
      <c r="I36" s="92">
        <v>0.12</v>
      </c>
      <c r="J36" s="91">
        <f>0</f>
        <v>0</v>
      </c>
      <c r="L36" s="31"/>
    </row>
    <row r="37" spans="2:12" s="1" customFormat="1" ht="14.45" hidden="1" customHeight="1">
      <c r="B37" s="31"/>
      <c r="E37" s="26" t="s">
        <v>46</v>
      </c>
      <c r="F37" s="91">
        <f>ROUND((SUM(BI119:BI169)),  2)</f>
        <v>0</v>
      </c>
      <c r="I37" s="92">
        <v>0</v>
      </c>
      <c r="J37" s="91">
        <f>0</f>
        <v>0</v>
      </c>
      <c r="L37" s="31"/>
    </row>
    <row r="38" spans="2:12" s="1" customFormat="1" ht="6.95" customHeight="1">
      <c r="B38" s="31"/>
      <c r="L38" s="31"/>
    </row>
    <row r="39" spans="2:12" s="1" customFormat="1" ht="25.35" customHeight="1">
      <c r="B39" s="31"/>
      <c r="C39" s="93"/>
      <c r="D39" s="94" t="s">
        <v>47</v>
      </c>
      <c r="E39" s="56"/>
      <c r="F39" s="56"/>
      <c r="G39" s="95" t="s">
        <v>48</v>
      </c>
      <c r="H39" s="96" t="s">
        <v>49</v>
      </c>
      <c r="I39" s="56"/>
      <c r="J39" s="97">
        <f>SUM(J30:J37)</f>
        <v>0</v>
      </c>
      <c r="K39" s="98"/>
      <c r="L39" s="31"/>
    </row>
    <row r="40" spans="2:12" s="1" customFormat="1" ht="14.45" customHeight="1">
      <c r="B40" s="31"/>
      <c r="L40" s="31"/>
    </row>
    <row r="41" spans="2:12" ht="14.45" customHeight="1">
      <c r="B41" s="19"/>
      <c r="L41" s="19"/>
    </row>
    <row r="42" spans="2:12" ht="14.45" customHeight="1">
      <c r="B42" s="19"/>
      <c r="L42" s="19"/>
    </row>
    <row r="43" spans="2:12" ht="14.45" customHeight="1">
      <c r="B43" s="19"/>
      <c r="L43" s="19"/>
    </row>
    <row r="44" spans="2:12" ht="14.45" customHeight="1">
      <c r="B44" s="19"/>
      <c r="L44" s="19"/>
    </row>
    <row r="45" spans="2:12" ht="14.45" customHeight="1">
      <c r="B45" s="19"/>
      <c r="L45" s="19"/>
    </row>
    <row r="46" spans="2:12" ht="14.45" customHeight="1">
      <c r="B46" s="19"/>
      <c r="L46" s="19"/>
    </row>
    <row r="47" spans="2:12" ht="14.45" customHeight="1">
      <c r="B47" s="19"/>
      <c r="L47" s="19"/>
    </row>
    <row r="48" spans="2:12" ht="14.45" customHeight="1">
      <c r="B48" s="19"/>
      <c r="L48" s="19"/>
    </row>
    <row r="49" spans="2:12" ht="14.45" customHeight="1">
      <c r="B49" s="19"/>
      <c r="L49" s="19"/>
    </row>
    <row r="50" spans="2:12" s="1" customFormat="1" ht="14.45" customHeight="1">
      <c r="B50" s="31"/>
      <c r="D50" s="40" t="s">
        <v>50</v>
      </c>
      <c r="E50" s="41"/>
      <c r="F50" s="41"/>
      <c r="G50" s="40" t="s">
        <v>51</v>
      </c>
      <c r="H50" s="41"/>
      <c r="I50" s="41"/>
      <c r="J50" s="41"/>
      <c r="K50" s="41"/>
      <c r="L50" s="31"/>
    </row>
    <row r="51" spans="2:12">
      <c r="B51" s="19"/>
      <c r="L51" s="19"/>
    </row>
    <row r="52" spans="2:12">
      <c r="B52" s="19"/>
      <c r="L52" s="19"/>
    </row>
    <row r="53" spans="2:12">
      <c r="B53" s="19"/>
      <c r="L53" s="19"/>
    </row>
    <row r="54" spans="2:12">
      <c r="B54" s="19"/>
      <c r="L54" s="19"/>
    </row>
    <row r="55" spans="2:12">
      <c r="B55" s="19"/>
      <c r="L55" s="19"/>
    </row>
    <row r="56" spans="2:12">
      <c r="B56" s="19"/>
      <c r="L56" s="19"/>
    </row>
    <row r="57" spans="2:12">
      <c r="B57" s="19"/>
      <c r="L57" s="19"/>
    </row>
    <row r="58" spans="2:12">
      <c r="B58" s="19"/>
      <c r="L58" s="19"/>
    </row>
    <row r="59" spans="2:12">
      <c r="B59" s="19"/>
      <c r="L59" s="19"/>
    </row>
    <row r="60" spans="2:12">
      <c r="B60" s="19"/>
      <c r="L60" s="19"/>
    </row>
    <row r="61" spans="2:12" s="1" customFormat="1" ht="12.75">
      <c r="B61" s="31"/>
      <c r="D61" s="42" t="s">
        <v>52</v>
      </c>
      <c r="E61" s="33"/>
      <c r="F61" s="99" t="s">
        <v>53</v>
      </c>
      <c r="G61" s="42" t="s">
        <v>52</v>
      </c>
      <c r="H61" s="33"/>
      <c r="I61" s="33"/>
      <c r="J61" s="100" t="s">
        <v>53</v>
      </c>
      <c r="K61" s="33"/>
      <c r="L61" s="31"/>
    </row>
    <row r="62" spans="2:12">
      <c r="B62" s="19"/>
      <c r="L62" s="19"/>
    </row>
    <row r="63" spans="2:12">
      <c r="B63" s="19"/>
      <c r="L63" s="19"/>
    </row>
    <row r="64" spans="2:12">
      <c r="B64" s="19"/>
      <c r="L64" s="19"/>
    </row>
    <row r="65" spans="2:12" s="1" customFormat="1" ht="12.75">
      <c r="B65" s="31"/>
      <c r="D65" s="40" t="s">
        <v>54</v>
      </c>
      <c r="E65" s="41"/>
      <c r="F65" s="41"/>
      <c r="G65" s="40" t="s">
        <v>55</v>
      </c>
      <c r="H65" s="41"/>
      <c r="I65" s="41"/>
      <c r="J65" s="41"/>
      <c r="K65" s="41"/>
      <c r="L65" s="31"/>
    </row>
    <row r="66" spans="2:12">
      <c r="B66" s="19"/>
      <c r="L66" s="19"/>
    </row>
    <row r="67" spans="2:12">
      <c r="B67" s="19"/>
      <c r="L67" s="19"/>
    </row>
    <row r="68" spans="2:12">
      <c r="B68" s="19"/>
      <c r="L68" s="19"/>
    </row>
    <row r="69" spans="2:12">
      <c r="B69" s="19"/>
      <c r="L69" s="19"/>
    </row>
    <row r="70" spans="2:12">
      <c r="B70" s="19"/>
      <c r="L70" s="19"/>
    </row>
    <row r="71" spans="2:12">
      <c r="B71" s="19"/>
      <c r="L71" s="19"/>
    </row>
    <row r="72" spans="2:12">
      <c r="B72" s="19"/>
      <c r="L72" s="19"/>
    </row>
    <row r="73" spans="2:12">
      <c r="B73" s="19"/>
      <c r="L73" s="19"/>
    </row>
    <row r="74" spans="2:12">
      <c r="B74" s="19"/>
      <c r="L74" s="19"/>
    </row>
    <row r="75" spans="2:12">
      <c r="B75" s="19"/>
      <c r="L75" s="19"/>
    </row>
    <row r="76" spans="2:12" s="1" customFormat="1" ht="12.75">
      <c r="B76" s="31"/>
      <c r="D76" s="42" t="s">
        <v>52</v>
      </c>
      <c r="E76" s="33"/>
      <c r="F76" s="99" t="s">
        <v>53</v>
      </c>
      <c r="G76" s="42" t="s">
        <v>52</v>
      </c>
      <c r="H76" s="33"/>
      <c r="I76" s="33"/>
      <c r="J76" s="100" t="s">
        <v>53</v>
      </c>
      <c r="K76" s="33"/>
      <c r="L76" s="31"/>
    </row>
    <row r="77" spans="2:12" s="1" customFormat="1" ht="14.45" customHeight="1"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31"/>
    </row>
    <row r="81" spans="2:47" s="1" customFormat="1" ht="6.95" customHeight="1"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31"/>
    </row>
    <row r="82" spans="2:47" s="1" customFormat="1" ht="24.95" customHeight="1">
      <c r="B82" s="31"/>
      <c r="C82" s="20" t="s">
        <v>112</v>
      </c>
      <c r="L82" s="31"/>
    </row>
    <row r="83" spans="2:47" s="1" customFormat="1" ht="6.95" customHeight="1">
      <c r="B83" s="31"/>
      <c r="L83" s="31"/>
    </row>
    <row r="84" spans="2:47" s="1" customFormat="1" ht="12" customHeight="1">
      <c r="B84" s="31"/>
      <c r="C84" s="26" t="s">
        <v>16</v>
      </c>
      <c r="L84" s="31"/>
    </row>
    <row r="85" spans="2:47" s="1" customFormat="1" ht="16.5" customHeight="1">
      <c r="B85" s="31"/>
      <c r="E85" s="235" t="str">
        <f>E7</f>
        <v>Revitalizace veřejného prostranství před autobusovým nádražím v Karviné</v>
      </c>
      <c r="F85" s="236"/>
      <c r="G85" s="236"/>
      <c r="H85" s="236"/>
      <c r="L85" s="31"/>
    </row>
    <row r="86" spans="2:47" s="1" customFormat="1" ht="12" customHeight="1">
      <c r="B86" s="31"/>
      <c r="C86" s="26" t="s">
        <v>110</v>
      </c>
      <c r="L86" s="31"/>
    </row>
    <row r="87" spans="2:47" s="1" customFormat="1" ht="16.5" customHeight="1">
      <c r="B87" s="31"/>
      <c r="E87" s="207" t="str">
        <f>E9</f>
        <v>00 - Kácení dřevin</v>
      </c>
      <c r="F87" s="234"/>
      <c r="G87" s="234"/>
      <c r="H87" s="234"/>
      <c r="L87" s="31"/>
    </row>
    <row r="88" spans="2:47" s="1" customFormat="1" ht="6.95" customHeight="1">
      <c r="B88" s="31"/>
      <c r="L88" s="31"/>
    </row>
    <row r="89" spans="2:47" s="1" customFormat="1" ht="12" customHeight="1">
      <c r="B89" s="31"/>
      <c r="C89" s="26" t="s">
        <v>20</v>
      </c>
      <c r="F89" s="24" t="str">
        <f>F12</f>
        <v xml:space="preserve">Statutární město Karviná </v>
      </c>
      <c r="I89" s="26" t="s">
        <v>22</v>
      </c>
      <c r="J89" s="51" t="str">
        <f>IF(J12="","",J12)</f>
        <v/>
      </c>
      <c r="L89" s="31"/>
    </row>
    <row r="90" spans="2:47" s="1" customFormat="1" ht="6.95" customHeight="1">
      <c r="B90" s="31"/>
      <c r="L90" s="31"/>
    </row>
    <row r="91" spans="2:47" s="1" customFormat="1" ht="40.15" customHeight="1">
      <c r="B91" s="31"/>
      <c r="C91" s="26" t="s">
        <v>23</v>
      </c>
      <c r="F91" s="24" t="str">
        <f>E15</f>
        <v>Statutární město Karviná, Fryštácká 72/1</v>
      </c>
      <c r="I91" s="26" t="s">
        <v>30</v>
      </c>
      <c r="J91" s="29" t="str">
        <f>E21</f>
        <v>Atregia s.r.o., Vážného 10, Brno - Řečkovice</v>
      </c>
      <c r="L91" s="31"/>
    </row>
    <row r="92" spans="2:47" s="1" customFormat="1" ht="25.7" customHeight="1">
      <c r="B92" s="31"/>
      <c r="C92" s="26" t="s">
        <v>28</v>
      </c>
      <c r="F92" s="24" t="str">
        <f>IF(E18="","",E18)</f>
        <v>Vyplň údaj</v>
      </c>
      <c r="I92" s="26" t="s">
        <v>34</v>
      </c>
      <c r="J92" s="29" t="str">
        <f>E24</f>
        <v>Bc. Barbora Zábojníková</v>
      </c>
      <c r="L92" s="31"/>
    </row>
    <row r="93" spans="2:47" s="1" customFormat="1" ht="10.35" customHeight="1">
      <c r="B93" s="31"/>
      <c r="L93" s="31"/>
    </row>
    <row r="94" spans="2:47" s="1" customFormat="1" ht="29.25" customHeight="1">
      <c r="B94" s="31"/>
      <c r="C94" s="101" t="s">
        <v>113</v>
      </c>
      <c r="D94" s="93"/>
      <c r="E94" s="93"/>
      <c r="F94" s="93"/>
      <c r="G94" s="93"/>
      <c r="H94" s="93"/>
      <c r="I94" s="93"/>
      <c r="J94" s="102" t="s">
        <v>114</v>
      </c>
      <c r="K94" s="93"/>
      <c r="L94" s="31"/>
    </row>
    <row r="95" spans="2:47" s="1" customFormat="1" ht="10.35" customHeight="1">
      <c r="B95" s="31"/>
      <c r="L95" s="31"/>
    </row>
    <row r="96" spans="2:47" s="1" customFormat="1" ht="22.9" customHeight="1">
      <c r="B96" s="31"/>
      <c r="C96" s="103" t="s">
        <v>115</v>
      </c>
      <c r="J96" s="65">
        <f>J119</f>
        <v>0</v>
      </c>
      <c r="L96" s="31"/>
      <c r="AU96" s="16" t="s">
        <v>116</v>
      </c>
    </row>
    <row r="97" spans="2:12" s="8" customFormat="1" ht="24.95" customHeight="1">
      <c r="B97" s="104"/>
      <c r="D97" s="105" t="s">
        <v>117</v>
      </c>
      <c r="E97" s="106"/>
      <c r="F97" s="106"/>
      <c r="G97" s="106"/>
      <c r="H97" s="106"/>
      <c r="I97" s="106"/>
      <c r="J97" s="107">
        <f>J120</f>
        <v>0</v>
      </c>
      <c r="L97" s="104"/>
    </row>
    <row r="98" spans="2:12" s="9" customFormat="1" ht="19.899999999999999" customHeight="1">
      <c r="B98" s="108"/>
      <c r="D98" s="109" t="s">
        <v>118</v>
      </c>
      <c r="E98" s="110"/>
      <c r="F98" s="110"/>
      <c r="G98" s="110"/>
      <c r="H98" s="110"/>
      <c r="I98" s="110"/>
      <c r="J98" s="111">
        <f>J121</f>
        <v>0</v>
      </c>
      <c r="L98" s="108"/>
    </row>
    <row r="99" spans="2:12" s="9" customFormat="1" ht="19.899999999999999" customHeight="1">
      <c r="B99" s="108"/>
      <c r="D99" s="109" t="s">
        <v>119</v>
      </c>
      <c r="E99" s="110"/>
      <c r="F99" s="110"/>
      <c r="G99" s="110"/>
      <c r="H99" s="110"/>
      <c r="I99" s="110"/>
      <c r="J99" s="111">
        <f>J157</f>
        <v>0</v>
      </c>
      <c r="L99" s="108"/>
    </row>
    <row r="100" spans="2:12" s="1" customFormat="1" ht="21.75" customHeight="1">
      <c r="B100" s="31"/>
      <c r="L100" s="31"/>
    </row>
    <row r="101" spans="2:12" s="1" customFormat="1" ht="6.95" customHeight="1">
      <c r="B101" s="43"/>
      <c r="C101" s="44"/>
      <c r="D101" s="44"/>
      <c r="E101" s="44"/>
      <c r="F101" s="44"/>
      <c r="G101" s="44"/>
      <c r="H101" s="44"/>
      <c r="I101" s="44"/>
      <c r="J101" s="44"/>
      <c r="K101" s="44"/>
      <c r="L101" s="31"/>
    </row>
    <row r="105" spans="2:12" s="1" customFormat="1" ht="6.95" customHeight="1">
      <c r="B105" s="45"/>
      <c r="C105" s="46"/>
      <c r="D105" s="46"/>
      <c r="E105" s="46"/>
      <c r="F105" s="46"/>
      <c r="G105" s="46"/>
      <c r="H105" s="46"/>
      <c r="I105" s="46"/>
      <c r="J105" s="46"/>
      <c r="K105" s="46"/>
      <c r="L105" s="31"/>
    </row>
    <row r="106" spans="2:12" s="1" customFormat="1" ht="24.95" customHeight="1">
      <c r="B106" s="31"/>
      <c r="C106" s="20" t="s">
        <v>120</v>
      </c>
      <c r="L106" s="31"/>
    </row>
    <row r="107" spans="2:12" s="1" customFormat="1" ht="6.95" customHeight="1">
      <c r="B107" s="31"/>
      <c r="L107" s="31"/>
    </row>
    <row r="108" spans="2:12" s="1" customFormat="1" ht="12" customHeight="1">
      <c r="B108" s="31"/>
      <c r="C108" s="26" t="s">
        <v>16</v>
      </c>
      <c r="L108" s="31"/>
    </row>
    <row r="109" spans="2:12" s="1" customFormat="1" ht="16.5" customHeight="1">
      <c r="B109" s="31"/>
      <c r="E109" s="235" t="str">
        <f>E7</f>
        <v>Revitalizace veřejného prostranství před autobusovým nádražím v Karviné</v>
      </c>
      <c r="F109" s="236"/>
      <c r="G109" s="236"/>
      <c r="H109" s="236"/>
      <c r="L109" s="31"/>
    </row>
    <row r="110" spans="2:12" s="1" customFormat="1" ht="12" customHeight="1">
      <c r="B110" s="31"/>
      <c r="C110" s="26" t="s">
        <v>110</v>
      </c>
      <c r="L110" s="31"/>
    </row>
    <row r="111" spans="2:12" s="1" customFormat="1" ht="16.5" customHeight="1">
      <c r="B111" s="31"/>
      <c r="E111" s="207" t="str">
        <f>E9</f>
        <v>00 - Kácení dřevin</v>
      </c>
      <c r="F111" s="234"/>
      <c r="G111" s="234"/>
      <c r="H111" s="234"/>
      <c r="L111" s="31"/>
    </row>
    <row r="112" spans="2:12" s="1" customFormat="1" ht="6.95" customHeight="1">
      <c r="B112" s="31"/>
      <c r="L112" s="31"/>
    </row>
    <row r="113" spans="2:65" s="1" customFormat="1" ht="12" customHeight="1">
      <c r="B113" s="31"/>
      <c r="C113" s="26" t="s">
        <v>20</v>
      </c>
      <c r="F113" s="24" t="str">
        <f>F12</f>
        <v xml:space="preserve">Statutární město Karviná </v>
      </c>
      <c r="I113" s="26" t="s">
        <v>22</v>
      </c>
      <c r="J113" s="51" t="str">
        <f>IF(J12="","",J12)</f>
        <v/>
      </c>
      <c r="L113" s="31"/>
    </row>
    <row r="114" spans="2:65" s="1" customFormat="1" ht="6.95" customHeight="1">
      <c r="B114" s="31"/>
      <c r="L114" s="31"/>
    </row>
    <row r="115" spans="2:65" s="1" customFormat="1" ht="40.15" customHeight="1">
      <c r="B115" s="31"/>
      <c r="C115" s="26" t="s">
        <v>23</v>
      </c>
      <c r="F115" s="24" t="str">
        <f>E15</f>
        <v>Statutární město Karviná, Fryštácká 72/1</v>
      </c>
      <c r="I115" s="26" t="s">
        <v>30</v>
      </c>
      <c r="J115" s="29" t="str">
        <f>E21</f>
        <v>Atregia s.r.o., Vážného 10, Brno - Řečkovice</v>
      </c>
      <c r="L115" s="31"/>
    </row>
    <row r="116" spans="2:65" s="1" customFormat="1" ht="25.7" customHeight="1">
      <c r="B116" s="31"/>
      <c r="C116" s="26" t="s">
        <v>28</v>
      </c>
      <c r="F116" s="24" t="str">
        <f>IF(E18="","",E18)</f>
        <v>Vyplň údaj</v>
      </c>
      <c r="I116" s="26" t="s">
        <v>34</v>
      </c>
      <c r="J116" s="29" t="str">
        <f>E24</f>
        <v>Bc. Barbora Zábojníková</v>
      </c>
      <c r="L116" s="31"/>
    </row>
    <row r="117" spans="2:65" s="1" customFormat="1" ht="10.35" customHeight="1">
      <c r="B117" s="31"/>
      <c r="L117" s="31"/>
    </row>
    <row r="118" spans="2:65" s="10" customFormat="1" ht="29.25" customHeight="1">
      <c r="B118" s="112"/>
      <c r="C118" s="113" t="s">
        <v>121</v>
      </c>
      <c r="D118" s="114" t="s">
        <v>62</v>
      </c>
      <c r="E118" s="114" t="s">
        <v>58</v>
      </c>
      <c r="F118" s="114" t="s">
        <v>59</v>
      </c>
      <c r="G118" s="114" t="s">
        <v>122</v>
      </c>
      <c r="H118" s="114" t="s">
        <v>123</v>
      </c>
      <c r="I118" s="114" t="s">
        <v>124</v>
      </c>
      <c r="J118" s="114" t="s">
        <v>114</v>
      </c>
      <c r="K118" s="115" t="s">
        <v>125</v>
      </c>
      <c r="L118" s="112"/>
      <c r="M118" s="58" t="s">
        <v>1</v>
      </c>
      <c r="N118" s="59" t="s">
        <v>41</v>
      </c>
      <c r="O118" s="59" t="s">
        <v>126</v>
      </c>
      <c r="P118" s="59" t="s">
        <v>127</v>
      </c>
      <c r="Q118" s="59" t="s">
        <v>128</v>
      </c>
      <c r="R118" s="59" t="s">
        <v>129</v>
      </c>
      <c r="S118" s="59" t="s">
        <v>130</v>
      </c>
      <c r="T118" s="60" t="s">
        <v>131</v>
      </c>
    </row>
    <row r="119" spans="2:65" s="1" customFormat="1" ht="22.9" customHeight="1">
      <c r="B119" s="31"/>
      <c r="C119" s="63" t="s">
        <v>132</v>
      </c>
      <c r="J119" s="116">
        <f>BK119</f>
        <v>0</v>
      </c>
      <c r="L119" s="31"/>
      <c r="M119" s="61"/>
      <c r="N119" s="52"/>
      <c r="O119" s="52"/>
      <c r="P119" s="117">
        <f>P120</f>
        <v>0</v>
      </c>
      <c r="Q119" s="52"/>
      <c r="R119" s="117">
        <f>R120</f>
        <v>2.68</v>
      </c>
      <c r="S119" s="52"/>
      <c r="T119" s="118">
        <f>T120</f>
        <v>0</v>
      </c>
      <c r="AT119" s="16" t="s">
        <v>76</v>
      </c>
      <c r="AU119" s="16" t="s">
        <v>116</v>
      </c>
      <c r="BK119" s="119">
        <f>BK120</f>
        <v>0</v>
      </c>
    </row>
    <row r="120" spans="2:65" s="11" customFormat="1" ht="25.9" customHeight="1">
      <c r="B120" s="120"/>
      <c r="D120" s="121" t="s">
        <v>76</v>
      </c>
      <c r="E120" s="122" t="s">
        <v>133</v>
      </c>
      <c r="F120" s="122" t="s">
        <v>134</v>
      </c>
      <c r="I120" s="123"/>
      <c r="J120" s="124">
        <f>BK120</f>
        <v>0</v>
      </c>
      <c r="L120" s="120"/>
      <c r="M120" s="125"/>
      <c r="P120" s="126">
        <f>P121+P157</f>
        <v>0</v>
      </c>
      <c r="R120" s="126">
        <f>R121+R157</f>
        <v>2.68</v>
      </c>
      <c r="T120" s="127">
        <f>T121+T157</f>
        <v>0</v>
      </c>
      <c r="AR120" s="121" t="s">
        <v>85</v>
      </c>
      <c r="AT120" s="128" t="s">
        <v>76</v>
      </c>
      <c r="AU120" s="128" t="s">
        <v>77</v>
      </c>
      <c r="AY120" s="121" t="s">
        <v>135</v>
      </c>
      <c r="BK120" s="129">
        <f>BK121+BK157</f>
        <v>0</v>
      </c>
    </row>
    <row r="121" spans="2:65" s="11" customFormat="1" ht="22.9" customHeight="1">
      <c r="B121" s="120"/>
      <c r="D121" s="121" t="s">
        <v>76</v>
      </c>
      <c r="E121" s="130" t="s">
        <v>136</v>
      </c>
      <c r="F121" s="130" t="s">
        <v>137</v>
      </c>
      <c r="I121" s="123"/>
      <c r="J121" s="131">
        <f>BK121</f>
        <v>0</v>
      </c>
      <c r="L121" s="120"/>
      <c r="M121" s="125"/>
      <c r="P121" s="126">
        <f>SUM(P122:P156)</f>
        <v>0</v>
      </c>
      <c r="R121" s="126">
        <f>SUM(R122:R156)</f>
        <v>2.68</v>
      </c>
      <c r="T121" s="127">
        <f>SUM(T122:T156)</f>
        <v>0</v>
      </c>
      <c r="AR121" s="121" t="s">
        <v>85</v>
      </c>
      <c r="AT121" s="128" t="s">
        <v>76</v>
      </c>
      <c r="AU121" s="128" t="s">
        <v>85</v>
      </c>
      <c r="AY121" s="121" t="s">
        <v>135</v>
      </c>
      <c r="BK121" s="129">
        <f>SUM(BK122:BK156)</f>
        <v>0</v>
      </c>
    </row>
    <row r="122" spans="2:65" s="1" customFormat="1" ht="16.5" customHeight="1">
      <c r="B122" s="31"/>
      <c r="C122" s="132" t="s">
        <v>85</v>
      </c>
      <c r="D122" s="132" t="s">
        <v>138</v>
      </c>
      <c r="E122" s="133" t="s">
        <v>139</v>
      </c>
      <c r="F122" s="134" t="s">
        <v>140</v>
      </c>
      <c r="G122" s="135" t="s">
        <v>96</v>
      </c>
      <c r="H122" s="136">
        <v>31</v>
      </c>
      <c r="I122" s="137"/>
      <c r="J122" s="138">
        <f>ROUND(I122*H122,2)</f>
        <v>0</v>
      </c>
      <c r="K122" s="134" t="s">
        <v>307</v>
      </c>
      <c r="L122" s="31"/>
      <c r="M122" s="139" t="s">
        <v>1</v>
      </c>
      <c r="N122" s="140" t="s">
        <v>42</v>
      </c>
      <c r="P122" s="141">
        <f>O122*H122</f>
        <v>0</v>
      </c>
      <c r="Q122" s="141">
        <v>0</v>
      </c>
      <c r="R122" s="141">
        <f>Q122*H122</f>
        <v>0</v>
      </c>
      <c r="S122" s="141">
        <v>0</v>
      </c>
      <c r="T122" s="142">
        <f>S122*H122</f>
        <v>0</v>
      </c>
      <c r="AR122" s="143" t="s">
        <v>141</v>
      </c>
      <c r="AT122" s="143" t="s">
        <v>138</v>
      </c>
      <c r="AU122" s="143" t="s">
        <v>87</v>
      </c>
      <c r="AY122" s="16" t="s">
        <v>135</v>
      </c>
      <c r="BE122" s="144">
        <f>IF(N122="základní",J122,0)</f>
        <v>0</v>
      </c>
      <c r="BF122" s="144">
        <f>IF(N122="snížená",J122,0)</f>
        <v>0</v>
      </c>
      <c r="BG122" s="144">
        <f>IF(N122="zákl. přenesená",J122,0)</f>
        <v>0</v>
      </c>
      <c r="BH122" s="144">
        <f>IF(N122="sníž. přenesená",J122,0)</f>
        <v>0</v>
      </c>
      <c r="BI122" s="144">
        <f>IF(N122="nulová",J122,0)</f>
        <v>0</v>
      </c>
      <c r="BJ122" s="16" t="s">
        <v>85</v>
      </c>
      <c r="BK122" s="144">
        <f>ROUND(I122*H122,2)</f>
        <v>0</v>
      </c>
      <c r="BL122" s="16" t="s">
        <v>141</v>
      </c>
      <c r="BM122" s="143" t="s">
        <v>142</v>
      </c>
    </row>
    <row r="123" spans="2:65" s="1" customFormat="1">
      <c r="B123" s="31"/>
      <c r="D123" s="145" t="s">
        <v>143</v>
      </c>
      <c r="F123" s="146" t="s">
        <v>144</v>
      </c>
      <c r="I123" s="147"/>
      <c r="L123" s="31"/>
      <c r="M123" s="148"/>
      <c r="T123" s="55"/>
      <c r="AT123" s="16" t="s">
        <v>143</v>
      </c>
      <c r="AU123" s="16" t="s">
        <v>87</v>
      </c>
    </row>
    <row r="124" spans="2:65" s="12" customFormat="1">
      <c r="B124" s="149"/>
      <c r="D124" s="145" t="s">
        <v>145</v>
      </c>
      <c r="E124" s="150" t="s">
        <v>1</v>
      </c>
      <c r="F124" s="151" t="s">
        <v>94</v>
      </c>
      <c r="H124" s="152">
        <v>31</v>
      </c>
      <c r="I124" s="153"/>
      <c r="L124" s="149"/>
      <c r="M124" s="154"/>
      <c r="T124" s="155"/>
      <c r="AT124" s="150" t="s">
        <v>145</v>
      </c>
      <c r="AU124" s="150" t="s">
        <v>87</v>
      </c>
      <c r="AV124" s="12" t="s">
        <v>87</v>
      </c>
      <c r="AW124" s="12" t="s">
        <v>33</v>
      </c>
      <c r="AX124" s="12" t="s">
        <v>85</v>
      </c>
      <c r="AY124" s="150" t="s">
        <v>135</v>
      </c>
    </row>
    <row r="125" spans="2:65" s="1" customFormat="1" ht="16.5" customHeight="1">
      <c r="B125" s="31"/>
      <c r="C125" s="132" t="s">
        <v>87</v>
      </c>
      <c r="D125" s="132" t="s">
        <v>138</v>
      </c>
      <c r="E125" s="133" t="s">
        <v>146</v>
      </c>
      <c r="F125" s="134" t="s">
        <v>147</v>
      </c>
      <c r="G125" s="135" t="s">
        <v>96</v>
      </c>
      <c r="H125" s="136">
        <v>14</v>
      </c>
      <c r="I125" s="137"/>
      <c r="J125" s="138">
        <f>ROUND(I125*H125,2)</f>
        <v>0</v>
      </c>
      <c r="K125" s="134" t="s">
        <v>307</v>
      </c>
      <c r="L125" s="31"/>
      <c r="M125" s="139" t="s">
        <v>1</v>
      </c>
      <c r="N125" s="140" t="s">
        <v>42</v>
      </c>
      <c r="P125" s="141">
        <f>O125*H125</f>
        <v>0</v>
      </c>
      <c r="Q125" s="141">
        <v>0</v>
      </c>
      <c r="R125" s="141">
        <f>Q125*H125</f>
        <v>0</v>
      </c>
      <c r="S125" s="141">
        <v>0</v>
      </c>
      <c r="T125" s="142">
        <f>S125*H125</f>
        <v>0</v>
      </c>
      <c r="AR125" s="143" t="s">
        <v>141</v>
      </c>
      <c r="AT125" s="143" t="s">
        <v>138</v>
      </c>
      <c r="AU125" s="143" t="s">
        <v>87</v>
      </c>
      <c r="AY125" s="16" t="s">
        <v>135</v>
      </c>
      <c r="BE125" s="144">
        <f>IF(N125="základní",J125,0)</f>
        <v>0</v>
      </c>
      <c r="BF125" s="144">
        <f>IF(N125="snížená",J125,0)</f>
        <v>0</v>
      </c>
      <c r="BG125" s="144">
        <f>IF(N125="zákl. přenesená",J125,0)</f>
        <v>0</v>
      </c>
      <c r="BH125" s="144">
        <f>IF(N125="sníž. přenesená",J125,0)</f>
        <v>0</v>
      </c>
      <c r="BI125" s="144">
        <f>IF(N125="nulová",J125,0)</f>
        <v>0</v>
      </c>
      <c r="BJ125" s="16" t="s">
        <v>85</v>
      </c>
      <c r="BK125" s="144">
        <f>ROUND(I125*H125,2)</f>
        <v>0</v>
      </c>
      <c r="BL125" s="16" t="s">
        <v>141</v>
      </c>
      <c r="BM125" s="143" t="s">
        <v>148</v>
      </c>
    </row>
    <row r="126" spans="2:65" s="1" customFormat="1">
      <c r="B126" s="31"/>
      <c r="D126" s="145" t="s">
        <v>143</v>
      </c>
      <c r="F126" s="146" t="s">
        <v>149</v>
      </c>
      <c r="I126" s="147"/>
      <c r="L126" s="31"/>
      <c r="M126" s="148"/>
      <c r="T126" s="55"/>
      <c r="AT126" s="16" t="s">
        <v>143</v>
      </c>
      <c r="AU126" s="16" t="s">
        <v>87</v>
      </c>
    </row>
    <row r="127" spans="2:65" s="12" customFormat="1">
      <c r="B127" s="149"/>
      <c r="D127" s="145" t="s">
        <v>145</v>
      </c>
      <c r="E127" s="150" t="s">
        <v>1</v>
      </c>
      <c r="F127" s="151" t="s">
        <v>99</v>
      </c>
      <c r="H127" s="152">
        <v>14</v>
      </c>
      <c r="I127" s="153"/>
      <c r="L127" s="149"/>
      <c r="M127" s="154"/>
      <c r="T127" s="155"/>
      <c r="AT127" s="150" t="s">
        <v>145</v>
      </c>
      <c r="AU127" s="150" t="s">
        <v>87</v>
      </c>
      <c r="AV127" s="12" t="s">
        <v>87</v>
      </c>
      <c r="AW127" s="12" t="s">
        <v>33</v>
      </c>
      <c r="AX127" s="12" t="s">
        <v>85</v>
      </c>
      <c r="AY127" s="150" t="s">
        <v>135</v>
      </c>
    </row>
    <row r="128" spans="2:65" s="1" customFormat="1" ht="16.5" customHeight="1">
      <c r="B128" s="31"/>
      <c r="C128" s="132" t="s">
        <v>98</v>
      </c>
      <c r="D128" s="132" t="s">
        <v>138</v>
      </c>
      <c r="E128" s="133" t="s">
        <v>150</v>
      </c>
      <c r="F128" s="134" t="s">
        <v>151</v>
      </c>
      <c r="G128" s="135" t="s">
        <v>96</v>
      </c>
      <c r="H128" s="136">
        <v>31</v>
      </c>
      <c r="I128" s="137"/>
      <c r="J128" s="138">
        <f>ROUND(I128*H128,2)</f>
        <v>0</v>
      </c>
      <c r="K128" s="134" t="s">
        <v>307</v>
      </c>
      <c r="L128" s="31"/>
      <c r="M128" s="139" t="s">
        <v>1</v>
      </c>
      <c r="N128" s="140" t="s">
        <v>42</v>
      </c>
      <c r="P128" s="141">
        <f>O128*H128</f>
        <v>0</v>
      </c>
      <c r="Q128" s="141">
        <v>0</v>
      </c>
      <c r="R128" s="141">
        <f>Q128*H128</f>
        <v>0</v>
      </c>
      <c r="S128" s="141">
        <v>0</v>
      </c>
      <c r="T128" s="142">
        <f>S128*H128</f>
        <v>0</v>
      </c>
      <c r="AR128" s="143" t="s">
        <v>141</v>
      </c>
      <c r="AT128" s="143" t="s">
        <v>138</v>
      </c>
      <c r="AU128" s="143" t="s">
        <v>87</v>
      </c>
      <c r="AY128" s="16" t="s">
        <v>135</v>
      </c>
      <c r="BE128" s="144">
        <f>IF(N128="základní",J128,0)</f>
        <v>0</v>
      </c>
      <c r="BF128" s="144">
        <f>IF(N128="snížená",J128,0)</f>
        <v>0</v>
      </c>
      <c r="BG128" s="144">
        <f>IF(N128="zákl. přenesená",J128,0)</f>
        <v>0</v>
      </c>
      <c r="BH128" s="144">
        <f>IF(N128="sníž. přenesená",J128,0)</f>
        <v>0</v>
      </c>
      <c r="BI128" s="144">
        <f>IF(N128="nulová",J128,0)</f>
        <v>0</v>
      </c>
      <c r="BJ128" s="16" t="s">
        <v>85</v>
      </c>
      <c r="BK128" s="144">
        <f>ROUND(I128*H128,2)</f>
        <v>0</v>
      </c>
      <c r="BL128" s="16" t="s">
        <v>141</v>
      </c>
      <c r="BM128" s="143" t="s">
        <v>152</v>
      </c>
    </row>
    <row r="129" spans="2:65" s="1" customFormat="1">
      <c r="B129" s="31"/>
      <c r="D129" s="145" t="s">
        <v>143</v>
      </c>
      <c r="F129" s="146" t="s">
        <v>153</v>
      </c>
      <c r="I129" s="147"/>
      <c r="L129" s="31"/>
      <c r="M129" s="148"/>
      <c r="T129" s="55"/>
      <c r="AT129" s="16" t="s">
        <v>143</v>
      </c>
      <c r="AU129" s="16" t="s">
        <v>87</v>
      </c>
    </row>
    <row r="130" spans="2:65" s="12" customFormat="1">
      <c r="B130" s="149"/>
      <c r="D130" s="145" t="s">
        <v>145</v>
      </c>
      <c r="E130" s="150" t="s">
        <v>1</v>
      </c>
      <c r="F130" s="151" t="s">
        <v>94</v>
      </c>
      <c r="H130" s="152">
        <v>31</v>
      </c>
      <c r="I130" s="153"/>
      <c r="L130" s="149"/>
      <c r="M130" s="154"/>
      <c r="T130" s="155"/>
      <c r="AT130" s="150" t="s">
        <v>145</v>
      </c>
      <c r="AU130" s="150" t="s">
        <v>87</v>
      </c>
      <c r="AV130" s="12" t="s">
        <v>87</v>
      </c>
      <c r="AW130" s="12" t="s">
        <v>33</v>
      </c>
      <c r="AX130" s="12" t="s">
        <v>85</v>
      </c>
      <c r="AY130" s="150" t="s">
        <v>135</v>
      </c>
    </row>
    <row r="131" spans="2:65" s="1" customFormat="1" ht="21.75" customHeight="1">
      <c r="B131" s="31"/>
      <c r="C131" s="132" t="s">
        <v>141</v>
      </c>
      <c r="D131" s="132" t="s">
        <v>138</v>
      </c>
      <c r="E131" s="133" t="s">
        <v>154</v>
      </c>
      <c r="F131" s="134" t="s">
        <v>155</v>
      </c>
      <c r="G131" s="135" t="s">
        <v>96</v>
      </c>
      <c r="H131" s="136">
        <v>14</v>
      </c>
      <c r="I131" s="137"/>
      <c r="J131" s="138">
        <f>ROUND(I131*H131,2)</f>
        <v>0</v>
      </c>
      <c r="K131" s="134" t="s">
        <v>307</v>
      </c>
      <c r="L131" s="31"/>
      <c r="M131" s="139" t="s">
        <v>1</v>
      </c>
      <c r="N131" s="140" t="s">
        <v>42</v>
      </c>
      <c r="P131" s="141">
        <f>O131*H131</f>
        <v>0</v>
      </c>
      <c r="Q131" s="141">
        <v>0</v>
      </c>
      <c r="R131" s="141">
        <f>Q131*H131</f>
        <v>0</v>
      </c>
      <c r="S131" s="141">
        <v>0</v>
      </c>
      <c r="T131" s="142">
        <f>S131*H131</f>
        <v>0</v>
      </c>
      <c r="AR131" s="143" t="s">
        <v>141</v>
      </c>
      <c r="AT131" s="143" t="s">
        <v>138</v>
      </c>
      <c r="AU131" s="143" t="s">
        <v>87</v>
      </c>
      <c r="AY131" s="16" t="s">
        <v>135</v>
      </c>
      <c r="BE131" s="144">
        <f>IF(N131="základní",J131,0)</f>
        <v>0</v>
      </c>
      <c r="BF131" s="144">
        <f>IF(N131="snížená",J131,0)</f>
        <v>0</v>
      </c>
      <c r="BG131" s="144">
        <f>IF(N131="zákl. přenesená",J131,0)</f>
        <v>0</v>
      </c>
      <c r="BH131" s="144">
        <f>IF(N131="sníž. přenesená",J131,0)</f>
        <v>0</v>
      </c>
      <c r="BI131" s="144">
        <f>IF(N131="nulová",J131,0)</f>
        <v>0</v>
      </c>
      <c r="BJ131" s="16" t="s">
        <v>85</v>
      </c>
      <c r="BK131" s="144">
        <f>ROUND(I131*H131,2)</f>
        <v>0</v>
      </c>
      <c r="BL131" s="16" t="s">
        <v>141</v>
      </c>
      <c r="BM131" s="143" t="s">
        <v>156</v>
      </c>
    </row>
    <row r="132" spans="2:65" s="1" customFormat="1">
      <c r="B132" s="31"/>
      <c r="D132" s="145" t="s">
        <v>143</v>
      </c>
      <c r="F132" s="146" t="s">
        <v>157</v>
      </c>
      <c r="I132" s="147"/>
      <c r="L132" s="31"/>
      <c r="M132" s="148"/>
      <c r="T132" s="55"/>
      <c r="AT132" s="16" t="s">
        <v>143</v>
      </c>
      <c r="AU132" s="16" t="s">
        <v>87</v>
      </c>
    </row>
    <row r="133" spans="2:65" s="12" customFormat="1">
      <c r="B133" s="149"/>
      <c r="D133" s="145" t="s">
        <v>145</v>
      </c>
      <c r="E133" s="150" t="s">
        <v>1</v>
      </c>
      <c r="F133" s="151" t="s">
        <v>99</v>
      </c>
      <c r="H133" s="152">
        <v>14</v>
      </c>
      <c r="I133" s="153"/>
      <c r="L133" s="149"/>
      <c r="M133" s="154"/>
      <c r="T133" s="155"/>
      <c r="AT133" s="150" t="s">
        <v>145</v>
      </c>
      <c r="AU133" s="150" t="s">
        <v>87</v>
      </c>
      <c r="AV133" s="12" t="s">
        <v>87</v>
      </c>
      <c r="AW133" s="12" t="s">
        <v>33</v>
      </c>
      <c r="AX133" s="12" t="s">
        <v>85</v>
      </c>
      <c r="AY133" s="150" t="s">
        <v>135</v>
      </c>
    </row>
    <row r="134" spans="2:65" s="1" customFormat="1" ht="16.5" customHeight="1">
      <c r="B134" s="31"/>
      <c r="C134" s="156" t="s">
        <v>136</v>
      </c>
      <c r="D134" s="156" t="s">
        <v>158</v>
      </c>
      <c r="E134" s="157" t="s">
        <v>159</v>
      </c>
      <c r="F134" s="158" t="s">
        <v>160</v>
      </c>
      <c r="G134" s="159" t="s">
        <v>161</v>
      </c>
      <c r="H134" s="160">
        <v>2.68</v>
      </c>
      <c r="I134" s="161"/>
      <c r="J134" s="162">
        <f>ROUND(I134*H134,2)</f>
        <v>0</v>
      </c>
      <c r="K134" s="158" t="s">
        <v>307</v>
      </c>
      <c r="L134" s="163"/>
      <c r="M134" s="164" t="s">
        <v>1</v>
      </c>
      <c r="N134" s="165" t="s">
        <v>42</v>
      </c>
      <c r="P134" s="141">
        <f>O134*H134</f>
        <v>0</v>
      </c>
      <c r="Q134" s="141">
        <v>1</v>
      </c>
      <c r="R134" s="141">
        <f>Q134*H134</f>
        <v>2.68</v>
      </c>
      <c r="S134" s="141">
        <v>0</v>
      </c>
      <c r="T134" s="142">
        <f>S134*H134</f>
        <v>0</v>
      </c>
      <c r="AR134" s="143" t="s">
        <v>87</v>
      </c>
      <c r="AT134" s="143" t="s">
        <v>158</v>
      </c>
      <c r="AU134" s="143" t="s">
        <v>87</v>
      </c>
      <c r="AY134" s="16" t="s">
        <v>135</v>
      </c>
      <c r="BE134" s="144">
        <f>IF(N134="základní",J134,0)</f>
        <v>0</v>
      </c>
      <c r="BF134" s="144">
        <f>IF(N134="snížená",J134,0)</f>
        <v>0</v>
      </c>
      <c r="BG134" s="144">
        <f>IF(N134="zákl. přenesená",J134,0)</f>
        <v>0</v>
      </c>
      <c r="BH134" s="144">
        <f>IF(N134="sníž. přenesená",J134,0)</f>
        <v>0</v>
      </c>
      <c r="BI134" s="144">
        <f>IF(N134="nulová",J134,0)</f>
        <v>0</v>
      </c>
      <c r="BJ134" s="16" t="s">
        <v>85</v>
      </c>
      <c r="BK134" s="144">
        <f>ROUND(I134*H134,2)</f>
        <v>0</v>
      </c>
      <c r="BL134" s="16" t="s">
        <v>85</v>
      </c>
      <c r="BM134" s="143" t="s">
        <v>162</v>
      </c>
    </row>
    <row r="135" spans="2:65" s="1" customFormat="1">
      <c r="B135" s="31"/>
      <c r="D135" s="145" t="s">
        <v>143</v>
      </c>
      <c r="F135" s="146" t="s">
        <v>160</v>
      </c>
      <c r="I135" s="147"/>
      <c r="L135" s="31"/>
      <c r="M135" s="148"/>
      <c r="T135" s="55"/>
      <c r="AT135" s="16" t="s">
        <v>143</v>
      </c>
      <c r="AU135" s="16" t="s">
        <v>87</v>
      </c>
    </row>
    <row r="136" spans="2:65" s="12" customFormat="1">
      <c r="B136" s="149"/>
      <c r="D136" s="145" t="s">
        <v>145</v>
      </c>
      <c r="E136" s="150" t="s">
        <v>1</v>
      </c>
      <c r="F136" s="151" t="s">
        <v>163</v>
      </c>
      <c r="H136" s="152">
        <v>1.34</v>
      </c>
      <c r="I136" s="153"/>
      <c r="L136" s="149"/>
      <c r="M136" s="154"/>
      <c r="T136" s="155"/>
      <c r="AT136" s="150" t="s">
        <v>145</v>
      </c>
      <c r="AU136" s="150" t="s">
        <v>87</v>
      </c>
      <c r="AV136" s="12" t="s">
        <v>87</v>
      </c>
      <c r="AW136" s="12" t="s">
        <v>33</v>
      </c>
      <c r="AX136" s="12" t="s">
        <v>77</v>
      </c>
      <c r="AY136" s="150" t="s">
        <v>135</v>
      </c>
    </row>
    <row r="137" spans="2:65" s="12" customFormat="1">
      <c r="B137" s="149"/>
      <c r="D137" s="145" t="s">
        <v>145</v>
      </c>
      <c r="E137" s="150" t="s">
        <v>1</v>
      </c>
      <c r="F137" s="151" t="s">
        <v>164</v>
      </c>
      <c r="H137" s="152">
        <v>2.68</v>
      </c>
      <c r="I137" s="153"/>
      <c r="L137" s="149"/>
      <c r="M137" s="154"/>
      <c r="T137" s="155"/>
      <c r="AT137" s="150" t="s">
        <v>145</v>
      </c>
      <c r="AU137" s="150" t="s">
        <v>87</v>
      </c>
      <c r="AV137" s="12" t="s">
        <v>87</v>
      </c>
      <c r="AW137" s="12" t="s">
        <v>33</v>
      </c>
      <c r="AX137" s="12" t="s">
        <v>85</v>
      </c>
      <c r="AY137" s="150" t="s">
        <v>135</v>
      </c>
    </row>
    <row r="138" spans="2:65" s="1" customFormat="1" ht="16.5" customHeight="1">
      <c r="B138" s="31"/>
      <c r="C138" s="132" t="s">
        <v>165</v>
      </c>
      <c r="D138" s="132" t="s">
        <v>138</v>
      </c>
      <c r="E138" s="133" t="s">
        <v>166</v>
      </c>
      <c r="F138" s="134" t="s">
        <v>167</v>
      </c>
      <c r="G138" s="135" t="s">
        <v>96</v>
      </c>
      <c r="H138" s="136">
        <v>44</v>
      </c>
      <c r="I138" s="137"/>
      <c r="J138" s="138">
        <f>ROUND(I138*H138,2)</f>
        <v>0</v>
      </c>
      <c r="K138" s="134" t="s">
        <v>307</v>
      </c>
      <c r="L138" s="31"/>
      <c r="M138" s="139" t="s">
        <v>1</v>
      </c>
      <c r="N138" s="140" t="s">
        <v>42</v>
      </c>
      <c r="P138" s="141">
        <f>O138*H138</f>
        <v>0</v>
      </c>
      <c r="Q138" s="141">
        <v>0</v>
      </c>
      <c r="R138" s="141">
        <f>Q138*H138</f>
        <v>0</v>
      </c>
      <c r="S138" s="141">
        <v>0</v>
      </c>
      <c r="T138" s="142">
        <f>S138*H138</f>
        <v>0</v>
      </c>
      <c r="AR138" s="143" t="s">
        <v>141</v>
      </c>
      <c r="AT138" s="143" t="s">
        <v>138</v>
      </c>
      <c r="AU138" s="143" t="s">
        <v>87</v>
      </c>
      <c r="AY138" s="16" t="s">
        <v>135</v>
      </c>
      <c r="BE138" s="144">
        <f>IF(N138="základní",J138,0)</f>
        <v>0</v>
      </c>
      <c r="BF138" s="144">
        <f>IF(N138="snížená",J138,0)</f>
        <v>0</v>
      </c>
      <c r="BG138" s="144">
        <f>IF(N138="zákl. přenesená",J138,0)</f>
        <v>0</v>
      </c>
      <c r="BH138" s="144">
        <f>IF(N138="sníž. přenesená",J138,0)</f>
        <v>0</v>
      </c>
      <c r="BI138" s="144">
        <f>IF(N138="nulová",J138,0)</f>
        <v>0</v>
      </c>
      <c r="BJ138" s="16" t="s">
        <v>85</v>
      </c>
      <c r="BK138" s="144">
        <f>ROUND(I138*H138,2)</f>
        <v>0</v>
      </c>
      <c r="BL138" s="16" t="s">
        <v>141</v>
      </c>
      <c r="BM138" s="143" t="s">
        <v>168</v>
      </c>
    </row>
    <row r="139" spans="2:65" s="1" customFormat="1">
      <c r="B139" s="31"/>
      <c r="D139" s="145" t="s">
        <v>143</v>
      </c>
      <c r="F139" s="146" t="s">
        <v>169</v>
      </c>
      <c r="I139" s="147"/>
      <c r="L139" s="31"/>
      <c r="M139" s="148"/>
      <c r="T139" s="55"/>
      <c r="AT139" s="16" t="s">
        <v>143</v>
      </c>
      <c r="AU139" s="16" t="s">
        <v>87</v>
      </c>
    </row>
    <row r="140" spans="2:65" s="12" customFormat="1">
      <c r="B140" s="149"/>
      <c r="D140" s="145" t="s">
        <v>145</v>
      </c>
      <c r="E140" s="150" t="s">
        <v>1</v>
      </c>
      <c r="F140" s="151" t="s">
        <v>170</v>
      </c>
      <c r="H140" s="152">
        <v>44</v>
      </c>
      <c r="I140" s="153"/>
      <c r="L140" s="149"/>
      <c r="M140" s="154"/>
      <c r="T140" s="155"/>
      <c r="AT140" s="150" t="s">
        <v>145</v>
      </c>
      <c r="AU140" s="150" t="s">
        <v>87</v>
      </c>
      <c r="AV140" s="12" t="s">
        <v>87</v>
      </c>
      <c r="AW140" s="12" t="s">
        <v>33</v>
      </c>
      <c r="AX140" s="12" t="s">
        <v>85</v>
      </c>
      <c r="AY140" s="150" t="s">
        <v>135</v>
      </c>
    </row>
    <row r="141" spans="2:65" s="1" customFormat="1" ht="21.75" customHeight="1">
      <c r="B141" s="31"/>
      <c r="C141" s="132" t="s">
        <v>171</v>
      </c>
      <c r="D141" s="132" t="s">
        <v>138</v>
      </c>
      <c r="E141" s="133" t="s">
        <v>172</v>
      </c>
      <c r="F141" s="134" t="s">
        <v>173</v>
      </c>
      <c r="G141" s="135" t="s">
        <v>96</v>
      </c>
      <c r="H141" s="136">
        <v>1</v>
      </c>
      <c r="I141" s="137"/>
      <c r="J141" s="138">
        <f>ROUND(I141*H141,2)</f>
        <v>0</v>
      </c>
      <c r="K141" s="134" t="s">
        <v>307</v>
      </c>
      <c r="L141" s="31"/>
      <c r="M141" s="139" t="s">
        <v>1</v>
      </c>
      <c r="N141" s="140" t="s">
        <v>42</v>
      </c>
      <c r="P141" s="141">
        <f>O141*H141</f>
        <v>0</v>
      </c>
      <c r="Q141" s="141">
        <v>0</v>
      </c>
      <c r="R141" s="141">
        <f>Q141*H141</f>
        <v>0</v>
      </c>
      <c r="S141" s="141">
        <v>0</v>
      </c>
      <c r="T141" s="142">
        <f>S141*H141</f>
        <v>0</v>
      </c>
      <c r="AR141" s="143" t="s">
        <v>141</v>
      </c>
      <c r="AT141" s="143" t="s">
        <v>138</v>
      </c>
      <c r="AU141" s="143" t="s">
        <v>87</v>
      </c>
      <c r="AY141" s="16" t="s">
        <v>135</v>
      </c>
      <c r="BE141" s="144">
        <f>IF(N141="základní",J141,0)</f>
        <v>0</v>
      </c>
      <c r="BF141" s="144">
        <f>IF(N141="snížená",J141,0)</f>
        <v>0</v>
      </c>
      <c r="BG141" s="144">
        <f>IF(N141="zákl. přenesená",J141,0)</f>
        <v>0</v>
      </c>
      <c r="BH141" s="144">
        <f>IF(N141="sníž. přenesená",J141,0)</f>
        <v>0</v>
      </c>
      <c r="BI141" s="144">
        <f>IF(N141="nulová",J141,0)</f>
        <v>0</v>
      </c>
      <c r="BJ141" s="16" t="s">
        <v>85</v>
      </c>
      <c r="BK141" s="144">
        <f>ROUND(I141*H141,2)</f>
        <v>0</v>
      </c>
      <c r="BL141" s="16" t="s">
        <v>141</v>
      </c>
      <c r="BM141" s="143" t="s">
        <v>174</v>
      </c>
    </row>
    <row r="142" spans="2:65" s="1" customFormat="1" ht="19.5">
      <c r="B142" s="31"/>
      <c r="D142" s="145" t="s">
        <v>143</v>
      </c>
      <c r="F142" s="146" t="s">
        <v>175</v>
      </c>
      <c r="I142" s="147"/>
      <c r="L142" s="31"/>
      <c r="M142" s="148"/>
      <c r="T142" s="55"/>
      <c r="AT142" s="16" t="s">
        <v>143</v>
      </c>
      <c r="AU142" s="16" t="s">
        <v>87</v>
      </c>
    </row>
    <row r="143" spans="2:65" s="12" customFormat="1">
      <c r="B143" s="149"/>
      <c r="D143" s="145" t="s">
        <v>145</v>
      </c>
      <c r="E143" s="150" t="s">
        <v>1</v>
      </c>
      <c r="F143" s="151" t="s">
        <v>85</v>
      </c>
      <c r="H143" s="152">
        <v>1</v>
      </c>
      <c r="I143" s="153"/>
      <c r="L143" s="149"/>
      <c r="M143" s="154"/>
      <c r="T143" s="155"/>
      <c r="AT143" s="150" t="s">
        <v>145</v>
      </c>
      <c r="AU143" s="150" t="s">
        <v>87</v>
      </c>
      <c r="AV143" s="12" t="s">
        <v>87</v>
      </c>
      <c r="AW143" s="12" t="s">
        <v>33</v>
      </c>
      <c r="AX143" s="12" t="s">
        <v>85</v>
      </c>
      <c r="AY143" s="150" t="s">
        <v>135</v>
      </c>
    </row>
    <row r="144" spans="2:65" s="1" customFormat="1" ht="16.5" customHeight="1">
      <c r="B144" s="31"/>
      <c r="C144" s="132" t="s">
        <v>176</v>
      </c>
      <c r="D144" s="132" t="s">
        <v>138</v>
      </c>
      <c r="E144" s="133" t="s">
        <v>177</v>
      </c>
      <c r="F144" s="134" t="s">
        <v>178</v>
      </c>
      <c r="G144" s="135" t="s">
        <v>96</v>
      </c>
      <c r="H144" s="136">
        <v>23</v>
      </c>
      <c r="I144" s="137"/>
      <c r="J144" s="138">
        <f>ROUND(I144*H144,2)</f>
        <v>0</v>
      </c>
      <c r="K144" s="134" t="s">
        <v>307</v>
      </c>
      <c r="L144" s="31"/>
      <c r="M144" s="139" t="s">
        <v>1</v>
      </c>
      <c r="N144" s="140" t="s">
        <v>42</v>
      </c>
      <c r="P144" s="141">
        <f>O144*H144</f>
        <v>0</v>
      </c>
      <c r="Q144" s="141">
        <v>0</v>
      </c>
      <c r="R144" s="141">
        <f>Q144*H144</f>
        <v>0</v>
      </c>
      <c r="S144" s="141">
        <v>0</v>
      </c>
      <c r="T144" s="142">
        <f>S144*H144</f>
        <v>0</v>
      </c>
      <c r="AR144" s="143" t="s">
        <v>141</v>
      </c>
      <c r="AT144" s="143" t="s">
        <v>138</v>
      </c>
      <c r="AU144" s="143" t="s">
        <v>87</v>
      </c>
      <c r="AY144" s="16" t="s">
        <v>135</v>
      </c>
      <c r="BE144" s="144">
        <f>IF(N144="základní",J144,0)</f>
        <v>0</v>
      </c>
      <c r="BF144" s="144">
        <f>IF(N144="snížená",J144,0)</f>
        <v>0</v>
      </c>
      <c r="BG144" s="144">
        <f>IF(N144="zákl. přenesená",J144,0)</f>
        <v>0</v>
      </c>
      <c r="BH144" s="144">
        <f>IF(N144="sníž. přenesená",J144,0)</f>
        <v>0</v>
      </c>
      <c r="BI144" s="144">
        <f>IF(N144="nulová",J144,0)</f>
        <v>0</v>
      </c>
      <c r="BJ144" s="16" t="s">
        <v>85</v>
      </c>
      <c r="BK144" s="144">
        <f>ROUND(I144*H144,2)</f>
        <v>0</v>
      </c>
      <c r="BL144" s="16" t="s">
        <v>141</v>
      </c>
      <c r="BM144" s="143" t="s">
        <v>179</v>
      </c>
    </row>
    <row r="145" spans="2:65" s="1" customFormat="1" ht="19.5">
      <c r="B145" s="31"/>
      <c r="D145" s="145" t="s">
        <v>143</v>
      </c>
      <c r="F145" s="146" t="s">
        <v>180</v>
      </c>
      <c r="I145" s="147"/>
      <c r="L145" s="31"/>
      <c r="M145" s="148"/>
      <c r="T145" s="55"/>
      <c r="AT145" s="16" t="s">
        <v>143</v>
      </c>
      <c r="AU145" s="16" t="s">
        <v>87</v>
      </c>
    </row>
    <row r="146" spans="2:65" s="12" customFormat="1">
      <c r="B146" s="149"/>
      <c r="D146" s="145" t="s">
        <v>145</v>
      </c>
      <c r="E146" s="150" t="s">
        <v>1</v>
      </c>
      <c r="F146" s="151" t="s">
        <v>181</v>
      </c>
      <c r="H146" s="152">
        <v>23</v>
      </c>
      <c r="I146" s="153"/>
      <c r="L146" s="149"/>
      <c r="M146" s="154"/>
      <c r="T146" s="155"/>
      <c r="AT146" s="150" t="s">
        <v>145</v>
      </c>
      <c r="AU146" s="150" t="s">
        <v>87</v>
      </c>
      <c r="AV146" s="12" t="s">
        <v>87</v>
      </c>
      <c r="AW146" s="12" t="s">
        <v>33</v>
      </c>
      <c r="AX146" s="12" t="s">
        <v>85</v>
      </c>
      <c r="AY146" s="150" t="s">
        <v>135</v>
      </c>
    </row>
    <row r="147" spans="2:65" s="1" customFormat="1" ht="16.5" customHeight="1">
      <c r="B147" s="31"/>
      <c r="C147" s="132" t="s">
        <v>182</v>
      </c>
      <c r="D147" s="132" t="s">
        <v>138</v>
      </c>
      <c r="E147" s="133" t="s">
        <v>183</v>
      </c>
      <c r="F147" s="134" t="s">
        <v>184</v>
      </c>
      <c r="G147" s="135" t="s">
        <v>96</v>
      </c>
      <c r="H147" s="136">
        <v>21</v>
      </c>
      <c r="I147" s="137"/>
      <c r="J147" s="138">
        <f>ROUND(I147*H147,2)</f>
        <v>0</v>
      </c>
      <c r="K147" s="134" t="s">
        <v>307</v>
      </c>
      <c r="L147" s="31"/>
      <c r="M147" s="139" t="s">
        <v>1</v>
      </c>
      <c r="N147" s="140" t="s">
        <v>42</v>
      </c>
      <c r="P147" s="141">
        <f>O147*H147</f>
        <v>0</v>
      </c>
      <c r="Q147" s="141">
        <v>0</v>
      </c>
      <c r="R147" s="141">
        <f>Q147*H147</f>
        <v>0</v>
      </c>
      <c r="S147" s="141">
        <v>0</v>
      </c>
      <c r="T147" s="142">
        <f>S147*H147</f>
        <v>0</v>
      </c>
      <c r="AR147" s="143" t="s">
        <v>141</v>
      </c>
      <c r="AT147" s="143" t="s">
        <v>138</v>
      </c>
      <c r="AU147" s="143" t="s">
        <v>87</v>
      </c>
      <c r="AY147" s="16" t="s">
        <v>135</v>
      </c>
      <c r="BE147" s="144">
        <f>IF(N147="základní",J147,0)</f>
        <v>0</v>
      </c>
      <c r="BF147" s="144">
        <f>IF(N147="snížená",J147,0)</f>
        <v>0</v>
      </c>
      <c r="BG147" s="144">
        <f>IF(N147="zákl. přenesená",J147,0)</f>
        <v>0</v>
      </c>
      <c r="BH147" s="144">
        <f>IF(N147="sníž. přenesená",J147,0)</f>
        <v>0</v>
      </c>
      <c r="BI147" s="144">
        <f>IF(N147="nulová",J147,0)</f>
        <v>0</v>
      </c>
      <c r="BJ147" s="16" t="s">
        <v>85</v>
      </c>
      <c r="BK147" s="144">
        <f>ROUND(I147*H147,2)</f>
        <v>0</v>
      </c>
      <c r="BL147" s="16" t="s">
        <v>141</v>
      </c>
      <c r="BM147" s="143" t="s">
        <v>185</v>
      </c>
    </row>
    <row r="148" spans="2:65" s="1" customFormat="1" ht="19.5">
      <c r="B148" s="31"/>
      <c r="D148" s="145" t="s">
        <v>143</v>
      </c>
      <c r="F148" s="146" t="s">
        <v>186</v>
      </c>
      <c r="I148" s="147"/>
      <c r="L148" s="31"/>
      <c r="M148" s="148"/>
      <c r="T148" s="55"/>
      <c r="AT148" s="16" t="s">
        <v>143</v>
      </c>
      <c r="AU148" s="16" t="s">
        <v>87</v>
      </c>
    </row>
    <row r="149" spans="2:65" s="1" customFormat="1" ht="16.5" customHeight="1">
      <c r="B149" s="31"/>
      <c r="C149" s="132" t="s">
        <v>187</v>
      </c>
      <c r="D149" s="132" t="s">
        <v>138</v>
      </c>
      <c r="E149" s="133" t="s">
        <v>188</v>
      </c>
      <c r="F149" s="134" t="s">
        <v>189</v>
      </c>
      <c r="G149" s="135" t="s">
        <v>96</v>
      </c>
      <c r="H149" s="136">
        <v>1</v>
      </c>
      <c r="I149" s="137"/>
      <c r="J149" s="138">
        <f>ROUND(I149*H149,2)</f>
        <v>0</v>
      </c>
      <c r="K149" s="134" t="s">
        <v>307</v>
      </c>
      <c r="L149" s="31"/>
      <c r="M149" s="139" t="s">
        <v>1</v>
      </c>
      <c r="N149" s="140" t="s">
        <v>42</v>
      </c>
      <c r="P149" s="141">
        <f>O149*H149</f>
        <v>0</v>
      </c>
      <c r="Q149" s="141">
        <v>0</v>
      </c>
      <c r="R149" s="141">
        <f>Q149*H149</f>
        <v>0</v>
      </c>
      <c r="S149" s="141">
        <v>0</v>
      </c>
      <c r="T149" s="142">
        <f>S149*H149</f>
        <v>0</v>
      </c>
      <c r="AR149" s="143" t="s">
        <v>141</v>
      </c>
      <c r="AT149" s="143" t="s">
        <v>138</v>
      </c>
      <c r="AU149" s="143" t="s">
        <v>87</v>
      </c>
      <c r="AY149" s="16" t="s">
        <v>135</v>
      </c>
      <c r="BE149" s="144">
        <f>IF(N149="základní",J149,0)</f>
        <v>0</v>
      </c>
      <c r="BF149" s="144">
        <f>IF(N149="snížená",J149,0)</f>
        <v>0</v>
      </c>
      <c r="BG149" s="144">
        <f>IF(N149="zákl. přenesená",J149,0)</f>
        <v>0</v>
      </c>
      <c r="BH149" s="144">
        <f>IF(N149="sníž. přenesená",J149,0)</f>
        <v>0</v>
      </c>
      <c r="BI149" s="144">
        <f>IF(N149="nulová",J149,0)</f>
        <v>0</v>
      </c>
      <c r="BJ149" s="16" t="s">
        <v>85</v>
      </c>
      <c r="BK149" s="144">
        <f>ROUND(I149*H149,2)</f>
        <v>0</v>
      </c>
      <c r="BL149" s="16" t="s">
        <v>141</v>
      </c>
      <c r="BM149" s="143" t="s">
        <v>190</v>
      </c>
    </row>
    <row r="150" spans="2:65" s="1" customFormat="1" ht="19.5">
      <c r="B150" s="31"/>
      <c r="D150" s="145" t="s">
        <v>143</v>
      </c>
      <c r="F150" s="146" t="s">
        <v>191</v>
      </c>
      <c r="I150" s="147"/>
      <c r="L150" s="31"/>
      <c r="M150" s="148"/>
      <c r="T150" s="55"/>
      <c r="AT150" s="16" t="s">
        <v>143</v>
      </c>
      <c r="AU150" s="16" t="s">
        <v>87</v>
      </c>
    </row>
    <row r="151" spans="2:65" s="1" customFormat="1" ht="16.5" customHeight="1">
      <c r="B151" s="31"/>
      <c r="C151" s="132" t="s">
        <v>192</v>
      </c>
      <c r="D151" s="132" t="s">
        <v>138</v>
      </c>
      <c r="E151" s="133" t="s">
        <v>193</v>
      </c>
      <c r="F151" s="134" t="s">
        <v>194</v>
      </c>
      <c r="G151" s="135" t="s">
        <v>96</v>
      </c>
      <c r="H151" s="136">
        <v>31</v>
      </c>
      <c r="I151" s="137"/>
      <c r="J151" s="138">
        <f>ROUND(I151*H151,2)</f>
        <v>0</v>
      </c>
      <c r="K151" s="134" t="s">
        <v>307</v>
      </c>
      <c r="L151" s="31"/>
      <c r="M151" s="139" t="s">
        <v>1</v>
      </c>
      <c r="N151" s="140" t="s">
        <v>42</v>
      </c>
      <c r="P151" s="141">
        <f>O151*H151</f>
        <v>0</v>
      </c>
      <c r="Q151" s="141">
        <v>0</v>
      </c>
      <c r="R151" s="141">
        <f>Q151*H151</f>
        <v>0</v>
      </c>
      <c r="S151" s="141">
        <v>0</v>
      </c>
      <c r="T151" s="142">
        <f>S151*H151</f>
        <v>0</v>
      </c>
      <c r="AR151" s="143" t="s">
        <v>141</v>
      </c>
      <c r="AT151" s="143" t="s">
        <v>138</v>
      </c>
      <c r="AU151" s="143" t="s">
        <v>87</v>
      </c>
      <c r="AY151" s="16" t="s">
        <v>135</v>
      </c>
      <c r="BE151" s="144">
        <f>IF(N151="základní",J151,0)</f>
        <v>0</v>
      </c>
      <c r="BF151" s="144">
        <f>IF(N151="snížená",J151,0)</f>
        <v>0</v>
      </c>
      <c r="BG151" s="144">
        <f>IF(N151="zákl. přenesená",J151,0)</f>
        <v>0</v>
      </c>
      <c r="BH151" s="144">
        <f>IF(N151="sníž. přenesená",J151,0)</f>
        <v>0</v>
      </c>
      <c r="BI151" s="144">
        <f>IF(N151="nulová",J151,0)</f>
        <v>0</v>
      </c>
      <c r="BJ151" s="16" t="s">
        <v>85</v>
      </c>
      <c r="BK151" s="144">
        <f>ROUND(I151*H151,2)</f>
        <v>0</v>
      </c>
      <c r="BL151" s="16" t="s">
        <v>141</v>
      </c>
      <c r="BM151" s="143" t="s">
        <v>195</v>
      </c>
    </row>
    <row r="152" spans="2:65" s="1" customFormat="1" ht="19.5">
      <c r="B152" s="31"/>
      <c r="D152" s="145" t="s">
        <v>143</v>
      </c>
      <c r="F152" s="146" t="s">
        <v>196</v>
      </c>
      <c r="I152" s="147"/>
      <c r="L152" s="31"/>
      <c r="M152" s="148"/>
      <c r="T152" s="55"/>
      <c r="AT152" s="16" t="s">
        <v>143</v>
      </c>
      <c r="AU152" s="16" t="s">
        <v>87</v>
      </c>
    </row>
    <row r="153" spans="2:65" s="12" customFormat="1">
      <c r="B153" s="149"/>
      <c r="D153" s="145" t="s">
        <v>145</v>
      </c>
      <c r="E153" s="150" t="s">
        <v>1</v>
      </c>
      <c r="F153" s="151" t="s">
        <v>94</v>
      </c>
      <c r="H153" s="152">
        <v>31</v>
      </c>
      <c r="I153" s="153"/>
      <c r="L153" s="149"/>
      <c r="M153" s="154"/>
      <c r="T153" s="155"/>
      <c r="AT153" s="150" t="s">
        <v>145</v>
      </c>
      <c r="AU153" s="150" t="s">
        <v>87</v>
      </c>
      <c r="AV153" s="12" t="s">
        <v>87</v>
      </c>
      <c r="AW153" s="12" t="s">
        <v>33</v>
      </c>
      <c r="AX153" s="12" t="s">
        <v>85</v>
      </c>
      <c r="AY153" s="150" t="s">
        <v>135</v>
      </c>
    </row>
    <row r="154" spans="2:65" s="1" customFormat="1" ht="16.5" customHeight="1">
      <c r="B154" s="31"/>
      <c r="C154" s="132" t="s">
        <v>8</v>
      </c>
      <c r="D154" s="132" t="s">
        <v>138</v>
      </c>
      <c r="E154" s="133" t="s">
        <v>197</v>
      </c>
      <c r="F154" s="134" t="s">
        <v>198</v>
      </c>
      <c r="G154" s="135" t="s">
        <v>96</v>
      </c>
      <c r="H154" s="136">
        <v>14</v>
      </c>
      <c r="I154" s="137"/>
      <c r="J154" s="138">
        <f>ROUND(I154*H154,2)</f>
        <v>0</v>
      </c>
      <c r="K154" s="134" t="s">
        <v>307</v>
      </c>
      <c r="L154" s="31"/>
      <c r="M154" s="139" t="s">
        <v>1</v>
      </c>
      <c r="N154" s="140" t="s">
        <v>42</v>
      </c>
      <c r="P154" s="141">
        <f>O154*H154</f>
        <v>0</v>
      </c>
      <c r="Q154" s="141">
        <v>0</v>
      </c>
      <c r="R154" s="141">
        <f>Q154*H154</f>
        <v>0</v>
      </c>
      <c r="S154" s="141">
        <v>0</v>
      </c>
      <c r="T154" s="142">
        <f>S154*H154</f>
        <v>0</v>
      </c>
      <c r="AR154" s="143" t="s">
        <v>141</v>
      </c>
      <c r="AT154" s="143" t="s">
        <v>138</v>
      </c>
      <c r="AU154" s="143" t="s">
        <v>87</v>
      </c>
      <c r="AY154" s="16" t="s">
        <v>135</v>
      </c>
      <c r="BE154" s="144">
        <f>IF(N154="základní",J154,0)</f>
        <v>0</v>
      </c>
      <c r="BF154" s="144">
        <f>IF(N154="snížená",J154,0)</f>
        <v>0</v>
      </c>
      <c r="BG154" s="144">
        <f>IF(N154="zákl. přenesená",J154,0)</f>
        <v>0</v>
      </c>
      <c r="BH154" s="144">
        <f>IF(N154="sníž. přenesená",J154,0)</f>
        <v>0</v>
      </c>
      <c r="BI154" s="144">
        <f>IF(N154="nulová",J154,0)</f>
        <v>0</v>
      </c>
      <c r="BJ154" s="16" t="s">
        <v>85</v>
      </c>
      <c r="BK154" s="144">
        <f>ROUND(I154*H154,2)</f>
        <v>0</v>
      </c>
      <c r="BL154" s="16" t="s">
        <v>141</v>
      </c>
      <c r="BM154" s="143" t="s">
        <v>199</v>
      </c>
    </row>
    <row r="155" spans="2:65" s="1" customFormat="1" ht="19.5">
      <c r="B155" s="31"/>
      <c r="D155" s="145" t="s">
        <v>143</v>
      </c>
      <c r="F155" s="146" t="s">
        <v>200</v>
      </c>
      <c r="I155" s="147"/>
      <c r="L155" s="31"/>
      <c r="M155" s="148"/>
      <c r="T155" s="55"/>
      <c r="AT155" s="16" t="s">
        <v>143</v>
      </c>
      <c r="AU155" s="16" t="s">
        <v>87</v>
      </c>
    </row>
    <row r="156" spans="2:65" s="12" customFormat="1">
      <c r="B156" s="149"/>
      <c r="D156" s="145" t="s">
        <v>145</v>
      </c>
      <c r="E156" s="150" t="s">
        <v>1</v>
      </c>
      <c r="F156" s="151" t="s">
        <v>99</v>
      </c>
      <c r="H156" s="152">
        <v>14</v>
      </c>
      <c r="I156" s="153"/>
      <c r="L156" s="149"/>
      <c r="M156" s="154"/>
      <c r="T156" s="155"/>
      <c r="AT156" s="150" t="s">
        <v>145</v>
      </c>
      <c r="AU156" s="150" t="s">
        <v>87</v>
      </c>
      <c r="AV156" s="12" t="s">
        <v>87</v>
      </c>
      <c r="AW156" s="12" t="s">
        <v>33</v>
      </c>
      <c r="AX156" s="12" t="s">
        <v>85</v>
      </c>
      <c r="AY156" s="150" t="s">
        <v>135</v>
      </c>
    </row>
    <row r="157" spans="2:65" s="11" customFormat="1" ht="22.9" customHeight="1">
      <c r="B157" s="120"/>
      <c r="D157" s="121" t="s">
        <v>76</v>
      </c>
      <c r="E157" s="130" t="s">
        <v>165</v>
      </c>
      <c r="F157" s="130" t="s">
        <v>201</v>
      </c>
      <c r="I157" s="123"/>
      <c r="J157" s="131">
        <f>BK157</f>
        <v>0</v>
      </c>
      <c r="L157" s="120"/>
      <c r="M157" s="125"/>
      <c r="P157" s="126">
        <f>SUM(P158:P169)</f>
        <v>0</v>
      </c>
      <c r="R157" s="126">
        <f>SUM(R158:R169)</f>
        <v>0</v>
      </c>
      <c r="T157" s="127">
        <f>SUM(T158:T169)</f>
        <v>0</v>
      </c>
      <c r="AR157" s="121" t="s">
        <v>85</v>
      </c>
      <c r="AT157" s="128" t="s">
        <v>76</v>
      </c>
      <c r="AU157" s="128" t="s">
        <v>85</v>
      </c>
      <c r="AY157" s="121" t="s">
        <v>135</v>
      </c>
      <c r="BK157" s="129">
        <f>SUM(BK158:BK169)</f>
        <v>0</v>
      </c>
    </row>
    <row r="158" spans="2:65" s="1" customFormat="1" ht="21.75" customHeight="1">
      <c r="B158" s="31"/>
      <c r="C158" s="132" t="s">
        <v>202</v>
      </c>
      <c r="D158" s="132" t="s">
        <v>138</v>
      </c>
      <c r="E158" s="133" t="s">
        <v>203</v>
      </c>
      <c r="F158" s="134" t="s">
        <v>204</v>
      </c>
      <c r="G158" s="135" t="s">
        <v>105</v>
      </c>
      <c r="H158" s="136">
        <v>1415.5</v>
      </c>
      <c r="I158" s="137"/>
      <c r="J158" s="138">
        <f>ROUND(I158*H158,2)</f>
        <v>0</v>
      </c>
      <c r="K158" s="134" t="s">
        <v>307</v>
      </c>
      <c r="L158" s="31"/>
      <c r="M158" s="139" t="s">
        <v>1</v>
      </c>
      <c r="N158" s="140" t="s">
        <v>42</v>
      </c>
      <c r="P158" s="141">
        <f>O158*H158</f>
        <v>0</v>
      </c>
      <c r="Q158" s="141">
        <v>0</v>
      </c>
      <c r="R158" s="141">
        <f>Q158*H158</f>
        <v>0</v>
      </c>
      <c r="S158" s="141">
        <v>0</v>
      </c>
      <c r="T158" s="142">
        <f>S158*H158</f>
        <v>0</v>
      </c>
      <c r="AR158" s="143" t="s">
        <v>141</v>
      </c>
      <c r="AT158" s="143" t="s">
        <v>138</v>
      </c>
      <c r="AU158" s="143" t="s">
        <v>87</v>
      </c>
      <c r="AY158" s="16" t="s">
        <v>135</v>
      </c>
      <c r="BE158" s="144">
        <f>IF(N158="základní",J158,0)</f>
        <v>0</v>
      </c>
      <c r="BF158" s="144">
        <f>IF(N158="snížená",J158,0)</f>
        <v>0</v>
      </c>
      <c r="BG158" s="144">
        <f>IF(N158="zákl. přenesená",J158,0)</f>
        <v>0</v>
      </c>
      <c r="BH158" s="144">
        <f>IF(N158="sníž. přenesená",J158,0)</f>
        <v>0</v>
      </c>
      <c r="BI158" s="144">
        <f>IF(N158="nulová",J158,0)</f>
        <v>0</v>
      </c>
      <c r="BJ158" s="16" t="s">
        <v>85</v>
      </c>
      <c r="BK158" s="144">
        <f>ROUND(I158*H158,2)</f>
        <v>0</v>
      </c>
      <c r="BL158" s="16" t="s">
        <v>141</v>
      </c>
      <c r="BM158" s="143" t="s">
        <v>205</v>
      </c>
    </row>
    <row r="159" spans="2:65" s="1" customFormat="1" ht="19.5">
      <c r="B159" s="31"/>
      <c r="D159" s="145" t="s">
        <v>143</v>
      </c>
      <c r="F159" s="146" t="s">
        <v>206</v>
      </c>
      <c r="I159" s="147"/>
      <c r="L159" s="31"/>
      <c r="M159" s="148"/>
      <c r="T159" s="55"/>
      <c r="AT159" s="16" t="s">
        <v>143</v>
      </c>
      <c r="AU159" s="16" t="s">
        <v>87</v>
      </c>
    </row>
    <row r="160" spans="2:65" s="12" customFormat="1">
      <c r="B160" s="149"/>
      <c r="D160" s="145" t="s">
        <v>145</v>
      </c>
      <c r="E160" s="150" t="s">
        <v>1</v>
      </c>
      <c r="F160" s="151" t="s">
        <v>207</v>
      </c>
      <c r="H160" s="152">
        <v>1415.5</v>
      </c>
      <c r="I160" s="153"/>
      <c r="L160" s="149"/>
      <c r="M160" s="154"/>
      <c r="T160" s="155"/>
      <c r="AT160" s="150" t="s">
        <v>145</v>
      </c>
      <c r="AU160" s="150" t="s">
        <v>87</v>
      </c>
      <c r="AV160" s="12" t="s">
        <v>87</v>
      </c>
      <c r="AW160" s="12" t="s">
        <v>33</v>
      </c>
      <c r="AX160" s="12" t="s">
        <v>85</v>
      </c>
      <c r="AY160" s="150" t="s">
        <v>135</v>
      </c>
    </row>
    <row r="161" spans="2:65" s="1" customFormat="1" ht="16.5" customHeight="1">
      <c r="B161" s="31"/>
      <c r="C161" s="132" t="s">
        <v>101</v>
      </c>
      <c r="D161" s="132" t="s">
        <v>138</v>
      </c>
      <c r="E161" s="133" t="s">
        <v>208</v>
      </c>
      <c r="F161" s="134" t="s">
        <v>209</v>
      </c>
      <c r="G161" s="135" t="s">
        <v>105</v>
      </c>
      <c r="H161" s="136">
        <v>1415.5</v>
      </c>
      <c r="I161" s="137"/>
      <c r="J161" s="138">
        <f>ROUND(I161*H161,2)</f>
        <v>0</v>
      </c>
      <c r="K161" s="134" t="s">
        <v>307</v>
      </c>
      <c r="L161" s="31"/>
      <c r="M161" s="139" t="s">
        <v>1</v>
      </c>
      <c r="N161" s="140" t="s">
        <v>42</v>
      </c>
      <c r="P161" s="141">
        <f>O161*H161</f>
        <v>0</v>
      </c>
      <c r="Q161" s="141">
        <v>0</v>
      </c>
      <c r="R161" s="141">
        <f>Q161*H161</f>
        <v>0</v>
      </c>
      <c r="S161" s="141">
        <v>0</v>
      </c>
      <c r="T161" s="142">
        <f>S161*H161</f>
        <v>0</v>
      </c>
      <c r="AR161" s="143" t="s">
        <v>141</v>
      </c>
      <c r="AT161" s="143" t="s">
        <v>138</v>
      </c>
      <c r="AU161" s="143" t="s">
        <v>87</v>
      </c>
      <c r="AY161" s="16" t="s">
        <v>135</v>
      </c>
      <c r="BE161" s="144">
        <f>IF(N161="základní",J161,0)</f>
        <v>0</v>
      </c>
      <c r="BF161" s="144">
        <f>IF(N161="snížená",J161,0)</f>
        <v>0</v>
      </c>
      <c r="BG161" s="144">
        <f>IF(N161="zákl. přenesená",J161,0)</f>
        <v>0</v>
      </c>
      <c r="BH161" s="144">
        <f>IF(N161="sníž. přenesená",J161,0)</f>
        <v>0</v>
      </c>
      <c r="BI161" s="144">
        <f>IF(N161="nulová",J161,0)</f>
        <v>0</v>
      </c>
      <c r="BJ161" s="16" t="s">
        <v>85</v>
      </c>
      <c r="BK161" s="144">
        <f>ROUND(I161*H161,2)</f>
        <v>0</v>
      </c>
      <c r="BL161" s="16" t="s">
        <v>141</v>
      </c>
      <c r="BM161" s="143" t="s">
        <v>210</v>
      </c>
    </row>
    <row r="162" spans="2:65" s="1" customFormat="1">
      <c r="B162" s="31"/>
      <c r="D162" s="145" t="s">
        <v>143</v>
      </c>
      <c r="F162" s="146" t="s">
        <v>211</v>
      </c>
      <c r="I162" s="147"/>
      <c r="L162" s="31"/>
      <c r="M162" s="148"/>
      <c r="T162" s="55"/>
      <c r="AT162" s="16" t="s">
        <v>143</v>
      </c>
      <c r="AU162" s="16" t="s">
        <v>87</v>
      </c>
    </row>
    <row r="163" spans="2:65" s="12" customFormat="1">
      <c r="B163" s="149"/>
      <c r="D163" s="145" t="s">
        <v>145</v>
      </c>
      <c r="E163" s="150" t="s">
        <v>1</v>
      </c>
      <c r="F163" s="151" t="s">
        <v>207</v>
      </c>
      <c r="H163" s="152">
        <v>1415.5</v>
      </c>
      <c r="I163" s="153"/>
      <c r="L163" s="149"/>
      <c r="M163" s="154"/>
      <c r="T163" s="155"/>
      <c r="AT163" s="150" t="s">
        <v>145</v>
      </c>
      <c r="AU163" s="150" t="s">
        <v>87</v>
      </c>
      <c r="AV163" s="12" t="s">
        <v>87</v>
      </c>
      <c r="AW163" s="12" t="s">
        <v>33</v>
      </c>
      <c r="AX163" s="12" t="s">
        <v>85</v>
      </c>
      <c r="AY163" s="150" t="s">
        <v>135</v>
      </c>
    </row>
    <row r="164" spans="2:65" s="1" customFormat="1" ht="16.5" customHeight="1">
      <c r="B164" s="31"/>
      <c r="C164" s="132" t="s">
        <v>212</v>
      </c>
      <c r="D164" s="132" t="s">
        <v>138</v>
      </c>
      <c r="E164" s="133" t="s">
        <v>213</v>
      </c>
      <c r="F164" s="134" t="s">
        <v>214</v>
      </c>
      <c r="G164" s="135" t="s">
        <v>105</v>
      </c>
      <c r="H164" s="136">
        <v>1415.5</v>
      </c>
      <c r="I164" s="137"/>
      <c r="J164" s="138">
        <f>ROUND(I164*H164,2)</f>
        <v>0</v>
      </c>
      <c r="K164" s="134" t="s">
        <v>307</v>
      </c>
      <c r="L164" s="31"/>
      <c r="M164" s="139" t="s">
        <v>1</v>
      </c>
      <c r="N164" s="140" t="s">
        <v>42</v>
      </c>
      <c r="P164" s="141">
        <f>O164*H164</f>
        <v>0</v>
      </c>
      <c r="Q164" s="141">
        <v>0</v>
      </c>
      <c r="R164" s="141">
        <f>Q164*H164</f>
        <v>0</v>
      </c>
      <c r="S164" s="141">
        <v>0</v>
      </c>
      <c r="T164" s="142">
        <f>S164*H164</f>
        <v>0</v>
      </c>
      <c r="AR164" s="143" t="s">
        <v>141</v>
      </c>
      <c r="AT164" s="143" t="s">
        <v>138</v>
      </c>
      <c r="AU164" s="143" t="s">
        <v>87</v>
      </c>
      <c r="AY164" s="16" t="s">
        <v>135</v>
      </c>
      <c r="BE164" s="144">
        <f>IF(N164="základní",J164,0)</f>
        <v>0</v>
      </c>
      <c r="BF164" s="144">
        <f>IF(N164="snížená",J164,0)</f>
        <v>0</v>
      </c>
      <c r="BG164" s="144">
        <f>IF(N164="zákl. přenesená",J164,0)</f>
        <v>0</v>
      </c>
      <c r="BH164" s="144">
        <f>IF(N164="sníž. přenesená",J164,0)</f>
        <v>0</v>
      </c>
      <c r="BI164" s="144">
        <f>IF(N164="nulová",J164,0)</f>
        <v>0</v>
      </c>
      <c r="BJ164" s="16" t="s">
        <v>85</v>
      </c>
      <c r="BK164" s="144">
        <f>ROUND(I164*H164,2)</f>
        <v>0</v>
      </c>
      <c r="BL164" s="16" t="s">
        <v>141</v>
      </c>
      <c r="BM164" s="143" t="s">
        <v>215</v>
      </c>
    </row>
    <row r="165" spans="2:65" s="1" customFormat="1">
      <c r="B165" s="31"/>
      <c r="D165" s="145" t="s">
        <v>143</v>
      </c>
      <c r="F165" s="146" t="s">
        <v>216</v>
      </c>
      <c r="I165" s="147"/>
      <c r="L165" s="31"/>
      <c r="M165" s="148"/>
      <c r="T165" s="55"/>
      <c r="AT165" s="16" t="s">
        <v>143</v>
      </c>
      <c r="AU165" s="16" t="s">
        <v>87</v>
      </c>
    </row>
    <row r="166" spans="2:65" s="12" customFormat="1">
      <c r="B166" s="149"/>
      <c r="D166" s="145" t="s">
        <v>145</v>
      </c>
      <c r="E166" s="150" t="s">
        <v>1</v>
      </c>
      <c r="F166" s="151" t="s">
        <v>207</v>
      </c>
      <c r="H166" s="152">
        <v>1415.5</v>
      </c>
      <c r="I166" s="153"/>
      <c r="L166" s="149"/>
      <c r="M166" s="154"/>
      <c r="T166" s="155"/>
      <c r="AT166" s="150" t="s">
        <v>145</v>
      </c>
      <c r="AU166" s="150" t="s">
        <v>87</v>
      </c>
      <c r="AV166" s="12" t="s">
        <v>87</v>
      </c>
      <c r="AW166" s="12" t="s">
        <v>33</v>
      </c>
      <c r="AX166" s="12" t="s">
        <v>85</v>
      </c>
      <c r="AY166" s="150" t="s">
        <v>135</v>
      </c>
    </row>
    <row r="167" spans="2:65" s="1" customFormat="1" ht="21.75" customHeight="1">
      <c r="B167" s="31"/>
      <c r="C167" s="132" t="s">
        <v>217</v>
      </c>
      <c r="D167" s="132" t="s">
        <v>138</v>
      </c>
      <c r="E167" s="133" t="s">
        <v>218</v>
      </c>
      <c r="F167" s="134" t="s">
        <v>219</v>
      </c>
      <c r="G167" s="135" t="s">
        <v>161</v>
      </c>
      <c r="H167" s="136">
        <v>12.169</v>
      </c>
      <c r="I167" s="137"/>
      <c r="J167" s="138">
        <f>ROUND(I167*H167,2)</f>
        <v>0</v>
      </c>
      <c r="K167" s="134" t="s">
        <v>307</v>
      </c>
      <c r="L167" s="31"/>
      <c r="M167" s="139" t="s">
        <v>1</v>
      </c>
      <c r="N167" s="140" t="s">
        <v>42</v>
      </c>
      <c r="P167" s="141">
        <f>O167*H167</f>
        <v>0</v>
      </c>
      <c r="Q167" s="141">
        <v>0</v>
      </c>
      <c r="R167" s="141">
        <f>Q167*H167</f>
        <v>0</v>
      </c>
      <c r="S167" s="141">
        <v>0</v>
      </c>
      <c r="T167" s="142">
        <f>S167*H167</f>
        <v>0</v>
      </c>
      <c r="AR167" s="143" t="s">
        <v>141</v>
      </c>
      <c r="AT167" s="143" t="s">
        <v>138</v>
      </c>
      <c r="AU167" s="143" t="s">
        <v>87</v>
      </c>
      <c r="AY167" s="16" t="s">
        <v>135</v>
      </c>
      <c r="BE167" s="144">
        <f>IF(N167="základní",J167,0)</f>
        <v>0</v>
      </c>
      <c r="BF167" s="144">
        <f>IF(N167="snížená",J167,0)</f>
        <v>0</v>
      </c>
      <c r="BG167" s="144">
        <f>IF(N167="zákl. přenesená",J167,0)</f>
        <v>0</v>
      </c>
      <c r="BH167" s="144">
        <f>IF(N167="sníž. přenesená",J167,0)</f>
        <v>0</v>
      </c>
      <c r="BI167" s="144">
        <f>IF(N167="nulová",J167,0)</f>
        <v>0</v>
      </c>
      <c r="BJ167" s="16" t="s">
        <v>85</v>
      </c>
      <c r="BK167" s="144">
        <f>ROUND(I167*H167,2)</f>
        <v>0</v>
      </c>
      <c r="BL167" s="16" t="s">
        <v>141</v>
      </c>
      <c r="BM167" s="143" t="s">
        <v>220</v>
      </c>
    </row>
    <row r="168" spans="2:65" s="1" customFormat="1" ht="19.5">
      <c r="B168" s="31"/>
      <c r="D168" s="145" t="s">
        <v>143</v>
      </c>
      <c r="F168" s="146" t="s">
        <v>221</v>
      </c>
      <c r="I168" s="147"/>
      <c r="L168" s="31"/>
      <c r="M168" s="148"/>
      <c r="T168" s="55"/>
      <c r="AT168" s="16" t="s">
        <v>143</v>
      </c>
      <c r="AU168" s="16" t="s">
        <v>87</v>
      </c>
    </row>
    <row r="169" spans="2:65" s="12" customFormat="1">
      <c r="B169" s="149"/>
      <c r="D169" s="145" t="s">
        <v>145</v>
      </c>
      <c r="E169" s="150" t="s">
        <v>1</v>
      </c>
      <c r="F169" s="151" t="s">
        <v>222</v>
      </c>
      <c r="H169" s="152">
        <v>12.169</v>
      </c>
      <c r="I169" s="153"/>
      <c r="L169" s="149"/>
      <c r="M169" s="166"/>
      <c r="N169" s="167"/>
      <c r="O169" s="167"/>
      <c r="P169" s="167"/>
      <c r="Q169" s="167"/>
      <c r="R169" s="167"/>
      <c r="S169" s="167"/>
      <c r="T169" s="168"/>
      <c r="AT169" s="150" t="s">
        <v>145</v>
      </c>
      <c r="AU169" s="150" t="s">
        <v>87</v>
      </c>
      <c r="AV169" s="12" t="s">
        <v>87</v>
      </c>
      <c r="AW169" s="12" t="s">
        <v>33</v>
      </c>
      <c r="AX169" s="12" t="s">
        <v>85</v>
      </c>
      <c r="AY169" s="150" t="s">
        <v>135</v>
      </c>
    </row>
    <row r="170" spans="2:65" s="1" customFormat="1" ht="6.95" customHeight="1">
      <c r="B170" s="43"/>
      <c r="C170" s="44"/>
      <c r="D170" s="44"/>
      <c r="E170" s="44"/>
      <c r="F170" s="44"/>
      <c r="G170" s="44"/>
      <c r="H170" s="44"/>
      <c r="I170" s="44"/>
      <c r="J170" s="44"/>
      <c r="K170" s="44"/>
      <c r="L170" s="31"/>
    </row>
  </sheetData>
  <sheetProtection algorithmName="SHA-512" hashValue="yFMIuLtwjc71r0Qn9EWrh6tViwC8kIe81TlP3m2J8h4dLQiXnozZvqqV82n3BZJXWgQF/3mRnwJvzAWLf0NmNw==" saltValue="NnHj82XolEf6Qf3jOa5JaA==" spinCount="100000" sheet="1" formatColumns="0" formatRows="0" autoFilter="0"/>
  <autoFilter ref="C118:K169" xr:uid="{00000000-0009-0000-0000-000001000000}"/>
  <mergeCells count="9">
    <mergeCell ref="E87:H87"/>
    <mergeCell ref="E109:H109"/>
    <mergeCell ref="E111:H111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BM683"/>
  <sheetViews>
    <sheetView showGridLines="0" topLeftCell="A287" workbookViewId="0">
      <selection activeCell="W296" sqref="W296"/>
    </sheetView>
  </sheetViews>
  <sheetFormatPr defaultRowHeight="11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10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56" ht="36.950000000000003" customHeight="1">
      <c r="L2" s="196"/>
      <c r="M2" s="196"/>
      <c r="N2" s="196"/>
      <c r="O2" s="196"/>
      <c r="P2" s="196"/>
      <c r="Q2" s="196"/>
      <c r="R2" s="196"/>
      <c r="S2" s="196"/>
      <c r="T2" s="196"/>
      <c r="U2" s="196"/>
      <c r="V2" s="196"/>
      <c r="AT2" s="16" t="s">
        <v>90</v>
      </c>
      <c r="AZ2" s="87" t="s">
        <v>223</v>
      </c>
      <c r="BA2" s="87" t="s">
        <v>224</v>
      </c>
      <c r="BB2" s="87" t="s">
        <v>105</v>
      </c>
      <c r="BC2" s="87" t="s">
        <v>225</v>
      </c>
      <c r="BD2" s="87" t="s">
        <v>98</v>
      </c>
    </row>
    <row r="3" spans="2:56" ht="6.95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  <c r="AT3" s="16" t="s">
        <v>87</v>
      </c>
      <c r="AZ3" s="87" t="s">
        <v>226</v>
      </c>
      <c r="BA3" s="87" t="s">
        <v>227</v>
      </c>
      <c r="BB3" s="87" t="s">
        <v>105</v>
      </c>
      <c r="BC3" s="87" t="s">
        <v>228</v>
      </c>
      <c r="BD3" s="87" t="s">
        <v>98</v>
      </c>
    </row>
    <row r="4" spans="2:56" ht="24.95" customHeight="1">
      <c r="B4" s="19"/>
      <c r="D4" s="20" t="s">
        <v>102</v>
      </c>
      <c r="L4" s="19"/>
      <c r="M4" s="88" t="s">
        <v>10</v>
      </c>
      <c r="AT4" s="16" t="s">
        <v>4</v>
      </c>
      <c r="AZ4" s="87" t="s">
        <v>229</v>
      </c>
      <c r="BA4" s="87" t="s">
        <v>230</v>
      </c>
      <c r="BB4" s="87" t="s">
        <v>231</v>
      </c>
      <c r="BC4" s="87" t="s">
        <v>232</v>
      </c>
      <c r="BD4" s="87" t="s">
        <v>98</v>
      </c>
    </row>
    <row r="5" spans="2:56" ht="6.95" customHeight="1">
      <c r="B5" s="19"/>
      <c r="L5" s="19"/>
      <c r="AZ5" s="87" t="s">
        <v>233</v>
      </c>
      <c r="BA5" s="87" t="s">
        <v>234</v>
      </c>
      <c r="BB5" s="87" t="s">
        <v>96</v>
      </c>
      <c r="BC5" s="87" t="s">
        <v>235</v>
      </c>
      <c r="BD5" s="87" t="s">
        <v>98</v>
      </c>
    </row>
    <row r="6" spans="2:56" ht="12" customHeight="1">
      <c r="B6" s="19"/>
      <c r="D6" s="26" t="s">
        <v>16</v>
      </c>
      <c r="L6" s="19"/>
      <c r="AZ6" s="87" t="s">
        <v>236</v>
      </c>
      <c r="BA6" s="87" t="s">
        <v>237</v>
      </c>
      <c r="BB6" s="87" t="s">
        <v>105</v>
      </c>
      <c r="BC6" s="87" t="s">
        <v>238</v>
      </c>
      <c r="BD6" s="87" t="s">
        <v>98</v>
      </c>
    </row>
    <row r="7" spans="2:56" ht="16.5" customHeight="1">
      <c r="B7" s="19"/>
      <c r="E7" s="235" t="str">
        <f>'Rekapitulace stavby'!K6</f>
        <v>Revitalizace veřejného prostranství před autobusovým nádražím v Karviné</v>
      </c>
      <c r="F7" s="236"/>
      <c r="G7" s="236"/>
      <c r="H7" s="236"/>
      <c r="L7" s="19"/>
      <c r="AZ7" s="87" t="s">
        <v>239</v>
      </c>
      <c r="BA7" s="87" t="s">
        <v>240</v>
      </c>
      <c r="BB7" s="87" t="s">
        <v>241</v>
      </c>
      <c r="BC7" s="87" t="s">
        <v>242</v>
      </c>
      <c r="BD7" s="87" t="s">
        <v>98</v>
      </c>
    </row>
    <row r="8" spans="2:56" s="1" customFormat="1" ht="12" customHeight="1">
      <c r="B8" s="31"/>
      <c r="D8" s="26" t="s">
        <v>110</v>
      </c>
      <c r="L8" s="31"/>
      <c r="AZ8" s="87" t="s">
        <v>243</v>
      </c>
      <c r="BA8" s="87" t="s">
        <v>244</v>
      </c>
      <c r="BB8" s="87" t="s">
        <v>105</v>
      </c>
      <c r="BC8" s="87" t="s">
        <v>245</v>
      </c>
      <c r="BD8" s="87" t="s">
        <v>98</v>
      </c>
    </row>
    <row r="9" spans="2:56" s="1" customFormat="1" ht="16.5" customHeight="1">
      <c r="B9" s="31"/>
      <c r="E9" s="207" t="s">
        <v>246</v>
      </c>
      <c r="F9" s="234"/>
      <c r="G9" s="234"/>
      <c r="H9" s="234"/>
      <c r="L9" s="31"/>
      <c r="AZ9" s="87" t="s">
        <v>247</v>
      </c>
      <c r="BA9" s="87" t="s">
        <v>248</v>
      </c>
      <c r="BB9" s="87" t="s">
        <v>96</v>
      </c>
      <c r="BC9" s="87" t="s">
        <v>249</v>
      </c>
      <c r="BD9" s="87" t="s">
        <v>98</v>
      </c>
    </row>
    <row r="10" spans="2:56" s="1" customFormat="1">
      <c r="B10" s="31"/>
      <c r="L10" s="31"/>
      <c r="AZ10" s="87" t="s">
        <v>250</v>
      </c>
      <c r="BA10" s="87" t="s">
        <v>251</v>
      </c>
      <c r="BB10" s="87" t="s">
        <v>96</v>
      </c>
      <c r="BC10" s="87" t="s">
        <v>252</v>
      </c>
      <c r="BD10" s="87" t="s">
        <v>98</v>
      </c>
    </row>
    <row r="11" spans="2:56" s="1" customFormat="1" ht="12" customHeight="1">
      <c r="B11" s="31"/>
      <c r="D11" s="26" t="s">
        <v>18</v>
      </c>
      <c r="F11" s="24" t="s">
        <v>1</v>
      </c>
      <c r="I11" s="26" t="s">
        <v>19</v>
      </c>
      <c r="J11" s="24" t="s">
        <v>1</v>
      </c>
      <c r="L11" s="31"/>
      <c r="AZ11" s="87" t="s">
        <v>253</v>
      </c>
      <c r="BA11" s="87" t="s">
        <v>254</v>
      </c>
      <c r="BB11" s="87" t="s">
        <v>105</v>
      </c>
      <c r="BC11" s="87" t="s">
        <v>255</v>
      </c>
      <c r="BD11" s="87" t="s">
        <v>98</v>
      </c>
    </row>
    <row r="12" spans="2:56" s="1" customFormat="1" ht="12" customHeight="1">
      <c r="B12" s="31"/>
      <c r="D12" s="26" t="s">
        <v>20</v>
      </c>
      <c r="F12" s="24" t="s">
        <v>21</v>
      </c>
      <c r="I12" s="26" t="s">
        <v>22</v>
      </c>
      <c r="J12" s="51"/>
      <c r="L12" s="31"/>
      <c r="AZ12" s="87" t="s">
        <v>256</v>
      </c>
      <c r="BA12" s="87" t="s">
        <v>257</v>
      </c>
      <c r="BB12" s="87" t="s">
        <v>258</v>
      </c>
      <c r="BC12" s="87" t="s">
        <v>259</v>
      </c>
      <c r="BD12" s="87" t="s">
        <v>98</v>
      </c>
    </row>
    <row r="13" spans="2:56" s="1" customFormat="1" ht="10.9" customHeight="1">
      <c r="B13" s="31"/>
      <c r="L13" s="31"/>
      <c r="AZ13" s="87" t="s">
        <v>260</v>
      </c>
      <c r="BA13" s="87" t="s">
        <v>261</v>
      </c>
      <c r="BB13" s="87" t="s">
        <v>258</v>
      </c>
      <c r="BC13" s="87" t="s">
        <v>262</v>
      </c>
      <c r="BD13" s="87" t="s">
        <v>98</v>
      </c>
    </row>
    <row r="14" spans="2:56" s="1" customFormat="1" ht="12" customHeight="1">
      <c r="B14" s="31"/>
      <c r="D14" s="26" t="s">
        <v>23</v>
      </c>
      <c r="I14" s="26" t="s">
        <v>24</v>
      </c>
      <c r="J14" s="24" t="s">
        <v>25</v>
      </c>
      <c r="L14" s="31"/>
      <c r="AZ14" s="87" t="s">
        <v>263</v>
      </c>
      <c r="BA14" s="87" t="s">
        <v>264</v>
      </c>
      <c r="BB14" s="87" t="s">
        <v>96</v>
      </c>
      <c r="BC14" s="87" t="s">
        <v>265</v>
      </c>
      <c r="BD14" s="87" t="s">
        <v>98</v>
      </c>
    </row>
    <row r="15" spans="2:56" s="1" customFormat="1" ht="18" customHeight="1">
      <c r="B15" s="31"/>
      <c r="E15" s="24" t="s">
        <v>26</v>
      </c>
      <c r="I15" s="26" t="s">
        <v>27</v>
      </c>
      <c r="J15" s="24" t="s">
        <v>1</v>
      </c>
      <c r="L15" s="31"/>
      <c r="AZ15" s="87" t="s">
        <v>266</v>
      </c>
      <c r="BA15" s="87" t="s">
        <v>267</v>
      </c>
      <c r="BB15" s="87" t="s">
        <v>96</v>
      </c>
      <c r="BC15" s="87" t="s">
        <v>268</v>
      </c>
      <c r="BD15" s="87" t="s">
        <v>98</v>
      </c>
    </row>
    <row r="16" spans="2:56" s="1" customFormat="1" ht="6.95" customHeight="1">
      <c r="B16" s="31"/>
      <c r="L16" s="31"/>
      <c r="AZ16" s="87" t="s">
        <v>269</v>
      </c>
      <c r="BA16" s="87" t="s">
        <v>270</v>
      </c>
      <c r="BB16" s="87" t="s">
        <v>105</v>
      </c>
      <c r="BC16" s="87" t="s">
        <v>271</v>
      </c>
      <c r="BD16" s="87" t="s">
        <v>98</v>
      </c>
    </row>
    <row r="17" spans="2:56" s="1" customFormat="1" ht="12" customHeight="1">
      <c r="B17" s="31"/>
      <c r="D17" s="26" t="s">
        <v>28</v>
      </c>
      <c r="I17" s="26" t="s">
        <v>24</v>
      </c>
      <c r="J17" s="27" t="str">
        <f>'Rekapitulace stavby'!AN13</f>
        <v>Vyplň údaj</v>
      </c>
      <c r="L17" s="31"/>
      <c r="AZ17" s="87" t="s">
        <v>272</v>
      </c>
      <c r="BA17" s="87" t="s">
        <v>273</v>
      </c>
      <c r="BB17" s="87" t="s">
        <v>105</v>
      </c>
      <c r="BC17" s="87" t="s">
        <v>255</v>
      </c>
      <c r="BD17" s="87" t="s">
        <v>98</v>
      </c>
    </row>
    <row r="18" spans="2:56" s="1" customFormat="1" ht="18" customHeight="1">
      <c r="B18" s="31"/>
      <c r="E18" s="237" t="str">
        <f>'Rekapitulace stavby'!E14</f>
        <v>Vyplň údaj</v>
      </c>
      <c r="F18" s="226"/>
      <c r="G18" s="226"/>
      <c r="H18" s="226"/>
      <c r="I18" s="26" t="s">
        <v>27</v>
      </c>
      <c r="J18" s="27" t="str">
        <f>'Rekapitulace stavby'!AN14</f>
        <v>Vyplň údaj</v>
      </c>
      <c r="L18" s="31"/>
      <c r="AZ18" s="87" t="s">
        <v>274</v>
      </c>
      <c r="BA18" s="87" t="s">
        <v>275</v>
      </c>
      <c r="BB18" s="87" t="s">
        <v>105</v>
      </c>
      <c r="BC18" s="87" t="s">
        <v>276</v>
      </c>
      <c r="BD18" s="87" t="s">
        <v>87</v>
      </c>
    </row>
    <row r="19" spans="2:56" s="1" customFormat="1" ht="6.95" customHeight="1">
      <c r="B19" s="31"/>
      <c r="L19" s="31"/>
      <c r="AZ19" s="87" t="s">
        <v>277</v>
      </c>
      <c r="BA19" s="87" t="s">
        <v>1</v>
      </c>
      <c r="BB19" s="87" t="s">
        <v>105</v>
      </c>
      <c r="BC19" s="87" t="s">
        <v>278</v>
      </c>
      <c r="BD19" s="87" t="s">
        <v>87</v>
      </c>
    </row>
    <row r="20" spans="2:56" s="1" customFormat="1" ht="12" customHeight="1">
      <c r="B20" s="31"/>
      <c r="D20" s="26" t="s">
        <v>30</v>
      </c>
      <c r="I20" s="26" t="s">
        <v>24</v>
      </c>
      <c r="J20" s="24" t="s">
        <v>31</v>
      </c>
      <c r="L20" s="31"/>
      <c r="AZ20" s="87" t="s">
        <v>279</v>
      </c>
      <c r="BA20" s="87" t="s">
        <v>1</v>
      </c>
      <c r="BB20" s="87" t="s">
        <v>1</v>
      </c>
      <c r="BC20" s="87" t="s">
        <v>280</v>
      </c>
      <c r="BD20" s="87" t="s">
        <v>87</v>
      </c>
    </row>
    <row r="21" spans="2:56" s="1" customFormat="1" ht="18" customHeight="1">
      <c r="B21" s="31"/>
      <c r="E21" s="24" t="s">
        <v>32</v>
      </c>
      <c r="I21" s="26" t="s">
        <v>27</v>
      </c>
      <c r="J21" s="24" t="s">
        <v>1</v>
      </c>
      <c r="L21" s="31"/>
      <c r="AZ21" s="87" t="s">
        <v>281</v>
      </c>
      <c r="BA21" s="87" t="s">
        <v>1</v>
      </c>
      <c r="BB21" s="87" t="s">
        <v>1</v>
      </c>
      <c r="BC21" s="87" t="s">
        <v>282</v>
      </c>
      <c r="BD21" s="87" t="s">
        <v>87</v>
      </c>
    </row>
    <row r="22" spans="2:56" s="1" customFormat="1" ht="6.95" customHeight="1">
      <c r="B22" s="31"/>
      <c r="L22" s="31"/>
    </row>
    <row r="23" spans="2:56" s="1" customFormat="1" ht="12" customHeight="1">
      <c r="B23" s="31"/>
      <c r="D23" s="26" t="s">
        <v>34</v>
      </c>
      <c r="I23" s="26" t="s">
        <v>24</v>
      </c>
      <c r="J23" s="24" t="s">
        <v>1</v>
      </c>
      <c r="L23" s="31"/>
    </row>
    <row r="24" spans="2:56" s="1" customFormat="1" ht="18" customHeight="1">
      <c r="B24" s="31"/>
      <c r="E24" s="24" t="s">
        <v>35</v>
      </c>
      <c r="I24" s="26" t="s">
        <v>27</v>
      </c>
      <c r="J24" s="24" t="s">
        <v>1</v>
      </c>
      <c r="L24" s="31"/>
    </row>
    <row r="25" spans="2:56" s="1" customFormat="1" ht="6.95" customHeight="1">
      <c r="B25" s="31"/>
      <c r="L25" s="31"/>
    </row>
    <row r="26" spans="2:56" s="1" customFormat="1" ht="12" customHeight="1">
      <c r="B26" s="31"/>
      <c r="D26" s="26" t="s">
        <v>36</v>
      </c>
      <c r="L26" s="31"/>
    </row>
    <row r="27" spans="2:56" s="7" customFormat="1" ht="16.5" customHeight="1">
      <c r="B27" s="89"/>
      <c r="E27" s="230" t="s">
        <v>1</v>
      </c>
      <c r="F27" s="230"/>
      <c r="G27" s="230"/>
      <c r="H27" s="230"/>
      <c r="L27" s="89"/>
    </row>
    <row r="28" spans="2:56" s="1" customFormat="1" ht="6.95" customHeight="1">
      <c r="B28" s="31"/>
      <c r="L28" s="31"/>
    </row>
    <row r="29" spans="2:56" s="1" customFormat="1" ht="6.95" customHeight="1">
      <c r="B29" s="31"/>
      <c r="D29" s="52"/>
      <c r="E29" s="52"/>
      <c r="F29" s="52"/>
      <c r="G29" s="52"/>
      <c r="H29" s="52"/>
      <c r="I29" s="52"/>
      <c r="J29" s="52"/>
      <c r="K29" s="52"/>
      <c r="L29" s="31"/>
    </row>
    <row r="30" spans="2:56" s="1" customFormat="1" ht="25.35" customHeight="1">
      <c r="B30" s="31"/>
      <c r="D30" s="90" t="s">
        <v>37</v>
      </c>
      <c r="J30" s="65">
        <f>ROUND(J137, 2)</f>
        <v>0</v>
      </c>
      <c r="L30" s="31"/>
    </row>
    <row r="31" spans="2:56" s="1" customFormat="1" ht="6.95" customHeight="1">
      <c r="B31" s="31"/>
      <c r="D31" s="52"/>
      <c r="E31" s="52"/>
      <c r="F31" s="52"/>
      <c r="G31" s="52"/>
      <c r="H31" s="52"/>
      <c r="I31" s="52"/>
      <c r="J31" s="52"/>
      <c r="K31" s="52"/>
      <c r="L31" s="31"/>
    </row>
    <row r="32" spans="2:56" s="1" customFormat="1" ht="14.45" customHeight="1">
      <c r="B32" s="31"/>
      <c r="F32" s="34" t="s">
        <v>39</v>
      </c>
      <c r="I32" s="34" t="s">
        <v>38</v>
      </c>
      <c r="J32" s="34" t="s">
        <v>40</v>
      </c>
      <c r="L32" s="31"/>
    </row>
    <row r="33" spans="2:12" s="1" customFormat="1" ht="14.45" customHeight="1">
      <c r="B33" s="31"/>
      <c r="D33" s="54" t="s">
        <v>41</v>
      </c>
      <c r="E33" s="26" t="s">
        <v>42</v>
      </c>
      <c r="F33" s="91">
        <f>ROUND((SUM(BE137:BE682)),  2)</f>
        <v>0</v>
      </c>
      <c r="I33" s="92">
        <v>0.21</v>
      </c>
      <c r="J33" s="91">
        <f>ROUND(((SUM(BE137:BE682))*I33),  2)</f>
        <v>0</v>
      </c>
      <c r="L33" s="31"/>
    </row>
    <row r="34" spans="2:12" s="1" customFormat="1" ht="14.45" customHeight="1">
      <c r="B34" s="31"/>
      <c r="E34" s="26" t="s">
        <v>43</v>
      </c>
      <c r="F34" s="91">
        <f>ROUND((SUM(BF137:BF682)),  2)</f>
        <v>0</v>
      </c>
      <c r="I34" s="92">
        <v>0.12</v>
      </c>
      <c r="J34" s="91">
        <f>ROUND(((SUM(BF137:BF682))*I34),  2)</f>
        <v>0</v>
      </c>
      <c r="L34" s="31"/>
    </row>
    <row r="35" spans="2:12" s="1" customFormat="1" ht="14.45" hidden="1" customHeight="1">
      <c r="B35" s="31"/>
      <c r="E35" s="26" t="s">
        <v>44</v>
      </c>
      <c r="F35" s="91">
        <f>ROUND((SUM(BG137:BG682)),  2)</f>
        <v>0</v>
      </c>
      <c r="I35" s="92">
        <v>0.21</v>
      </c>
      <c r="J35" s="91">
        <f>0</f>
        <v>0</v>
      </c>
      <c r="L35" s="31"/>
    </row>
    <row r="36" spans="2:12" s="1" customFormat="1" ht="14.45" hidden="1" customHeight="1">
      <c r="B36" s="31"/>
      <c r="E36" s="26" t="s">
        <v>45</v>
      </c>
      <c r="F36" s="91">
        <f>ROUND((SUM(BH137:BH682)),  2)</f>
        <v>0</v>
      </c>
      <c r="I36" s="92">
        <v>0.12</v>
      </c>
      <c r="J36" s="91">
        <f>0</f>
        <v>0</v>
      </c>
      <c r="L36" s="31"/>
    </row>
    <row r="37" spans="2:12" s="1" customFormat="1" ht="14.45" hidden="1" customHeight="1">
      <c r="B37" s="31"/>
      <c r="E37" s="26" t="s">
        <v>46</v>
      </c>
      <c r="F37" s="91">
        <f>ROUND((SUM(BI137:BI682)),  2)</f>
        <v>0</v>
      </c>
      <c r="I37" s="92">
        <v>0</v>
      </c>
      <c r="J37" s="91">
        <f>0</f>
        <v>0</v>
      </c>
      <c r="L37" s="31"/>
    </row>
    <row r="38" spans="2:12" s="1" customFormat="1" ht="6.95" customHeight="1">
      <c r="B38" s="31"/>
      <c r="L38" s="31"/>
    </row>
    <row r="39" spans="2:12" s="1" customFormat="1" ht="25.35" customHeight="1">
      <c r="B39" s="31"/>
      <c r="C39" s="93"/>
      <c r="D39" s="94" t="s">
        <v>47</v>
      </c>
      <c r="E39" s="56"/>
      <c r="F39" s="56"/>
      <c r="G39" s="95" t="s">
        <v>48</v>
      </c>
      <c r="H39" s="96" t="s">
        <v>49</v>
      </c>
      <c r="I39" s="56"/>
      <c r="J39" s="97">
        <f>SUM(J30:J37)</f>
        <v>0</v>
      </c>
      <c r="K39" s="98"/>
      <c r="L39" s="31"/>
    </row>
    <row r="40" spans="2:12" s="1" customFormat="1" ht="14.45" customHeight="1">
      <c r="B40" s="31"/>
      <c r="L40" s="31"/>
    </row>
    <row r="41" spans="2:12" ht="14.45" customHeight="1">
      <c r="B41" s="19"/>
      <c r="L41" s="19"/>
    </row>
    <row r="42" spans="2:12" ht="14.45" customHeight="1">
      <c r="B42" s="19"/>
      <c r="L42" s="19"/>
    </row>
    <row r="43" spans="2:12" ht="14.45" customHeight="1">
      <c r="B43" s="19"/>
      <c r="L43" s="19"/>
    </row>
    <row r="44" spans="2:12" ht="14.45" customHeight="1">
      <c r="B44" s="19"/>
      <c r="L44" s="19"/>
    </row>
    <row r="45" spans="2:12" ht="14.45" customHeight="1">
      <c r="B45" s="19"/>
      <c r="L45" s="19"/>
    </row>
    <row r="46" spans="2:12" ht="14.45" customHeight="1">
      <c r="B46" s="19"/>
      <c r="L46" s="19"/>
    </row>
    <row r="47" spans="2:12" ht="14.45" customHeight="1">
      <c r="B47" s="19"/>
      <c r="L47" s="19"/>
    </row>
    <row r="48" spans="2:12" ht="14.45" customHeight="1">
      <c r="B48" s="19"/>
      <c r="L48" s="19"/>
    </row>
    <row r="49" spans="2:12" ht="14.45" customHeight="1">
      <c r="B49" s="19"/>
      <c r="L49" s="19"/>
    </row>
    <row r="50" spans="2:12" s="1" customFormat="1" ht="14.45" customHeight="1">
      <c r="B50" s="31"/>
      <c r="D50" s="40" t="s">
        <v>50</v>
      </c>
      <c r="E50" s="41"/>
      <c r="F50" s="41"/>
      <c r="G50" s="40" t="s">
        <v>51</v>
      </c>
      <c r="H50" s="41"/>
      <c r="I50" s="41"/>
      <c r="J50" s="41"/>
      <c r="K50" s="41"/>
      <c r="L50" s="31"/>
    </row>
    <row r="51" spans="2:12">
      <c r="B51" s="19"/>
      <c r="L51" s="19"/>
    </row>
    <row r="52" spans="2:12">
      <c r="B52" s="19"/>
      <c r="L52" s="19"/>
    </row>
    <row r="53" spans="2:12">
      <c r="B53" s="19"/>
      <c r="L53" s="19"/>
    </row>
    <row r="54" spans="2:12">
      <c r="B54" s="19"/>
      <c r="L54" s="19"/>
    </row>
    <row r="55" spans="2:12">
      <c r="B55" s="19"/>
      <c r="L55" s="19"/>
    </row>
    <row r="56" spans="2:12">
      <c r="B56" s="19"/>
      <c r="L56" s="19"/>
    </row>
    <row r="57" spans="2:12">
      <c r="B57" s="19"/>
      <c r="L57" s="19"/>
    </row>
    <row r="58" spans="2:12">
      <c r="B58" s="19"/>
      <c r="L58" s="19"/>
    </row>
    <row r="59" spans="2:12">
      <c r="B59" s="19"/>
      <c r="L59" s="19"/>
    </row>
    <row r="60" spans="2:12">
      <c r="B60" s="19"/>
      <c r="L60" s="19"/>
    </row>
    <row r="61" spans="2:12" s="1" customFormat="1" ht="12.75">
      <c r="B61" s="31"/>
      <c r="D61" s="42" t="s">
        <v>52</v>
      </c>
      <c r="E61" s="33"/>
      <c r="F61" s="99" t="s">
        <v>53</v>
      </c>
      <c r="G61" s="42" t="s">
        <v>52</v>
      </c>
      <c r="H61" s="33"/>
      <c r="I61" s="33"/>
      <c r="J61" s="100" t="s">
        <v>53</v>
      </c>
      <c r="K61" s="33"/>
      <c r="L61" s="31"/>
    </row>
    <row r="62" spans="2:12">
      <c r="B62" s="19"/>
      <c r="L62" s="19"/>
    </row>
    <row r="63" spans="2:12">
      <c r="B63" s="19"/>
      <c r="L63" s="19"/>
    </row>
    <row r="64" spans="2:12">
      <c r="B64" s="19"/>
      <c r="L64" s="19"/>
    </row>
    <row r="65" spans="2:12" s="1" customFormat="1" ht="12.75">
      <c r="B65" s="31"/>
      <c r="D65" s="40" t="s">
        <v>54</v>
      </c>
      <c r="E65" s="41"/>
      <c r="F65" s="41"/>
      <c r="G65" s="40" t="s">
        <v>55</v>
      </c>
      <c r="H65" s="41"/>
      <c r="I65" s="41"/>
      <c r="J65" s="41"/>
      <c r="K65" s="41"/>
      <c r="L65" s="31"/>
    </row>
    <row r="66" spans="2:12">
      <c r="B66" s="19"/>
      <c r="L66" s="19"/>
    </row>
    <row r="67" spans="2:12">
      <c r="B67" s="19"/>
      <c r="L67" s="19"/>
    </row>
    <row r="68" spans="2:12">
      <c r="B68" s="19"/>
      <c r="L68" s="19"/>
    </row>
    <row r="69" spans="2:12">
      <c r="B69" s="19"/>
      <c r="L69" s="19"/>
    </row>
    <row r="70" spans="2:12">
      <c r="B70" s="19"/>
      <c r="L70" s="19"/>
    </row>
    <row r="71" spans="2:12">
      <c r="B71" s="19"/>
      <c r="L71" s="19"/>
    </row>
    <row r="72" spans="2:12">
      <c r="B72" s="19"/>
      <c r="L72" s="19"/>
    </row>
    <row r="73" spans="2:12">
      <c r="B73" s="19"/>
      <c r="L73" s="19"/>
    </row>
    <row r="74" spans="2:12">
      <c r="B74" s="19"/>
      <c r="L74" s="19"/>
    </row>
    <row r="75" spans="2:12">
      <c r="B75" s="19"/>
      <c r="L75" s="19"/>
    </row>
    <row r="76" spans="2:12" s="1" customFormat="1" ht="12.75">
      <c r="B76" s="31"/>
      <c r="D76" s="42" t="s">
        <v>52</v>
      </c>
      <c r="E76" s="33"/>
      <c r="F76" s="99" t="s">
        <v>53</v>
      </c>
      <c r="G76" s="42" t="s">
        <v>52</v>
      </c>
      <c r="H76" s="33"/>
      <c r="I76" s="33"/>
      <c r="J76" s="100" t="s">
        <v>53</v>
      </c>
      <c r="K76" s="33"/>
      <c r="L76" s="31"/>
    </row>
    <row r="77" spans="2:12" s="1" customFormat="1" ht="14.45" customHeight="1"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31"/>
    </row>
    <row r="81" spans="2:47" s="1" customFormat="1" ht="6.95" customHeight="1"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31"/>
    </row>
    <row r="82" spans="2:47" s="1" customFormat="1" ht="24.95" customHeight="1">
      <c r="B82" s="31"/>
      <c r="C82" s="20" t="s">
        <v>112</v>
      </c>
      <c r="L82" s="31"/>
    </row>
    <row r="83" spans="2:47" s="1" customFormat="1" ht="6.95" customHeight="1">
      <c r="B83" s="31"/>
      <c r="L83" s="31"/>
    </row>
    <row r="84" spans="2:47" s="1" customFormat="1" ht="12" customHeight="1">
      <c r="B84" s="31"/>
      <c r="C84" s="26" t="s">
        <v>16</v>
      </c>
      <c r="L84" s="31"/>
    </row>
    <row r="85" spans="2:47" s="1" customFormat="1" ht="16.5" customHeight="1">
      <c r="B85" s="31"/>
      <c r="E85" s="235" t="str">
        <f>E7</f>
        <v>Revitalizace veřejného prostranství před autobusovým nádražím v Karviné</v>
      </c>
      <c r="F85" s="236"/>
      <c r="G85" s="236"/>
      <c r="H85" s="236"/>
      <c r="L85" s="31"/>
    </row>
    <row r="86" spans="2:47" s="1" customFormat="1" ht="12" customHeight="1">
      <c r="B86" s="31"/>
      <c r="C86" s="26" t="s">
        <v>110</v>
      </c>
      <c r="L86" s="31"/>
    </row>
    <row r="87" spans="2:47" s="1" customFormat="1" ht="16.5" customHeight="1">
      <c r="B87" s="31"/>
      <c r="E87" s="207" t="str">
        <f>E9</f>
        <v>01 - Revitalizace veřejného prostranství před autobusovým nádražím v Karviná</v>
      </c>
      <c r="F87" s="234"/>
      <c r="G87" s="234"/>
      <c r="H87" s="234"/>
      <c r="L87" s="31"/>
    </row>
    <row r="88" spans="2:47" s="1" customFormat="1" ht="6.95" customHeight="1">
      <c r="B88" s="31"/>
      <c r="L88" s="31"/>
    </row>
    <row r="89" spans="2:47" s="1" customFormat="1" ht="12" customHeight="1">
      <c r="B89" s="31"/>
      <c r="C89" s="26" t="s">
        <v>20</v>
      </c>
      <c r="F89" s="24" t="str">
        <f>F12</f>
        <v xml:space="preserve">Statutární město Karviná </v>
      </c>
      <c r="I89" s="26" t="s">
        <v>22</v>
      </c>
      <c r="J89" s="51" t="str">
        <f>IF(J12="","",J12)</f>
        <v/>
      </c>
      <c r="L89" s="31"/>
    </row>
    <row r="90" spans="2:47" s="1" customFormat="1" ht="6.95" customHeight="1">
      <c r="B90" s="31"/>
      <c r="L90" s="31"/>
    </row>
    <row r="91" spans="2:47" s="1" customFormat="1" ht="40.15" customHeight="1">
      <c r="B91" s="31"/>
      <c r="C91" s="26" t="s">
        <v>23</v>
      </c>
      <c r="F91" s="24" t="str">
        <f>E15</f>
        <v>Statutární město Karviná, Fryštácká 72/1</v>
      </c>
      <c r="I91" s="26" t="s">
        <v>30</v>
      </c>
      <c r="J91" s="29" t="str">
        <f>E21</f>
        <v>Atregia s.r.o., Vážného 10, Brno - Řečkovice</v>
      </c>
      <c r="L91" s="31"/>
    </row>
    <row r="92" spans="2:47" s="1" customFormat="1" ht="25.7" customHeight="1">
      <c r="B92" s="31"/>
      <c r="C92" s="26" t="s">
        <v>28</v>
      </c>
      <c r="F92" s="24" t="str">
        <f>IF(E18="","",E18)</f>
        <v>Vyplň údaj</v>
      </c>
      <c r="I92" s="26" t="s">
        <v>34</v>
      </c>
      <c r="J92" s="29" t="str">
        <f>E24</f>
        <v>Bc. Barbora Zábojníková</v>
      </c>
      <c r="L92" s="31"/>
    </row>
    <row r="93" spans="2:47" s="1" customFormat="1" ht="10.35" customHeight="1">
      <c r="B93" s="31"/>
      <c r="L93" s="31"/>
    </row>
    <row r="94" spans="2:47" s="1" customFormat="1" ht="29.25" customHeight="1">
      <c r="B94" s="31"/>
      <c r="C94" s="101" t="s">
        <v>113</v>
      </c>
      <c r="D94" s="93"/>
      <c r="E94" s="93"/>
      <c r="F94" s="93"/>
      <c r="G94" s="93"/>
      <c r="H94" s="93"/>
      <c r="I94" s="93"/>
      <c r="J94" s="102" t="s">
        <v>114</v>
      </c>
      <c r="K94" s="93"/>
      <c r="L94" s="31"/>
    </row>
    <row r="95" spans="2:47" s="1" customFormat="1" ht="10.35" customHeight="1">
      <c r="B95" s="31"/>
      <c r="L95" s="31"/>
    </row>
    <row r="96" spans="2:47" s="1" customFormat="1" ht="22.9" customHeight="1">
      <c r="B96" s="31"/>
      <c r="C96" s="103" t="s">
        <v>115</v>
      </c>
      <c r="J96" s="65">
        <f>J137</f>
        <v>0</v>
      </c>
      <c r="L96" s="31"/>
      <c r="AU96" s="16" t="s">
        <v>116</v>
      </c>
    </row>
    <row r="97" spans="2:12" s="8" customFormat="1" ht="24.95" customHeight="1">
      <c r="B97" s="104"/>
      <c r="D97" s="105" t="s">
        <v>117</v>
      </c>
      <c r="E97" s="106"/>
      <c r="F97" s="106"/>
      <c r="G97" s="106"/>
      <c r="H97" s="106"/>
      <c r="I97" s="106"/>
      <c r="J97" s="107">
        <f>J138</f>
        <v>0</v>
      </c>
      <c r="L97" s="104"/>
    </row>
    <row r="98" spans="2:12" s="9" customFormat="1" ht="19.899999999999999" customHeight="1">
      <c r="B98" s="108"/>
      <c r="D98" s="109" t="s">
        <v>283</v>
      </c>
      <c r="E98" s="110"/>
      <c r="F98" s="110"/>
      <c r="G98" s="110"/>
      <c r="H98" s="110"/>
      <c r="I98" s="110"/>
      <c r="J98" s="111">
        <f>J139</f>
        <v>0</v>
      </c>
      <c r="L98" s="108"/>
    </row>
    <row r="99" spans="2:12" s="9" customFormat="1" ht="14.85" customHeight="1">
      <c r="B99" s="108"/>
      <c r="D99" s="109" t="s">
        <v>284</v>
      </c>
      <c r="E99" s="110"/>
      <c r="F99" s="110"/>
      <c r="G99" s="110"/>
      <c r="H99" s="110"/>
      <c r="I99" s="110"/>
      <c r="J99" s="111">
        <f>J144</f>
        <v>0</v>
      </c>
      <c r="L99" s="108"/>
    </row>
    <row r="100" spans="2:12" s="9" customFormat="1" ht="21.75" customHeight="1">
      <c r="B100" s="108"/>
      <c r="D100" s="109" t="s">
        <v>285</v>
      </c>
      <c r="E100" s="110"/>
      <c r="F100" s="110"/>
      <c r="G100" s="110"/>
      <c r="H100" s="110"/>
      <c r="I100" s="110"/>
      <c r="J100" s="111">
        <f>J149</f>
        <v>0</v>
      </c>
      <c r="L100" s="108"/>
    </row>
    <row r="101" spans="2:12" s="9" customFormat="1" ht="19.899999999999999" customHeight="1">
      <c r="B101" s="108"/>
      <c r="D101" s="109" t="s">
        <v>286</v>
      </c>
      <c r="E101" s="110"/>
      <c r="F101" s="110"/>
      <c r="G101" s="110"/>
      <c r="H101" s="110"/>
      <c r="I101" s="110"/>
      <c r="J101" s="111">
        <f>J152</f>
        <v>0</v>
      </c>
      <c r="L101" s="108"/>
    </row>
    <row r="102" spans="2:12" s="9" customFormat="1" ht="14.85" customHeight="1">
      <c r="B102" s="108"/>
      <c r="D102" s="109" t="s">
        <v>287</v>
      </c>
      <c r="E102" s="110"/>
      <c r="F102" s="110"/>
      <c r="G102" s="110"/>
      <c r="H102" s="110"/>
      <c r="I102" s="110"/>
      <c r="J102" s="111">
        <f>J184</f>
        <v>0</v>
      </c>
      <c r="L102" s="108"/>
    </row>
    <row r="103" spans="2:12" s="9" customFormat="1" ht="14.85" customHeight="1">
      <c r="B103" s="108"/>
      <c r="D103" s="109" t="s">
        <v>288</v>
      </c>
      <c r="E103" s="110"/>
      <c r="F103" s="110"/>
      <c r="G103" s="110"/>
      <c r="H103" s="110"/>
      <c r="I103" s="110"/>
      <c r="J103" s="111">
        <f>J188</f>
        <v>0</v>
      </c>
      <c r="L103" s="108"/>
    </row>
    <row r="104" spans="2:12" s="9" customFormat="1" ht="14.85" customHeight="1">
      <c r="B104" s="108"/>
      <c r="D104" s="109" t="s">
        <v>289</v>
      </c>
      <c r="E104" s="110"/>
      <c r="F104" s="110"/>
      <c r="G104" s="110"/>
      <c r="H104" s="110"/>
      <c r="I104" s="110"/>
      <c r="J104" s="111">
        <f>J213</f>
        <v>0</v>
      </c>
      <c r="L104" s="108"/>
    </row>
    <row r="105" spans="2:12" s="9" customFormat="1" ht="19.899999999999999" customHeight="1">
      <c r="B105" s="108"/>
      <c r="D105" s="109" t="s">
        <v>290</v>
      </c>
      <c r="E105" s="110"/>
      <c r="F105" s="110"/>
      <c r="G105" s="110"/>
      <c r="H105" s="110"/>
      <c r="I105" s="110"/>
      <c r="J105" s="111">
        <f>J225</f>
        <v>0</v>
      </c>
      <c r="L105" s="108"/>
    </row>
    <row r="106" spans="2:12" s="9" customFormat="1" ht="19.899999999999999" customHeight="1">
      <c r="B106" s="108"/>
      <c r="D106" s="109" t="s">
        <v>291</v>
      </c>
      <c r="E106" s="110"/>
      <c r="F106" s="110"/>
      <c r="G106" s="110"/>
      <c r="H106" s="110"/>
      <c r="I106" s="110"/>
      <c r="J106" s="111">
        <f>J280</f>
        <v>0</v>
      </c>
      <c r="L106" s="108"/>
    </row>
    <row r="107" spans="2:12" s="9" customFormat="1" ht="19.899999999999999" customHeight="1">
      <c r="B107" s="108"/>
      <c r="D107" s="109" t="s">
        <v>292</v>
      </c>
      <c r="E107" s="110"/>
      <c r="F107" s="110"/>
      <c r="G107" s="110"/>
      <c r="H107" s="110"/>
      <c r="I107" s="110"/>
      <c r="J107" s="111">
        <f>J294</f>
        <v>0</v>
      </c>
      <c r="L107" s="108"/>
    </row>
    <row r="108" spans="2:12" s="9" customFormat="1" ht="19.899999999999999" customHeight="1">
      <c r="B108" s="108"/>
      <c r="D108" s="109" t="s">
        <v>293</v>
      </c>
      <c r="E108" s="110"/>
      <c r="F108" s="110"/>
      <c r="G108" s="110"/>
      <c r="H108" s="110"/>
      <c r="I108" s="110"/>
      <c r="J108" s="111">
        <f>J336</f>
        <v>0</v>
      </c>
      <c r="L108" s="108"/>
    </row>
    <row r="109" spans="2:12" s="9" customFormat="1" ht="19.899999999999999" customHeight="1">
      <c r="B109" s="108"/>
      <c r="D109" s="109" t="s">
        <v>294</v>
      </c>
      <c r="E109" s="110"/>
      <c r="F109" s="110"/>
      <c r="G109" s="110"/>
      <c r="H109" s="110"/>
      <c r="I109" s="110"/>
      <c r="J109" s="111">
        <f>J346</f>
        <v>0</v>
      </c>
      <c r="L109" s="108"/>
    </row>
    <row r="110" spans="2:12" s="9" customFormat="1" ht="19.899999999999999" customHeight="1">
      <c r="B110" s="108"/>
      <c r="D110" s="109" t="s">
        <v>295</v>
      </c>
      <c r="E110" s="110"/>
      <c r="F110" s="110"/>
      <c r="G110" s="110"/>
      <c r="H110" s="110"/>
      <c r="I110" s="110"/>
      <c r="J110" s="111">
        <f>J401</f>
        <v>0</v>
      </c>
      <c r="L110" s="108"/>
    </row>
    <row r="111" spans="2:12" s="9" customFormat="1" ht="19.899999999999999" customHeight="1">
      <c r="B111" s="108"/>
      <c r="D111" s="109" t="s">
        <v>296</v>
      </c>
      <c r="E111" s="110"/>
      <c r="F111" s="110"/>
      <c r="G111" s="110"/>
      <c r="H111" s="110"/>
      <c r="I111" s="110"/>
      <c r="J111" s="111">
        <f>J432</f>
        <v>0</v>
      </c>
      <c r="L111" s="108"/>
    </row>
    <row r="112" spans="2:12" s="9" customFormat="1" ht="19.899999999999999" customHeight="1">
      <c r="B112" s="108"/>
      <c r="D112" s="109" t="s">
        <v>297</v>
      </c>
      <c r="E112" s="110"/>
      <c r="F112" s="110"/>
      <c r="G112" s="110"/>
      <c r="H112" s="110"/>
      <c r="I112" s="110"/>
      <c r="J112" s="111">
        <f>J506</f>
        <v>0</v>
      </c>
      <c r="L112" s="108"/>
    </row>
    <row r="113" spans="2:12" s="9" customFormat="1" ht="14.85" customHeight="1">
      <c r="B113" s="108"/>
      <c r="D113" s="109" t="s">
        <v>298</v>
      </c>
      <c r="E113" s="110"/>
      <c r="F113" s="110"/>
      <c r="G113" s="110"/>
      <c r="H113" s="110"/>
      <c r="I113" s="110"/>
      <c r="J113" s="111">
        <f>J552</f>
        <v>0</v>
      </c>
      <c r="L113" s="108"/>
    </row>
    <row r="114" spans="2:12" s="9" customFormat="1" ht="19.899999999999999" customHeight="1">
      <c r="B114" s="108"/>
      <c r="D114" s="109" t="s">
        <v>299</v>
      </c>
      <c r="E114" s="110"/>
      <c r="F114" s="110"/>
      <c r="G114" s="110"/>
      <c r="H114" s="110"/>
      <c r="I114" s="110"/>
      <c r="J114" s="111">
        <f>J561</f>
        <v>0</v>
      </c>
      <c r="L114" s="108"/>
    </row>
    <row r="115" spans="2:12" s="9" customFormat="1" ht="19.899999999999999" customHeight="1">
      <c r="B115" s="108"/>
      <c r="D115" s="109" t="s">
        <v>300</v>
      </c>
      <c r="E115" s="110"/>
      <c r="F115" s="110"/>
      <c r="G115" s="110"/>
      <c r="H115" s="110"/>
      <c r="I115" s="110"/>
      <c r="J115" s="111">
        <f>J562</f>
        <v>0</v>
      </c>
      <c r="L115" s="108"/>
    </row>
    <row r="116" spans="2:12" s="9" customFormat="1" ht="19.899999999999999" customHeight="1">
      <c r="B116" s="108"/>
      <c r="D116" s="109" t="s">
        <v>301</v>
      </c>
      <c r="E116" s="110"/>
      <c r="F116" s="110"/>
      <c r="G116" s="110"/>
      <c r="H116" s="110"/>
      <c r="I116" s="110"/>
      <c r="J116" s="111">
        <f>J598</f>
        <v>0</v>
      </c>
      <c r="L116" s="108"/>
    </row>
    <row r="117" spans="2:12" s="9" customFormat="1" ht="19.899999999999999" customHeight="1">
      <c r="B117" s="108"/>
      <c r="D117" s="109" t="s">
        <v>302</v>
      </c>
      <c r="E117" s="110"/>
      <c r="F117" s="110"/>
      <c r="G117" s="110"/>
      <c r="H117" s="110"/>
      <c r="I117" s="110"/>
      <c r="J117" s="111">
        <f>J633</f>
        <v>0</v>
      </c>
      <c r="L117" s="108"/>
    </row>
    <row r="118" spans="2:12" s="1" customFormat="1" ht="21.75" customHeight="1">
      <c r="B118" s="31"/>
      <c r="L118" s="31"/>
    </row>
    <row r="119" spans="2:12" s="1" customFormat="1" ht="6.95" customHeight="1">
      <c r="B119" s="43"/>
      <c r="C119" s="44"/>
      <c r="D119" s="44"/>
      <c r="E119" s="44"/>
      <c r="F119" s="44"/>
      <c r="G119" s="44"/>
      <c r="H119" s="44"/>
      <c r="I119" s="44"/>
      <c r="J119" s="44"/>
      <c r="K119" s="44"/>
      <c r="L119" s="31"/>
    </row>
    <row r="123" spans="2:12" s="1" customFormat="1" ht="6.95" customHeight="1">
      <c r="B123" s="45"/>
      <c r="C123" s="46"/>
      <c r="D123" s="46"/>
      <c r="E123" s="46"/>
      <c r="F123" s="46"/>
      <c r="G123" s="46"/>
      <c r="H123" s="46"/>
      <c r="I123" s="46"/>
      <c r="J123" s="46"/>
      <c r="K123" s="46"/>
      <c r="L123" s="31"/>
    </row>
    <row r="124" spans="2:12" s="1" customFormat="1" ht="24.95" customHeight="1">
      <c r="B124" s="31"/>
      <c r="C124" s="20" t="s">
        <v>120</v>
      </c>
      <c r="L124" s="31"/>
    </row>
    <row r="125" spans="2:12" s="1" customFormat="1" ht="6.95" customHeight="1">
      <c r="B125" s="31"/>
      <c r="L125" s="31"/>
    </row>
    <row r="126" spans="2:12" s="1" customFormat="1" ht="12" customHeight="1">
      <c r="B126" s="31"/>
      <c r="C126" s="26" t="s">
        <v>16</v>
      </c>
      <c r="L126" s="31"/>
    </row>
    <row r="127" spans="2:12" s="1" customFormat="1" ht="16.5" customHeight="1">
      <c r="B127" s="31"/>
      <c r="E127" s="235" t="str">
        <f>E7</f>
        <v>Revitalizace veřejného prostranství před autobusovým nádražím v Karviné</v>
      </c>
      <c r="F127" s="236"/>
      <c r="G127" s="236"/>
      <c r="H127" s="236"/>
      <c r="L127" s="31"/>
    </row>
    <row r="128" spans="2:12" s="1" customFormat="1" ht="12" customHeight="1">
      <c r="B128" s="31"/>
      <c r="C128" s="26" t="s">
        <v>110</v>
      </c>
      <c r="L128" s="31"/>
    </row>
    <row r="129" spans="2:65" s="1" customFormat="1" ht="16.5" customHeight="1">
      <c r="B129" s="31"/>
      <c r="E129" s="207" t="str">
        <f>E9</f>
        <v>01 - Revitalizace veřejného prostranství před autobusovým nádražím v Karviná</v>
      </c>
      <c r="F129" s="234"/>
      <c r="G129" s="234"/>
      <c r="H129" s="234"/>
      <c r="L129" s="31"/>
    </row>
    <row r="130" spans="2:65" s="1" customFormat="1" ht="6.95" customHeight="1">
      <c r="B130" s="31"/>
      <c r="L130" s="31"/>
    </row>
    <row r="131" spans="2:65" s="1" customFormat="1" ht="12" customHeight="1">
      <c r="B131" s="31"/>
      <c r="C131" s="26" t="s">
        <v>20</v>
      </c>
      <c r="F131" s="24" t="str">
        <f>F12</f>
        <v xml:space="preserve">Statutární město Karviná </v>
      </c>
      <c r="I131" s="26" t="s">
        <v>22</v>
      </c>
      <c r="J131" s="51" t="str">
        <f>IF(J12="","",J12)</f>
        <v/>
      </c>
      <c r="L131" s="31"/>
    </row>
    <row r="132" spans="2:65" s="1" customFormat="1" ht="6.95" customHeight="1">
      <c r="B132" s="31"/>
      <c r="L132" s="31"/>
    </row>
    <row r="133" spans="2:65" s="1" customFormat="1" ht="40.15" customHeight="1">
      <c r="B133" s="31"/>
      <c r="C133" s="26" t="s">
        <v>23</v>
      </c>
      <c r="F133" s="24" t="str">
        <f>E15</f>
        <v>Statutární město Karviná, Fryštácká 72/1</v>
      </c>
      <c r="I133" s="26" t="s">
        <v>30</v>
      </c>
      <c r="J133" s="29" t="str">
        <f>E21</f>
        <v>Atregia s.r.o., Vážného 10, Brno - Řečkovice</v>
      </c>
      <c r="L133" s="31"/>
    </row>
    <row r="134" spans="2:65" s="1" customFormat="1" ht="25.7" customHeight="1">
      <c r="B134" s="31"/>
      <c r="C134" s="26" t="s">
        <v>28</v>
      </c>
      <c r="F134" s="24" t="str">
        <f>IF(E18="","",E18)</f>
        <v>Vyplň údaj</v>
      </c>
      <c r="I134" s="26" t="s">
        <v>34</v>
      </c>
      <c r="J134" s="29" t="str">
        <f>E24</f>
        <v>Bc. Barbora Zábojníková</v>
      </c>
      <c r="L134" s="31"/>
    </row>
    <row r="135" spans="2:65" s="1" customFormat="1" ht="10.35" customHeight="1">
      <c r="B135" s="31"/>
      <c r="L135" s="31"/>
    </row>
    <row r="136" spans="2:65" s="10" customFormat="1" ht="29.25" customHeight="1">
      <c r="B136" s="112"/>
      <c r="C136" s="113" t="s">
        <v>121</v>
      </c>
      <c r="D136" s="114" t="s">
        <v>62</v>
      </c>
      <c r="E136" s="114" t="s">
        <v>58</v>
      </c>
      <c r="F136" s="114" t="s">
        <v>59</v>
      </c>
      <c r="G136" s="114" t="s">
        <v>122</v>
      </c>
      <c r="H136" s="114" t="s">
        <v>123</v>
      </c>
      <c r="I136" s="114" t="s">
        <v>124</v>
      </c>
      <c r="J136" s="114" t="s">
        <v>114</v>
      </c>
      <c r="K136" s="115" t="s">
        <v>125</v>
      </c>
      <c r="L136" s="112"/>
      <c r="M136" s="58" t="s">
        <v>1</v>
      </c>
      <c r="N136" s="59" t="s">
        <v>41</v>
      </c>
      <c r="O136" s="59" t="s">
        <v>126</v>
      </c>
      <c r="P136" s="59" t="s">
        <v>127</v>
      </c>
      <c r="Q136" s="59" t="s">
        <v>128</v>
      </c>
      <c r="R136" s="59" t="s">
        <v>129</v>
      </c>
      <c r="S136" s="59" t="s">
        <v>130</v>
      </c>
      <c r="T136" s="60" t="s">
        <v>131</v>
      </c>
    </row>
    <row r="137" spans="2:65" s="1" customFormat="1" ht="22.9" customHeight="1">
      <c r="B137" s="31"/>
      <c r="C137" s="63" t="s">
        <v>132</v>
      </c>
      <c r="J137" s="116">
        <f>BK137</f>
        <v>0</v>
      </c>
      <c r="L137" s="31"/>
      <c r="M137" s="61"/>
      <c r="N137" s="52"/>
      <c r="O137" s="52"/>
      <c r="P137" s="117">
        <f>P138</f>
        <v>0</v>
      </c>
      <c r="Q137" s="52"/>
      <c r="R137" s="117">
        <f>R138</f>
        <v>206.30113499999999</v>
      </c>
      <c r="S137" s="52"/>
      <c r="T137" s="118">
        <f>T138</f>
        <v>184.05300000000003</v>
      </c>
      <c r="AT137" s="16" t="s">
        <v>76</v>
      </c>
      <c r="AU137" s="16" t="s">
        <v>116</v>
      </c>
      <c r="BK137" s="119">
        <f>BK138</f>
        <v>0</v>
      </c>
    </row>
    <row r="138" spans="2:65" s="11" customFormat="1" ht="25.9" customHeight="1">
      <c r="B138" s="120"/>
      <c r="D138" s="121" t="s">
        <v>76</v>
      </c>
      <c r="E138" s="122" t="s">
        <v>133</v>
      </c>
      <c r="F138" s="122" t="s">
        <v>134</v>
      </c>
      <c r="I138" s="123"/>
      <c r="J138" s="124">
        <f>BK138</f>
        <v>0</v>
      </c>
      <c r="L138" s="120"/>
      <c r="M138" s="125"/>
      <c r="P138" s="126">
        <f>P139+P152+P225+P280+P294+P336+P346+P401+P432+P506+P561+P562+P598+P633</f>
        <v>0</v>
      </c>
      <c r="R138" s="126">
        <f>R139+R152+R225+R280+R294+R336+R346+R401+R432+R506+R561+R562+R598+R633</f>
        <v>206.30113499999999</v>
      </c>
      <c r="T138" s="127">
        <f>T139+T152+T225+T280+T294+T336+T346+T401+T432+T506+T561+T562+T598+T633</f>
        <v>184.05300000000003</v>
      </c>
      <c r="AR138" s="121" t="s">
        <v>141</v>
      </c>
      <c r="AT138" s="128" t="s">
        <v>76</v>
      </c>
      <c r="AU138" s="128" t="s">
        <v>77</v>
      </c>
      <c r="AY138" s="121" t="s">
        <v>135</v>
      </c>
      <c r="BK138" s="129">
        <f>BK139+BK152+BK225+BK280+BK294+BK336+BK346+BK401+BK432+BK506+BK561+BK562+BK598+BK633</f>
        <v>0</v>
      </c>
    </row>
    <row r="139" spans="2:65" s="11" customFormat="1" ht="22.9" customHeight="1">
      <c r="B139" s="120"/>
      <c r="D139" s="121" t="s">
        <v>76</v>
      </c>
      <c r="E139" s="130" t="s">
        <v>303</v>
      </c>
      <c r="F139" s="130" t="s">
        <v>304</v>
      </c>
      <c r="I139" s="123"/>
      <c r="J139" s="131">
        <f>BK139</f>
        <v>0</v>
      </c>
      <c r="L139" s="120"/>
      <c r="M139" s="125"/>
      <c r="P139" s="126">
        <f>P140+SUM(P141:P144)</f>
        <v>0</v>
      </c>
      <c r="R139" s="126">
        <f>R140+SUM(R141:R144)</f>
        <v>0</v>
      </c>
      <c r="T139" s="127">
        <f>T140+SUM(T141:T144)</f>
        <v>184.05300000000003</v>
      </c>
      <c r="AR139" s="121" t="s">
        <v>141</v>
      </c>
      <c r="AT139" s="128" t="s">
        <v>76</v>
      </c>
      <c r="AU139" s="128" t="s">
        <v>85</v>
      </c>
      <c r="AY139" s="121" t="s">
        <v>135</v>
      </c>
      <c r="BK139" s="129">
        <f>BK140+SUM(BK141:BK144)</f>
        <v>0</v>
      </c>
    </row>
    <row r="140" spans="2:65" s="1" customFormat="1" ht="16.5" customHeight="1">
      <c r="B140" s="31"/>
      <c r="C140" s="132" t="s">
        <v>85</v>
      </c>
      <c r="D140" s="132" t="s">
        <v>138</v>
      </c>
      <c r="E140" s="133" t="s">
        <v>305</v>
      </c>
      <c r="F140" s="134" t="s">
        <v>306</v>
      </c>
      <c r="G140" s="135" t="s">
        <v>96</v>
      </c>
      <c r="H140" s="136">
        <v>1</v>
      </c>
      <c r="I140" s="137"/>
      <c r="J140" s="138">
        <f>ROUND(I140*H140,2)</f>
        <v>0</v>
      </c>
      <c r="K140" s="134" t="s">
        <v>307</v>
      </c>
      <c r="L140" s="31"/>
      <c r="M140" s="139" t="s">
        <v>1</v>
      </c>
      <c r="N140" s="140" t="s">
        <v>42</v>
      </c>
      <c r="P140" s="141">
        <f>O140*H140</f>
        <v>0</v>
      </c>
      <c r="Q140" s="141">
        <v>0</v>
      </c>
      <c r="R140" s="141">
        <f>Q140*H140</f>
        <v>0</v>
      </c>
      <c r="S140" s="141">
        <v>1.4E-2</v>
      </c>
      <c r="T140" s="142">
        <f>S140*H140</f>
        <v>1.4E-2</v>
      </c>
      <c r="AR140" s="143" t="s">
        <v>308</v>
      </c>
      <c r="AT140" s="143" t="s">
        <v>138</v>
      </c>
      <c r="AU140" s="143" t="s">
        <v>87</v>
      </c>
      <c r="AY140" s="16" t="s">
        <v>135</v>
      </c>
      <c r="BE140" s="144">
        <f>IF(N140="základní",J140,0)</f>
        <v>0</v>
      </c>
      <c r="BF140" s="144">
        <f>IF(N140="snížená",J140,0)</f>
        <v>0</v>
      </c>
      <c r="BG140" s="144">
        <f>IF(N140="zákl. přenesená",J140,0)</f>
        <v>0</v>
      </c>
      <c r="BH140" s="144">
        <f>IF(N140="sníž. přenesená",J140,0)</f>
        <v>0</v>
      </c>
      <c r="BI140" s="144">
        <f>IF(N140="nulová",J140,0)</f>
        <v>0</v>
      </c>
      <c r="BJ140" s="16" t="s">
        <v>85</v>
      </c>
      <c r="BK140" s="144">
        <f>ROUND(I140*H140,2)</f>
        <v>0</v>
      </c>
      <c r="BL140" s="16" t="s">
        <v>308</v>
      </c>
      <c r="BM140" s="143" t="s">
        <v>309</v>
      </c>
    </row>
    <row r="141" spans="2:65" s="1" customFormat="1">
      <c r="B141" s="31"/>
      <c r="D141" s="145" t="s">
        <v>143</v>
      </c>
      <c r="F141" s="146" t="s">
        <v>306</v>
      </c>
      <c r="I141" s="147"/>
      <c r="L141" s="31"/>
      <c r="M141" s="148"/>
      <c r="T141" s="55"/>
      <c r="AT141" s="16" t="s">
        <v>143</v>
      </c>
      <c r="AU141" s="16" t="s">
        <v>87</v>
      </c>
    </row>
    <row r="142" spans="2:65" s="1" customFormat="1" ht="16.5" customHeight="1">
      <c r="B142" s="31"/>
      <c r="C142" s="132" t="s">
        <v>87</v>
      </c>
      <c r="D142" s="132" t="s">
        <v>138</v>
      </c>
      <c r="E142" s="133" t="s">
        <v>310</v>
      </c>
      <c r="F142" s="134" t="s">
        <v>311</v>
      </c>
      <c r="G142" s="135" t="s">
        <v>96</v>
      </c>
      <c r="H142" s="136">
        <v>1</v>
      </c>
      <c r="I142" s="137"/>
      <c r="J142" s="138">
        <f>ROUND(I142*H142,2)</f>
        <v>0</v>
      </c>
      <c r="K142" s="134" t="s">
        <v>307</v>
      </c>
      <c r="L142" s="31"/>
      <c r="M142" s="139" t="s">
        <v>1</v>
      </c>
      <c r="N142" s="140" t="s">
        <v>42</v>
      </c>
      <c r="P142" s="141">
        <f>O142*H142</f>
        <v>0</v>
      </c>
      <c r="Q142" s="141">
        <v>0</v>
      </c>
      <c r="R142" s="141">
        <f>Q142*H142</f>
        <v>0</v>
      </c>
      <c r="S142" s="141">
        <v>1.4E-2</v>
      </c>
      <c r="T142" s="142">
        <f>S142*H142</f>
        <v>1.4E-2</v>
      </c>
      <c r="AR142" s="143" t="s">
        <v>308</v>
      </c>
      <c r="AT142" s="143" t="s">
        <v>138</v>
      </c>
      <c r="AU142" s="143" t="s">
        <v>87</v>
      </c>
      <c r="AY142" s="16" t="s">
        <v>135</v>
      </c>
      <c r="BE142" s="144">
        <f>IF(N142="základní",J142,0)</f>
        <v>0</v>
      </c>
      <c r="BF142" s="144">
        <f>IF(N142="snížená",J142,0)</f>
        <v>0</v>
      </c>
      <c r="BG142" s="144">
        <f>IF(N142="zákl. přenesená",J142,0)</f>
        <v>0</v>
      </c>
      <c r="BH142" s="144">
        <f>IF(N142="sníž. přenesená",J142,0)</f>
        <v>0</v>
      </c>
      <c r="BI142" s="144">
        <f>IF(N142="nulová",J142,0)</f>
        <v>0</v>
      </c>
      <c r="BJ142" s="16" t="s">
        <v>85</v>
      </c>
      <c r="BK142" s="144">
        <f>ROUND(I142*H142,2)</f>
        <v>0</v>
      </c>
      <c r="BL142" s="16" t="s">
        <v>308</v>
      </c>
      <c r="BM142" s="143" t="s">
        <v>312</v>
      </c>
    </row>
    <row r="143" spans="2:65" s="1" customFormat="1" ht="16.5" customHeight="1">
      <c r="B143" s="31"/>
      <c r="C143" s="132" t="s">
        <v>98</v>
      </c>
      <c r="D143" s="132" t="s">
        <v>138</v>
      </c>
      <c r="E143" s="133" t="s">
        <v>313</v>
      </c>
      <c r="F143" s="134" t="s">
        <v>314</v>
      </c>
      <c r="G143" s="135" t="s">
        <v>241</v>
      </c>
      <c r="H143" s="136">
        <v>25</v>
      </c>
      <c r="I143" s="137"/>
      <c r="J143" s="138">
        <f>ROUND(I143*H143,2)</f>
        <v>0</v>
      </c>
      <c r="K143" s="134" t="s">
        <v>307</v>
      </c>
      <c r="L143" s="31"/>
      <c r="M143" s="139" t="s">
        <v>1</v>
      </c>
      <c r="N143" s="140" t="s">
        <v>42</v>
      </c>
      <c r="P143" s="141">
        <f>O143*H143</f>
        <v>0</v>
      </c>
      <c r="Q143" s="141">
        <v>0</v>
      </c>
      <c r="R143" s="141">
        <f>Q143*H143</f>
        <v>0</v>
      </c>
      <c r="S143" s="141">
        <v>3.5000000000000003E-2</v>
      </c>
      <c r="T143" s="142">
        <f>S143*H143</f>
        <v>0.87500000000000011</v>
      </c>
      <c r="AR143" s="143" t="s">
        <v>308</v>
      </c>
      <c r="AT143" s="143" t="s">
        <v>138</v>
      </c>
      <c r="AU143" s="143" t="s">
        <v>87</v>
      </c>
      <c r="AY143" s="16" t="s">
        <v>135</v>
      </c>
      <c r="BE143" s="144">
        <f>IF(N143="základní",J143,0)</f>
        <v>0</v>
      </c>
      <c r="BF143" s="144">
        <f>IF(N143="snížená",J143,0)</f>
        <v>0</v>
      </c>
      <c r="BG143" s="144">
        <f>IF(N143="zákl. přenesená",J143,0)</f>
        <v>0</v>
      </c>
      <c r="BH143" s="144">
        <f>IF(N143="sníž. přenesená",J143,0)</f>
        <v>0</v>
      </c>
      <c r="BI143" s="144">
        <f>IF(N143="nulová",J143,0)</f>
        <v>0</v>
      </c>
      <c r="BJ143" s="16" t="s">
        <v>85</v>
      </c>
      <c r="BK143" s="144">
        <f>ROUND(I143*H143,2)</f>
        <v>0</v>
      </c>
      <c r="BL143" s="16" t="s">
        <v>308</v>
      </c>
      <c r="BM143" s="143" t="s">
        <v>315</v>
      </c>
    </row>
    <row r="144" spans="2:65" s="11" customFormat="1" ht="20.85" customHeight="1">
      <c r="B144" s="120"/>
      <c r="D144" s="121" t="s">
        <v>76</v>
      </c>
      <c r="E144" s="130" t="s">
        <v>316</v>
      </c>
      <c r="F144" s="130" t="s">
        <v>317</v>
      </c>
      <c r="I144" s="123"/>
      <c r="J144" s="131">
        <f>BK144</f>
        <v>0</v>
      </c>
      <c r="L144" s="120"/>
      <c r="M144" s="125"/>
      <c r="P144" s="126">
        <f>P145+SUM(P146:P149)</f>
        <v>0</v>
      </c>
      <c r="R144" s="126">
        <f>R145+SUM(R146:R149)</f>
        <v>0</v>
      </c>
      <c r="T144" s="127">
        <f>T145+SUM(T146:T149)</f>
        <v>183.15</v>
      </c>
      <c r="AR144" s="121" t="s">
        <v>85</v>
      </c>
      <c r="AT144" s="128" t="s">
        <v>76</v>
      </c>
      <c r="AU144" s="128" t="s">
        <v>87</v>
      </c>
      <c r="AY144" s="121" t="s">
        <v>135</v>
      </c>
      <c r="BK144" s="129">
        <f>BK145+SUM(BK146:BK149)</f>
        <v>0</v>
      </c>
    </row>
    <row r="145" spans="2:65" s="1" customFormat="1" ht="16.5" customHeight="1">
      <c r="B145" s="31"/>
      <c r="C145" s="132" t="s">
        <v>141</v>
      </c>
      <c r="D145" s="132" t="s">
        <v>138</v>
      </c>
      <c r="E145" s="133" t="s">
        <v>318</v>
      </c>
      <c r="F145" s="134" t="s">
        <v>319</v>
      </c>
      <c r="G145" s="135" t="s">
        <v>105</v>
      </c>
      <c r="H145" s="136">
        <v>330</v>
      </c>
      <c r="I145" s="137"/>
      <c r="J145" s="138">
        <f>ROUND(I145*H145,2)</f>
        <v>0</v>
      </c>
      <c r="K145" s="134" t="s">
        <v>307</v>
      </c>
      <c r="L145" s="31"/>
      <c r="M145" s="139" t="s">
        <v>1</v>
      </c>
      <c r="N145" s="140" t="s">
        <v>42</v>
      </c>
      <c r="P145" s="141">
        <f>O145*H145</f>
        <v>0</v>
      </c>
      <c r="Q145" s="141">
        <v>0</v>
      </c>
      <c r="R145" s="141">
        <f>Q145*H145</f>
        <v>0</v>
      </c>
      <c r="S145" s="141">
        <v>0.3</v>
      </c>
      <c r="T145" s="142">
        <f>S145*H145</f>
        <v>99</v>
      </c>
      <c r="AR145" s="143" t="s">
        <v>141</v>
      </c>
      <c r="AT145" s="143" t="s">
        <v>138</v>
      </c>
      <c r="AU145" s="143" t="s">
        <v>98</v>
      </c>
      <c r="AY145" s="16" t="s">
        <v>135</v>
      </c>
      <c r="BE145" s="144">
        <f>IF(N145="základní",J145,0)</f>
        <v>0</v>
      </c>
      <c r="BF145" s="144">
        <f>IF(N145="snížená",J145,0)</f>
        <v>0</v>
      </c>
      <c r="BG145" s="144">
        <f>IF(N145="zákl. přenesená",J145,0)</f>
        <v>0</v>
      </c>
      <c r="BH145" s="144">
        <f>IF(N145="sníž. přenesená",J145,0)</f>
        <v>0</v>
      </c>
      <c r="BI145" s="144">
        <f>IF(N145="nulová",J145,0)</f>
        <v>0</v>
      </c>
      <c r="BJ145" s="16" t="s">
        <v>85</v>
      </c>
      <c r="BK145" s="144">
        <f>ROUND(I145*H145,2)</f>
        <v>0</v>
      </c>
      <c r="BL145" s="16" t="s">
        <v>141</v>
      </c>
      <c r="BM145" s="143" t="s">
        <v>320</v>
      </c>
    </row>
    <row r="146" spans="2:65" s="1" customFormat="1" ht="19.5">
      <c r="B146" s="31"/>
      <c r="D146" s="145" t="s">
        <v>143</v>
      </c>
      <c r="F146" s="146" t="s">
        <v>321</v>
      </c>
      <c r="I146" s="147"/>
      <c r="L146" s="31"/>
      <c r="M146" s="148"/>
      <c r="T146" s="55"/>
      <c r="AT146" s="16" t="s">
        <v>143</v>
      </c>
      <c r="AU146" s="16" t="s">
        <v>98</v>
      </c>
    </row>
    <row r="147" spans="2:65" s="1" customFormat="1" ht="21.75" customHeight="1">
      <c r="B147" s="31"/>
      <c r="C147" s="132" t="s">
        <v>136</v>
      </c>
      <c r="D147" s="132" t="s">
        <v>138</v>
      </c>
      <c r="E147" s="133" t="s">
        <v>322</v>
      </c>
      <c r="F147" s="134" t="s">
        <v>323</v>
      </c>
      <c r="G147" s="135" t="s">
        <v>105</v>
      </c>
      <c r="H147" s="136">
        <v>330</v>
      </c>
      <c r="I147" s="137"/>
      <c r="J147" s="138">
        <f>ROUND(I147*H147,2)</f>
        <v>0</v>
      </c>
      <c r="K147" s="134" t="s">
        <v>307</v>
      </c>
      <c r="L147" s="31"/>
      <c r="M147" s="139" t="s">
        <v>1</v>
      </c>
      <c r="N147" s="140" t="s">
        <v>42</v>
      </c>
      <c r="P147" s="141">
        <f>O147*H147</f>
        <v>0</v>
      </c>
      <c r="Q147" s="141">
        <v>0</v>
      </c>
      <c r="R147" s="141">
        <f>Q147*H147</f>
        <v>0</v>
      </c>
      <c r="S147" s="141">
        <v>0.255</v>
      </c>
      <c r="T147" s="142">
        <f>S147*H147</f>
        <v>84.15</v>
      </c>
      <c r="AR147" s="143" t="s">
        <v>141</v>
      </c>
      <c r="AT147" s="143" t="s">
        <v>138</v>
      </c>
      <c r="AU147" s="143" t="s">
        <v>98</v>
      </c>
      <c r="AY147" s="16" t="s">
        <v>135</v>
      </c>
      <c r="BE147" s="144">
        <f>IF(N147="základní",J147,0)</f>
        <v>0</v>
      </c>
      <c r="BF147" s="144">
        <f>IF(N147="snížená",J147,0)</f>
        <v>0</v>
      </c>
      <c r="BG147" s="144">
        <f>IF(N147="zákl. přenesená",J147,0)</f>
        <v>0</v>
      </c>
      <c r="BH147" s="144">
        <f>IF(N147="sníž. přenesená",J147,0)</f>
        <v>0</v>
      </c>
      <c r="BI147" s="144">
        <f>IF(N147="nulová",J147,0)</f>
        <v>0</v>
      </c>
      <c r="BJ147" s="16" t="s">
        <v>85</v>
      </c>
      <c r="BK147" s="144">
        <f>ROUND(I147*H147,2)</f>
        <v>0</v>
      </c>
      <c r="BL147" s="16" t="s">
        <v>141</v>
      </c>
      <c r="BM147" s="143" t="s">
        <v>324</v>
      </c>
    </row>
    <row r="148" spans="2:65" s="1" customFormat="1" ht="29.25">
      <c r="B148" s="31"/>
      <c r="D148" s="145" t="s">
        <v>143</v>
      </c>
      <c r="F148" s="146" t="s">
        <v>325</v>
      </c>
      <c r="I148" s="147"/>
      <c r="L148" s="31"/>
      <c r="M148" s="148"/>
      <c r="T148" s="55"/>
      <c r="AT148" s="16" t="s">
        <v>143</v>
      </c>
      <c r="AU148" s="16" t="s">
        <v>98</v>
      </c>
    </row>
    <row r="149" spans="2:65" s="13" customFormat="1" ht="20.85" customHeight="1">
      <c r="B149" s="169"/>
      <c r="D149" s="170" t="s">
        <v>76</v>
      </c>
      <c r="E149" s="170" t="s">
        <v>326</v>
      </c>
      <c r="F149" s="170" t="s">
        <v>327</v>
      </c>
      <c r="I149" s="171"/>
      <c r="J149" s="172">
        <f>BK149</f>
        <v>0</v>
      </c>
      <c r="L149" s="169"/>
      <c r="M149" s="173"/>
      <c r="P149" s="174">
        <f>SUM(P150:P151)</f>
        <v>0</v>
      </c>
      <c r="R149" s="174">
        <f>SUM(R150:R151)</f>
        <v>0</v>
      </c>
      <c r="T149" s="175">
        <f>SUM(T150:T151)</f>
        <v>0</v>
      </c>
      <c r="AR149" s="170" t="s">
        <v>85</v>
      </c>
      <c r="AT149" s="176" t="s">
        <v>76</v>
      </c>
      <c r="AU149" s="176" t="s">
        <v>98</v>
      </c>
      <c r="AY149" s="170" t="s">
        <v>135</v>
      </c>
      <c r="BK149" s="177">
        <f>SUM(BK150:BK151)</f>
        <v>0</v>
      </c>
    </row>
    <row r="150" spans="2:65" s="1" customFormat="1" ht="21.75" customHeight="1">
      <c r="B150" s="31"/>
      <c r="C150" s="132" t="s">
        <v>165</v>
      </c>
      <c r="D150" s="132" t="s">
        <v>138</v>
      </c>
      <c r="E150" s="133" t="s">
        <v>328</v>
      </c>
      <c r="F150" s="134" t="s">
        <v>329</v>
      </c>
      <c r="G150" s="135" t="s">
        <v>105</v>
      </c>
      <c r="H150" s="136">
        <v>5</v>
      </c>
      <c r="I150" s="137"/>
      <c r="J150" s="138">
        <f>ROUND(I150*H150,2)</f>
        <v>0</v>
      </c>
      <c r="K150" s="134" t="s">
        <v>307</v>
      </c>
      <c r="L150" s="31"/>
      <c r="M150" s="139" t="s">
        <v>1</v>
      </c>
      <c r="N150" s="140" t="s">
        <v>42</v>
      </c>
      <c r="P150" s="141">
        <f>O150*H150</f>
        <v>0</v>
      </c>
      <c r="Q150" s="141">
        <v>0</v>
      </c>
      <c r="R150" s="141">
        <f>Q150*H150</f>
        <v>0</v>
      </c>
      <c r="S150" s="141">
        <v>0</v>
      </c>
      <c r="T150" s="142">
        <f>S150*H150</f>
        <v>0</v>
      </c>
      <c r="AR150" s="143" t="s">
        <v>141</v>
      </c>
      <c r="AT150" s="143" t="s">
        <v>138</v>
      </c>
      <c r="AU150" s="143" t="s">
        <v>141</v>
      </c>
      <c r="AY150" s="16" t="s">
        <v>135</v>
      </c>
      <c r="BE150" s="144">
        <f>IF(N150="základní",J150,0)</f>
        <v>0</v>
      </c>
      <c r="BF150" s="144">
        <f>IF(N150="snížená",J150,0)</f>
        <v>0</v>
      </c>
      <c r="BG150" s="144">
        <f>IF(N150="zákl. přenesená",J150,0)</f>
        <v>0</v>
      </c>
      <c r="BH150" s="144">
        <f>IF(N150="sníž. přenesená",J150,0)</f>
        <v>0</v>
      </c>
      <c r="BI150" s="144">
        <f>IF(N150="nulová",J150,0)</f>
        <v>0</v>
      </c>
      <c r="BJ150" s="16" t="s">
        <v>85</v>
      </c>
      <c r="BK150" s="144">
        <f>ROUND(I150*H150,2)</f>
        <v>0</v>
      </c>
      <c r="BL150" s="16" t="s">
        <v>141</v>
      </c>
      <c r="BM150" s="143" t="s">
        <v>330</v>
      </c>
    </row>
    <row r="151" spans="2:65" s="1" customFormat="1" ht="19.5">
      <c r="B151" s="31"/>
      <c r="D151" s="145" t="s">
        <v>143</v>
      </c>
      <c r="F151" s="146" t="s">
        <v>331</v>
      </c>
      <c r="I151" s="147"/>
      <c r="L151" s="31"/>
      <c r="M151" s="148"/>
      <c r="T151" s="55"/>
      <c r="AT151" s="16" t="s">
        <v>143</v>
      </c>
      <c r="AU151" s="16" t="s">
        <v>141</v>
      </c>
    </row>
    <row r="152" spans="2:65" s="11" customFormat="1" ht="22.9" customHeight="1">
      <c r="B152" s="120"/>
      <c r="D152" s="121" t="s">
        <v>76</v>
      </c>
      <c r="E152" s="130" t="s">
        <v>332</v>
      </c>
      <c r="F152" s="130" t="s">
        <v>333</v>
      </c>
      <c r="I152" s="123"/>
      <c r="J152" s="131">
        <f>BK152</f>
        <v>0</v>
      </c>
      <c r="L152" s="120"/>
      <c r="M152" s="125"/>
      <c r="P152" s="126">
        <f>P153+SUM(P154:P184)+P188+P213</f>
        <v>0</v>
      </c>
      <c r="R152" s="126">
        <f>R153+SUM(R154:R184)+R188+R213</f>
        <v>76.372855000000001</v>
      </c>
      <c r="T152" s="127">
        <f>T153+SUM(T154:T184)+T188+T213</f>
        <v>0</v>
      </c>
      <c r="AR152" s="121" t="s">
        <v>141</v>
      </c>
      <c r="AT152" s="128" t="s">
        <v>76</v>
      </c>
      <c r="AU152" s="128" t="s">
        <v>85</v>
      </c>
      <c r="AY152" s="121" t="s">
        <v>135</v>
      </c>
      <c r="BK152" s="129">
        <f>BK153+SUM(BK154:BK184)+BK188+BK213</f>
        <v>0</v>
      </c>
    </row>
    <row r="153" spans="2:65" s="1" customFormat="1" ht="16.5" customHeight="1">
      <c r="B153" s="31"/>
      <c r="C153" s="132" t="s">
        <v>171</v>
      </c>
      <c r="D153" s="132" t="s">
        <v>138</v>
      </c>
      <c r="E153" s="133" t="s">
        <v>334</v>
      </c>
      <c r="F153" s="134" t="s">
        <v>335</v>
      </c>
      <c r="G153" s="135" t="s">
        <v>105</v>
      </c>
      <c r="H153" s="136">
        <v>1032.96</v>
      </c>
      <c r="I153" s="137"/>
      <c r="J153" s="138">
        <f>ROUND(I153*H153,2)</f>
        <v>0</v>
      </c>
      <c r="K153" s="134" t="s">
        <v>307</v>
      </c>
      <c r="L153" s="31"/>
      <c r="M153" s="139" t="s">
        <v>1</v>
      </c>
      <c r="N153" s="140" t="s">
        <v>42</v>
      </c>
      <c r="P153" s="141">
        <f>O153*H153</f>
        <v>0</v>
      </c>
      <c r="Q153" s="141">
        <v>0</v>
      </c>
      <c r="R153" s="141">
        <f>Q153*H153</f>
        <v>0</v>
      </c>
      <c r="S153" s="141">
        <v>0</v>
      </c>
      <c r="T153" s="142">
        <f>S153*H153</f>
        <v>0</v>
      </c>
      <c r="AR153" s="143" t="s">
        <v>308</v>
      </c>
      <c r="AT153" s="143" t="s">
        <v>138</v>
      </c>
      <c r="AU153" s="143" t="s">
        <v>87</v>
      </c>
      <c r="AY153" s="16" t="s">
        <v>135</v>
      </c>
      <c r="BE153" s="144">
        <f>IF(N153="základní",J153,0)</f>
        <v>0</v>
      </c>
      <c r="BF153" s="144">
        <f>IF(N153="snížená",J153,0)</f>
        <v>0</v>
      </c>
      <c r="BG153" s="144">
        <f>IF(N153="zákl. přenesená",J153,0)</f>
        <v>0</v>
      </c>
      <c r="BH153" s="144">
        <f>IF(N153="sníž. přenesená",J153,0)</f>
        <v>0</v>
      </c>
      <c r="BI153" s="144">
        <f>IF(N153="nulová",J153,0)</f>
        <v>0</v>
      </c>
      <c r="BJ153" s="16" t="s">
        <v>85</v>
      </c>
      <c r="BK153" s="144">
        <f>ROUND(I153*H153,2)</f>
        <v>0</v>
      </c>
      <c r="BL153" s="16" t="s">
        <v>308</v>
      </c>
      <c r="BM153" s="143" t="s">
        <v>336</v>
      </c>
    </row>
    <row r="154" spans="2:65" s="1" customFormat="1">
      <c r="B154" s="31"/>
      <c r="D154" s="145" t="s">
        <v>143</v>
      </c>
      <c r="F154" s="146" t="s">
        <v>337</v>
      </c>
      <c r="I154" s="147"/>
      <c r="L154" s="31"/>
      <c r="M154" s="148"/>
      <c r="T154" s="55"/>
      <c r="AT154" s="16" t="s">
        <v>143</v>
      </c>
      <c r="AU154" s="16" t="s">
        <v>87</v>
      </c>
    </row>
    <row r="155" spans="2:65" s="12" customFormat="1">
      <c r="B155" s="149"/>
      <c r="D155" s="145" t="s">
        <v>145</v>
      </c>
      <c r="E155" s="150" t="s">
        <v>1</v>
      </c>
      <c r="F155" s="151" t="s">
        <v>338</v>
      </c>
      <c r="H155" s="152">
        <v>1032.96</v>
      </c>
      <c r="I155" s="153"/>
      <c r="L155" s="149"/>
      <c r="M155" s="154"/>
      <c r="T155" s="155"/>
      <c r="AT155" s="150" t="s">
        <v>145</v>
      </c>
      <c r="AU155" s="150" t="s">
        <v>87</v>
      </c>
      <c r="AV155" s="12" t="s">
        <v>87</v>
      </c>
      <c r="AW155" s="12" t="s">
        <v>33</v>
      </c>
      <c r="AX155" s="12" t="s">
        <v>85</v>
      </c>
      <c r="AY155" s="150" t="s">
        <v>135</v>
      </c>
    </row>
    <row r="156" spans="2:65" s="1" customFormat="1" ht="16.5" customHeight="1">
      <c r="B156" s="31"/>
      <c r="C156" s="132" t="s">
        <v>176</v>
      </c>
      <c r="D156" s="132" t="s">
        <v>138</v>
      </c>
      <c r="E156" s="133" t="s">
        <v>339</v>
      </c>
      <c r="F156" s="134" t="s">
        <v>340</v>
      </c>
      <c r="G156" s="135" t="s">
        <v>105</v>
      </c>
      <c r="H156" s="136">
        <v>1032.96</v>
      </c>
      <c r="I156" s="137"/>
      <c r="J156" s="138">
        <f>ROUND(I156*H156,2)</f>
        <v>0</v>
      </c>
      <c r="K156" s="134" t="s">
        <v>307</v>
      </c>
      <c r="L156" s="31"/>
      <c r="M156" s="139" t="s">
        <v>1</v>
      </c>
      <c r="N156" s="140" t="s">
        <v>42</v>
      </c>
      <c r="P156" s="141">
        <f>O156*H156</f>
        <v>0</v>
      </c>
      <c r="Q156" s="141">
        <v>0</v>
      </c>
      <c r="R156" s="141">
        <f>Q156*H156</f>
        <v>0</v>
      </c>
      <c r="S156" s="141">
        <v>0</v>
      </c>
      <c r="T156" s="142">
        <f>S156*H156</f>
        <v>0</v>
      </c>
      <c r="AR156" s="143" t="s">
        <v>141</v>
      </c>
      <c r="AT156" s="143" t="s">
        <v>138</v>
      </c>
      <c r="AU156" s="143" t="s">
        <v>87</v>
      </c>
      <c r="AY156" s="16" t="s">
        <v>135</v>
      </c>
      <c r="BE156" s="144">
        <f>IF(N156="základní",J156,0)</f>
        <v>0</v>
      </c>
      <c r="BF156" s="144">
        <f>IF(N156="snížená",J156,0)</f>
        <v>0</v>
      </c>
      <c r="BG156" s="144">
        <f>IF(N156="zákl. přenesená",J156,0)</f>
        <v>0</v>
      </c>
      <c r="BH156" s="144">
        <f>IF(N156="sníž. přenesená",J156,0)</f>
        <v>0</v>
      </c>
      <c r="BI156" s="144">
        <f>IF(N156="nulová",J156,0)</f>
        <v>0</v>
      </c>
      <c r="BJ156" s="16" t="s">
        <v>85</v>
      </c>
      <c r="BK156" s="144">
        <f>ROUND(I156*H156,2)</f>
        <v>0</v>
      </c>
      <c r="BL156" s="16" t="s">
        <v>141</v>
      </c>
      <c r="BM156" s="143" t="s">
        <v>341</v>
      </c>
    </row>
    <row r="157" spans="2:65" s="1" customFormat="1">
      <c r="B157" s="31"/>
      <c r="D157" s="145" t="s">
        <v>143</v>
      </c>
      <c r="F157" s="146" t="s">
        <v>342</v>
      </c>
      <c r="I157" s="147"/>
      <c r="L157" s="31"/>
      <c r="M157" s="148"/>
      <c r="T157" s="55"/>
      <c r="AT157" s="16" t="s">
        <v>143</v>
      </c>
      <c r="AU157" s="16" t="s">
        <v>87</v>
      </c>
    </row>
    <row r="158" spans="2:65" s="12" customFormat="1">
      <c r="B158" s="149"/>
      <c r="D158" s="145" t="s">
        <v>145</v>
      </c>
      <c r="E158" s="150" t="s">
        <v>1</v>
      </c>
      <c r="F158" s="151" t="s">
        <v>338</v>
      </c>
      <c r="H158" s="152">
        <v>1032.96</v>
      </c>
      <c r="I158" s="153"/>
      <c r="L158" s="149"/>
      <c r="M158" s="154"/>
      <c r="T158" s="155"/>
      <c r="AT158" s="150" t="s">
        <v>145</v>
      </c>
      <c r="AU158" s="150" t="s">
        <v>87</v>
      </c>
      <c r="AV158" s="12" t="s">
        <v>87</v>
      </c>
      <c r="AW158" s="12" t="s">
        <v>33</v>
      </c>
      <c r="AX158" s="12" t="s">
        <v>85</v>
      </c>
      <c r="AY158" s="150" t="s">
        <v>135</v>
      </c>
    </row>
    <row r="159" spans="2:65" s="1" customFormat="1" ht="16.5" customHeight="1">
      <c r="B159" s="31"/>
      <c r="C159" s="132" t="s">
        <v>182</v>
      </c>
      <c r="D159" s="132" t="s">
        <v>138</v>
      </c>
      <c r="E159" s="133" t="s">
        <v>343</v>
      </c>
      <c r="F159" s="134" t="s">
        <v>344</v>
      </c>
      <c r="G159" s="135" t="s">
        <v>258</v>
      </c>
      <c r="H159" s="136">
        <v>103.29600000000001</v>
      </c>
      <c r="I159" s="137"/>
      <c r="J159" s="138">
        <f>ROUND(I159*H159,2)</f>
        <v>0</v>
      </c>
      <c r="K159" s="134" t="s">
        <v>345</v>
      </c>
      <c r="L159" s="31"/>
      <c r="M159" s="139" t="s">
        <v>1</v>
      </c>
      <c r="N159" s="140" t="s">
        <v>42</v>
      </c>
      <c r="P159" s="141">
        <f>O159*H159</f>
        <v>0</v>
      </c>
      <c r="Q159" s="141">
        <v>0</v>
      </c>
      <c r="R159" s="141">
        <f>Q159*H159</f>
        <v>0</v>
      </c>
      <c r="S159" s="141">
        <v>0</v>
      </c>
      <c r="T159" s="142">
        <f>S159*H159</f>
        <v>0</v>
      </c>
      <c r="AR159" s="143" t="s">
        <v>141</v>
      </c>
      <c r="AT159" s="143" t="s">
        <v>138</v>
      </c>
      <c r="AU159" s="143" t="s">
        <v>87</v>
      </c>
      <c r="AY159" s="16" t="s">
        <v>135</v>
      </c>
      <c r="BE159" s="144">
        <f>IF(N159="základní",J159,0)</f>
        <v>0</v>
      </c>
      <c r="BF159" s="144">
        <f>IF(N159="snížená",J159,0)</f>
        <v>0</v>
      </c>
      <c r="BG159" s="144">
        <f>IF(N159="zákl. přenesená",J159,0)</f>
        <v>0</v>
      </c>
      <c r="BH159" s="144">
        <f>IF(N159="sníž. přenesená",J159,0)</f>
        <v>0</v>
      </c>
      <c r="BI159" s="144">
        <f>IF(N159="nulová",J159,0)</f>
        <v>0</v>
      </c>
      <c r="BJ159" s="16" t="s">
        <v>85</v>
      </c>
      <c r="BK159" s="144">
        <f>ROUND(I159*H159,2)</f>
        <v>0</v>
      </c>
      <c r="BL159" s="16" t="s">
        <v>141</v>
      </c>
      <c r="BM159" s="143" t="s">
        <v>346</v>
      </c>
    </row>
    <row r="160" spans="2:65" s="12" customFormat="1">
      <c r="B160" s="149"/>
      <c r="D160" s="145" t="s">
        <v>145</v>
      </c>
      <c r="E160" s="150" t="s">
        <v>1</v>
      </c>
      <c r="F160" s="151" t="s">
        <v>347</v>
      </c>
      <c r="H160" s="152">
        <v>103.29600000000001</v>
      </c>
      <c r="I160" s="153"/>
      <c r="L160" s="149"/>
      <c r="M160" s="154"/>
      <c r="T160" s="155"/>
      <c r="AT160" s="150" t="s">
        <v>145</v>
      </c>
      <c r="AU160" s="150" t="s">
        <v>87</v>
      </c>
      <c r="AV160" s="12" t="s">
        <v>87</v>
      </c>
      <c r="AW160" s="12" t="s">
        <v>33</v>
      </c>
      <c r="AX160" s="12" t="s">
        <v>85</v>
      </c>
      <c r="AY160" s="150" t="s">
        <v>135</v>
      </c>
    </row>
    <row r="161" spans="2:65" s="1" customFormat="1" ht="16.5" customHeight="1">
      <c r="B161" s="31"/>
      <c r="C161" s="132" t="s">
        <v>187</v>
      </c>
      <c r="D161" s="132" t="s">
        <v>138</v>
      </c>
      <c r="E161" s="133" t="s">
        <v>348</v>
      </c>
      <c r="F161" s="134" t="s">
        <v>349</v>
      </c>
      <c r="G161" s="135" t="s">
        <v>105</v>
      </c>
      <c r="H161" s="136">
        <v>1032.96</v>
      </c>
      <c r="I161" s="137"/>
      <c r="J161" s="138">
        <f>ROUND(I161*H161,2)</f>
        <v>0</v>
      </c>
      <c r="K161" s="134" t="s">
        <v>307</v>
      </c>
      <c r="L161" s="31"/>
      <c r="M161" s="139" t="s">
        <v>1</v>
      </c>
      <c r="N161" s="140" t="s">
        <v>42</v>
      </c>
      <c r="P161" s="141">
        <f>O161*H161</f>
        <v>0</v>
      </c>
      <c r="Q161" s="141">
        <v>0</v>
      </c>
      <c r="R161" s="141">
        <f>Q161*H161</f>
        <v>0</v>
      </c>
      <c r="S161" s="141">
        <v>0</v>
      </c>
      <c r="T161" s="142">
        <f>S161*H161</f>
        <v>0</v>
      </c>
      <c r="AR161" s="143" t="s">
        <v>141</v>
      </c>
      <c r="AT161" s="143" t="s">
        <v>138</v>
      </c>
      <c r="AU161" s="143" t="s">
        <v>87</v>
      </c>
      <c r="AY161" s="16" t="s">
        <v>135</v>
      </c>
      <c r="BE161" s="144">
        <f>IF(N161="základní",J161,0)</f>
        <v>0</v>
      </c>
      <c r="BF161" s="144">
        <f>IF(N161="snížená",J161,0)</f>
        <v>0</v>
      </c>
      <c r="BG161" s="144">
        <f>IF(N161="zákl. přenesená",J161,0)</f>
        <v>0</v>
      </c>
      <c r="BH161" s="144">
        <f>IF(N161="sníž. přenesená",J161,0)</f>
        <v>0</v>
      </c>
      <c r="BI161" s="144">
        <f>IF(N161="nulová",J161,0)</f>
        <v>0</v>
      </c>
      <c r="BJ161" s="16" t="s">
        <v>85</v>
      </c>
      <c r="BK161" s="144">
        <f>ROUND(I161*H161,2)</f>
        <v>0</v>
      </c>
      <c r="BL161" s="16" t="s">
        <v>141</v>
      </c>
      <c r="BM161" s="143" t="s">
        <v>350</v>
      </c>
    </row>
    <row r="162" spans="2:65" s="1" customFormat="1">
      <c r="B162" s="31"/>
      <c r="D162" s="145" t="s">
        <v>143</v>
      </c>
      <c r="F162" s="146" t="s">
        <v>351</v>
      </c>
      <c r="I162" s="147"/>
      <c r="L162" s="31"/>
      <c r="M162" s="148"/>
      <c r="T162" s="55"/>
      <c r="AT162" s="16" t="s">
        <v>143</v>
      </c>
      <c r="AU162" s="16" t="s">
        <v>87</v>
      </c>
    </row>
    <row r="163" spans="2:65" s="12" customFormat="1">
      <c r="B163" s="149"/>
      <c r="D163" s="145" t="s">
        <v>145</v>
      </c>
      <c r="E163" s="150" t="s">
        <v>1</v>
      </c>
      <c r="F163" s="151" t="s">
        <v>338</v>
      </c>
      <c r="H163" s="152">
        <v>1032.96</v>
      </c>
      <c r="I163" s="153"/>
      <c r="L163" s="149"/>
      <c r="M163" s="154"/>
      <c r="T163" s="155"/>
      <c r="AT163" s="150" t="s">
        <v>145</v>
      </c>
      <c r="AU163" s="150" t="s">
        <v>87</v>
      </c>
      <c r="AV163" s="12" t="s">
        <v>87</v>
      </c>
      <c r="AW163" s="12" t="s">
        <v>33</v>
      </c>
      <c r="AX163" s="12" t="s">
        <v>85</v>
      </c>
      <c r="AY163" s="150" t="s">
        <v>135</v>
      </c>
    </row>
    <row r="164" spans="2:65" s="1" customFormat="1" ht="16.5" customHeight="1">
      <c r="B164" s="31"/>
      <c r="C164" s="132" t="s">
        <v>192</v>
      </c>
      <c r="D164" s="132" t="s">
        <v>138</v>
      </c>
      <c r="E164" s="133" t="s">
        <v>352</v>
      </c>
      <c r="F164" s="134" t="s">
        <v>353</v>
      </c>
      <c r="G164" s="135" t="s">
        <v>105</v>
      </c>
      <c r="H164" s="136">
        <v>1032.96</v>
      </c>
      <c r="I164" s="137"/>
      <c r="J164" s="138">
        <f>ROUND(I164*H164,2)</f>
        <v>0</v>
      </c>
      <c r="K164" s="134" t="s">
        <v>307</v>
      </c>
      <c r="L164" s="31"/>
      <c r="M164" s="139" t="s">
        <v>1</v>
      </c>
      <c r="N164" s="140" t="s">
        <v>42</v>
      </c>
      <c r="P164" s="141">
        <f>O164*H164</f>
        <v>0</v>
      </c>
      <c r="Q164" s="141">
        <v>0</v>
      </c>
      <c r="R164" s="141">
        <f>Q164*H164</f>
        <v>0</v>
      </c>
      <c r="S164" s="141">
        <v>0</v>
      </c>
      <c r="T164" s="142">
        <f>S164*H164</f>
        <v>0</v>
      </c>
      <c r="AR164" s="143" t="s">
        <v>141</v>
      </c>
      <c r="AT164" s="143" t="s">
        <v>138</v>
      </c>
      <c r="AU164" s="143" t="s">
        <v>87</v>
      </c>
      <c r="AY164" s="16" t="s">
        <v>135</v>
      </c>
      <c r="BE164" s="144">
        <f>IF(N164="základní",J164,0)</f>
        <v>0</v>
      </c>
      <c r="BF164" s="144">
        <f>IF(N164="snížená",J164,0)</f>
        <v>0</v>
      </c>
      <c r="BG164" s="144">
        <f>IF(N164="zákl. přenesená",J164,0)</f>
        <v>0</v>
      </c>
      <c r="BH164" s="144">
        <f>IF(N164="sníž. přenesená",J164,0)</f>
        <v>0</v>
      </c>
      <c r="BI164" s="144">
        <f>IF(N164="nulová",J164,0)</f>
        <v>0</v>
      </c>
      <c r="BJ164" s="16" t="s">
        <v>85</v>
      </c>
      <c r="BK164" s="144">
        <f>ROUND(I164*H164,2)</f>
        <v>0</v>
      </c>
      <c r="BL164" s="16" t="s">
        <v>141</v>
      </c>
      <c r="BM164" s="143" t="s">
        <v>354</v>
      </c>
    </row>
    <row r="165" spans="2:65" s="1" customFormat="1">
      <c r="B165" s="31"/>
      <c r="D165" s="145" t="s">
        <v>143</v>
      </c>
      <c r="F165" s="146" t="s">
        <v>355</v>
      </c>
      <c r="I165" s="147"/>
      <c r="L165" s="31"/>
      <c r="M165" s="148"/>
      <c r="T165" s="55"/>
      <c r="AT165" s="16" t="s">
        <v>143</v>
      </c>
      <c r="AU165" s="16" t="s">
        <v>87</v>
      </c>
    </row>
    <row r="166" spans="2:65" s="12" customFormat="1">
      <c r="B166" s="149"/>
      <c r="D166" s="145" t="s">
        <v>145</v>
      </c>
      <c r="E166" s="150" t="s">
        <v>1</v>
      </c>
      <c r="F166" s="151" t="s">
        <v>338</v>
      </c>
      <c r="H166" s="152">
        <v>1032.96</v>
      </c>
      <c r="I166" s="153"/>
      <c r="L166" s="149"/>
      <c r="M166" s="154"/>
      <c r="T166" s="155"/>
      <c r="AT166" s="150" t="s">
        <v>145</v>
      </c>
      <c r="AU166" s="150" t="s">
        <v>87</v>
      </c>
      <c r="AV166" s="12" t="s">
        <v>87</v>
      </c>
      <c r="AW166" s="12" t="s">
        <v>33</v>
      </c>
      <c r="AX166" s="12" t="s">
        <v>85</v>
      </c>
      <c r="AY166" s="150" t="s">
        <v>135</v>
      </c>
    </row>
    <row r="167" spans="2:65" s="1" customFormat="1" ht="21.75" customHeight="1">
      <c r="B167" s="31"/>
      <c r="C167" s="132" t="s">
        <v>8</v>
      </c>
      <c r="D167" s="132" t="s">
        <v>138</v>
      </c>
      <c r="E167" s="133" t="s">
        <v>356</v>
      </c>
      <c r="F167" s="134" t="s">
        <v>357</v>
      </c>
      <c r="G167" s="135" t="s">
        <v>105</v>
      </c>
      <c r="H167" s="136">
        <v>1032.96</v>
      </c>
      <c r="I167" s="137"/>
      <c r="J167" s="138">
        <f>ROUND(I167*H167,2)</f>
        <v>0</v>
      </c>
      <c r="K167" s="134" t="s">
        <v>307</v>
      </c>
      <c r="L167" s="31"/>
      <c r="M167" s="139" t="s">
        <v>1</v>
      </c>
      <c r="N167" s="140" t="s">
        <v>42</v>
      </c>
      <c r="P167" s="141">
        <f>O167*H167</f>
        <v>0</v>
      </c>
      <c r="Q167" s="141">
        <v>0</v>
      </c>
      <c r="R167" s="141">
        <f>Q167*H167</f>
        <v>0</v>
      </c>
      <c r="S167" s="141">
        <v>0</v>
      </c>
      <c r="T167" s="142">
        <f>S167*H167</f>
        <v>0</v>
      </c>
      <c r="AR167" s="143" t="s">
        <v>141</v>
      </c>
      <c r="AT167" s="143" t="s">
        <v>138</v>
      </c>
      <c r="AU167" s="143" t="s">
        <v>87</v>
      </c>
      <c r="AY167" s="16" t="s">
        <v>135</v>
      </c>
      <c r="BE167" s="144">
        <f>IF(N167="základní",J167,0)</f>
        <v>0</v>
      </c>
      <c r="BF167" s="144">
        <f>IF(N167="snížená",J167,0)</f>
        <v>0</v>
      </c>
      <c r="BG167" s="144">
        <f>IF(N167="zákl. přenesená",J167,0)</f>
        <v>0</v>
      </c>
      <c r="BH167" s="144">
        <f>IF(N167="sníž. přenesená",J167,0)</f>
        <v>0</v>
      </c>
      <c r="BI167" s="144">
        <f>IF(N167="nulová",J167,0)</f>
        <v>0</v>
      </c>
      <c r="BJ167" s="16" t="s">
        <v>85</v>
      </c>
      <c r="BK167" s="144">
        <f>ROUND(I167*H167,2)</f>
        <v>0</v>
      </c>
      <c r="BL167" s="16" t="s">
        <v>141</v>
      </c>
      <c r="BM167" s="143" t="s">
        <v>358</v>
      </c>
    </row>
    <row r="168" spans="2:65" s="1" customFormat="1" ht="19.5">
      <c r="B168" s="31"/>
      <c r="D168" s="145" t="s">
        <v>143</v>
      </c>
      <c r="F168" s="146" t="s">
        <v>359</v>
      </c>
      <c r="I168" s="147"/>
      <c r="L168" s="31"/>
      <c r="M168" s="148"/>
      <c r="T168" s="55"/>
      <c r="AT168" s="16" t="s">
        <v>143</v>
      </c>
      <c r="AU168" s="16" t="s">
        <v>87</v>
      </c>
    </row>
    <row r="169" spans="2:65" s="12" customFormat="1">
      <c r="B169" s="149"/>
      <c r="D169" s="145" t="s">
        <v>145</v>
      </c>
      <c r="E169" s="150" t="s">
        <v>1</v>
      </c>
      <c r="F169" s="151" t="s">
        <v>338</v>
      </c>
      <c r="H169" s="152">
        <v>1032.96</v>
      </c>
      <c r="I169" s="153"/>
      <c r="L169" s="149"/>
      <c r="M169" s="154"/>
      <c r="T169" s="155"/>
      <c r="AT169" s="150" t="s">
        <v>145</v>
      </c>
      <c r="AU169" s="150" t="s">
        <v>87</v>
      </c>
      <c r="AV169" s="12" t="s">
        <v>87</v>
      </c>
      <c r="AW169" s="12" t="s">
        <v>33</v>
      </c>
      <c r="AX169" s="12" t="s">
        <v>85</v>
      </c>
      <c r="AY169" s="150" t="s">
        <v>135</v>
      </c>
    </row>
    <row r="170" spans="2:65" s="1" customFormat="1" ht="16.5" customHeight="1">
      <c r="B170" s="31"/>
      <c r="C170" s="156" t="s">
        <v>202</v>
      </c>
      <c r="D170" s="156" t="s">
        <v>158</v>
      </c>
      <c r="E170" s="157" t="s">
        <v>360</v>
      </c>
      <c r="F170" s="158" t="s">
        <v>361</v>
      </c>
      <c r="G170" s="159" t="s">
        <v>362</v>
      </c>
      <c r="H170" s="160">
        <v>5.165</v>
      </c>
      <c r="I170" s="161"/>
      <c r="J170" s="162">
        <f>ROUND(I170*H170,2)</f>
        <v>0</v>
      </c>
      <c r="K170" s="158" t="s">
        <v>307</v>
      </c>
      <c r="L170" s="163"/>
      <c r="M170" s="164" t="s">
        <v>1</v>
      </c>
      <c r="N170" s="165" t="s">
        <v>42</v>
      </c>
      <c r="P170" s="141">
        <f>O170*H170</f>
        <v>0</v>
      </c>
      <c r="Q170" s="141">
        <v>1E-3</v>
      </c>
      <c r="R170" s="141">
        <f>Q170*H170</f>
        <v>5.1650000000000003E-3</v>
      </c>
      <c r="S170" s="141">
        <v>0</v>
      </c>
      <c r="T170" s="142">
        <f>S170*H170</f>
        <v>0</v>
      </c>
      <c r="AR170" s="143" t="s">
        <v>308</v>
      </c>
      <c r="AT170" s="143" t="s">
        <v>158</v>
      </c>
      <c r="AU170" s="143" t="s">
        <v>87</v>
      </c>
      <c r="AY170" s="16" t="s">
        <v>135</v>
      </c>
      <c r="BE170" s="144">
        <f>IF(N170="základní",J170,0)</f>
        <v>0</v>
      </c>
      <c r="BF170" s="144">
        <f>IF(N170="snížená",J170,0)</f>
        <v>0</v>
      </c>
      <c r="BG170" s="144">
        <f>IF(N170="zákl. přenesená",J170,0)</f>
        <v>0</v>
      </c>
      <c r="BH170" s="144">
        <f>IF(N170="sníž. přenesená",J170,0)</f>
        <v>0</v>
      </c>
      <c r="BI170" s="144">
        <f>IF(N170="nulová",J170,0)</f>
        <v>0</v>
      </c>
      <c r="BJ170" s="16" t="s">
        <v>85</v>
      </c>
      <c r="BK170" s="144">
        <f>ROUND(I170*H170,2)</f>
        <v>0</v>
      </c>
      <c r="BL170" s="16" t="s">
        <v>308</v>
      </c>
      <c r="BM170" s="143" t="s">
        <v>363</v>
      </c>
    </row>
    <row r="171" spans="2:65" s="12" customFormat="1">
      <c r="B171" s="149"/>
      <c r="D171" s="145" t="s">
        <v>145</v>
      </c>
      <c r="F171" s="151" t="s">
        <v>364</v>
      </c>
      <c r="H171" s="152">
        <v>5.165</v>
      </c>
      <c r="I171" s="153"/>
      <c r="L171" s="149"/>
      <c r="M171" s="154"/>
      <c r="T171" s="155"/>
      <c r="AT171" s="150" t="s">
        <v>145</v>
      </c>
      <c r="AU171" s="150" t="s">
        <v>87</v>
      </c>
      <c r="AV171" s="12" t="s">
        <v>87</v>
      </c>
      <c r="AW171" s="12" t="s">
        <v>4</v>
      </c>
      <c r="AX171" s="12" t="s">
        <v>85</v>
      </c>
      <c r="AY171" s="150" t="s">
        <v>135</v>
      </c>
    </row>
    <row r="172" spans="2:65" s="1" customFormat="1" ht="21.75" customHeight="1">
      <c r="B172" s="31"/>
      <c r="C172" s="132" t="s">
        <v>101</v>
      </c>
      <c r="D172" s="132" t="s">
        <v>138</v>
      </c>
      <c r="E172" s="133" t="s">
        <v>365</v>
      </c>
      <c r="F172" s="134" t="s">
        <v>366</v>
      </c>
      <c r="G172" s="135" t="s">
        <v>105</v>
      </c>
      <c r="H172" s="136">
        <v>1032.96</v>
      </c>
      <c r="I172" s="137"/>
      <c r="J172" s="138">
        <f>ROUND(I172*H172,2)</f>
        <v>0</v>
      </c>
      <c r="K172" s="134" t="s">
        <v>307</v>
      </c>
      <c r="L172" s="31"/>
      <c r="M172" s="139" t="s">
        <v>1</v>
      </c>
      <c r="N172" s="140" t="s">
        <v>42</v>
      </c>
      <c r="P172" s="141">
        <f>O172*H172</f>
        <v>0</v>
      </c>
      <c r="Q172" s="141">
        <v>0</v>
      </c>
      <c r="R172" s="141">
        <f>Q172*H172</f>
        <v>0</v>
      </c>
      <c r="S172" s="141">
        <v>0</v>
      </c>
      <c r="T172" s="142">
        <f>S172*H172</f>
        <v>0</v>
      </c>
      <c r="AR172" s="143" t="s">
        <v>141</v>
      </c>
      <c r="AT172" s="143" t="s">
        <v>138</v>
      </c>
      <c r="AU172" s="143" t="s">
        <v>87</v>
      </c>
      <c r="AY172" s="16" t="s">
        <v>135</v>
      </c>
      <c r="BE172" s="144">
        <f>IF(N172="základní",J172,0)</f>
        <v>0</v>
      </c>
      <c r="BF172" s="144">
        <f>IF(N172="snížená",J172,0)</f>
        <v>0</v>
      </c>
      <c r="BG172" s="144">
        <f>IF(N172="zákl. přenesená",J172,0)</f>
        <v>0</v>
      </c>
      <c r="BH172" s="144">
        <f>IF(N172="sníž. přenesená",J172,0)</f>
        <v>0</v>
      </c>
      <c r="BI172" s="144">
        <f>IF(N172="nulová",J172,0)</f>
        <v>0</v>
      </c>
      <c r="BJ172" s="16" t="s">
        <v>85</v>
      </c>
      <c r="BK172" s="144">
        <f>ROUND(I172*H172,2)</f>
        <v>0</v>
      </c>
      <c r="BL172" s="16" t="s">
        <v>141</v>
      </c>
      <c r="BM172" s="143" t="s">
        <v>367</v>
      </c>
    </row>
    <row r="173" spans="2:65" s="1" customFormat="1">
      <c r="B173" s="31"/>
      <c r="D173" s="145" t="s">
        <v>143</v>
      </c>
      <c r="F173" s="146" t="s">
        <v>368</v>
      </c>
      <c r="I173" s="147"/>
      <c r="L173" s="31"/>
      <c r="M173" s="148"/>
      <c r="T173" s="55"/>
      <c r="AT173" s="16" t="s">
        <v>143</v>
      </c>
      <c r="AU173" s="16" t="s">
        <v>87</v>
      </c>
    </row>
    <row r="174" spans="2:65" s="12" customFormat="1">
      <c r="B174" s="149"/>
      <c r="D174" s="145" t="s">
        <v>145</v>
      </c>
      <c r="E174" s="150" t="s">
        <v>1</v>
      </c>
      <c r="F174" s="151" t="s">
        <v>338</v>
      </c>
      <c r="H174" s="152">
        <v>1032.96</v>
      </c>
      <c r="I174" s="153"/>
      <c r="L174" s="149"/>
      <c r="M174" s="154"/>
      <c r="T174" s="155"/>
      <c r="AT174" s="150" t="s">
        <v>145</v>
      </c>
      <c r="AU174" s="150" t="s">
        <v>87</v>
      </c>
      <c r="AV174" s="12" t="s">
        <v>87</v>
      </c>
      <c r="AW174" s="12" t="s">
        <v>33</v>
      </c>
      <c r="AX174" s="12" t="s">
        <v>85</v>
      </c>
      <c r="AY174" s="150" t="s">
        <v>135</v>
      </c>
    </row>
    <row r="175" spans="2:65" s="1" customFormat="1" ht="16.5" customHeight="1">
      <c r="B175" s="31"/>
      <c r="C175" s="156" t="s">
        <v>212</v>
      </c>
      <c r="D175" s="156" t="s">
        <v>158</v>
      </c>
      <c r="E175" s="157" t="s">
        <v>369</v>
      </c>
      <c r="F175" s="158" t="s">
        <v>370</v>
      </c>
      <c r="G175" s="159" t="s">
        <v>161</v>
      </c>
      <c r="H175" s="160">
        <v>103.29600000000001</v>
      </c>
      <c r="I175" s="161"/>
      <c r="J175" s="162">
        <f>ROUND(I175*H175,2)</f>
        <v>0</v>
      </c>
      <c r="K175" s="158" t="s">
        <v>345</v>
      </c>
      <c r="L175" s="163"/>
      <c r="M175" s="164" t="s">
        <v>1</v>
      </c>
      <c r="N175" s="165" t="s">
        <v>42</v>
      </c>
      <c r="P175" s="141">
        <f>O175*H175</f>
        <v>0</v>
      </c>
      <c r="Q175" s="141">
        <v>0</v>
      </c>
      <c r="R175" s="141">
        <f>Q175*H175</f>
        <v>0</v>
      </c>
      <c r="S175" s="141">
        <v>0</v>
      </c>
      <c r="T175" s="142">
        <f>S175*H175</f>
        <v>0</v>
      </c>
      <c r="AR175" s="143" t="s">
        <v>176</v>
      </c>
      <c r="AT175" s="143" t="s">
        <v>158</v>
      </c>
      <c r="AU175" s="143" t="s">
        <v>87</v>
      </c>
      <c r="AY175" s="16" t="s">
        <v>135</v>
      </c>
      <c r="BE175" s="144">
        <f>IF(N175="základní",J175,0)</f>
        <v>0</v>
      </c>
      <c r="BF175" s="144">
        <f>IF(N175="snížená",J175,0)</f>
        <v>0</v>
      </c>
      <c r="BG175" s="144">
        <f>IF(N175="zákl. přenesená",J175,0)</f>
        <v>0</v>
      </c>
      <c r="BH175" s="144">
        <f>IF(N175="sníž. přenesená",J175,0)</f>
        <v>0</v>
      </c>
      <c r="BI175" s="144">
        <f>IF(N175="nulová",J175,0)</f>
        <v>0</v>
      </c>
      <c r="BJ175" s="16" t="s">
        <v>85</v>
      </c>
      <c r="BK175" s="144">
        <f>ROUND(I175*H175,2)</f>
        <v>0</v>
      </c>
      <c r="BL175" s="16" t="s">
        <v>141</v>
      </c>
      <c r="BM175" s="143" t="s">
        <v>371</v>
      </c>
    </row>
    <row r="176" spans="2:65" s="1" customFormat="1">
      <c r="B176" s="31"/>
      <c r="D176" s="145" t="s">
        <v>143</v>
      </c>
      <c r="F176" s="146" t="s">
        <v>372</v>
      </c>
      <c r="I176" s="147"/>
      <c r="L176" s="31"/>
      <c r="M176" s="148"/>
      <c r="T176" s="55"/>
      <c r="AT176" s="16" t="s">
        <v>143</v>
      </c>
      <c r="AU176" s="16" t="s">
        <v>87</v>
      </c>
    </row>
    <row r="177" spans="2:65" s="12" customFormat="1">
      <c r="B177" s="149"/>
      <c r="D177" s="145" t="s">
        <v>145</v>
      </c>
      <c r="E177" s="150" t="s">
        <v>1</v>
      </c>
      <c r="F177" s="151" t="s">
        <v>373</v>
      </c>
      <c r="H177" s="152">
        <v>103.29600000000001</v>
      </c>
      <c r="I177" s="153"/>
      <c r="L177" s="149"/>
      <c r="M177" s="154"/>
      <c r="T177" s="155"/>
      <c r="AT177" s="150" t="s">
        <v>145</v>
      </c>
      <c r="AU177" s="150" t="s">
        <v>87</v>
      </c>
      <c r="AV177" s="12" t="s">
        <v>87</v>
      </c>
      <c r="AW177" s="12" t="s">
        <v>33</v>
      </c>
      <c r="AX177" s="12" t="s">
        <v>85</v>
      </c>
      <c r="AY177" s="150" t="s">
        <v>135</v>
      </c>
    </row>
    <row r="178" spans="2:65" s="1" customFormat="1" ht="21.75" customHeight="1">
      <c r="B178" s="31"/>
      <c r="C178" s="132" t="s">
        <v>217</v>
      </c>
      <c r="D178" s="132" t="s">
        <v>138</v>
      </c>
      <c r="E178" s="133" t="s">
        <v>218</v>
      </c>
      <c r="F178" s="134" t="s">
        <v>219</v>
      </c>
      <c r="G178" s="135" t="s">
        <v>161</v>
      </c>
      <c r="H178" s="136">
        <v>56.813000000000002</v>
      </c>
      <c r="I178" s="137"/>
      <c r="J178" s="138">
        <f>ROUND(I178*H178,2)</f>
        <v>0</v>
      </c>
      <c r="K178" s="134" t="s">
        <v>307</v>
      </c>
      <c r="L178" s="31"/>
      <c r="M178" s="139" t="s">
        <v>1</v>
      </c>
      <c r="N178" s="140" t="s">
        <v>42</v>
      </c>
      <c r="P178" s="141">
        <f>O178*H178</f>
        <v>0</v>
      </c>
      <c r="Q178" s="141">
        <v>0</v>
      </c>
      <c r="R178" s="141">
        <f>Q178*H178</f>
        <v>0</v>
      </c>
      <c r="S178" s="141">
        <v>0</v>
      </c>
      <c r="T178" s="142">
        <f>S178*H178</f>
        <v>0</v>
      </c>
      <c r="AR178" s="143" t="s">
        <v>141</v>
      </c>
      <c r="AT178" s="143" t="s">
        <v>138</v>
      </c>
      <c r="AU178" s="143" t="s">
        <v>87</v>
      </c>
      <c r="AY178" s="16" t="s">
        <v>135</v>
      </c>
      <c r="BE178" s="144">
        <f>IF(N178="základní",J178,0)</f>
        <v>0</v>
      </c>
      <c r="BF178" s="144">
        <f>IF(N178="snížená",J178,0)</f>
        <v>0</v>
      </c>
      <c r="BG178" s="144">
        <f>IF(N178="zákl. přenesená",J178,0)</f>
        <v>0</v>
      </c>
      <c r="BH178" s="144">
        <f>IF(N178="sníž. přenesená",J178,0)</f>
        <v>0</v>
      </c>
      <c r="BI178" s="144">
        <f>IF(N178="nulová",J178,0)</f>
        <v>0</v>
      </c>
      <c r="BJ178" s="16" t="s">
        <v>85</v>
      </c>
      <c r="BK178" s="144">
        <f>ROUND(I178*H178,2)</f>
        <v>0</v>
      </c>
      <c r="BL178" s="16" t="s">
        <v>141</v>
      </c>
      <c r="BM178" s="143" t="s">
        <v>374</v>
      </c>
    </row>
    <row r="179" spans="2:65" s="1" customFormat="1" ht="19.5">
      <c r="B179" s="31"/>
      <c r="D179" s="145" t="s">
        <v>143</v>
      </c>
      <c r="F179" s="146" t="s">
        <v>221</v>
      </c>
      <c r="I179" s="147"/>
      <c r="L179" s="31"/>
      <c r="M179" s="148"/>
      <c r="T179" s="55"/>
      <c r="AT179" s="16" t="s">
        <v>143</v>
      </c>
      <c r="AU179" s="16" t="s">
        <v>87</v>
      </c>
    </row>
    <row r="180" spans="2:65" s="12" customFormat="1">
      <c r="B180" s="149"/>
      <c r="D180" s="145" t="s">
        <v>145</v>
      </c>
      <c r="E180" s="150" t="s">
        <v>1</v>
      </c>
      <c r="F180" s="151" t="s">
        <v>375</v>
      </c>
      <c r="H180" s="152">
        <v>56.813000000000002</v>
      </c>
      <c r="I180" s="153"/>
      <c r="L180" s="149"/>
      <c r="M180" s="154"/>
      <c r="T180" s="155"/>
      <c r="AT180" s="150" t="s">
        <v>145</v>
      </c>
      <c r="AU180" s="150" t="s">
        <v>87</v>
      </c>
      <c r="AV180" s="12" t="s">
        <v>87</v>
      </c>
      <c r="AW180" s="12" t="s">
        <v>33</v>
      </c>
      <c r="AX180" s="12" t="s">
        <v>85</v>
      </c>
      <c r="AY180" s="150" t="s">
        <v>135</v>
      </c>
    </row>
    <row r="181" spans="2:65" s="1" customFormat="1" ht="16.5" customHeight="1">
      <c r="B181" s="31"/>
      <c r="C181" s="132" t="s">
        <v>376</v>
      </c>
      <c r="D181" s="132" t="s">
        <v>138</v>
      </c>
      <c r="E181" s="133" t="s">
        <v>377</v>
      </c>
      <c r="F181" s="134" t="s">
        <v>378</v>
      </c>
      <c r="G181" s="135" t="s">
        <v>161</v>
      </c>
      <c r="H181" s="136">
        <v>56.813000000000002</v>
      </c>
      <c r="I181" s="137"/>
      <c r="J181" s="138">
        <f>ROUND(I181*H181,2)</f>
        <v>0</v>
      </c>
      <c r="K181" s="134" t="s">
        <v>307</v>
      </c>
      <c r="L181" s="31"/>
      <c r="M181" s="139" t="s">
        <v>1</v>
      </c>
      <c r="N181" s="140" t="s">
        <v>42</v>
      </c>
      <c r="P181" s="141">
        <f>O181*H181</f>
        <v>0</v>
      </c>
      <c r="Q181" s="141">
        <v>0</v>
      </c>
      <c r="R181" s="141">
        <f>Q181*H181</f>
        <v>0</v>
      </c>
      <c r="S181" s="141">
        <v>0</v>
      </c>
      <c r="T181" s="142">
        <f>S181*H181</f>
        <v>0</v>
      </c>
      <c r="AR181" s="143" t="s">
        <v>141</v>
      </c>
      <c r="AT181" s="143" t="s">
        <v>138</v>
      </c>
      <c r="AU181" s="143" t="s">
        <v>87</v>
      </c>
      <c r="AY181" s="16" t="s">
        <v>135</v>
      </c>
      <c r="BE181" s="144">
        <f>IF(N181="základní",J181,0)</f>
        <v>0</v>
      </c>
      <c r="BF181" s="144">
        <f>IF(N181="snížená",J181,0)</f>
        <v>0</v>
      </c>
      <c r="BG181" s="144">
        <f>IF(N181="zákl. přenesená",J181,0)</f>
        <v>0</v>
      </c>
      <c r="BH181" s="144">
        <f>IF(N181="sníž. přenesená",J181,0)</f>
        <v>0</v>
      </c>
      <c r="BI181" s="144">
        <f>IF(N181="nulová",J181,0)</f>
        <v>0</v>
      </c>
      <c r="BJ181" s="16" t="s">
        <v>85</v>
      </c>
      <c r="BK181" s="144">
        <f>ROUND(I181*H181,2)</f>
        <v>0</v>
      </c>
      <c r="BL181" s="16" t="s">
        <v>141</v>
      </c>
      <c r="BM181" s="143" t="s">
        <v>379</v>
      </c>
    </row>
    <row r="182" spans="2:65" s="1" customFormat="1">
      <c r="B182" s="31"/>
      <c r="D182" s="145" t="s">
        <v>143</v>
      </c>
      <c r="F182" s="146" t="s">
        <v>380</v>
      </c>
      <c r="I182" s="147"/>
      <c r="L182" s="31"/>
      <c r="M182" s="148"/>
      <c r="T182" s="55"/>
      <c r="AT182" s="16" t="s">
        <v>143</v>
      </c>
      <c r="AU182" s="16" t="s">
        <v>87</v>
      </c>
    </row>
    <row r="183" spans="2:65" s="12" customFormat="1">
      <c r="B183" s="149"/>
      <c r="D183" s="145" t="s">
        <v>145</v>
      </c>
      <c r="E183" s="150" t="s">
        <v>1</v>
      </c>
      <c r="F183" s="151" t="s">
        <v>375</v>
      </c>
      <c r="H183" s="152">
        <v>56.813000000000002</v>
      </c>
      <c r="I183" s="153"/>
      <c r="L183" s="149"/>
      <c r="M183" s="154"/>
      <c r="T183" s="155"/>
      <c r="AT183" s="150" t="s">
        <v>145</v>
      </c>
      <c r="AU183" s="150" t="s">
        <v>87</v>
      </c>
      <c r="AV183" s="12" t="s">
        <v>87</v>
      </c>
      <c r="AW183" s="12" t="s">
        <v>33</v>
      </c>
      <c r="AX183" s="12" t="s">
        <v>85</v>
      </c>
      <c r="AY183" s="150" t="s">
        <v>135</v>
      </c>
    </row>
    <row r="184" spans="2:65" s="11" customFormat="1" ht="20.85" customHeight="1">
      <c r="B184" s="120"/>
      <c r="D184" s="121" t="s">
        <v>76</v>
      </c>
      <c r="E184" s="130" t="s">
        <v>381</v>
      </c>
      <c r="F184" s="130" t="s">
        <v>382</v>
      </c>
      <c r="I184" s="123"/>
      <c r="J184" s="131">
        <f>BK184</f>
        <v>0</v>
      </c>
      <c r="L184" s="120"/>
      <c r="M184" s="125"/>
      <c r="P184" s="126">
        <f>SUM(P185:P187)</f>
        <v>0</v>
      </c>
      <c r="R184" s="126">
        <f>SUM(R185:R187)</f>
        <v>9.2669499999999996</v>
      </c>
      <c r="T184" s="127">
        <f>SUM(T185:T187)</f>
        <v>0</v>
      </c>
      <c r="AR184" s="121" t="s">
        <v>85</v>
      </c>
      <c r="AT184" s="128" t="s">
        <v>76</v>
      </c>
      <c r="AU184" s="128" t="s">
        <v>87</v>
      </c>
      <c r="AY184" s="121" t="s">
        <v>135</v>
      </c>
      <c r="BK184" s="129">
        <f>SUM(BK185:BK187)</f>
        <v>0</v>
      </c>
    </row>
    <row r="185" spans="2:65" s="1" customFormat="1" ht="16.5" customHeight="1">
      <c r="B185" s="31"/>
      <c r="C185" s="132" t="s">
        <v>383</v>
      </c>
      <c r="D185" s="132" t="s">
        <v>138</v>
      </c>
      <c r="E185" s="133" t="s">
        <v>384</v>
      </c>
      <c r="F185" s="134" t="s">
        <v>385</v>
      </c>
      <c r="G185" s="135" t="s">
        <v>241</v>
      </c>
      <c r="H185" s="136">
        <v>55</v>
      </c>
      <c r="I185" s="137"/>
      <c r="J185" s="138">
        <f>ROUND(I185*H185,2)</f>
        <v>0</v>
      </c>
      <c r="K185" s="134" t="s">
        <v>307</v>
      </c>
      <c r="L185" s="31"/>
      <c r="M185" s="139" t="s">
        <v>1</v>
      </c>
      <c r="N185" s="140" t="s">
        <v>42</v>
      </c>
      <c r="P185" s="141">
        <f>O185*H185</f>
        <v>0</v>
      </c>
      <c r="Q185" s="141">
        <v>0.16849</v>
      </c>
      <c r="R185" s="141">
        <f>Q185*H185</f>
        <v>9.2669499999999996</v>
      </c>
      <c r="S185" s="141">
        <v>0</v>
      </c>
      <c r="T185" s="142">
        <f>S185*H185</f>
        <v>0</v>
      </c>
      <c r="AR185" s="143" t="s">
        <v>141</v>
      </c>
      <c r="AT185" s="143" t="s">
        <v>138</v>
      </c>
      <c r="AU185" s="143" t="s">
        <v>98</v>
      </c>
      <c r="AY185" s="16" t="s">
        <v>135</v>
      </c>
      <c r="BE185" s="144">
        <f>IF(N185="základní",J185,0)</f>
        <v>0</v>
      </c>
      <c r="BF185" s="144">
        <f>IF(N185="snížená",J185,0)</f>
        <v>0</v>
      </c>
      <c r="BG185" s="144">
        <f>IF(N185="zákl. přenesená",J185,0)</f>
        <v>0</v>
      </c>
      <c r="BH185" s="144">
        <f>IF(N185="sníž. přenesená",J185,0)</f>
        <v>0</v>
      </c>
      <c r="BI185" s="144">
        <f>IF(N185="nulová",J185,0)</f>
        <v>0</v>
      </c>
      <c r="BJ185" s="16" t="s">
        <v>85</v>
      </c>
      <c r="BK185" s="144">
        <f>ROUND(I185*H185,2)</f>
        <v>0</v>
      </c>
      <c r="BL185" s="16" t="s">
        <v>141</v>
      </c>
      <c r="BM185" s="143" t="s">
        <v>386</v>
      </c>
    </row>
    <row r="186" spans="2:65" s="1" customFormat="1" ht="19.5">
      <c r="B186" s="31"/>
      <c r="D186" s="145" t="s">
        <v>143</v>
      </c>
      <c r="F186" s="146" t="s">
        <v>387</v>
      </c>
      <c r="I186" s="147"/>
      <c r="L186" s="31"/>
      <c r="M186" s="148"/>
      <c r="T186" s="55"/>
      <c r="AT186" s="16" t="s">
        <v>143</v>
      </c>
      <c r="AU186" s="16" t="s">
        <v>98</v>
      </c>
    </row>
    <row r="187" spans="2:65" s="1" customFormat="1" ht="16.5" customHeight="1">
      <c r="B187" s="31"/>
      <c r="C187" s="156" t="s">
        <v>388</v>
      </c>
      <c r="D187" s="156" t="s">
        <v>158</v>
      </c>
      <c r="E187" s="157" t="s">
        <v>389</v>
      </c>
      <c r="F187" s="158" t="s">
        <v>390</v>
      </c>
      <c r="G187" s="159" t="s">
        <v>96</v>
      </c>
      <c r="H187" s="160">
        <v>55</v>
      </c>
      <c r="I187" s="161"/>
      <c r="J187" s="162">
        <f>ROUND(I187*H187,2)</f>
        <v>0</v>
      </c>
      <c r="K187" s="158" t="s">
        <v>345</v>
      </c>
      <c r="L187" s="163"/>
      <c r="M187" s="164" t="s">
        <v>1</v>
      </c>
      <c r="N187" s="165" t="s">
        <v>42</v>
      </c>
      <c r="P187" s="141">
        <f>O187*H187</f>
        <v>0</v>
      </c>
      <c r="Q187" s="141">
        <v>0</v>
      </c>
      <c r="R187" s="141">
        <f>Q187*H187</f>
        <v>0</v>
      </c>
      <c r="S187" s="141">
        <v>0</v>
      </c>
      <c r="T187" s="142">
        <f>S187*H187</f>
        <v>0</v>
      </c>
      <c r="AR187" s="143" t="s">
        <v>176</v>
      </c>
      <c r="AT187" s="143" t="s">
        <v>158</v>
      </c>
      <c r="AU187" s="143" t="s">
        <v>98</v>
      </c>
      <c r="AY187" s="16" t="s">
        <v>135</v>
      </c>
      <c r="BE187" s="144">
        <f>IF(N187="základní",J187,0)</f>
        <v>0</v>
      </c>
      <c r="BF187" s="144">
        <f>IF(N187="snížená",J187,0)</f>
        <v>0</v>
      </c>
      <c r="BG187" s="144">
        <f>IF(N187="zákl. přenesená",J187,0)</f>
        <v>0</v>
      </c>
      <c r="BH187" s="144">
        <f>IF(N187="sníž. přenesená",J187,0)</f>
        <v>0</v>
      </c>
      <c r="BI187" s="144">
        <f>IF(N187="nulová",J187,0)</f>
        <v>0</v>
      </c>
      <c r="BJ187" s="16" t="s">
        <v>85</v>
      </c>
      <c r="BK187" s="144">
        <f>ROUND(I187*H187,2)</f>
        <v>0</v>
      </c>
      <c r="BL187" s="16" t="s">
        <v>141</v>
      </c>
      <c r="BM187" s="143" t="s">
        <v>391</v>
      </c>
    </row>
    <row r="188" spans="2:65" s="11" customFormat="1" ht="20.85" customHeight="1">
      <c r="B188" s="120"/>
      <c r="D188" s="121" t="s">
        <v>76</v>
      </c>
      <c r="E188" s="130" t="s">
        <v>392</v>
      </c>
      <c r="F188" s="130" t="s">
        <v>393</v>
      </c>
      <c r="I188" s="123"/>
      <c r="J188" s="131">
        <f>BK188</f>
        <v>0</v>
      </c>
      <c r="L188" s="120"/>
      <c r="M188" s="125"/>
      <c r="P188" s="126">
        <f>SUM(P189:P212)</f>
        <v>0</v>
      </c>
      <c r="R188" s="126">
        <f>SUM(R189:R212)</f>
        <v>66.954999999999998</v>
      </c>
      <c r="T188" s="127">
        <f>SUM(T189:T212)</f>
        <v>0</v>
      </c>
      <c r="AR188" s="121" t="s">
        <v>85</v>
      </c>
      <c r="AT188" s="128" t="s">
        <v>76</v>
      </c>
      <c r="AU188" s="128" t="s">
        <v>87</v>
      </c>
      <c r="AY188" s="121" t="s">
        <v>135</v>
      </c>
      <c r="BK188" s="129">
        <f>SUM(BK189:BK212)</f>
        <v>0</v>
      </c>
    </row>
    <row r="189" spans="2:65" s="1" customFormat="1" ht="21.75" customHeight="1">
      <c r="B189" s="31"/>
      <c r="C189" s="132" t="s">
        <v>394</v>
      </c>
      <c r="D189" s="132" t="s">
        <v>138</v>
      </c>
      <c r="E189" s="133" t="s">
        <v>395</v>
      </c>
      <c r="F189" s="134" t="s">
        <v>396</v>
      </c>
      <c r="G189" s="135" t="s">
        <v>258</v>
      </c>
      <c r="H189" s="136">
        <v>35.25</v>
      </c>
      <c r="I189" s="137"/>
      <c r="J189" s="138">
        <f>ROUND(I189*H189,2)</f>
        <v>0</v>
      </c>
      <c r="K189" s="134" t="s">
        <v>307</v>
      </c>
      <c r="L189" s="31"/>
      <c r="M189" s="139" t="s">
        <v>1</v>
      </c>
      <c r="N189" s="140" t="s">
        <v>42</v>
      </c>
      <c r="P189" s="141">
        <f>O189*H189</f>
        <v>0</v>
      </c>
      <c r="Q189" s="141">
        <v>0</v>
      </c>
      <c r="R189" s="141">
        <f>Q189*H189</f>
        <v>0</v>
      </c>
      <c r="S189" s="141">
        <v>0</v>
      </c>
      <c r="T189" s="142">
        <f>S189*H189</f>
        <v>0</v>
      </c>
      <c r="AR189" s="143" t="s">
        <v>141</v>
      </c>
      <c r="AT189" s="143" t="s">
        <v>138</v>
      </c>
      <c r="AU189" s="143" t="s">
        <v>98</v>
      </c>
      <c r="AY189" s="16" t="s">
        <v>135</v>
      </c>
      <c r="BE189" s="144">
        <f>IF(N189="základní",J189,0)</f>
        <v>0</v>
      </c>
      <c r="BF189" s="144">
        <f>IF(N189="snížená",J189,0)</f>
        <v>0</v>
      </c>
      <c r="BG189" s="144">
        <f>IF(N189="zákl. přenesená",J189,0)</f>
        <v>0</v>
      </c>
      <c r="BH189" s="144">
        <f>IF(N189="sníž. přenesená",J189,0)</f>
        <v>0</v>
      </c>
      <c r="BI189" s="144">
        <f>IF(N189="nulová",J189,0)</f>
        <v>0</v>
      </c>
      <c r="BJ189" s="16" t="s">
        <v>85</v>
      </c>
      <c r="BK189" s="144">
        <f>ROUND(I189*H189,2)</f>
        <v>0</v>
      </c>
      <c r="BL189" s="16" t="s">
        <v>141</v>
      </c>
      <c r="BM189" s="143" t="s">
        <v>397</v>
      </c>
    </row>
    <row r="190" spans="2:65" s="1" customFormat="1">
      <c r="B190" s="31"/>
      <c r="D190" s="145" t="s">
        <v>143</v>
      </c>
      <c r="F190" s="146" t="s">
        <v>398</v>
      </c>
      <c r="I190" s="147"/>
      <c r="L190" s="31"/>
      <c r="M190" s="148"/>
      <c r="T190" s="55"/>
      <c r="AT190" s="16" t="s">
        <v>143</v>
      </c>
      <c r="AU190" s="16" t="s">
        <v>98</v>
      </c>
    </row>
    <row r="191" spans="2:65" s="12" customFormat="1">
      <c r="B191" s="149"/>
      <c r="D191" s="145" t="s">
        <v>145</v>
      </c>
      <c r="E191" s="150" t="s">
        <v>1</v>
      </c>
      <c r="F191" s="151" t="s">
        <v>399</v>
      </c>
      <c r="H191" s="152">
        <v>35.25</v>
      </c>
      <c r="I191" s="153"/>
      <c r="L191" s="149"/>
      <c r="M191" s="154"/>
      <c r="T191" s="155"/>
      <c r="AT191" s="150" t="s">
        <v>145</v>
      </c>
      <c r="AU191" s="150" t="s">
        <v>98</v>
      </c>
      <c r="AV191" s="12" t="s">
        <v>87</v>
      </c>
      <c r="AW191" s="12" t="s">
        <v>33</v>
      </c>
      <c r="AX191" s="12" t="s">
        <v>85</v>
      </c>
      <c r="AY191" s="150" t="s">
        <v>135</v>
      </c>
    </row>
    <row r="192" spans="2:65" s="1" customFormat="1" ht="16.5" customHeight="1">
      <c r="B192" s="31"/>
      <c r="C192" s="132" t="s">
        <v>7</v>
      </c>
      <c r="D192" s="132" t="s">
        <v>138</v>
      </c>
      <c r="E192" s="133" t="s">
        <v>400</v>
      </c>
      <c r="F192" s="134" t="s">
        <v>401</v>
      </c>
      <c r="G192" s="135" t="s">
        <v>258</v>
      </c>
      <c r="H192" s="136">
        <v>35.25</v>
      </c>
      <c r="I192" s="137"/>
      <c r="J192" s="138">
        <f>ROUND(I192*H192,2)</f>
        <v>0</v>
      </c>
      <c r="K192" s="134" t="s">
        <v>307</v>
      </c>
      <c r="L192" s="31"/>
      <c r="M192" s="139" t="s">
        <v>1</v>
      </c>
      <c r="N192" s="140" t="s">
        <v>42</v>
      </c>
      <c r="P192" s="141">
        <f>O192*H192</f>
        <v>0</v>
      </c>
      <c r="Q192" s="141">
        <v>0</v>
      </c>
      <c r="R192" s="141">
        <f>Q192*H192</f>
        <v>0</v>
      </c>
      <c r="S192" s="141">
        <v>0</v>
      </c>
      <c r="T192" s="142">
        <f>S192*H192</f>
        <v>0</v>
      </c>
      <c r="AR192" s="143" t="s">
        <v>141</v>
      </c>
      <c r="AT192" s="143" t="s">
        <v>138</v>
      </c>
      <c r="AU192" s="143" t="s">
        <v>98</v>
      </c>
      <c r="AY192" s="16" t="s">
        <v>135</v>
      </c>
      <c r="BE192" s="144">
        <f>IF(N192="základní",J192,0)</f>
        <v>0</v>
      </c>
      <c r="BF192" s="144">
        <f>IF(N192="snížená",J192,0)</f>
        <v>0</v>
      </c>
      <c r="BG192" s="144">
        <f>IF(N192="zákl. přenesená",J192,0)</f>
        <v>0</v>
      </c>
      <c r="BH192" s="144">
        <f>IF(N192="sníž. přenesená",J192,0)</f>
        <v>0</v>
      </c>
      <c r="BI192" s="144">
        <f>IF(N192="nulová",J192,0)</f>
        <v>0</v>
      </c>
      <c r="BJ192" s="16" t="s">
        <v>85</v>
      </c>
      <c r="BK192" s="144">
        <f>ROUND(I192*H192,2)</f>
        <v>0</v>
      </c>
      <c r="BL192" s="16" t="s">
        <v>141</v>
      </c>
      <c r="BM192" s="143" t="s">
        <v>402</v>
      </c>
    </row>
    <row r="193" spans="2:65" s="1" customFormat="1" ht="19.5">
      <c r="B193" s="31"/>
      <c r="D193" s="145" t="s">
        <v>143</v>
      </c>
      <c r="F193" s="146" t="s">
        <v>403</v>
      </c>
      <c r="I193" s="147"/>
      <c r="L193" s="31"/>
      <c r="M193" s="148"/>
      <c r="T193" s="55"/>
      <c r="AT193" s="16" t="s">
        <v>143</v>
      </c>
      <c r="AU193" s="16" t="s">
        <v>98</v>
      </c>
    </row>
    <row r="194" spans="2:65" s="1" customFormat="1" ht="16.5" customHeight="1">
      <c r="B194" s="31"/>
      <c r="C194" s="132" t="s">
        <v>404</v>
      </c>
      <c r="D194" s="132" t="s">
        <v>138</v>
      </c>
      <c r="E194" s="133" t="s">
        <v>405</v>
      </c>
      <c r="F194" s="134" t="s">
        <v>406</v>
      </c>
      <c r="G194" s="135" t="s">
        <v>258</v>
      </c>
      <c r="H194" s="136">
        <v>35.25</v>
      </c>
      <c r="I194" s="137"/>
      <c r="J194" s="138">
        <f>ROUND(I194*H194,2)</f>
        <v>0</v>
      </c>
      <c r="K194" s="134" t="s">
        <v>307</v>
      </c>
      <c r="L194" s="31"/>
      <c r="M194" s="139" t="s">
        <v>1</v>
      </c>
      <c r="N194" s="140" t="s">
        <v>42</v>
      </c>
      <c r="P194" s="141">
        <f>O194*H194</f>
        <v>0</v>
      </c>
      <c r="Q194" s="141">
        <v>0</v>
      </c>
      <c r="R194" s="141">
        <f>Q194*H194</f>
        <v>0</v>
      </c>
      <c r="S194" s="141">
        <v>0</v>
      </c>
      <c r="T194" s="142">
        <f>S194*H194</f>
        <v>0</v>
      </c>
      <c r="AR194" s="143" t="s">
        <v>141</v>
      </c>
      <c r="AT194" s="143" t="s">
        <v>138</v>
      </c>
      <c r="AU194" s="143" t="s">
        <v>98</v>
      </c>
      <c r="AY194" s="16" t="s">
        <v>135</v>
      </c>
      <c r="BE194" s="144">
        <f>IF(N194="základní",J194,0)</f>
        <v>0</v>
      </c>
      <c r="BF194" s="144">
        <f>IF(N194="snížená",J194,0)</f>
        <v>0</v>
      </c>
      <c r="BG194" s="144">
        <f>IF(N194="zákl. přenesená",J194,0)</f>
        <v>0</v>
      </c>
      <c r="BH194" s="144">
        <f>IF(N194="sníž. přenesená",J194,0)</f>
        <v>0</v>
      </c>
      <c r="BI194" s="144">
        <f>IF(N194="nulová",J194,0)</f>
        <v>0</v>
      </c>
      <c r="BJ194" s="16" t="s">
        <v>85</v>
      </c>
      <c r="BK194" s="144">
        <f>ROUND(I194*H194,2)</f>
        <v>0</v>
      </c>
      <c r="BL194" s="16" t="s">
        <v>141</v>
      </c>
      <c r="BM194" s="143" t="s">
        <v>407</v>
      </c>
    </row>
    <row r="195" spans="2:65" s="1" customFormat="1">
      <c r="B195" s="31"/>
      <c r="D195" s="145" t="s">
        <v>143</v>
      </c>
      <c r="F195" s="146" t="s">
        <v>408</v>
      </c>
      <c r="I195" s="147"/>
      <c r="L195" s="31"/>
      <c r="M195" s="148"/>
      <c r="T195" s="55"/>
      <c r="AT195" s="16" t="s">
        <v>143</v>
      </c>
      <c r="AU195" s="16" t="s">
        <v>98</v>
      </c>
    </row>
    <row r="196" spans="2:65" s="1" customFormat="1" ht="16.5" customHeight="1">
      <c r="B196" s="31"/>
      <c r="C196" s="132" t="s">
        <v>181</v>
      </c>
      <c r="D196" s="132" t="s">
        <v>138</v>
      </c>
      <c r="E196" s="133" t="s">
        <v>409</v>
      </c>
      <c r="F196" s="134" t="s">
        <v>410</v>
      </c>
      <c r="G196" s="135" t="s">
        <v>105</v>
      </c>
      <c r="H196" s="136">
        <v>150</v>
      </c>
      <c r="I196" s="137"/>
      <c r="J196" s="138">
        <f>ROUND(I196*H196,2)</f>
        <v>0</v>
      </c>
      <c r="K196" s="134" t="s">
        <v>307</v>
      </c>
      <c r="L196" s="31"/>
      <c r="M196" s="139" t="s">
        <v>1</v>
      </c>
      <c r="N196" s="140" t="s">
        <v>42</v>
      </c>
      <c r="P196" s="141">
        <f>O196*H196</f>
        <v>0</v>
      </c>
      <c r="Q196" s="141">
        <v>0</v>
      </c>
      <c r="R196" s="141">
        <f>Q196*H196</f>
        <v>0</v>
      </c>
      <c r="S196" s="141">
        <v>0</v>
      </c>
      <c r="T196" s="142">
        <f>S196*H196</f>
        <v>0</v>
      </c>
      <c r="AR196" s="143" t="s">
        <v>141</v>
      </c>
      <c r="AT196" s="143" t="s">
        <v>138</v>
      </c>
      <c r="AU196" s="143" t="s">
        <v>98</v>
      </c>
      <c r="AY196" s="16" t="s">
        <v>135</v>
      </c>
      <c r="BE196" s="144">
        <f>IF(N196="základní",J196,0)</f>
        <v>0</v>
      </c>
      <c r="BF196" s="144">
        <f>IF(N196="snížená",J196,0)</f>
        <v>0</v>
      </c>
      <c r="BG196" s="144">
        <f>IF(N196="zákl. přenesená",J196,0)</f>
        <v>0</v>
      </c>
      <c r="BH196" s="144">
        <f>IF(N196="sníž. přenesená",J196,0)</f>
        <v>0</v>
      </c>
      <c r="BI196" s="144">
        <f>IF(N196="nulová",J196,0)</f>
        <v>0</v>
      </c>
      <c r="BJ196" s="16" t="s">
        <v>85</v>
      </c>
      <c r="BK196" s="144">
        <f>ROUND(I196*H196,2)</f>
        <v>0</v>
      </c>
      <c r="BL196" s="16" t="s">
        <v>141</v>
      </c>
      <c r="BM196" s="143" t="s">
        <v>411</v>
      </c>
    </row>
    <row r="197" spans="2:65" s="1" customFormat="1">
      <c r="B197" s="31"/>
      <c r="D197" s="145" t="s">
        <v>143</v>
      </c>
      <c r="F197" s="146" t="s">
        <v>412</v>
      </c>
      <c r="I197" s="147"/>
      <c r="L197" s="31"/>
      <c r="M197" s="148"/>
      <c r="T197" s="55"/>
      <c r="AT197" s="16" t="s">
        <v>143</v>
      </c>
      <c r="AU197" s="16" t="s">
        <v>98</v>
      </c>
    </row>
    <row r="198" spans="2:65" s="12" customFormat="1">
      <c r="B198" s="149"/>
      <c r="D198" s="145" t="s">
        <v>145</v>
      </c>
      <c r="E198" s="150" t="s">
        <v>1</v>
      </c>
      <c r="F198" s="151" t="s">
        <v>226</v>
      </c>
      <c r="H198" s="152">
        <v>150</v>
      </c>
      <c r="I198" s="153"/>
      <c r="L198" s="149"/>
      <c r="M198" s="154"/>
      <c r="T198" s="155"/>
      <c r="AT198" s="150" t="s">
        <v>145</v>
      </c>
      <c r="AU198" s="150" t="s">
        <v>98</v>
      </c>
      <c r="AV198" s="12" t="s">
        <v>87</v>
      </c>
      <c r="AW198" s="12" t="s">
        <v>33</v>
      </c>
      <c r="AX198" s="12" t="s">
        <v>85</v>
      </c>
      <c r="AY198" s="150" t="s">
        <v>135</v>
      </c>
    </row>
    <row r="199" spans="2:65" s="1" customFormat="1" ht="21.75" customHeight="1">
      <c r="B199" s="31"/>
      <c r="C199" s="132" t="s">
        <v>413</v>
      </c>
      <c r="D199" s="132" t="s">
        <v>138</v>
      </c>
      <c r="E199" s="133" t="s">
        <v>414</v>
      </c>
      <c r="F199" s="134" t="s">
        <v>415</v>
      </c>
      <c r="G199" s="135" t="s">
        <v>105</v>
      </c>
      <c r="H199" s="136">
        <v>100</v>
      </c>
      <c r="I199" s="137"/>
      <c r="J199" s="138">
        <f>ROUND(I199*H199,2)</f>
        <v>0</v>
      </c>
      <c r="K199" s="134" t="s">
        <v>307</v>
      </c>
      <c r="L199" s="31"/>
      <c r="M199" s="139" t="s">
        <v>1</v>
      </c>
      <c r="N199" s="140" t="s">
        <v>42</v>
      </c>
      <c r="P199" s="141">
        <f>O199*H199</f>
        <v>0</v>
      </c>
      <c r="Q199" s="141">
        <v>9.0399999999999994E-2</v>
      </c>
      <c r="R199" s="141">
        <f>Q199*H199</f>
        <v>9.0399999999999991</v>
      </c>
      <c r="S199" s="141">
        <v>0</v>
      </c>
      <c r="T199" s="142">
        <f>S199*H199</f>
        <v>0</v>
      </c>
      <c r="AR199" s="143" t="s">
        <v>141</v>
      </c>
      <c r="AT199" s="143" t="s">
        <v>138</v>
      </c>
      <c r="AU199" s="143" t="s">
        <v>98</v>
      </c>
      <c r="AY199" s="16" t="s">
        <v>135</v>
      </c>
      <c r="BE199" s="144">
        <f>IF(N199="základní",J199,0)</f>
        <v>0</v>
      </c>
      <c r="BF199" s="144">
        <f>IF(N199="snížená",J199,0)</f>
        <v>0</v>
      </c>
      <c r="BG199" s="144">
        <f>IF(N199="zákl. přenesená",J199,0)</f>
        <v>0</v>
      </c>
      <c r="BH199" s="144">
        <f>IF(N199="sníž. přenesená",J199,0)</f>
        <v>0</v>
      </c>
      <c r="BI199" s="144">
        <f>IF(N199="nulová",J199,0)</f>
        <v>0</v>
      </c>
      <c r="BJ199" s="16" t="s">
        <v>85</v>
      </c>
      <c r="BK199" s="144">
        <f>ROUND(I199*H199,2)</f>
        <v>0</v>
      </c>
      <c r="BL199" s="16" t="s">
        <v>141</v>
      </c>
      <c r="BM199" s="143" t="s">
        <v>416</v>
      </c>
    </row>
    <row r="200" spans="2:65" s="1" customFormat="1" ht="19.5">
      <c r="B200" s="31"/>
      <c r="D200" s="145" t="s">
        <v>143</v>
      </c>
      <c r="F200" s="146" t="s">
        <v>417</v>
      </c>
      <c r="I200" s="147"/>
      <c r="L200" s="31"/>
      <c r="M200" s="148"/>
      <c r="T200" s="55"/>
      <c r="AT200" s="16" t="s">
        <v>143</v>
      </c>
      <c r="AU200" s="16" t="s">
        <v>98</v>
      </c>
    </row>
    <row r="201" spans="2:65" s="1" customFormat="1" ht="16.5" customHeight="1">
      <c r="B201" s="31"/>
      <c r="C201" s="156" t="s">
        <v>418</v>
      </c>
      <c r="D201" s="156" t="s">
        <v>158</v>
      </c>
      <c r="E201" s="157" t="s">
        <v>419</v>
      </c>
      <c r="F201" s="158" t="s">
        <v>420</v>
      </c>
      <c r="G201" s="159" t="s">
        <v>96</v>
      </c>
      <c r="H201" s="160">
        <v>400</v>
      </c>
      <c r="I201" s="161"/>
      <c r="J201" s="162">
        <f>ROUND(I201*H201,2)</f>
        <v>0</v>
      </c>
      <c r="K201" s="158" t="s">
        <v>345</v>
      </c>
      <c r="L201" s="163"/>
      <c r="M201" s="164" t="s">
        <v>1</v>
      </c>
      <c r="N201" s="165" t="s">
        <v>42</v>
      </c>
      <c r="P201" s="141">
        <f>O201*H201</f>
        <v>0</v>
      </c>
      <c r="Q201" s="141">
        <v>0</v>
      </c>
      <c r="R201" s="141">
        <f>Q201*H201</f>
        <v>0</v>
      </c>
      <c r="S201" s="141">
        <v>0</v>
      </c>
      <c r="T201" s="142">
        <f>S201*H201</f>
        <v>0</v>
      </c>
      <c r="AR201" s="143" t="s">
        <v>176</v>
      </c>
      <c r="AT201" s="143" t="s">
        <v>158</v>
      </c>
      <c r="AU201" s="143" t="s">
        <v>98</v>
      </c>
      <c r="AY201" s="16" t="s">
        <v>135</v>
      </c>
      <c r="BE201" s="144">
        <f>IF(N201="základní",J201,0)</f>
        <v>0</v>
      </c>
      <c r="BF201" s="144">
        <f>IF(N201="snížená",J201,0)</f>
        <v>0</v>
      </c>
      <c r="BG201" s="144">
        <f>IF(N201="zákl. přenesená",J201,0)</f>
        <v>0</v>
      </c>
      <c r="BH201" s="144">
        <f>IF(N201="sníž. přenesená",J201,0)</f>
        <v>0</v>
      </c>
      <c r="BI201" s="144">
        <f>IF(N201="nulová",J201,0)</f>
        <v>0</v>
      </c>
      <c r="BJ201" s="16" t="s">
        <v>85</v>
      </c>
      <c r="BK201" s="144">
        <f>ROUND(I201*H201,2)</f>
        <v>0</v>
      </c>
      <c r="BL201" s="16" t="s">
        <v>141</v>
      </c>
      <c r="BM201" s="143" t="s">
        <v>421</v>
      </c>
    </row>
    <row r="202" spans="2:65" s="1" customFormat="1" ht="16.5" customHeight="1">
      <c r="B202" s="31"/>
      <c r="C202" s="132" t="s">
        <v>422</v>
      </c>
      <c r="D202" s="132" t="s">
        <v>138</v>
      </c>
      <c r="E202" s="133" t="s">
        <v>423</v>
      </c>
      <c r="F202" s="134" t="s">
        <v>424</v>
      </c>
      <c r="G202" s="135" t="s">
        <v>105</v>
      </c>
      <c r="H202" s="136">
        <v>165</v>
      </c>
      <c r="I202" s="137"/>
      <c r="J202" s="138">
        <f>ROUND(I202*H202,2)</f>
        <v>0</v>
      </c>
      <c r="K202" s="134" t="s">
        <v>307</v>
      </c>
      <c r="L202" s="31"/>
      <c r="M202" s="139" t="s">
        <v>1</v>
      </c>
      <c r="N202" s="140" t="s">
        <v>42</v>
      </c>
      <c r="P202" s="141">
        <f>O202*H202</f>
        <v>0</v>
      </c>
      <c r="Q202" s="141">
        <v>0.34499999999999997</v>
      </c>
      <c r="R202" s="141">
        <f>Q202*H202</f>
        <v>56.924999999999997</v>
      </c>
      <c r="S202" s="141">
        <v>0</v>
      </c>
      <c r="T202" s="142">
        <f>S202*H202</f>
        <v>0</v>
      </c>
      <c r="AR202" s="143" t="s">
        <v>141</v>
      </c>
      <c r="AT202" s="143" t="s">
        <v>138</v>
      </c>
      <c r="AU202" s="143" t="s">
        <v>98</v>
      </c>
      <c r="AY202" s="16" t="s">
        <v>135</v>
      </c>
      <c r="BE202" s="144">
        <f>IF(N202="základní",J202,0)</f>
        <v>0</v>
      </c>
      <c r="BF202" s="144">
        <f>IF(N202="snížená",J202,0)</f>
        <v>0</v>
      </c>
      <c r="BG202" s="144">
        <f>IF(N202="zákl. přenesená",J202,0)</f>
        <v>0</v>
      </c>
      <c r="BH202" s="144">
        <f>IF(N202="sníž. přenesená",J202,0)</f>
        <v>0</v>
      </c>
      <c r="BI202" s="144">
        <f>IF(N202="nulová",J202,0)</f>
        <v>0</v>
      </c>
      <c r="BJ202" s="16" t="s">
        <v>85</v>
      </c>
      <c r="BK202" s="144">
        <f>ROUND(I202*H202,2)</f>
        <v>0</v>
      </c>
      <c r="BL202" s="16" t="s">
        <v>141</v>
      </c>
      <c r="BM202" s="143" t="s">
        <v>425</v>
      </c>
    </row>
    <row r="203" spans="2:65" s="1" customFormat="1">
      <c r="B203" s="31"/>
      <c r="D203" s="145" t="s">
        <v>143</v>
      </c>
      <c r="F203" s="146" t="s">
        <v>426</v>
      </c>
      <c r="I203" s="147"/>
      <c r="L203" s="31"/>
      <c r="M203" s="148"/>
      <c r="T203" s="55"/>
      <c r="AT203" s="16" t="s">
        <v>143</v>
      </c>
      <c r="AU203" s="16" t="s">
        <v>98</v>
      </c>
    </row>
    <row r="204" spans="2:65" s="12" customFormat="1">
      <c r="B204" s="149"/>
      <c r="D204" s="145" t="s">
        <v>145</v>
      </c>
      <c r="E204" s="150" t="s">
        <v>1</v>
      </c>
      <c r="F204" s="151" t="s">
        <v>427</v>
      </c>
      <c r="H204" s="152">
        <v>150</v>
      </c>
      <c r="I204" s="153"/>
      <c r="L204" s="149"/>
      <c r="M204" s="154"/>
      <c r="T204" s="155"/>
      <c r="AT204" s="150" t="s">
        <v>145</v>
      </c>
      <c r="AU204" s="150" t="s">
        <v>98</v>
      </c>
      <c r="AV204" s="12" t="s">
        <v>87</v>
      </c>
      <c r="AW204" s="12" t="s">
        <v>33</v>
      </c>
      <c r="AX204" s="12" t="s">
        <v>85</v>
      </c>
      <c r="AY204" s="150" t="s">
        <v>135</v>
      </c>
    </row>
    <row r="205" spans="2:65" s="12" customFormat="1">
      <c r="B205" s="149"/>
      <c r="D205" s="145" t="s">
        <v>145</v>
      </c>
      <c r="F205" s="151" t="s">
        <v>428</v>
      </c>
      <c r="H205" s="152">
        <v>165</v>
      </c>
      <c r="I205" s="153"/>
      <c r="L205" s="149"/>
      <c r="M205" s="154"/>
      <c r="T205" s="155"/>
      <c r="AT205" s="150" t="s">
        <v>145</v>
      </c>
      <c r="AU205" s="150" t="s">
        <v>98</v>
      </c>
      <c r="AV205" s="12" t="s">
        <v>87</v>
      </c>
      <c r="AW205" s="12" t="s">
        <v>4</v>
      </c>
      <c r="AX205" s="12" t="s">
        <v>85</v>
      </c>
      <c r="AY205" s="150" t="s">
        <v>135</v>
      </c>
    </row>
    <row r="206" spans="2:65" s="1" customFormat="1" ht="21.75" customHeight="1">
      <c r="B206" s="31"/>
      <c r="C206" s="132" t="s">
        <v>429</v>
      </c>
      <c r="D206" s="132" t="s">
        <v>138</v>
      </c>
      <c r="E206" s="133" t="s">
        <v>430</v>
      </c>
      <c r="F206" s="134" t="s">
        <v>431</v>
      </c>
      <c r="G206" s="135" t="s">
        <v>105</v>
      </c>
      <c r="H206" s="136">
        <v>165</v>
      </c>
      <c r="I206" s="137"/>
      <c r="J206" s="138">
        <f>ROUND(I206*H206,2)</f>
        <v>0</v>
      </c>
      <c r="K206" s="134" t="s">
        <v>307</v>
      </c>
      <c r="L206" s="31"/>
      <c r="M206" s="139" t="s">
        <v>1</v>
      </c>
      <c r="N206" s="140" t="s">
        <v>42</v>
      </c>
      <c r="P206" s="141">
        <f>O206*H206</f>
        <v>0</v>
      </c>
      <c r="Q206" s="141">
        <v>0</v>
      </c>
      <c r="R206" s="141">
        <f>Q206*H206</f>
        <v>0</v>
      </c>
      <c r="S206" s="141">
        <v>0</v>
      </c>
      <c r="T206" s="142">
        <f>S206*H206</f>
        <v>0</v>
      </c>
      <c r="AR206" s="143" t="s">
        <v>141</v>
      </c>
      <c r="AT206" s="143" t="s">
        <v>138</v>
      </c>
      <c r="AU206" s="143" t="s">
        <v>98</v>
      </c>
      <c r="AY206" s="16" t="s">
        <v>135</v>
      </c>
      <c r="BE206" s="144">
        <f>IF(N206="základní",J206,0)</f>
        <v>0</v>
      </c>
      <c r="BF206" s="144">
        <f>IF(N206="snížená",J206,0)</f>
        <v>0</v>
      </c>
      <c r="BG206" s="144">
        <f>IF(N206="zákl. přenesená",J206,0)</f>
        <v>0</v>
      </c>
      <c r="BH206" s="144">
        <f>IF(N206="sníž. přenesená",J206,0)</f>
        <v>0</v>
      </c>
      <c r="BI206" s="144">
        <f>IF(N206="nulová",J206,0)</f>
        <v>0</v>
      </c>
      <c r="BJ206" s="16" t="s">
        <v>85</v>
      </c>
      <c r="BK206" s="144">
        <f>ROUND(I206*H206,2)</f>
        <v>0</v>
      </c>
      <c r="BL206" s="16" t="s">
        <v>141</v>
      </c>
      <c r="BM206" s="143" t="s">
        <v>432</v>
      </c>
    </row>
    <row r="207" spans="2:65" s="1" customFormat="1" ht="19.5">
      <c r="B207" s="31"/>
      <c r="D207" s="145" t="s">
        <v>143</v>
      </c>
      <c r="F207" s="146" t="s">
        <v>433</v>
      </c>
      <c r="I207" s="147"/>
      <c r="L207" s="31"/>
      <c r="M207" s="148"/>
      <c r="T207" s="55"/>
      <c r="AT207" s="16" t="s">
        <v>143</v>
      </c>
      <c r="AU207" s="16" t="s">
        <v>98</v>
      </c>
    </row>
    <row r="208" spans="2:65" s="12" customFormat="1">
      <c r="B208" s="149"/>
      <c r="D208" s="145" t="s">
        <v>145</v>
      </c>
      <c r="E208" s="150" t="s">
        <v>1</v>
      </c>
      <c r="F208" s="151" t="s">
        <v>427</v>
      </c>
      <c r="H208" s="152">
        <v>150</v>
      </c>
      <c r="I208" s="153"/>
      <c r="L208" s="149"/>
      <c r="M208" s="154"/>
      <c r="T208" s="155"/>
      <c r="AT208" s="150" t="s">
        <v>145</v>
      </c>
      <c r="AU208" s="150" t="s">
        <v>98</v>
      </c>
      <c r="AV208" s="12" t="s">
        <v>87</v>
      </c>
      <c r="AW208" s="12" t="s">
        <v>33</v>
      </c>
      <c r="AX208" s="12" t="s">
        <v>85</v>
      </c>
      <c r="AY208" s="150" t="s">
        <v>135</v>
      </c>
    </row>
    <row r="209" spans="2:65" s="12" customFormat="1">
      <c r="B209" s="149"/>
      <c r="D209" s="145" t="s">
        <v>145</v>
      </c>
      <c r="F209" s="151" t="s">
        <v>428</v>
      </c>
      <c r="H209" s="152">
        <v>165</v>
      </c>
      <c r="I209" s="153"/>
      <c r="L209" s="149"/>
      <c r="M209" s="154"/>
      <c r="T209" s="155"/>
      <c r="AT209" s="150" t="s">
        <v>145</v>
      </c>
      <c r="AU209" s="150" t="s">
        <v>98</v>
      </c>
      <c r="AV209" s="12" t="s">
        <v>87</v>
      </c>
      <c r="AW209" s="12" t="s">
        <v>4</v>
      </c>
      <c r="AX209" s="12" t="s">
        <v>85</v>
      </c>
      <c r="AY209" s="150" t="s">
        <v>135</v>
      </c>
    </row>
    <row r="210" spans="2:65" s="1" customFormat="1" ht="16.5" customHeight="1">
      <c r="B210" s="31"/>
      <c r="C210" s="156" t="s">
        <v>434</v>
      </c>
      <c r="D210" s="156" t="s">
        <v>158</v>
      </c>
      <c r="E210" s="157" t="s">
        <v>435</v>
      </c>
      <c r="F210" s="158" t="s">
        <v>436</v>
      </c>
      <c r="G210" s="159" t="s">
        <v>258</v>
      </c>
      <c r="H210" s="160">
        <v>4.5</v>
      </c>
      <c r="I210" s="161"/>
      <c r="J210" s="162">
        <f>ROUND(I210*H210,2)</f>
        <v>0</v>
      </c>
      <c r="K210" s="158" t="s">
        <v>307</v>
      </c>
      <c r="L210" s="163"/>
      <c r="M210" s="164" t="s">
        <v>1</v>
      </c>
      <c r="N210" s="165" t="s">
        <v>42</v>
      </c>
      <c r="P210" s="141">
        <f>O210*H210</f>
        <v>0</v>
      </c>
      <c r="Q210" s="141">
        <v>0.22</v>
      </c>
      <c r="R210" s="141">
        <f>Q210*H210</f>
        <v>0.99</v>
      </c>
      <c r="S210" s="141">
        <v>0</v>
      </c>
      <c r="T210" s="142">
        <f>S210*H210</f>
        <v>0</v>
      </c>
      <c r="AR210" s="143" t="s">
        <v>176</v>
      </c>
      <c r="AT210" s="143" t="s">
        <v>158</v>
      </c>
      <c r="AU210" s="143" t="s">
        <v>98</v>
      </c>
      <c r="AY210" s="16" t="s">
        <v>135</v>
      </c>
      <c r="BE210" s="144">
        <f>IF(N210="základní",J210,0)</f>
        <v>0</v>
      </c>
      <c r="BF210" s="144">
        <f>IF(N210="snížená",J210,0)</f>
        <v>0</v>
      </c>
      <c r="BG210" s="144">
        <f>IF(N210="zákl. přenesená",J210,0)</f>
        <v>0</v>
      </c>
      <c r="BH210" s="144">
        <f>IF(N210="sníž. přenesená",J210,0)</f>
        <v>0</v>
      </c>
      <c r="BI210" s="144">
        <f>IF(N210="nulová",J210,0)</f>
        <v>0</v>
      </c>
      <c r="BJ210" s="16" t="s">
        <v>85</v>
      </c>
      <c r="BK210" s="144">
        <f>ROUND(I210*H210,2)</f>
        <v>0</v>
      </c>
      <c r="BL210" s="16" t="s">
        <v>141</v>
      </c>
      <c r="BM210" s="143" t="s">
        <v>437</v>
      </c>
    </row>
    <row r="211" spans="2:65" s="1" customFormat="1">
      <c r="B211" s="31"/>
      <c r="D211" s="145" t="s">
        <v>143</v>
      </c>
      <c r="F211" s="146" t="s">
        <v>436</v>
      </c>
      <c r="I211" s="147"/>
      <c r="L211" s="31"/>
      <c r="M211" s="148"/>
      <c r="T211" s="55"/>
      <c r="AT211" s="16" t="s">
        <v>143</v>
      </c>
      <c r="AU211" s="16" t="s">
        <v>98</v>
      </c>
    </row>
    <row r="212" spans="2:65" s="12" customFormat="1">
      <c r="B212" s="149"/>
      <c r="D212" s="145" t="s">
        <v>145</v>
      </c>
      <c r="E212" s="150" t="s">
        <v>1</v>
      </c>
      <c r="F212" s="151" t="s">
        <v>438</v>
      </c>
      <c r="H212" s="152">
        <v>4.5</v>
      </c>
      <c r="I212" s="153"/>
      <c r="L212" s="149"/>
      <c r="M212" s="154"/>
      <c r="T212" s="155"/>
      <c r="AT212" s="150" t="s">
        <v>145</v>
      </c>
      <c r="AU212" s="150" t="s">
        <v>98</v>
      </c>
      <c r="AV212" s="12" t="s">
        <v>87</v>
      </c>
      <c r="AW212" s="12" t="s">
        <v>33</v>
      </c>
      <c r="AX212" s="12" t="s">
        <v>85</v>
      </c>
      <c r="AY212" s="150" t="s">
        <v>135</v>
      </c>
    </row>
    <row r="213" spans="2:65" s="11" customFormat="1" ht="20.85" customHeight="1">
      <c r="B213" s="120"/>
      <c r="D213" s="121" t="s">
        <v>76</v>
      </c>
      <c r="E213" s="130" t="s">
        <v>136</v>
      </c>
      <c r="F213" s="130" t="s">
        <v>439</v>
      </c>
      <c r="I213" s="123"/>
      <c r="J213" s="131">
        <f>BK213</f>
        <v>0</v>
      </c>
      <c r="L213" s="120"/>
      <c r="M213" s="125"/>
      <c r="P213" s="126">
        <f>SUM(P214:P224)</f>
        <v>0</v>
      </c>
      <c r="R213" s="126">
        <f>SUM(R214:R224)</f>
        <v>0.14574000000000001</v>
      </c>
      <c r="T213" s="127">
        <f>SUM(T214:T224)</f>
        <v>0</v>
      </c>
      <c r="AR213" s="121" t="s">
        <v>85</v>
      </c>
      <c r="AT213" s="128" t="s">
        <v>76</v>
      </c>
      <c r="AU213" s="128" t="s">
        <v>87</v>
      </c>
      <c r="AY213" s="121" t="s">
        <v>135</v>
      </c>
      <c r="BK213" s="129">
        <f>SUM(BK214:BK224)</f>
        <v>0</v>
      </c>
    </row>
    <row r="214" spans="2:65" s="1" customFormat="1" ht="16.5" customHeight="1">
      <c r="B214" s="31"/>
      <c r="C214" s="132" t="s">
        <v>440</v>
      </c>
      <c r="D214" s="132" t="s">
        <v>138</v>
      </c>
      <c r="E214" s="133" t="s">
        <v>441</v>
      </c>
      <c r="F214" s="134" t="s">
        <v>442</v>
      </c>
      <c r="G214" s="135" t="s">
        <v>96</v>
      </c>
      <c r="H214" s="136">
        <v>16</v>
      </c>
      <c r="I214" s="137"/>
      <c r="J214" s="138">
        <f>ROUND(I214*H214,2)</f>
        <v>0</v>
      </c>
      <c r="K214" s="134" t="s">
        <v>307</v>
      </c>
      <c r="L214" s="31"/>
      <c r="M214" s="139" t="s">
        <v>1</v>
      </c>
      <c r="N214" s="140" t="s">
        <v>42</v>
      </c>
      <c r="P214" s="141">
        <f>O214*H214</f>
        <v>0</v>
      </c>
      <c r="Q214" s="141">
        <v>0</v>
      </c>
      <c r="R214" s="141">
        <f>Q214*H214</f>
        <v>0</v>
      </c>
      <c r="S214" s="141">
        <v>0</v>
      </c>
      <c r="T214" s="142">
        <f>S214*H214</f>
        <v>0</v>
      </c>
      <c r="AR214" s="143" t="s">
        <v>141</v>
      </c>
      <c r="AT214" s="143" t="s">
        <v>138</v>
      </c>
      <c r="AU214" s="143" t="s">
        <v>98</v>
      </c>
      <c r="AY214" s="16" t="s">
        <v>135</v>
      </c>
      <c r="BE214" s="144">
        <f>IF(N214="základní",J214,0)</f>
        <v>0</v>
      </c>
      <c r="BF214" s="144">
        <f>IF(N214="snížená",J214,0)</f>
        <v>0</v>
      </c>
      <c r="BG214" s="144">
        <f>IF(N214="zákl. přenesená",J214,0)</f>
        <v>0</v>
      </c>
      <c r="BH214" s="144">
        <f>IF(N214="sníž. přenesená",J214,0)</f>
        <v>0</v>
      </c>
      <c r="BI214" s="144">
        <f>IF(N214="nulová",J214,0)</f>
        <v>0</v>
      </c>
      <c r="BJ214" s="16" t="s">
        <v>85</v>
      </c>
      <c r="BK214" s="144">
        <f>ROUND(I214*H214,2)</f>
        <v>0</v>
      </c>
      <c r="BL214" s="16" t="s">
        <v>141</v>
      </c>
      <c r="BM214" s="143" t="s">
        <v>443</v>
      </c>
    </row>
    <row r="215" spans="2:65" s="1" customFormat="1" ht="16.5" customHeight="1">
      <c r="B215" s="31"/>
      <c r="C215" s="156" t="s">
        <v>444</v>
      </c>
      <c r="D215" s="156" t="s">
        <v>158</v>
      </c>
      <c r="E215" s="157" t="s">
        <v>445</v>
      </c>
      <c r="F215" s="158" t="s">
        <v>446</v>
      </c>
      <c r="G215" s="159" t="s">
        <v>96</v>
      </c>
      <c r="H215" s="160">
        <v>16</v>
      </c>
      <c r="I215" s="161"/>
      <c r="J215" s="162">
        <f>ROUND(I215*H215,2)</f>
        <v>0</v>
      </c>
      <c r="K215" s="158" t="s">
        <v>345</v>
      </c>
      <c r="L215" s="163"/>
      <c r="M215" s="164" t="s">
        <v>1</v>
      </c>
      <c r="N215" s="165" t="s">
        <v>42</v>
      </c>
      <c r="P215" s="141">
        <f>O215*H215</f>
        <v>0</v>
      </c>
      <c r="Q215" s="141">
        <v>0</v>
      </c>
      <c r="R215" s="141">
        <f>Q215*H215</f>
        <v>0</v>
      </c>
      <c r="S215" s="141">
        <v>0</v>
      </c>
      <c r="T215" s="142">
        <f>S215*H215</f>
        <v>0</v>
      </c>
      <c r="AR215" s="143" t="s">
        <v>176</v>
      </c>
      <c r="AT215" s="143" t="s">
        <v>158</v>
      </c>
      <c r="AU215" s="143" t="s">
        <v>98</v>
      </c>
      <c r="AY215" s="16" t="s">
        <v>135</v>
      </c>
      <c r="BE215" s="144">
        <f>IF(N215="základní",J215,0)</f>
        <v>0</v>
      </c>
      <c r="BF215" s="144">
        <f>IF(N215="snížená",J215,0)</f>
        <v>0</v>
      </c>
      <c r="BG215" s="144">
        <f>IF(N215="zákl. přenesená",J215,0)</f>
        <v>0</v>
      </c>
      <c r="BH215" s="144">
        <f>IF(N215="sníž. přenesená",J215,0)</f>
        <v>0</v>
      </c>
      <c r="BI215" s="144">
        <f>IF(N215="nulová",J215,0)</f>
        <v>0</v>
      </c>
      <c r="BJ215" s="16" t="s">
        <v>85</v>
      </c>
      <c r="BK215" s="144">
        <f>ROUND(I215*H215,2)</f>
        <v>0</v>
      </c>
      <c r="BL215" s="16" t="s">
        <v>141</v>
      </c>
      <c r="BM215" s="143" t="s">
        <v>447</v>
      </c>
    </row>
    <row r="216" spans="2:65" s="1" customFormat="1">
      <c r="B216" s="31"/>
      <c r="D216" s="145" t="s">
        <v>143</v>
      </c>
      <c r="F216" s="146" t="s">
        <v>446</v>
      </c>
      <c r="I216" s="147"/>
      <c r="L216" s="31"/>
      <c r="M216" s="148"/>
      <c r="T216" s="55"/>
      <c r="AT216" s="16" t="s">
        <v>143</v>
      </c>
      <c r="AU216" s="16" t="s">
        <v>98</v>
      </c>
    </row>
    <row r="217" spans="2:65" s="1" customFormat="1" ht="16.5" customHeight="1">
      <c r="B217" s="31"/>
      <c r="C217" s="132" t="s">
        <v>97</v>
      </c>
      <c r="D217" s="132" t="s">
        <v>138</v>
      </c>
      <c r="E217" s="133" t="s">
        <v>448</v>
      </c>
      <c r="F217" s="134" t="s">
        <v>449</v>
      </c>
      <c r="G217" s="135" t="s">
        <v>96</v>
      </c>
      <c r="H217" s="136">
        <v>2</v>
      </c>
      <c r="I217" s="137"/>
      <c r="J217" s="138">
        <f>ROUND(I217*H217,2)</f>
        <v>0</v>
      </c>
      <c r="K217" s="134" t="s">
        <v>307</v>
      </c>
      <c r="L217" s="31"/>
      <c r="M217" s="139" t="s">
        <v>1</v>
      </c>
      <c r="N217" s="140" t="s">
        <v>42</v>
      </c>
      <c r="P217" s="141">
        <f>O217*H217</f>
        <v>0</v>
      </c>
      <c r="Q217" s="141">
        <v>7.2870000000000004E-2</v>
      </c>
      <c r="R217" s="141">
        <f>Q217*H217</f>
        <v>0.14574000000000001</v>
      </c>
      <c r="S217" s="141">
        <v>0</v>
      </c>
      <c r="T217" s="142">
        <f>S217*H217</f>
        <v>0</v>
      </c>
      <c r="AR217" s="143" t="s">
        <v>141</v>
      </c>
      <c r="AT217" s="143" t="s">
        <v>138</v>
      </c>
      <c r="AU217" s="143" t="s">
        <v>98</v>
      </c>
      <c r="AY217" s="16" t="s">
        <v>135</v>
      </c>
      <c r="BE217" s="144">
        <f>IF(N217="základní",J217,0)</f>
        <v>0</v>
      </c>
      <c r="BF217" s="144">
        <f>IF(N217="snížená",J217,0)</f>
        <v>0</v>
      </c>
      <c r="BG217" s="144">
        <f>IF(N217="zákl. přenesená",J217,0)</f>
        <v>0</v>
      </c>
      <c r="BH217" s="144">
        <f>IF(N217="sníž. přenesená",J217,0)</f>
        <v>0</v>
      </c>
      <c r="BI217" s="144">
        <f>IF(N217="nulová",J217,0)</f>
        <v>0</v>
      </c>
      <c r="BJ217" s="16" t="s">
        <v>85</v>
      </c>
      <c r="BK217" s="144">
        <f>ROUND(I217*H217,2)</f>
        <v>0</v>
      </c>
      <c r="BL217" s="16" t="s">
        <v>141</v>
      </c>
      <c r="BM217" s="143" t="s">
        <v>450</v>
      </c>
    </row>
    <row r="218" spans="2:65" s="1" customFormat="1">
      <c r="B218" s="31"/>
      <c r="D218" s="145" t="s">
        <v>143</v>
      </c>
      <c r="F218" s="146" t="s">
        <v>449</v>
      </c>
      <c r="I218" s="147"/>
      <c r="L218" s="31"/>
      <c r="M218" s="148"/>
      <c r="T218" s="55"/>
      <c r="AT218" s="16" t="s">
        <v>143</v>
      </c>
      <c r="AU218" s="16" t="s">
        <v>98</v>
      </c>
    </row>
    <row r="219" spans="2:65" s="1" customFormat="1" ht="21.75" customHeight="1">
      <c r="B219" s="31"/>
      <c r="C219" s="156" t="s">
        <v>451</v>
      </c>
      <c r="D219" s="156" t="s">
        <v>158</v>
      </c>
      <c r="E219" s="157" t="s">
        <v>452</v>
      </c>
      <c r="F219" s="158" t="s">
        <v>453</v>
      </c>
      <c r="G219" s="159" t="s">
        <v>454</v>
      </c>
      <c r="H219" s="160">
        <v>2</v>
      </c>
      <c r="I219" s="161"/>
      <c r="J219" s="162">
        <f>ROUND(I219*H219,2)</f>
        <v>0</v>
      </c>
      <c r="K219" s="158" t="s">
        <v>345</v>
      </c>
      <c r="L219" s="163"/>
      <c r="M219" s="164" t="s">
        <v>1</v>
      </c>
      <c r="N219" s="165" t="s">
        <v>42</v>
      </c>
      <c r="P219" s="141">
        <f>O219*H219</f>
        <v>0</v>
      </c>
      <c r="Q219" s="141">
        <v>0</v>
      </c>
      <c r="R219" s="141">
        <f>Q219*H219</f>
        <v>0</v>
      </c>
      <c r="S219" s="141">
        <v>0</v>
      </c>
      <c r="T219" s="142">
        <f>S219*H219</f>
        <v>0</v>
      </c>
      <c r="AR219" s="143" t="s">
        <v>176</v>
      </c>
      <c r="AT219" s="143" t="s">
        <v>158</v>
      </c>
      <c r="AU219" s="143" t="s">
        <v>98</v>
      </c>
      <c r="AY219" s="16" t="s">
        <v>135</v>
      </c>
      <c r="BE219" s="144">
        <f>IF(N219="základní",J219,0)</f>
        <v>0</v>
      </c>
      <c r="BF219" s="144">
        <f>IF(N219="snížená",J219,0)</f>
        <v>0</v>
      </c>
      <c r="BG219" s="144">
        <f>IF(N219="zákl. přenesená",J219,0)</f>
        <v>0</v>
      </c>
      <c r="BH219" s="144">
        <f>IF(N219="sníž. přenesená",J219,0)</f>
        <v>0</v>
      </c>
      <c r="BI219" s="144">
        <f>IF(N219="nulová",J219,0)</f>
        <v>0</v>
      </c>
      <c r="BJ219" s="16" t="s">
        <v>85</v>
      </c>
      <c r="BK219" s="144">
        <f>ROUND(I219*H219,2)</f>
        <v>0</v>
      </c>
      <c r="BL219" s="16" t="s">
        <v>141</v>
      </c>
      <c r="BM219" s="143" t="s">
        <v>455</v>
      </c>
    </row>
    <row r="220" spans="2:65" s="1" customFormat="1">
      <c r="B220" s="31"/>
      <c r="D220" s="145" t="s">
        <v>143</v>
      </c>
      <c r="F220" s="146" t="s">
        <v>456</v>
      </c>
      <c r="I220" s="147"/>
      <c r="L220" s="31"/>
      <c r="M220" s="148"/>
      <c r="T220" s="55"/>
      <c r="AT220" s="16" t="s">
        <v>143</v>
      </c>
      <c r="AU220" s="16" t="s">
        <v>98</v>
      </c>
    </row>
    <row r="221" spans="2:65" s="1" customFormat="1" ht="16.5" customHeight="1">
      <c r="B221" s="31"/>
      <c r="C221" s="132" t="s">
        <v>457</v>
      </c>
      <c r="D221" s="132" t="s">
        <v>138</v>
      </c>
      <c r="E221" s="133" t="s">
        <v>458</v>
      </c>
      <c r="F221" s="134" t="s">
        <v>459</v>
      </c>
      <c r="G221" s="135" t="s">
        <v>96</v>
      </c>
      <c r="H221" s="136">
        <v>1</v>
      </c>
      <c r="I221" s="137"/>
      <c r="J221" s="138">
        <f>ROUND(I221*H221,2)</f>
        <v>0</v>
      </c>
      <c r="K221" s="134" t="s">
        <v>307</v>
      </c>
      <c r="L221" s="31"/>
      <c r="M221" s="139" t="s">
        <v>1</v>
      </c>
      <c r="N221" s="140" t="s">
        <v>42</v>
      </c>
      <c r="P221" s="141">
        <f>O221*H221</f>
        <v>0</v>
      </c>
      <c r="Q221" s="141">
        <v>0</v>
      </c>
      <c r="R221" s="141">
        <f>Q221*H221</f>
        <v>0</v>
      </c>
      <c r="S221" s="141">
        <v>0</v>
      </c>
      <c r="T221" s="142">
        <f>S221*H221</f>
        <v>0</v>
      </c>
      <c r="AR221" s="143" t="s">
        <v>141</v>
      </c>
      <c r="AT221" s="143" t="s">
        <v>138</v>
      </c>
      <c r="AU221" s="143" t="s">
        <v>98</v>
      </c>
      <c r="AY221" s="16" t="s">
        <v>135</v>
      </c>
      <c r="BE221" s="144">
        <f>IF(N221="základní",J221,0)</f>
        <v>0</v>
      </c>
      <c r="BF221" s="144">
        <f>IF(N221="snížená",J221,0)</f>
        <v>0</v>
      </c>
      <c r="BG221" s="144">
        <f>IF(N221="zákl. přenesená",J221,0)</f>
        <v>0</v>
      </c>
      <c r="BH221" s="144">
        <f>IF(N221="sníž. přenesená",J221,0)</f>
        <v>0</v>
      </c>
      <c r="BI221" s="144">
        <f>IF(N221="nulová",J221,0)</f>
        <v>0</v>
      </c>
      <c r="BJ221" s="16" t="s">
        <v>85</v>
      </c>
      <c r="BK221" s="144">
        <f>ROUND(I221*H221,2)</f>
        <v>0</v>
      </c>
      <c r="BL221" s="16" t="s">
        <v>141</v>
      </c>
      <c r="BM221" s="143" t="s">
        <v>460</v>
      </c>
    </row>
    <row r="222" spans="2:65" s="1" customFormat="1" ht="19.5">
      <c r="B222" s="31"/>
      <c r="D222" s="145" t="s">
        <v>143</v>
      </c>
      <c r="F222" s="146" t="s">
        <v>461</v>
      </c>
      <c r="I222" s="147"/>
      <c r="L222" s="31"/>
      <c r="M222" s="148"/>
      <c r="T222" s="55"/>
      <c r="AT222" s="16" t="s">
        <v>143</v>
      </c>
      <c r="AU222" s="16" t="s">
        <v>98</v>
      </c>
    </row>
    <row r="223" spans="2:65" s="1" customFormat="1" ht="16.5" customHeight="1">
      <c r="B223" s="31"/>
      <c r="C223" s="156" t="s">
        <v>462</v>
      </c>
      <c r="D223" s="156" t="s">
        <v>158</v>
      </c>
      <c r="E223" s="157" t="s">
        <v>463</v>
      </c>
      <c r="F223" s="158" t="s">
        <v>464</v>
      </c>
      <c r="G223" s="159" t="s">
        <v>96</v>
      </c>
      <c r="H223" s="160">
        <v>1</v>
      </c>
      <c r="I223" s="161"/>
      <c r="J223" s="162">
        <f>ROUND(I223*H223,2)</f>
        <v>0</v>
      </c>
      <c r="K223" s="158" t="s">
        <v>345</v>
      </c>
      <c r="L223" s="163"/>
      <c r="M223" s="164" t="s">
        <v>1</v>
      </c>
      <c r="N223" s="165" t="s">
        <v>42</v>
      </c>
      <c r="P223" s="141">
        <f>O223*H223</f>
        <v>0</v>
      </c>
      <c r="Q223" s="141">
        <v>0</v>
      </c>
      <c r="R223" s="141">
        <f>Q223*H223</f>
        <v>0</v>
      </c>
      <c r="S223" s="141">
        <v>0</v>
      </c>
      <c r="T223" s="142">
        <f>S223*H223</f>
        <v>0</v>
      </c>
      <c r="AR223" s="143" t="s">
        <v>176</v>
      </c>
      <c r="AT223" s="143" t="s">
        <v>158</v>
      </c>
      <c r="AU223" s="143" t="s">
        <v>98</v>
      </c>
      <c r="AY223" s="16" t="s">
        <v>135</v>
      </c>
      <c r="BE223" s="144">
        <f>IF(N223="základní",J223,0)</f>
        <v>0</v>
      </c>
      <c r="BF223" s="144">
        <f>IF(N223="snížená",J223,0)</f>
        <v>0</v>
      </c>
      <c r="BG223" s="144">
        <f>IF(N223="zákl. přenesená",J223,0)</f>
        <v>0</v>
      </c>
      <c r="BH223" s="144">
        <f>IF(N223="sníž. přenesená",J223,0)</f>
        <v>0</v>
      </c>
      <c r="BI223" s="144">
        <f>IF(N223="nulová",J223,0)</f>
        <v>0</v>
      </c>
      <c r="BJ223" s="16" t="s">
        <v>85</v>
      </c>
      <c r="BK223" s="144">
        <f>ROUND(I223*H223,2)</f>
        <v>0</v>
      </c>
      <c r="BL223" s="16" t="s">
        <v>141</v>
      </c>
      <c r="BM223" s="143" t="s">
        <v>465</v>
      </c>
    </row>
    <row r="224" spans="2:65" s="1" customFormat="1">
      <c r="B224" s="31"/>
      <c r="D224" s="145" t="s">
        <v>143</v>
      </c>
      <c r="F224" s="146" t="s">
        <v>466</v>
      </c>
      <c r="I224" s="147"/>
      <c r="L224" s="31"/>
      <c r="M224" s="148"/>
      <c r="T224" s="55"/>
      <c r="AT224" s="16" t="s">
        <v>143</v>
      </c>
      <c r="AU224" s="16" t="s">
        <v>98</v>
      </c>
    </row>
    <row r="225" spans="2:65" s="11" customFormat="1" ht="22.9" customHeight="1">
      <c r="B225" s="120"/>
      <c r="D225" s="121" t="s">
        <v>76</v>
      </c>
      <c r="E225" s="130" t="s">
        <v>467</v>
      </c>
      <c r="F225" s="130" t="s">
        <v>468</v>
      </c>
      <c r="I225" s="123"/>
      <c r="J225" s="131">
        <f>BK225</f>
        <v>0</v>
      </c>
      <c r="L225" s="120"/>
      <c r="M225" s="125"/>
      <c r="P225" s="126">
        <f>SUM(P226:P279)</f>
        <v>0</v>
      </c>
      <c r="R225" s="126">
        <f>SUM(R226:R279)</f>
        <v>6.0334000000000003</v>
      </c>
      <c r="T225" s="127">
        <f>SUM(T226:T279)</f>
        <v>0</v>
      </c>
      <c r="AR225" s="121" t="s">
        <v>141</v>
      </c>
      <c r="AT225" s="128" t="s">
        <v>76</v>
      </c>
      <c r="AU225" s="128" t="s">
        <v>85</v>
      </c>
      <c r="AY225" s="121" t="s">
        <v>135</v>
      </c>
      <c r="BK225" s="129">
        <f>SUM(BK226:BK279)</f>
        <v>0</v>
      </c>
    </row>
    <row r="226" spans="2:65" s="1" customFormat="1" ht="21.75" customHeight="1">
      <c r="B226" s="31"/>
      <c r="C226" s="132" t="s">
        <v>469</v>
      </c>
      <c r="D226" s="132" t="s">
        <v>138</v>
      </c>
      <c r="E226" s="133" t="s">
        <v>470</v>
      </c>
      <c r="F226" s="134" t="s">
        <v>471</v>
      </c>
      <c r="G226" s="135" t="s">
        <v>96</v>
      </c>
      <c r="H226" s="136">
        <v>41</v>
      </c>
      <c r="I226" s="137"/>
      <c r="J226" s="138">
        <f>ROUND(I226*H226,2)</f>
        <v>0</v>
      </c>
      <c r="K226" s="134" t="s">
        <v>307</v>
      </c>
      <c r="L226" s="31"/>
      <c r="M226" s="139" t="s">
        <v>1</v>
      </c>
      <c r="N226" s="140" t="s">
        <v>42</v>
      </c>
      <c r="P226" s="141">
        <f>O226*H226</f>
        <v>0</v>
      </c>
      <c r="Q226" s="141">
        <v>0</v>
      </c>
      <c r="R226" s="141">
        <f>Q226*H226</f>
        <v>0</v>
      </c>
      <c r="S226" s="141">
        <v>0</v>
      </c>
      <c r="T226" s="142">
        <f>S226*H226</f>
        <v>0</v>
      </c>
      <c r="AR226" s="143" t="s">
        <v>141</v>
      </c>
      <c r="AT226" s="143" t="s">
        <v>138</v>
      </c>
      <c r="AU226" s="143" t="s">
        <v>87</v>
      </c>
      <c r="AY226" s="16" t="s">
        <v>135</v>
      </c>
      <c r="BE226" s="144">
        <f>IF(N226="základní",J226,0)</f>
        <v>0</v>
      </c>
      <c r="BF226" s="144">
        <f>IF(N226="snížená",J226,0)</f>
        <v>0</v>
      </c>
      <c r="BG226" s="144">
        <f>IF(N226="zákl. přenesená",J226,0)</f>
        <v>0</v>
      </c>
      <c r="BH226" s="144">
        <f>IF(N226="sníž. přenesená",J226,0)</f>
        <v>0</v>
      </c>
      <c r="BI226" s="144">
        <f>IF(N226="nulová",J226,0)</f>
        <v>0</v>
      </c>
      <c r="BJ226" s="16" t="s">
        <v>85</v>
      </c>
      <c r="BK226" s="144">
        <f>ROUND(I226*H226,2)</f>
        <v>0</v>
      </c>
      <c r="BL226" s="16" t="s">
        <v>141</v>
      </c>
      <c r="BM226" s="143" t="s">
        <v>472</v>
      </c>
    </row>
    <row r="227" spans="2:65" s="1" customFormat="1" ht="19.5">
      <c r="B227" s="31"/>
      <c r="D227" s="145" t="s">
        <v>143</v>
      </c>
      <c r="F227" s="146" t="s">
        <v>473</v>
      </c>
      <c r="I227" s="147"/>
      <c r="L227" s="31"/>
      <c r="M227" s="148"/>
      <c r="T227" s="55"/>
      <c r="AT227" s="16" t="s">
        <v>143</v>
      </c>
      <c r="AU227" s="16" t="s">
        <v>87</v>
      </c>
    </row>
    <row r="228" spans="2:65" s="12" customFormat="1">
      <c r="B228" s="149"/>
      <c r="D228" s="145" t="s">
        <v>145</v>
      </c>
      <c r="E228" s="150" t="s">
        <v>1</v>
      </c>
      <c r="F228" s="151" t="s">
        <v>229</v>
      </c>
      <c r="H228" s="152">
        <v>41</v>
      </c>
      <c r="I228" s="153"/>
      <c r="L228" s="149"/>
      <c r="M228" s="154"/>
      <c r="T228" s="155"/>
      <c r="AT228" s="150" t="s">
        <v>145</v>
      </c>
      <c r="AU228" s="150" t="s">
        <v>87</v>
      </c>
      <c r="AV228" s="12" t="s">
        <v>87</v>
      </c>
      <c r="AW228" s="12" t="s">
        <v>33</v>
      </c>
      <c r="AX228" s="12" t="s">
        <v>85</v>
      </c>
      <c r="AY228" s="150" t="s">
        <v>135</v>
      </c>
    </row>
    <row r="229" spans="2:65" s="1" customFormat="1" ht="16.5" customHeight="1">
      <c r="B229" s="31"/>
      <c r="C229" s="156" t="s">
        <v>474</v>
      </c>
      <c r="D229" s="156" t="s">
        <v>158</v>
      </c>
      <c r="E229" s="157" t="s">
        <v>435</v>
      </c>
      <c r="F229" s="158" t="s">
        <v>436</v>
      </c>
      <c r="G229" s="159" t="s">
        <v>258</v>
      </c>
      <c r="H229" s="160">
        <v>20.5</v>
      </c>
      <c r="I229" s="161"/>
      <c r="J229" s="162">
        <f>ROUND(I229*H229,2)</f>
        <v>0</v>
      </c>
      <c r="K229" s="158" t="s">
        <v>307</v>
      </c>
      <c r="L229" s="163"/>
      <c r="M229" s="164" t="s">
        <v>1</v>
      </c>
      <c r="N229" s="165" t="s">
        <v>42</v>
      </c>
      <c r="P229" s="141">
        <f>O229*H229</f>
        <v>0</v>
      </c>
      <c r="Q229" s="141">
        <v>0.22</v>
      </c>
      <c r="R229" s="141">
        <f>Q229*H229</f>
        <v>4.51</v>
      </c>
      <c r="S229" s="141">
        <v>0</v>
      </c>
      <c r="T229" s="142">
        <f>S229*H229</f>
        <v>0</v>
      </c>
      <c r="AR229" s="143" t="s">
        <v>176</v>
      </c>
      <c r="AT229" s="143" t="s">
        <v>158</v>
      </c>
      <c r="AU229" s="143" t="s">
        <v>87</v>
      </c>
      <c r="AY229" s="16" t="s">
        <v>135</v>
      </c>
      <c r="BE229" s="144">
        <f>IF(N229="základní",J229,0)</f>
        <v>0</v>
      </c>
      <c r="BF229" s="144">
        <f>IF(N229="snížená",J229,0)</f>
        <v>0</v>
      </c>
      <c r="BG229" s="144">
        <f>IF(N229="zákl. přenesená",J229,0)</f>
        <v>0</v>
      </c>
      <c r="BH229" s="144">
        <f>IF(N229="sníž. přenesená",J229,0)</f>
        <v>0</v>
      </c>
      <c r="BI229" s="144">
        <f>IF(N229="nulová",J229,0)</f>
        <v>0</v>
      </c>
      <c r="BJ229" s="16" t="s">
        <v>85</v>
      </c>
      <c r="BK229" s="144">
        <f>ROUND(I229*H229,2)</f>
        <v>0</v>
      </c>
      <c r="BL229" s="16" t="s">
        <v>141</v>
      </c>
      <c r="BM229" s="143" t="s">
        <v>475</v>
      </c>
    </row>
    <row r="230" spans="2:65" s="1" customFormat="1">
      <c r="B230" s="31"/>
      <c r="D230" s="145" t="s">
        <v>143</v>
      </c>
      <c r="F230" s="146" t="s">
        <v>436</v>
      </c>
      <c r="I230" s="147"/>
      <c r="L230" s="31"/>
      <c r="M230" s="148"/>
      <c r="T230" s="55"/>
      <c r="AT230" s="16" t="s">
        <v>143</v>
      </c>
      <c r="AU230" s="16" t="s">
        <v>87</v>
      </c>
    </row>
    <row r="231" spans="2:65" s="12" customFormat="1">
      <c r="B231" s="149"/>
      <c r="D231" s="145" t="s">
        <v>145</v>
      </c>
      <c r="F231" s="151" t="s">
        <v>476</v>
      </c>
      <c r="H231" s="152">
        <v>20.5</v>
      </c>
      <c r="I231" s="153"/>
      <c r="L231" s="149"/>
      <c r="M231" s="154"/>
      <c r="T231" s="155"/>
      <c r="AT231" s="150" t="s">
        <v>145</v>
      </c>
      <c r="AU231" s="150" t="s">
        <v>87</v>
      </c>
      <c r="AV231" s="12" t="s">
        <v>87</v>
      </c>
      <c r="AW231" s="12" t="s">
        <v>4</v>
      </c>
      <c r="AX231" s="12" t="s">
        <v>85</v>
      </c>
      <c r="AY231" s="150" t="s">
        <v>135</v>
      </c>
    </row>
    <row r="232" spans="2:65" s="1" customFormat="1" ht="24.2" customHeight="1">
      <c r="B232" s="31"/>
      <c r="C232" s="132" t="s">
        <v>477</v>
      </c>
      <c r="D232" s="132" t="s">
        <v>138</v>
      </c>
      <c r="E232" s="133" t="s">
        <v>478</v>
      </c>
      <c r="F232" s="134" t="s">
        <v>479</v>
      </c>
      <c r="G232" s="135" t="s">
        <v>96</v>
      </c>
      <c r="H232" s="136">
        <v>41</v>
      </c>
      <c r="I232" s="137"/>
      <c r="J232" s="138">
        <f>ROUND(I232*H232,2)</f>
        <v>0</v>
      </c>
      <c r="K232" s="134" t="s">
        <v>307</v>
      </c>
      <c r="L232" s="31"/>
      <c r="M232" s="139" t="s">
        <v>1</v>
      </c>
      <c r="N232" s="140" t="s">
        <v>42</v>
      </c>
      <c r="P232" s="141">
        <f>O232*H232</f>
        <v>0</v>
      </c>
      <c r="Q232" s="141">
        <v>0</v>
      </c>
      <c r="R232" s="141">
        <f>Q232*H232</f>
        <v>0</v>
      </c>
      <c r="S232" s="141">
        <v>0</v>
      </c>
      <c r="T232" s="142">
        <f>S232*H232</f>
        <v>0</v>
      </c>
      <c r="AR232" s="143" t="s">
        <v>141</v>
      </c>
      <c r="AT232" s="143" t="s">
        <v>138</v>
      </c>
      <c r="AU232" s="143" t="s">
        <v>87</v>
      </c>
      <c r="AY232" s="16" t="s">
        <v>135</v>
      </c>
      <c r="BE232" s="144">
        <f>IF(N232="základní",J232,0)</f>
        <v>0</v>
      </c>
      <c r="BF232" s="144">
        <f>IF(N232="snížená",J232,0)</f>
        <v>0</v>
      </c>
      <c r="BG232" s="144">
        <f>IF(N232="zákl. přenesená",J232,0)</f>
        <v>0</v>
      </c>
      <c r="BH232" s="144">
        <f>IF(N232="sníž. přenesená",J232,0)</f>
        <v>0</v>
      </c>
      <c r="BI232" s="144">
        <f>IF(N232="nulová",J232,0)</f>
        <v>0</v>
      </c>
      <c r="BJ232" s="16" t="s">
        <v>85</v>
      </c>
      <c r="BK232" s="144">
        <f>ROUND(I232*H232,2)</f>
        <v>0</v>
      </c>
      <c r="BL232" s="16" t="s">
        <v>141</v>
      </c>
      <c r="BM232" s="143" t="s">
        <v>480</v>
      </c>
    </row>
    <row r="233" spans="2:65" s="1" customFormat="1">
      <c r="B233" s="31"/>
      <c r="D233" s="145" t="s">
        <v>143</v>
      </c>
      <c r="F233" s="146" t="s">
        <v>481</v>
      </c>
      <c r="I233" s="147"/>
      <c r="L233" s="31"/>
      <c r="M233" s="148"/>
      <c r="T233" s="55"/>
      <c r="AT233" s="16" t="s">
        <v>143</v>
      </c>
      <c r="AU233" s="16" t="s">
        <v>87</v>
      </c>
    </row>
    <row r="234" spans="2:65" s="12" customFormat="1">
      <c r="B234" s="149"/>
      <c r="D234" s="145" t="s">
        <v>145</v>
      </c>
      <c r="E234" s="150" t="s">
        <v>1</v>
      </c>
      <c r="F234" s="151" t="s">
        <v>229</v>
      </c>
      <c r="H234" s="152">
        <v>41</v>
      </c>
      <c r="I234" s="153"/>
      <c r="L234" s="149"/>
      <c r="M234" s="154"/>
      <c r="T234" s="155"/>
      <c r="AT234" s="150" t="s">
        <v>145</v>
      </c>
      <c r="AU234" s="150" t="s">
        <v>87</v>
      </c>
      <c r="AV234" s="12" t="s">
        <v>87</v>
      </c>
      <c r="AW234" s="12" t="s">
        <v>33</v>
      </c>
      <c r="AX234" s="12" t="s">
        <v>85</v>
      </c>
      <c r="AY234" s="150" t="s">
        <v>135</v>
      </c>
    </row>
    <row r="235" spans="2:65" s="1" customFormat="1" ht="16.5" customHeight="1">
      <c r="B235" s="31"/>
      <c r="C235" s="132" t="s">
        <v>482</v>
      </c>
      <c r="D235" s="132" t="s">
        <v>138</v>
      </c>
      <c r="E235" s="133" t="s">
        <v>483</v>
      </c>
      <c r="F235" s="134" t="s">
        <v>484</v>
      </c>
      <c r="G235" s="135" t="s">
        <v>161</v>
      </c>
      <c r="H235" s="136">
        <v>2.1000000000000001E-2</v>
      </c>
      <c r="I235" s="137"/>
      <c r="J235" s="138">
        <f>ROUND(I235*H235,2)</f>
        <v>0</v>
      </c>
      <c r="K235" s="134" t="s">
        <v>307</v>
      </c>
      <c r="L235" s="31"/>
      <c r="M235" s="139" t="s">
        <v>1</v>
      </c>
      <c r="N235" s="140" t="s">
        <v>42</v>
      </c>
      <c r="P235" s="141">
        <f>O235*H235</f>
        <v>0</v>
      </c>
      <c r="Q235" s="141">
        <v>0</v>
      </c>
      <c r="R235" s="141">
        <f>Q235*H235</f>
        <v>0</v>
      </c>
      <c r="S235" s="141">
        <v>0</v>
      </c>
      <c r="T235" s="142">
        <f>S235*H235</f>
        <v>0</v>
      </c>
      <c r="AR235" s="143" t="s">
        <v>141</v>
      </c>
      <c r="AT235" s="143" t="s">
        <v>138</v>
      </c>
      <c r="AU235" s="143" t="s">
        <v>87</v>
      </c>
      <c r="AY235" s="16" t="s">
        <v>135</v>
      </c>
      <c r="BE235" s="144">
        <f>IF(N235="základní",J235,0)</f>
        <v>0</v>
      </c>
      <c r="BF235" s="144">
        <f>IF(N235="snížená",J235,0)</f>
        <v>0</v>
      </c>
      <c r="BG235" s="144">
        <f>IF(N235="zákl. přenesená",J235,0)</f>
        <v>0</v>
      </c>
      <c r="BH235" s="144">
        <f>IF(N235="sníž. přenesená",J235,0)</f>
        <v>0</v>
      </c>
      <c r="BI235" s="144">
        <f>IF(N235="nulová",J235,0)</f>
        <v>0</v>
      </c>
      <c r="BJ235" s="16" t="s">
        <v>85</v>
      </c>
      <c r="BK235" s="144">
        <f>ROUND(I235*H235,2)</f>
        <v>0</v>
      </c>
      <c r="BL235" s="16" t="s">
        <v>141</v>
      </c>
      <c r="BM235" s="143" t="s">
        <v>485</v>
      </c>
    </row>
    <row r="236" spans="2:65" s="12" customFormat="1">
      <c r="B236" s="149"/>
      <c r="D236" s="145" t="s">
        <v>145</v>
      </c>
      <c r="F236" s="151" t="s">
        <v>486</v>
      </c>
      <c r="H236" s="152">
        <v>2.1000000000000001E-2</v>
      </c>
      <c r="I236" s="153"/>
      <c r="L236" s="149"/>
      <c r="M236" s="154"/>
      <c r="T236" s="155"/>
      <c r="AT236" s="150" t="s">
        <v>145</v>
      </c>
      <c r="AU236" s="150" t="s">
        <v>87</v>
      </c>
      <c r="AV236" s="12" t="s">
        <v>87</v>
      </c>
      <c r="AW236" s="12" t="s">
        <v>4</v>
      </c>
      <c r="AX236" s="12" t="s">
        <v>85</v>
      </c>
      <c r="AY236" s="150" t="s">
        <v>135</v>
      </c>
    </row>
    <row r="237" spans="2:65" s="1" customFormat="1" ht="16.5" customHeight="1">
      <c r="B237" s="31"/>
      <c r="C237" s="156" t="s">
        <v>487</v>
      </c>
      <c r="D237" s="156" t="s">
        <v>158</v>
      </c>
      <c r="E237" s="157" t="s">
        <v>488</v>
      </c>
      <c r="F237" s="158" t="s">
        <v>489</v>
      </c>
      <c r="G237" s="159" t="s">
        <v>490</v>
      </c>
      <c r="H237" s="160">
        <v>20.5</v>
      </c>
      <c r="I237" s="161"/>
      <c r="J237" s="162">
        <f>ROUND(I237*H237,2)</f>
        <v>0</v>
      </c>
      <c r="K237" s="158" t="s">
        <v>345</v>
      </c>
      <c r="L237" s="163"/>
      <c r="M237" s="164" t="s">
        <v>1</v>
      </c>
      <c r="N237" s="165" t="s">
        <v>42</v>
      </c>
      <c r="P237" s="141">
        <f>O237*H237</f>
        <v>0</v>
      </c>
      <c r="Q237" s="141">
        <v>1E-3</v>
      </c>
      <c r="R237" s="141">
        <f>Q237*H237</f>
        <v>2.0500000000000001E-2</v>
      </c>
      <c r="S237" s="141">
        <v>0</v>
      </c>
      <c r="T237" s="142">
        <f>S237*H237</f>
        <v>0</v>
      </c>
      <c r="AR237" s="143" t="s">
        <v>176</v>
      </c>
      <c r="AT237" s="143" t="s">
        <v>158</v>
      </c>
      <c r="AU237" s="143" t="s">
        <v>87</v>
      </c>
      <c r="AY237" s="16" t="s">
        <v>135</v>
      </c>
      <c r="BE237" s="144">
        <f>IF(N237="základní",J237,0)</f>
        <v>0</v>
      </c>
      <c r="BF237" s="144">
        <f>IF(N237="snížená",J237,0)</f>
        <v>0</v>
      </c>
      <c r="BG237" s="144">
        <f>IF(N237="zákl. přenesená",J237,0)</f>
        <v>0</v>
      </c>
      <c r="BH237" s="144">
        <f>IF(N237="sníž. přenesená",J237,0)</f>
        <v>0</v>
      </c>
      <c r="BI237" s="144">
        <f>IF(N237="nulová",J237,0)</f>
        <v>0</v>
      </c>
      <c r="BJ237" s="16" t="s">
        <v>85</v>
      </c>
      <c r="BK237" s="144">
        <f>ROUND(I237*H237,2)</f>
        <v>0</v>
      </c>
      <c r="BL237" s="16" t="s">
        <v>141</v>
      </c>
      <c r="BM237" s="143" t="s">
        <v>491</v>
      </c>
    </row>
    <row r="238" spans="2:65" s="12" customFormat="1">
      <c r="B238" s="149"/>
      <c r="D238" s="145" t="s">
        <v>145</v>
      </c>
      <c r="E238" s="150" t="s">
        <v>1</v>
      </c>
      <c r="F238" s="151" t="s">
        <v>492</v>
      </c>
      <c r="H238" s="152">
        <v>20.5</v>
      </c>
      <c r="I238" s="153"/>
      <c r="L238" s="149"/>
      <c r="M238" s="154"/>
      <c r="T238" s="155"/>
      <c r="AT238" s="150" t="s">
        <v>145</v>
      </c>
      <c r="AU238" s="150" t="s">
        <v>87</v>
      </c>
      <c r="AV238" s="12" t="s">
        <v>87</v>
      </c>
      <c r="AW238" s="12" t="s">
        <v>33</v>
      </c>
      <c r="AX238" s="12" t="s">
        <v>85</v>
      </c>
      <c r="AY238" s="150" t="s">
        <v>135</v>
      </c>
    </row>
    <row r="239" spans="2:65" s="1" customFormat="1" ht="21.75" customHeight="1">
      <c r="B239" s="31"/>
      <c r="C239" s="132" t="s">
        <v>493</v>
      </c>
      <c r="D239" s="132" t="s">
        <v>138</v>
      </c>
      <c r="E239" s="133" t="s">
        <v>494</v>
      </c>
      <c r="F239" s="134" t="s">
        <v>495</v>
      </c>
      <c r="G239" s="135" t="s">
        <v>96</v>
      </c>
      <c r="H239" s="136">
        <v>3</v>
      </c>
      <c r="I239" s="137"/>
      <c r="J239" s="138">
        <f>ROUND(I239*H239,2)</f>
        <v>0</v>
      </c>
      <c r="K239" s="134" t="s">
        <v>307</v>
      </c>
      <c r="L239" s="31"/>
      <c r="M239" s="139" t="s">
        <v>1</v>
      </c>
      <c r="N239" s="140" t="s">
        <v>42</v>
      </c>
      <c r="P239" s="141">
        <f>O239*H239</f>
        <v>0</v>
      </c>
      <c r="Q239" s="141">
        <v>5.0000000000000002E-5</v>
      </c>
      <c r="R239" s="141">
        <f>Q239*H239</f>
        <v>1.5000000000000001E-4</v>
      </c>
      <c r="S239" s="141">
        <v>0</v>
      </c>
      <c r="T239" s="142">
        <f>S239*H239</f>
        <v>0</v>
      </c>
      <c r="AR239" s="143" t="s">
        <v>141</v>
      </c>
      <c r="AT239" s="143" t="s">
        <v>138</v>
      </c>
      <c r="AU239" s="143" t="s">
        <v>87</v>
      </c>
      <c r="AY239" s="16" t="s">
        <v>135</v>
      </c>
      <c r="BE239" s="144">
        <f>IF(N239="základní",J239,0)</f>
        <v>0</v>
      </c>
      <c r="BF239" s="144">
        <f>IF(N239="snížená",J239,0)</f>
        <v>0</v>
      </c>
      <c r="BG239" s="144">
        <f>IF(N239="zákl. přenesená",J239,0)</f>
        <v>0</v>
      </c>
      <c r="BH239" s="144">
        <f>IF(N239="sníž. přenesená",J239,0)</f>
        <v>0</v>
      </c>
      <c r="BI239" s="144">
        <f>IF(N239="nulová",J239,0)</f>
        <v>0</v>
      </c>
      <c r="BJ239" s="16" t="s">
        <v>85</v>
      </c>
      <c r="BK239" s="144">
        <f>ROUND(I239*H239,2)</f>
        <v>0</v>
      </c>
      <c r="BL239" s="16" t="s">
        <v>141</v>
      </c>
      <c r="BM239" s="143" t="s">
        <v>496</v>
      </c>
    </row>
    <row r="240" spans="2:65" s="1" customFormat="1">
      <c r="B240" s="31"/>
      <c r="D240" s="145" t="s">
        <v>143</v>
      </c>
      <c r="F240" s="146" t="s">
        <v>497</v>
      </c>
      <c r="I240" s="147"/>
      <c r="L240" s="31"/>
      <c r="M240" s="148"/>
      <c r="T240" s="55"/>
      <c r="AT240" s="16" t="s">
        <v>143</v>
      </c>
      <c r="AU240" s="16" t="s">
        <v>87</v>
      </c>
    </row>
    <row r="241" spans="2:65" s="1" customFormat="1" ht="16.5" customHeight="1">
      <c r="B241" s="31"/>
      <c r="C241" s="156" t="s">
        <v>232</v>
      </c>
      <c r="D241" s="156" t="s">
        <v>158</v>
      </c>
      <c r="E241" s="157" t="s">
        <v>498</v>
      </c>
      <c r="F241" s="158" t="s">
        <v>499</v>
      </c>
      <c r="G241" s="159" t="s">
        <v>96</v>
      </c>
      <c r="H241" s="160">
        <v>9</v>
      </c>
      <c r="I241" s="161"/>
      <c r="J241" s="162">
        <f>ROUND(I241*H241,2)</f>
        <v>0</v>
      </c>
      <c r="K241" s="158" t="s">
        <v>307</v>
      </c>
      <c r="L241" s="163"/>
      <c r="M241" s="164" t="s">
        <v>1</v>
      </c>
      <c r="N241" s="165" t="s">
        <v>42</v>
      </c>
      <c r="P241" s="141">
        <f>O241*H241</f>
        <v>0</v>
      </c>
      <c r="Q241" s="141">
        <v>4.7200000000000002E-3</v>
      </c>
      <c r="R241" s="141">
        <f>Q241*H241</f>
        <v>4.2480000000000004E-2</v>
      </c>
      <c r="S241" s="141">
        <v>0</v>
      </c>
      <c r="T241" s="142">
        <f>S241*H241</f>
        <v>0</v>
      </c>
      <c r="AR241" s="143" t="s">
        <v>176</v>
      </c>
      <c r="AT241" s="143" t="s">
        <v>158</v>
      </c>
      <c r="AU241" s="143" t="s">
        <v>87</v>
      </c>
      <c r="AY241" s="16" t="s">
        <v>135</v>
      </c>
      <c r="BE241" s="144">
        <f>IF(N241="základní",J241,0)</f>
        <v>0</v>
      </c>
      <c r="BF241" s="144">
        <f>IF(N241="snížená",J241,0)</f>
        <v>0</v>
      </c>
      <c r="BG241" s="144">
        <f>IF(N241="zákl. přenesená",J241,0)</f>
        <v>0</v>
      </c>
      <c r="BH241" s="144">
        <f>IF(N241="sníž. přenesená",J241,0)</f>
        <v>0</v>
      </c>
      <c r="BI241" s="144">
        <f>IF(N241="nulová",J241,0)</f>
        <v>0</v>
      </c>
      <c r="BJ241" s="16" t="s">
        <v>85</v>
      </c>
      <c r="BK241" s="144">
        <f>ROUND(I241*H241,2)</f>
        <v>0</v>
      </c>
      <c r="BL241" s="16" t="s">
        <v>141</v>
      </c>
      <c r="BM241" s="143" t="s">
        <v>500</v>
      </c>
    </row>
    <row r="242" spans="2:65" s="1" customFormat="1">
      <c r="B242" s="31"/>
      <c r="D242" s="145" t="s">
        <v>143</v>
      </c>
      <c r="F242" s="146" t="s">
        <v>499</v>
      </c>
      <c r="I242" s="147"/>
      <c r="L242" s="31"/>
      <c r="M242" s="148"/>
      <c r="T242" s="55"/>
      <c r="AT242" s="16" t="s">
        <v>143</v>
      </c>
      <c r="AU242" s="16" t="s">
        <v>87</v>
      </c>
    </row>
    <row r="243" spans="2:65" s="12" customFormat="1">
      <c r="B243" s="149"/>
      <c r="D243" s="145" t="s">
        <v>145</v>
      </c>
      <c r="F243" s="151" t="s">
        <v>501</v>
      </c>
      <c r="H243" s="152">
        <v>9</v>
      </c>
      <c r="I243" s="153"/>
      <c r="L243" s="149"/>
      <c r="M243" s="154"/>
      <c r="T243" s="155"/>
      <c r="AT243" s="150" t="s">
        <v>145</v>
      </c>
      <c r="AU243" s="150" t="s">
        <v>87</v>
      </c>
      <c r="AV243" s="12" t="s">
        <v>87</v>
      </c>
      <c r="AW243" s="12" t="s">
        <v>4</v>
      </c>
      <c r="AX243" s="12" t="s">
        <v>85</v>
      </c>
      <c r="AY243" s="150" t="s">
        <v>135</v>
      </c>
    </row>
    <row r="244" spans="2:65" s="1" customFormat="1" ht="16.5" customHeight="1">
      <c r="B244" s="31"/>
      <c r="C244" s="132" t="s">
        <v>502</v>
      </c>
      <c r="D244" s="132" t="s">
        <v>138</v>
      </c>
      <c r="E244" s="133" t="s">
        <v>503</v>
      </c>
      <c r="F244" s="134" t="s">
        <v>504</v>
      </c>
      <c r="G244" s="135" t="s">
        <v>96</v>
      </c>
      <c r="H244" s="136">
        <v>35</v>
      </c>
      <c r="I244" s="137"/>
      <c r="J244" s="138">
        <f>ROUND(I244*H244,2)</f>
        <v>0</v>
      </c>
      <c r="K244" s="134" t="s">
        <v>307</v>
      </c>
      <c r="L244" s="31"/>
      <c r="M244" s="139" t="s">
        <v>1</v>
      </c>
      <c r="N244" s="140" t="s">
        <v>42</v>
      </c>
      <c r="P244" s="141">
        <f>O244*H244</f>
        <v>0</v>
      </c>
      <c r="Q244" s="141">
        <v>6.0000000000000002E-5</v>
      </c>
      <c r="R244" s="141">
        <f>Q244*H244</f>
        <v>2.0999999999999999E-3</v>
      </c>
      <c r="S244" s="141">
        <v>0</v>
      </c>
      <c r="T244" s="142">
        <f>S244*H244</f>
        <v>0</v>
      </c>
      <c r="AR244" s="143" t="s">
        <v>141</v>
      </c>
      <c r="AT244" s="143" t="s">
        <v>138</v>
      </c>
      <c r="AU244" s="143" t="s">
        <v>87</v>
      </c>
      <c r="AY244" s="16" t="s">
        <v>135</v>
      </c>
      <c r="BE244" s="144">
        <f>IF(N244="základní",J244,0)</f>
        <v>0</v>
      </c>
      <c r="BF244" s="144">
        <f>IF(N244="snížená",J244,0)</f>
        <v>0</v>
      </c>
      <c r="BG244" s="144">
        <f>IF(N244="zákl. přenesená",J244,0)</f>
        <v>0</v>
      </c>
      <c r="BH244" s="144">
        <f>IF(N244="sníž. přenesená",J244,0)</f>
        <v>0</v>
      </c>
      <c r="BI244" s="144">
        <f>IF(N244="nulová",J244,0)</f>
        <v>0</v>
      </c>
      <c r="BJ244" s="16" t="s">
        <v>85</v>
      </c>
      <c r="BK244" s="144">
        <f>ROUND(I244*H244,2)</f>
        <v>0</v>
      </c>
      <c r="BL244" s="16" t="s">
        <v>141</v>
      </c>
      <c r="BM244" s="143" t="s">
        <v>505</v>
      </c>
    </row>
    <row r="245" spans="2:65" s="12" customFormat="1">
      <c r="B245" s="149"/>
      <c r="D245" s="145" t="s">
        <v>145</v>
      </c>
      <c r="E245" s="150" t="s">
        <v>1</v>
      </c>
      <c r="F245" s="151" t="s">
        <v>506</v>
      </c>
      <c r="H245" s="152">
        <v>35</v>
      </c>
      <c r="I245" s="153"/>
      <c r="L245" s="149"/>
      <c r="M245" s="154"/>
      <c r="T245" s="155"/>
      <c r="AT245" s="150" t="s">
        <v>145</v>
      </c>
      <c r="AU245" s="150" t="s">
        <v>87</v>
      </c>
      <c r="AV245" s="12" t="s">
        <v>87</v>
      </c>
      <c r="AW245" s="12" t="s">
        <v>33</v>
      </c>
      <c r="AX245" s="12" t="s">
        <v>85</v>
      </c>
      <c r="AY245" s="150" t="s">
        <v>135</v>
      </c>
    </row>
    <row r="246" spans="2:65" s="1" customFormat="1" ht="21.75" customHeight="1">
      <c r="B246" s="31"/>
      <c r="C246" s="132" t="s">
        <v>242</v>
      </c>
      <c r="D246" s="132" t="s">
        <v>138</v>
      </c>
      <c r="E246" s="133" t="s">
        <v>507</v>
      </c>
      <c r="F246" s="134" t="s">
        <v>508</v>
      </c>
      <c r="G246" s="135" t="s">
        <v>96</v>
      </c>
      <c r="H246" s="136">
        <v>3</v>
      </c>
      <c r="I246" s="137"/>
      <c r="J246" s="138">
        <f>ROUND(I246*H246,2)</f>
        <v>0</v>
      </c>
      <c r="K246" s="134" t="s">
        <v>307</v>
      </c>
      <c r="L246" s="31"/>
      <c r="M246" s="139" t="s">
        <v>1</v>
      </c>
      <c r="N246" s="140" t="s">
        <v>42</v>
      </c>
      <c r="P246" s="141">
        <f>O246*H246</f>
        <v>0</v>
      </c>
      <c r="Q246" s="141">
        <v>5.0000000000000002E-5</v>
      </c>
      <c r="R246" s="141">
        <f>Q246*H246</f>
        <v>1.5000000000000001E-4</v>
      </c>
      <c r="S246" s="141">
        <v>0</v>
      </c>
      <c r="T246" s="142">
        <f>S246*H246</f>
        <v>0</v>
      </c>
      <c r="AR246" s="143" t="s">
        <v>141</v>
      </c>
      <c r="AT246" s="143" t="s">
        <v>138</v>
      </c>
      <c r="AU246" s="143" t="s">
        <v>87</v>
      </c>
      <c r="AY246" s="16" t="s">
        <v>135</v>
      </c>
      <c r="BE246" s="144">
        <f>IF(N246="základní",J246,0)</f>
        <v>0</v>
      </c>
      <c r="BF246" s="144">
        <f>IF(N246="snížená",J246,0)</f>
        <v>0</v>
      </c>
      <c r="BG246" s="144">
        <f>IF(N246="zákl. přenesená",J246,0)</f>
        <v>0</v>
      </c>
      <c r="BH246" s="144">
        <f>IF(N246="sníž. přenesená",J246,0)</f>
        <v>0</v>
      </c>
      <c r="BI246" s="144">
        <f>IF(N246="nulová",J246,0)</f>
        <v>0</v>
      </c>
      <c r="BJ246" s="16" t="s">
        <v>85</v>
      </c>
      <c r="BK246" s="144">
        <f>ROUND(I246*H246,2)</f>
        <v>0</v>
      </c>
      <c r="BL246" s="16" t="s">
        <v>141</v>
      </c>
      <c r="BM246" s="143" t="s">
        <v>509</v>
      </c>
    </row>
    <row r="247" spans="2:65" s="1" customFormat="1">
      <c r="B247" s="31"/>
      <c r="D247" s="145" t="s">
        <v>143</v>
      </c>
      <c r="F247" s="146" t="s">
        <v>510</v>
      </c>
      <c r="I247" s="147"/>
      <c r="L247" s="31"/>
      <c r="M247" s="148"/>
      <c r="T247" s="55"/>
      <c r="AT247" s="16" t="s">
        <v>143</v>
      </c>
      <c r="AU247" s="16" t="s">
        <v>87</v>
      </c>
    </row>
    <row r="248" spans="2:65" s="1" customFormat="1" ht="16.5" customHeight="1">
      <c r="B248" s="31"/>
      <c r="C248" s="156" t="s">
        <v>170</v>
      </c>
      <c r="D248" s="156" t="s">
        <v>158</v>
      </c>
      <c r="E248" s="157" t="s">
        <v>511</v>
      </c>
      <c r="F248" s="158" t="s">
        <v>512</v>
      </c>
      <c r="G248" s="159" t="s">
        <v>96</v>
      </c>
      <c r="H248" s="160">
        <v>108</v>
      </c>
      <c r="I248" s="161"/>
      <c r="J248" s="162">
        <f>ROUND(I248*H248,2)</f>
        <v>0</v>
      </c>
      <c r="K248" s="158" t="s">
        <v>307</v>
      </c>
      <c r="L248" s="163"/>
      <c r="M248" s="164" t="s">
        <v>1</v>
      </c>
      <c r="N248" s="165" t="s">
        <v>42</v>
      </c>
      <c r="P248" s="141">
        <f>O248*H248</f>
        <v>0</v>
      </c>
      <c r="Q248" s="141">
        <v>5.8999999999999999E-3</v>
      </c>
      <c r="R248" s="141">
        <f>Q248*H248</f>
        <v>0.63719999999999999</v>
      </c>
      <c r="S248" s="141">
        <v>0</v>
      </c>
      <c r="T248" s="142">
        <f>S248*H248</f>
        <v>0</v>
      </c>
      <c r="AR248" s="143" t="s">
        <v>87</v>
      </c>
      <c r="AT248" s="143" t="s">
        <v>158</v>
      </c>
      <c r="AU248" s="143" t="s">
        <v>87</v>
      </c>
      <c r="AY248" s="16" t="s">
        <v>135</v>
      </c>
      <c r="BE248" s="144">
        <f>IF(N248="základní",J248,0)</f>
        <v>0</v>
      </c>
      <c r="BF248" s="144">
        <f>IF(N248="snížená",J248,0)</f>
        <v>0</v>
      </c>
      <c r="BG248" s="144">
        <f>IF(N248="zákl. přenesená",J248,0)</f>
        <v>0</v>
      </c>
      <c r="BH248" s="144">
        <f>IF(N248="sníž. přenesená",J248,0)</f>
        <v>0</v>
      </c>
      <c r="BI248" s="144">
        <f>IF(N248="nulová",J248,0)</f>
        <v>0</v>
      </c>
      <c r="BJ248" s="16" t="s">
        <v>85</v>
      </c>
      <c r="BK248" s="144">
        <f>ROUND(I248*H248,2)</f>
        <v>0</v>
      </c>
      <c r="BL248" s="16" t="s">
        <v>85</v>
      </c>
      <c r="BM248" s="143" t="s">
        <v>513</v>
      </c>
    </row>
    <row r="249" spans="2:65" s="12" customFormat="1">
      <c r="B249" s="149"/>
      <c r="D249" s="145" t="s">
        <v>145</v>
      </c>
      <c r="E249" s="150" t="s">
        <v>1</v>
      </c>
      <c r="F249" s="151" t="s">
        <v>514</v>
      </c>
      <c r="H249" s="152">
        <v>108</v>
      </c>
      <c r="I249" s="153"/>
      <c r="L249" s="149"/>
      <c r="M249" s="154"/>
      <c r="T249" s="155"/>
      <c r="AT249" s="150" t="s">
        <v>145</v>
      </c>
      <c r="AU249" s="150" t="s">
        <v>87</v>
      </c>
      <c r="AV249" s="12" t="s">
        <v>87</v>
      </c>
      <c r="AW249" s="12" t="s">
        <v>33</v>
      </c>
      <c r="AX249" s="12" t="s">
        <v>85</v>
      </c>
      <c r="AY249" s="150" t="s">
        <v>135</v>
      </c>
    </row>
    <row r="250" spans="2:65" s="1" customFormat="1" ht="16.5" customHeight="1">
      <c r="B250" s="31"/>
      <c r="C250" s="156" t="s">
        <v>515</v>
      </c>
      <c r="D250" s="156" t="s">
        <v>158</v>
      </c>
      <c r="E250" s="157" t="s">
        <v>516</v>
      </c>
      <c r="F250" s="158" t="s">
        <v>517</v>
      </c>
      <c r="G250" s="159" t="s">
        <v>96</v>
      </c>
      <c r="H250" s="160">
        <v>342</v>
      </c>
      <c r="I250" s="161"/>
      <c r="J250" s="162">
        <f>ROUND(I250*H250,2)</f>
        <v>0</v>
      </c>
      <c r="K250" s="158" t="s">
        <v>345</v>
      </c>
      <c r="L250" s="163"/>
      <c r="M250" s="164" t="s">
        <v>1</v>
      </c>
      <c r="N250" s="165" t="s">
        <v>42</v>
      </c>
      <c r="P250" s="141">
        <f>O250*H250</f>
        <v>0</v>
      </c>
      <c r="Q250" s="141">
        <v>0</v>
      </c>
      <c r="R250" s="141">
        <f>Q250*H250</f>
        <v>0</v>
      </c>
      <c r="S250" s="141">
        <v>0</v>
      </c>
      <c r="T250" s="142">
        <f>S250*H250</f>
        <v>0</v>
      </c>
      <c r="AR250" s="143" t="s">
        <v>87</v>
      </c>
      <c r="AT250" s="143" t="s">
        <v>158</v>
      </c>
      <c r="AU250" s="143" t="s">
        <v>87</v>
      </c>
      <c r="AY250" s="16" t="s">
        <v>135</v>
      </c>
      <c r="BE250" s="144">
        <f>IF(N250="základní",J250,0)</f>
        <v>0</v>
      </c>
      <c r="BF250" s="144">
        <f>IF(N250="snížená",J250,0)</f>
        <v>0</v>
      </c>
      <c r="BG250" s="144">
        <f>IF(N250="zákl. přenesená",J250,0)</f>
        <v>0</v>
      </c>
      <c r="BH250" s="144">
        <f>IF(N250="sníž. přenesená",J250,0)</f>
        <v>0</v>
      </c>
      <c r="BI250" s="144">
        <f>IF(N250="nulová",J250,0)</f>
        <v>0</v>
      </c>
      <c r="BJ250" s="16" t="s">
        <v>85</v>
      </c>
      <c r="BK250" s="144">
        <f>ROUND(I250*H250,2)</f>
        <v>0</v>
      </c>
      <c r="BL250" s="16" t="s">
        <v>85</v>
      </c>
      <c r="BM250" s="143" t="s">
        <v>518</v>
      </c>
    </row>
    <row r="251" spans="2:65" s="12" customFormat="1">
      <c r="B251" s="149"/>
      <c r="D251" s="145" t="s">
        <v>145</v>
      </c>
      <c r="E251" s="150" t="s">
        <v>1</v>
      </c>
      <c r="F251" s="151" t="s">
        <v>519</v>
      </c>
      <c r="H251" s="152">
        <v>342</v>
      </c>
      <c r="I251" s="153"/>
      <c r="L251" s="149"/>
      <c r="M251" s="154"/>
      <c r="T251" s="155"/>
      <c r="AT251" s="150" t="s">
        <v>145</v>
      </c>
      <c r="AU251" s="150" t="s">
        <v>87</v>
      </c>
      <c r="AV251" s="12" t="s">
        <v>87</v>
      </c>
      <c r="AW251" s="12" t="s">
        <v>33</v>
      </c>
      <c r="AX251" s="12" t="s">
        <v>85</v>
      </c>
      <c r="AY251" s="150" t="s">
        <v>135</v>
      </c>
    </row>
    <row r="252" spans="2:65" s="1" customFormat="1" ht="16.5" customHeight="1">
      <c r="B252" s="31"/>
      <c r="C252" s="132" t="s">
        <v>520</v>
      </c>
      <c r="D252" s="132" t="s">
        <v>138</v>
      </c>
      <c r="E252" s="133" t="s">
        <v>521</v>
      </c>
      <c r="F252" s="134" t="s">
        <v>522</v>
      </c>
      <c r="G252" s="135" t="s">
        <v>96</v>
      </c>
      <c r="H252" s="136">
        <v>41</v>
      </c>
      <c r="I252" s="137"/>
      <c r="J252" s="138">
        <f>ROUND(I252*H252,2)</f>
        <v>0</v>
      </c>
      <c r="K252" s="134" t="s">
        <v>307</v>
      </c>
      <c r="L252" s="31"/>
      <c r="M252" s="139" t="s">
        <v>1</v>
      </c>
      <c r="N252" s="140" t="s">
        <v>42</v>
      </c>
      <c r="P252" s="141">
        <f>O252*H252</f>
        <v>0</v>
      </c>
      <c r="Q252" s="141">
        <v>2.0000000000000002E-5</v>
      </c>
      <c r="R252" s="141">
        <f>Q252*H252</f>
        <v>8.2000000000000009E-4</v>
      </c>
      <c r="S252" s="141">
        <v>0</v>
      </c>
      <c r="T252" s="142">
        <f>S252*H252</f>
        <v>0</v>
      </c>
      <c r="AR252" s="143" t="s">
        <v>141</v>
      </c>
      <c r="AT252" s="143" t="s">
        <v>138</v>
      </c>
      <c r="AU252" s="143" t="s">
        <v>87</v>
      </c>
      <c r="AY252" s="16" t="s">
        <v>135</v>
      </c>
      <c r="BE252" s="144">
        <f>IF(N252="základní",J252,0)</f>
        <v>0</v>
      </c>
      <c r="BF252" s="144">
        <f>IF(N252="snížená",J252,0)</f>
        <v>0</v>
      </c>
      <c r="BG252" s="144">
        <f>IF(N252="zákl. přenesená",J252,0)</f>
        <v>0</v>
      </c>
      <c r="BH252" s="144">
        <f>IF(N252="sníž. přenesená",J252,0)</f>
        <v>0</v>
      </c>
      <c r="BI252" s="144">
        <f>IF(N252="nulová",J252,0)</f>
        <v>0</v>
      </c>
      <c r="BJ252" s="16" t="s">
        <v>85</v>
      </c>
      <c r="BK252" s="144">
        <f>ROUND(I252*H252,2)</f>
        <v>0</v>
      </c>
      <c r="BL252" s="16" t="s">
        <v>141</v>
      </c>
      <c r="BM252" s="143" t="s">
        <v>523</v>
      </c>
    </row>
    <row r="253" spans="2:65" s="1" customFormat="1">
      <c r="B253" s="31"/>
      <c r="D253" s="145" t="s">
        <v>143</v>
      </c>
      <c r="F253" s="146" t="s">
        <v>524</v>
      </c>
      <c r="I253" s="147"/>
      <c r="L253" s="31"/>
      <c r="M253" s="148"/>
      <c r="T253" s="55"/>
      <c r="AT253" s="16" t="s">
        <v>143</v>
      </c>
      <c r="AU253" s="16" t="s">
        <v>87</v>
      </c>
    </row>
    <row r="254" spans="2:65" s="12" customFormat="1">
      <c r="B254" s="149"/>
      <c r="D254" s="145" t="s">
        <v>145</v>
      </c>
      <c r="E254" s="150" t="s">
        <v>1</v>
      </c>
      <c r="F254" s="151" t="s">
        <v>229</v>
      </c>
      <c r="H254" s="152">
        <v>41</v>
      </c>
      <c r="I254" s="153"/>
      <c r="L254" s="149"/>
      <c r="M254" s="154"/>
      <c r="T254" s="155"/>
      <c r="AT254" s="150" t="s">
        <v>145</v>
      </c>
      <c r="AU254" s="150" t="s">
        <v>87</v>
      </c>
      <c r="AV254" s="12" t="s">
        <v>87</v>
      </c>
      <c r="AW254" s="12" t="s">
        <v>33</v>
      </c>
      <c r="AX254" s="12" t="s">
        <v>85</v>
      </c>
      <c r="AY254" s="150" t="s">
        <v>135</v>
      </c>
    </row>
    <row r="255" spans="2:65" s="1" customFormat="1" ht="16.5" customHeight="1">
      <c r="B255" s="31"/>
      <c r="C255" s="156" t="s">
        <v>525</v>
      </c>
      <c r="D255" s="156" t="s">
        <v>158</v>
      </c>
      <c r="E255" s="157" t="s">
        <v>526</v>
      </c>
      <c r="F255" s="158" t="s">
        <v>527</v>
      </c>
      <c r="G255" s="159" t="s">
        <v>241</v>
      </c>
      <c r="H255" s="160">
        <v>79</v>
      </c>
      <c r="I255" s="161"/>
      <c r="J255" s="162">
        <f>ROUND(I255*H255,2)</f>
        <v>0</v>
      </c>
      <c r="K255" s="158" t="s">
        <v>345</v>
      </c>
      <c r="L255" s="163"/>
      <c r="M255" s="164" t="s">
        <v>1</v>
      </c>
      <c r="N255" s="165" t="s">
        <v>42</v>
      </c>
      <c r="P255" s="141">
        <f>O255*H255</f>
        <v>0</v>
      </c>
      <c r="Q255" s="141">
        <v>0</v>
      </c>
      <c r="R255" s="141">
        <f>Q255*H255</f>
        <v>0</v>
      </c>
      <c r="S255" s="141">
        <v>0</v>
      </c>
      <c r="T255" s="142">
        <f>S255*H255</f>
        <v>0</v>
      </c>
      <c r="AR255" s="143" t="s">
        <v>87</v>
      </c>
      <c r="AT255" s="143" t="s">
        <v>158</v>
      </c>
      <c r="AU255" s="143" t="s">
        <v>87</v>
      </c>
      <c r="AY255" s="16" t="s">
        <v>135</v>
      </c>
      <c r="BE255" s="144">
        <f>IF(N255="základní",J255,0)</f>
        <v>0</v>
      </c>
      <c r="BF255" s="144">
        <f>IF(N255="snížená",J255,0)</f>
        <v>0</v>
      </c>
      <c r="BG255" s="144">
        <f>IF(N255="zákl. přenesená",J255,0)</f>
        <v>0</v>
      </c>
      <c r="BH255" s="144">
        <f>IF(N255="sníž. přenesená",J255,0)</f>
        <v>0</v>
      </c>
      <c r="BI255" s="144">
        <f>IF(N255="nulová",J255,0)</f>
        <v>0</v>
      </c>
      <c r="BJ255" s="16" t="s">
        <v>85</v>
      </c>
      <c r="BK255" s="144">
        <f>ROUND(I255*H255,2)</f>
        <v>0</v>
      </c>
      <c r="BL255" s="16" t="s">
        <v>85</v>
      </c>
      <c r="BM255" s="143" t="s">
        <v>528</v>
      </c>
    </row>
    <row r="256" spans="2:65" s="12" customFormat="1">
      <c r="B256" s="149"/>
      <c r="D256" s="145" t="s">
        <v>145</v>
      </c>
      <c r="E256" s="150" t="s">
        <v>1</v>
      </c>
      <c r="F256" s="151" t="s">
        <v>529</v>
      </c>
      <c r="H256" s="152">
        <v>76</v>
      </c>
      <c r="I256" s="153"/>
      <c r="L256" s="149"/>
      <c r="M256" s="154"/>
      <c r="T256" s="155"/>
      <c r="AT256" s="150" t="s">
        <v>145</v>
      </c>
      <c r="AU256" s="150" t="s">
        <v>87</v>
      </c>
      <c r="AV256" s="12" t="s">
        <v>87</v>
      </c>
      <c r="AW256" s="12" t="s">
        <v>33</v>
      </c>
      <c r="AX256" s="12" t="s">
        <v>77</v>
      </c>
      <c r="AY256" s="150" t="s">
        <v>135</v>
      </c>
    </row>
    <row r="257" spans="2:65" s="12" customFormat="1">
      <c r="B257" s="149"/>
      <c r="D257" s="145" t="s">
        <v>145</v>
      </c>
      <c r="E257" s="150" t="s">
        <v>1</v>
      </c>
      <c r="F257" s="151" t="s">
        <v>530</v>
      </c>
      <c r="H257" s="152">
        <v>3</v>
      </c>
      <c r="I257" s="153"/>
      <c r="L257" s="149"/>
      <c r="M257" s="154"/>
      <c r="T257" s="155"/>
      <c r="AT257" s="150" t="s">
        <v>145</v>
      </c>
      <c r="AU257" s="150" t="s">
        <v>87</v>
      </c>
      <c r="AV257" s="12" t="s">
        <v>87</v>
      </c>
      <c r="AW257" s="12" t="s">
        <v>33</v>
      </c>
      <c r="AX257" s="12" t="s">
        <v>77</v>
      </c>
      <c r="AY257" s="150" t="s">
        <v>135</v>
      </c>
    </row>
    <row r="258" spans="2:65" s="14" customFormat="1">
      <c r="B258" s="178"/>
      <c r="D258" s="145" t="s">
        <v>145</v>
      </c>
      <c r="E258" s="179" t="s">
        <v>1</v>
      </c>
      <c r="F258" s="180" t="s">
        <v>531</v>
      </c>
      <c r="H258" s="181">
        <v>79</v>
      </c>
      <c r="I258" s="182"/>
      <c r="L258" s="178"/>
      <c r="M258" s="183"/>
      <c r="T258" s="184"/>
      <c r="AT258" s="179" t="s">
        <v>145</v>
      </c>
      <c r="AU258" s="179" t="s">
        <v>87</v>
      </c>
      <c r="AV258" s="14" t="s">
        <v>141</v>
      </c>
      <c r="AW258" s="14" t="s">
        <v>33</v>
      </c>
      <c r="AX258" s="14" t="s">
        <v>85</v>
      </c>
      <c r="AY258" s="179" t="s">
        <v>135</v>
      </c>
    </row>
    <row r="259" spans="2:65" s="1" customFormat="1" ht="16.5" customHeight="1">
      <c r="B259" s="31"/>
      <c r="C259" s="132" t="s">
        <v>532</v>
      </c>
      <c r="D259" s="132" t="s">
        <v>138</v>
      </c>
      <c r="E259" s="133" t="s">
        <v>533</v>
      </c>
      <c r="F259" s="134" t="s">
        <v>534</v>
      </c>
      <c r="G259" s="135" t="s">
        <v>96</v>
      </c>
      <c r="H259" s="136">
        <v>41</v>
      </c>
      <c r="I259" s="137"/>
      <c r="J259" s="138">
        <f>ROUND(I259*H259,2)</f>
        <v>0</v>
      </c>
      <c r="K259" s="134" t="s">
        <v>307</v>
      </c>
      <c r="L259" s="31"/>
      <c r="M259" s="139" t="s">
        <v>1</v>
      </c>
      <c r="N259" s="140" t="s">
        <v>42</v>
      </c>
      <c r="P259" s="141">
        <f>O259*H259</f>
        <v>0</v>
      </c>
      <c r="Q259" s="141">
        <v>0</v>
      </c>
      <c r="R259" s="141">
        <f>Q259*H259</f>
        <v>0</v>
      </c>
      <c r="S259" s="141">
        <v>0</v>
      </c>
      <c r="T259" s="142">
        <f>S259*H259</f>
        <v>0</v>
      </c>
      <c r="AR259" s="143" t="s">
        <v>141</v>
      </c>
      <c r="AT259" s="143" t="s">
        <v>138</v>
      </c>
      <c r="AU259" s="143" t="s">
        <v>87</v>
      </c>
      <c r="AY259" s="16" t="s">
        <v>135</v>
      </c>
      <c r="BE259" s="144">
        <f>IF(N259="základní",J259,0)</f>
        <v>0</v>
      </c>
      <c r="BF259" s="144">
        <f>IF(N259="snížená",J259,0)</f>
        <v>0</v>
      </c>
      <c r="BG259" s="144">
        <f>IF(N259="zákl. přenesená",J259,0)</f>
        <v>0</v>
      </c>
      <c r="BH259" s="144">
        <f>IF(N259="sníž. přenesená",J259,0)</f>
        <v>0</v>
      </c>
      <c r="BI259" s="144">
        <f>IF(N259="nulová",J259,0)</f>
        <v>0</v>
      </c>
      <c r="BJ259" s="16" t="s">
        <v>85</v>
      </c>
      <c r="BK259" s="144">
        <f>ROUND(I259*H259,2)</f>
        <v>0</v>
      </c>
      <c r="BL259" s="16" t="s">
        <v>141</v>
      </c>
      <c r="BM259" s="143" t="s">
        <v>535</v>
      </c>
    </row>
    <row r="260" spans="2:65" s="1" customFormat="1">
      <c r="B260" s="31"/>
      <c r="D260" s="145" t="s">
        <v>143</v>
      </c>
      <c r="F260" s="146" t="s">
        <v>536</v>
      </c>
      <c r="I260" s="147"/>
      <c r="L260" s="31"/>
      <c r="M260" s="148"/>
      <c r="T260" s="55"/>
      <c r="AT260" s="16" t="s">
        <v>143</v>
      </c>
      <c r="AU260" s="16" t="s">
        <v>87</v>
      </c>
    </row>
    <row r="261" spans="2:65" s="12" customFormat="1">
      <c r="B261" s="149"/>
      <c r="D261" s="145" t="s">
        <v>145</v>
      </c>
      <c r="E261" s="150" t="s">
        <v>1</v>
      </c>
      <c r="F261" s="151" t="s">
        <v>229</v>
      </c>
      <c r="H261" s="152">
        <v>41</v>
      </c>
      <c r="I261" s="153"/>
      <c r="L261" s="149"/>
      <c r="M261" s="154"/>
      <c r="T261" s="155"/>
      <c r="AT261" s="150" t="s">
        <v>145</v>
      </c>
      <c r="AU261" s="150" t="s">
        <v>87</v>
      </c>
      <c r="AV261" s="12" t="s">
        <v>87</v>
      </c>
      <c r="AW261" s="12" t="s">
        <v>33</v>
      </c>
      <c r="AX261" s="12" t="s">
        <v>85</v>
      </c>
      <c r="AY261" s="150" t="s">
        <v>135</v>
      </c>
    </row>
    <row r="262" spans="2:65" s="1" customFormat="1" ht="16.5" customHeight="1">
      <c r="B262" s="31"/>
      <c r="C262" s="132" t="s">
        <v>537</v>
      </c>
      <c r="D262" s="132" t="s">
        <v>138</v>
      </c>
      <c r="E262" s="133" t="s">
        <v>538</v>
      </c>
      <c r="F262" s="134" t="s">
        <v>539</v>
      </c>
      <c r="G262" s="135" t="s">
        <v>96</v>
      </c>
      <c r="H262" s="136">
        <v>38</v>
      </c>
      <c r="I262" s="137"/>
      <c r="J262" s="138">
        <f>ROUND(I262*H262,2)</f>
        <v>0</v>
      </c>
      <c r="K262" s="134" t="s">
        <v>307</v>
      </c>
      <c r="L262" s="31"/>
      <c r="M262" s="139" t="s">
        <v>1</v>
      </c>
      <c r="N262" s="140" t="s">
        <v>42</v>
      </c>
      <c r="P262" s="141">
        <f>O262*H262</f>
        <v>0</v>
      </c>
      <c r="Q262" s="141">
        <v>0</v>
      </c>
      <c r="R262" s="141">
        <f>Q262*H262</f>
        <v>0</v>
      </c>
      <c r="S262" s="141">
        <v>0</v>
      </c>
      <c r="T262" s="142">
        <f>S262*H262</f>
        <v>0</v>
      </c>
      <c r="AR262" s="143" t="s">
        <v>85</v>
      </c>
      <c r="AT262" s="143" t="s">
        <v>138</v>
      </c>
      <c r="AU262" s="143" t="s">
        <v>87</v>
      </c>
      <c r="AY262" s="16" t="s">
        <v>135</v>
      </c>
      <c r="BE262" s="144">
        <f>IF(N262="základní",J262,0)</f>
        <v>0</v>
      </c>
      <c r="BF262" s="144">
        <f>IF(N262="snížená",J262,0)</f>
        <v>0</v>
      </c>
      <c r="BG262" s="144">
        <f>IF(N262="zákl. přenesená",J262,0)</f>
        <v>0</v>
      </c>
      <c r="BH262" s="144">
        <f>IF(N262="sníž. přenesená",J262,0)</f>
        <v>0</v>
      </c>
      <c r="BI262" s="144">
        <f>IF(N262="nulová",J262,0)</f>
        <v>0</v>
      </c>
      <c r="BJ262" s="16" t="s">
        <v>85</v>
      </c>
      <c r="BK262" s="144">
        <f>ROUND(I262*H262,2)</f>
        <v>0</v>
      </c>
      <c r="BL262" s="16" t="s">
        <v>85</v>
      </c>
      <c r="BM262" s="143" t="s">
        <v>540</v>
      </c>
    </row>
    <row r="263" spans="2:65" s="1" customFormat="1">
      <c r="B263" s="31"/>
      <c r="D263" s="145" t="s">
        <v>143</v>
      </c>
      <c r="F263" s="146" t="s">
        <v>541</v>
      </c>
      <c r="I263" s="147"/>
      <c r="L263" s="31"/>
      <c r="M263" s="148"/>
      <c r="T263" s="55"/>
      <c r="AT263" s="16" t="s">
        <v>143</v>
      </c>
      <c r="AU263" s="16" t="s">
        <v>87</v>
      </c>
    </row>
    <row r="264" spans="2:65" s="12" customFormat="1">
      <c r="B264" s="149"/>
      <c r="D264" s="145" t="s">
        <v>145</v>
      </c>
      <c r="E264" s="150" t="s">
        <v>1</v>
      </c>
      <c r="F264" s="151" t="s">
        <v>542</v>
      </c>
      <c r="H264" s="152">
        <v>38</v>
      </c>
      <c r="I264" s="153"/>
      <c r="L264" s="149"/>
      <c r="M264" s="154"/>
      <c r="T264" s="155"/>
      <c r="AT264" s="150" t="s">
        <v>145</v>
      </c>
      <c r="AU264" s="150" t="s">
        <v>87</v>
      </c>
      <c r="AV264" s="12" t="s">
        <v>87</v>
      </c>
      <c r="AW264" s="12" t="s">
        <v>33</v>
      </c>
      <c r="AX264" s="12" t="s">
        <v>85</v>
      </c>
      <c r="AY264" s="150" t="s">
        <v>135</v>
      </c>
    </row>
    <row r="265" spans="2:65" s="1" customFormat="1" ht="16.5" customHeight="1">
      <c r="B265" s="31"/>
      <c r="C265" s="156" t="s">
        <v>543</v>
      </c>
      <c r="D265" s="156" t="s">
        <v>158</v>
      </c>
      <c r="E265" s="157" t="s">
        <v>544</v>
      </c>
      <c r="F265" s="158" t="s">
        <v>545</v>
      </c>
      <c r="G265" s="159" t="s">
        <v>96</v>
      </c>
      <c r="H265" s="160">
        <v>38</v>
      </c>
      <c r="I265" s="161"/>
      <c r="J265" s="162">
        <f>ROUND(I265*H265,2)</f>
        <v>0</v>
      </c>
      <c r="K265" s="158" t="s">
        <v>345</v>
      </c>
      <c r="L265" s="163"/>
      <c r="M265" s="164" t="s">
        <v>1</v>
      </c>
      <c r="N265" s="165" t="s">
        <v>42</v>
      </c>
      <c r="P265" s="141">
        <f>O265*H265</f>
        <v>0</v>
      </c>
      <c r="Q265" s="141">
        <v>0</v>
      </c>
      <c r="R265" s="141">
        <f>Q265*H265</f>
        <v>0</v>
      </c>
      <c r="S265" s="141">
        <v>0</v>
      </c>
      <c r="T265" s="142">
        <f>S265*H265</f>
        <v>0</v>
      </c>
      <c r="AR265" s="143" t="s">
        <v>87</v>
      </c>
      <c r="AT265" s="143" t="s">
        <v>158</v>
      </c>
      <c r="AU265" s="143" t="s">
        <v>87</v>
      </c>
      <c r="AY265" s="16" t="s">
        <v>135</v>
      </c>
      <c r="BE265" s="144">
        <f>IF(N265="základní",J265,0)</f>
        <v>0</v>
      </c>
      <c r="BF265" s="144">
        <f>IF(N265="snížená",J265,0)</f>
        <v>0</v>
      </c>
      <c r="BG265" s="144">
        <f>IF(N265="zákl. přenesená",J265,0)</f>
        <v>0</v>
      </c>
      <c r="BH265" s="144">
        <f>IF(N265="sníž. přenesená",J265,0)</f>
        <v>0</v>
      </c>
      <c r="BI265" s="144">
        <f>IF(N265="nulová",J265,0)</f>
        <v>0</v>
      </c>
      <c r="BJ265" s="16" t="s">
        <v>85</v>
      </c>
      <c r="BK265" s="144">
        <f>ROUND(I265*H265,2)</f>
        <v>0</v>
      </c>
      <c r="BL265" s="16" t="s">
        <v>85</v>
      </c>
      <c r="BM265" s="143" t="s">
        <v>546</v>
      </c>
    </row>
    <row r="266" spans="2:65" s="1" customFormat="1">
      <c r="B266" s="31"/>
      <c r="D266" s="145" t="s">
        <v>143</v>
      </c>
      <c r="F266" s="146" t="s">
        <v>547</v>
      </c>
      <c r="I266" s="147"/>
      <c r="L266" s="31"/>
      <c r="M266" s="148"/>
      <c r="T266" s="55"/>
      <c r="AT266" s="16" t="s">
        <v>143</v>
      </c>
      <c r="AU266" s="16" t="s">
        <v>87</v>
      </c>
    </row>
    <row r="267" spans="2:65" s="1" customFormat="1" ht="16.5" customHeight="1">
      <c r="B267" s="31"/>
      <c r="C267" s="132" t="s">
        <v>548</v>
      </c>
      <c r="D267" s="132" t="s">
        <v>138</v>
      </c>
      <c r="E267" s="133" t="s">
        <v>549</v>
      </c>
      <c r="F267" s="134" t="s">
        <v>550</v>
      </c>
      <c r="G267" s="135" t="s">
        <v>105</v>
      </c>
      <c r="H267" s="136">
        <v>41</v>
      </c>
      <c r="I267" s="137"/>
      <c r="J267" s="138">
        <f>ROUND(I267*H267,2)</f>
        <v>0</v>
      </c>
      <c r="K267" s="134" t="s">
        <v>307</v>
      </c>
      <c r="L267" s="31"/>
      <c r="M267" s="139" t="s">
        <v>1</v>
      </c>
      <c r="N267" s="140" t="s">
        <v>42</v>
      </c>
      <c r="P267" s="141">
        <f>O267*H267</f>
        <v>0</v>
      </c>
      <c r="Q267" s="141">
        <v>0</v>
      </c>
      <c r="R267" s="141">
        <f>Q267*H267</f>
        <v>0</v>
      </c>
      <c r="S267" s="141">
        <v>0</v>
      </c>
      <c r="T267" s="142">
        <f>S267*H267</f>
        <v>0</v>
      </c>
      <c r="AR267" s="143" t="s">
        <v>141</v>
      </c>
      <c r="AT267" s="143" t="s">
        <v>138</v>
      </c>
      <c r="AU267" s="143" t="s">
        <v>87</v>
      </c>
      <c r="AY267" s="16" t="s">
        <v>135</v>
      </c>
      <c r="BE267" s="144">
        <f>IF(N267="základní",J267,0)</f>
        <v>0</v>
      </c>
      <c r="BF267" s="144">
        <f>IF(N267="snížená",J267,0)</f>
        <v>0</v>
      </c>
      <c r="BG267" s="144">
        <f>IF(N267="zákl. přenesená",J267,0)</f>
        <v>0</v>
      </c>
      <c r="BH267" s="144">
        <f>IF(N267="sníž. přenesená",J267,0)</f>
        <v>0</v>
      </c>
      <c r="BI267" s="144">
        <f>IF(N267="nulová",J267,0)</f>
        <v>0</v>
      </c>
      <c r="BJ267" s="16" t="s">
        <v>85</v>
      </c>
      <c r="BK267" s="144">
        <f>ROUND(I267*H267,2)</f>
        <v>0</v>
      </c>
      <c r="BL267" s="16" t="s">
        <v>141</v>
      </c>
      <c r="BM267" s="143" t="s">
        <v>551</v>
      </c>
    </row>
    <row r="268" spans="2:65" s="1" customFormat="1">
      <c r="B268" s="31"/>
      <c r="D268" s="145" t="s">
        <v>143</v>
      </c>
      <c r="F268" s="146" t="s">
        <v>552</v>
      </c>
      <c r="I268" s="147"/>
      <c r="L268" s="31"/>
      <c r="M268" s="148"/>
      <c r="T268" s="55"/>
      <c r="AT268" s="16" t="s">
        <v>143</v>
      </c>
      <c r="AU268" s="16" t="s">
        <v>87</v>
      </c>
    </row>
    <row r="269" spans="2:65" s="12" customFormat="1">
      <c r="B269" s="149"/>
      <c r="D269" s="145" t="s">
        <v>145</v>
      </c>
      <c r="E269" s="150" t="s">
        <v>1</v>
      </c>
      <c r="F269" s="151" t="s">
        <v>229</v>
      </c>
      <c r="H269" s="152">
        <v>41</v>
      </c>
      <c r="I269" s="153"/>
      <c r="L269" s="149"/>
      <c r="M269" s="154"/>
      <c r="T269" s="155"/>
      <c r="AT269" s="150" t="s">
        <v>145</v>
      </c>
      <c r="AU269" s="150" t="s">
        <v>87</v>
      </c>
      <c r="AV269" s="12" t="s">
        <v>87</v>
      </c>
      <c r="AW269" s="12" t="s">
        <v>33</v>
      </c>
      <c r="AX269" s="12" t="s">
        <v>85</v>
      </c>
      <c r="AY269" s="150" t="s">
        <v>135</v>
      </c>
    </row>
    <row r="270" spans="2:65" s="1" customFormat="1" ht="16.5" customHeight="1">
      <c r="B270" s="31"/>
      <c r="C270" s="156" t="s">
        <v>553</v>
      </c>
      <c r="D270" s="156" t="s">
        <v>158</v>
      </c>
      <c r="E270" s="157" t="s">
        <v>554</v>
      </c>
      <c r="F270" s="158" t="s">
        <v>555</v>
      </c>
      <c r="G270" s="159" t="s">
        <v>258</v>
      </c>
      <c r="H270" s="160">
        <v>4.0999999999999996</v>
      </c>
      <c r="I270" s="161"/>
      <c r="J270" s="162">
        <f>ROUND(I270*H270,2)</f>
        <v>0</v>
      </c>
      <c r="K270" s="158" t="s">
        <v>345</v>
      </c>
      <c r="L270" s="163"/>
      <c r="M270" s="164" t="s">
        <v>1</v>
      </c>
      <c r="N270" s="165" t="s">
        <v>42</v>
      </c>
      <c r="P270" s="141">
        <f>O270*H270</f>
        <v>0</v>
      </c>
      <c r="Q270" s="141">
        <v>0.2</v>
      </c>
      <c r="R270" s="141">
        <f>Q270*H270</f>
        <v>0.82</v>
      </c>
      <c r="S270" s="141">
        <v>0</v>
      </c>
      <c r="T270" s="142">
        <f>S270*H270</f>
        <v>0</v>
      </c>
      <c r="AR270" s="143" t="s">
        <v>176</v>
      </c>
      <c r="AT270" s="143" t="s">
        <v>158</v>
      </c>
      <c r="AU270" s="143" t="s">
        <v>87</v>
      </c>
      <c r="AY270" s="16" t="s">
        <v>135</v>
      </c>
      <c r="BE270" s="144">
        <f>IF(N270="základní",J270,0)</f>
        <v>0</v>
      </c>
      <c r="BF270" s="144">
        <f>IF(N270="snížená",J270,0)</f>
        <v>0</v>
      </c>
      <c r="BG270" s="144">
        <f>IF(N270="zákl. přenesená",J270,0)</f>
        <v>0</v>
      </c>
      <c r="BH270" s="144">
        <f>IF(N270="sníž. přenesená",J270,0)</f>
        <v>0</v>
      </c>
      <c r="BI270" s="144">
        <f>IF(N270="nulová",J270,0)</f>
        <v>0</v>
      </c>
      <c r="BJ270" s="16" t="s">
        <v>85</v>
      </c>
      <c r="BK270" s="144">
        <f>ROUND(I270*H270,2)</f>
        <v>0</v>
      </c>
      <c r="BL270" s="16" t="s">
        <v>141</v>
      </c>
      <c r="BM270" s="143" t="s">
        <v>556</v>
      </c>
    </row>
    <row r="271" spans="2:65" s="12" customFormat="1">
      <c r="B271" s="149"/>
      <c r="D271" s="145" t="s">
        <v>145</v>
      </c>
      <c r="F271" s="151" t="s">
        <v>557</v>
      </c>
      <c r="H271" s="152">
        <v>4.0999999999999996</v>
      </c>
      <c r="I271" s="153"/>
      <c r="L271" s="149"/>
      <c r="M271" s="154"/>
      <c r="T271" s="155"/>
      <c r="AT271" s="150" t="s">
        <v>145</v>
      </c>
      <c r="AU271" s="150" t="s">
        <v>87</v>
      </c>
      <c r="AV271" s="12" t="s">
        <v>87</v>
      </c>
      <c r="AW271" s="12" t="s">
        <v>4</v>
      </c>
      <c r="AX271" s="12" t="s">
        <v>85</v>
      </c>
      <c r="AY271" s="150" t="s">
        <v>135</v>
      </c>
    </row>
    <row r="272" spans="2:65" s="1" customFormat="1" ht="16.5" customHeight="1">
      <c r="B272" s="31"/>
      <c r="C272" s="132" t="s">
        <v>558</v>
      </c>
      <c r="D272" s="132" t="s">
        <v>138</v>
      </c>
      <c r="E272" s="133" t="s">
        <v>559</v>
      </c>
      <c r="F272" s="134" t="s">
        <v>560</v>
      </c>
      <c r="G272" s="135" t="s">
        <v>258</v>
      </c>
      <c r="H272" s="136">
        <v>3.28</v>
      </c>
      <c r="I272" s="137"/>
      <c r="J272" s="138">
        <f>ROUND(I272*H272,2)</f>
        <v>0</v>
      </c>
      <c r="K272" s="134" t="s">
        <v>307</v>
      </c>
      <c r="L272" s="31"/>
      <c r="M272" s="139" t="s">
        <v>1</v>
      </c>
      <c r="N272" s="140" t="s">
        <v>42</v>
      </c>
      <c r="P272" s="141">
        <f>O272*H272</f>
        <v>0</v>
      </c>
      <c r="Q272" s="141">
        <v>0</v>
      </c>
      <c r="R272" s="141">
        <f>Q272*H272</f>
        <v>0</v>
      </c>
      <c r="S272" s="141">
        <v>0</v>
      </c>
      <c r="T272" s="142">
        <f>S272*H272</f>
        <v>0</v>
      </c>
      <c r="AR272" s="143" t="s">
        <v>141</v>
      </c>
      <c r="AT272" s="143" t="s">
        <v>138</v>
      </c>
      <c r="AU272" s="143" t="s">
        <v>87</v>
      </c>
      <c r="AY272" s="16" t="s">
        <v>135</v>
      </c>
      <c r="BE272" s="144">
        <f>IF(N272="základní",J272,0)</f>
        <v>0</v>
      </c>
      <c r="BF272" s="144">
        <f>IF(N272="snížená",J272,0)</f>
        <v>0</v>
      </c>
      <c r="BG272" s="144">
        <f>IF(N272="zákl. přenesená",J272,0)</f>
        <v>0</v>
      </c>
      <c r="BH272" s="144">
        <f>IF(N272="sníž. přenesená",J272,0)</f>
        <v>0</v>
      </c>
      <c r="BI272" s="144">
        <f>IF(N272="nulová",J272,0)</f>
        <v>0</v>
      </c>
      <c r="BJ272" s="16" t="s">
        <v>85</v>
      </c>
      <c r="BK272" s="144">
        <f>ROUND(I272*H272,2)</f>
        <v>0</v>
      </c>
      <c r="BL272" s="16" t="s">
        <v>141</v>
      </c>
      <c r="BM272" s="143" t="s">
        <v>561</v>
      </c>
    </row>
    <row r="273" spans="2:65" s="12" customFormat="1">
      <c r="B273" s="149"/>
      <c r="D273" s="145" t="s">
        <v>145</v>
      </c>
      <c r="E273" s="150" t="s">
        <v>1</v>
      </c>
      <c r="F273" s="151" t="s">
        <v>562</v>
      </c>
      <c r="H273" s="152">
        <v>3.28</v>
      </c>
      <c r="I273" s="153"/>
      <c r="L273" s="149"/>
      <c r="M273" s="154"/>
      <c r="T273" s="155"/>
      <c r="AT273" s="150" t="s">
        <v>145</v>
      </c>
      <c r="AU273" s="150" t="s">
        <v>87</v>
      </c>
      <c r="AV273" s="12" t="s">
        <v>87</v>
      </c>
      <c r="AW273" s="12" t="s">
        <v>33</v>
      </c>
      <c r="AX273" s="12" t="s">
        <v>85</v>
      </c>
      <c r="AY273" s="150" t="s">
        <v>135</v>
      </c>
    </row>
    <row r="274" spans="2:65" s="1" customFormat="1" ht="16.5" customHeight="1">
      <c r="B274" s="31"/>
      <c r="C274" s="132" t="s">
        <v>563</v>
      </c>
      <c r="D274" s="132" t="s">
        <v>138</v>
      </c>
      <c r="E274" s="133" t="s">
        <v>564</v>
      </c>
      <c r="F274" s="134" t="s">
        <v>565</v>
      </c>
      <c r="G274" s="135" t="s">
        <v>258</v>
      </c>
      <c r="H274" s="136">
        <v>3.28</v>
      </c>
      <c r="I274" s="137"/>
      <c r="J274" s="138">
        <f>ROUND(I274*H274,2)</f>
        <v>0</v>
      </c>
      <c r="K274" s="134" t="s">
        <v>307</v>
      </c>
      <c r="L274" s="31"/>
      <c r="M274" s="139" t="s">
        <v>1</v>
      </c>
      <c r="N274" s="140" t="s">
        <v>42</v>
      </c>
      <c r="P274" s="141">
        <f>O274*H274</f>
        <v>0</v>
      </c>
      <c r="Q274" s="141">
        <v>0</v>
      </c>
      <c r="R274" s="141">
        <f>Q274*H274</f>
        <v>0</v>
      </c>
      <c r="S274" s="141">
        <v>0</v>
      </c>
      <c r="T274" s="142">
        <f>S274*H274</f>
        <v>0</v>
      </c>
      <c r="AR274" s="143" t="s">
        <v>141</v>
      </c>
      <c r="AT274" s="143" t="s">
        <v>138</v>
      </c>
      <c r="AU274" s="143" t="s">
        <v>87</v>
      </c>
      <c r="AY274" s="16" t="s">
        <v>135</v>
      </c>
      <c r="BE274" s="144">
        <f>IF(N274="základní",J274,0)</f>
        <v>0</v>
      </c>
      <c r="BF274" s="144">
        <f>IF(N274="snížená",J274,0)</f>
        <v>0</v>
      </c>
      <c r="BG274" s="144">
        <f>IF(N274="zákl. přenesená",J274,0)</f>
        <v>0</v>
      </c>
      <c r="BH274" s="144">
        <f>IF(N274="sníž. přenesená",J274,0)</f>
        <v>0</v>
      </c>
      <c r="BI274" s="144">
        <f>IF(N274="nulová",J274,0)</f>
        <v>0</v>
      </c>
      <c r="BJ274" s="16" t="s">
        <v>85</v>
      </c>
      <c r="BK274" s="144">
        <f>ROUND(I274*H274,2)</f>
        <v>0</v>
      </c>
      <c r="BL274" s="16" t="s">
        <v>141</v>
      </c>
      <c r="BM274" s="143" t="s">
        <v>566</v>
      </c>
    </row>
    <row r="275" spans="2:65" s="1" customFormat="1">
      <c r="B275" s="31"/>
      <c r="D275" s="145" t="s">
        <v>143</v>
      </c>
      <c r="F275" s="146" t="s">
        <v>567</v>
      </c>
      <c r="I275" s="147"/>
      <c r="L275" s="31"/>
      <c r="M275" s="148"/>
      <c r="T275" s="55"/>
      <c r="AT275" s="16" t="s">
        <v>143</v>
      </c>
      <c r="AU275" s="16" t="s">
        <v>87</v>
      </c>
    </row>
    <row r="276" spans="2:65" s="1" customFormat="1" ht="16.5" customHeight="1">
      <c r="B276" s="31"/>
      <c r="C276" s="132" t="s">
        <v>568</v>
      </c>
      <c r="D276" s="132" t="s">
        <v>138</v>
      </c>
      <c r="E276" s="133" t="s">
        <v>569</v>
      </c>
      <c r="F276" s="134" t="s">
        <v>570</v>
      </c>
      <c r="G276" s="135" t="s">
        <v>258</v>
      </c>
      <c r="H276" s="136">
        <v>3.28</v>
      </c>
      <c r="I276" s="137"/>
      <c r="J276" s="138">
        <f>ROUND(I276*H276,2)</f>
        <v>0</v>
      </c>
      <c r="K276" s="134" t="s">
        <v>307</v>
      </c>
      <c r="L276" s="31"/>
      <c r="M276" s="139" t="s">
        <v>1</v>
      </c>
      <c r="N276" s="140" t="s">
        <v>42</v>
      </c>
      <c r="P276" s="141">
        <f>O276*H276</f>
        <v>0</v>
      </c>
      <c r="Q276" s="141">
        <v>0</v>
      </c>
      <c r="R276" s="141">
        <f>Q276*H276</f>
        <v>0</v>
      </c>
      <c r="S276" s="141">
        <v>0</v>
      </c>
      <c r="T276" s="142">
        <f>S276*H276</f>
        <v>0</v>
      </c>
      <c r="AR276" s="143" t="s">
        <v>141</v>
      </c>
      <c r="AT276" s="143" t="s">
        <v>138</v>
      </c>
      <c r="AU276" s="143" t="s">
        <v>87</v>
      </c>
      <c r="AY276" s="16" t="s">
        <v>135</v>
      </c>
      <c r="BE276" s="144">
        <f>IF(N276="základní",J276,0)</f>
        <v>0</v>
      </c>
      <c r="BF276" s="144">
        <f>IF(N276="snížená",J276,0)</f>
        <v>0</v>
      </c>
      <c r="BG276" s="144">
        <f>IF(N276="zákl. přenesená",J276,0)</f>
        <v>0</v>
      </c>
      <c r="BH276" s="144">
        <f>IF(N276="sníž. přenesená",J276,0)</f>
        <v>0</v>
      </c>
      <c r="BI276" s="144">
        <f>IF(N276="nulová",J276,0)</f>
        <v>0</v>
      </c>
      <c r="BJ276" s="16" t="s">
        <v>85</v>
      </c>
      <c r="BK276" s="144">
        <f>ROUND(I276*H276,2)</f>
        <v>0</v>
      </c>
      <c r="BL276" s="16" t="s">
        <v>141</v>
      </c>
      <c r="BM276" s="143" t="s">
        <v>571</v>
      </c>
    </row>
    <row r="277" spans="2:65" s="1" customFormat="1">
      <c r="B277" s="31"/>
      <c r="D277" s="145" t="s">
        <v>143</v>
      </c>
      <c r="F277" s="146" t="s">
        <v>572</v>
      </c>
      <c r="I277" s="147"/>
      <c r="L277" s="31"/>
      <c r="M277" s="148"/>
      <c r="T277" s="55"/>
      <c r="AT277" s="16" t="s">
        <v>143</v>
      </c>
      <c r="AU277" s="16" t="s">
        <v>87</v>
      </c>
    </row>
    <row r="278" spans="2:65" s="1" customFormat="1" ht="16.5" customHeight="1">
      <c r="B278" s="31"/>
      <c r="C278" s="156" t="s">
        <v>573</v>
      </c>
      <c r="D278" s="156" t="s">
        <v>158</v>
      </c>
      <c r="E278" s="157" t="s">
        <v>574</v>
      </c>
      <c r="F278" s="158" t="s">
        <v>575</v>
      </c>
      <c r="G278" s="159" t="s">
        <v>258</v>
      </c>
      <c r="H278" s="160">
        <v>3.28</v>
      </c>
      <c r="I278" s="161"/>
      <c r="J278" s="162">
        <f>ROUND(I278*H278,2)</f>
        <v>0</v>
      </c>
      <c r="K278" s="158" t="s">
        <v>307</v>
      </c>
      <c r="L278" s="163"/>
      <c r="M278" s="164" t="s">
        <v>1</v>
      </c>
      <c r="N278" s="165" t="s">
        <v>42</v>
      </c>
      <c r="P278" s="141">
        <f>O278*H278</f>
        <v>0</v>
      </c>
      <c r="Q278" s="141">
        <v>0</v>
      </c>
      <c r="R278" s="141">
        <f>Q278*H278</f>
        <v>0</v>
      </c>
      <c r="S278" s="141">
        <v>0</v>
      </c>
      <c r="T278" s="142">
        <f>S278*H278</f>
        <v>0</v>
      </c>
      <c r="AR278" s="143" t="s">
        <v>176</v>
      </c>
      <c r="AT278" s="143" t="s">
        <v>158</v>
      </c>
      <c r="AU278" s="143" t="s">
        <v>87</v>
      </c>
      <c r="AY278" s="16" t="s">
        <v>135</v>
      </c>
      <c r="BE278" s="144">
        <f>IF(N278="základní",J278,0)</f>
        <v>0</v>
      </c>
      <c r="BF278" s="144">
        <f>IF(N278="snížená",J278,0)</f>
        <v>0</v>
      </c>
      <c r="BG278" s="144">
        <f>IF(N278="zákl. přenesená",J278,0)</f>
        <v>0</v>
      </c>
      <c r="BH278" s="144">
        <f>IF(N278="sníž. přenesená",J278,0)</f>
        <v>0</v>
      </c>
      <c r="BI278" s="144">
        <f>IF(N278="nulová",J278,0)</f>
        <v>0</v>
      </c>
      <c r="BJ278" s="16" t="s">
        <v>85</v>
      </c>
      <c r="BK278" s="144">
        <f>ROUND(I278*H278,2)</f>
        <v>0</v>
      </c>
      <c r="BL278" s="16" t="s">
        <v>141</v>
      </c>
      <c r="BM278" s="143" t="s">
        <v>576</v>
      </c>
    </row>
    <row r="279" spans="2:65" s="1" customFormat="1">
      <c r="B279" s="31"/>
      <c r="D279" s="145" t="s">
        <v>143</v>
      </c>
      <c r="F279" s="146" t="s">
        <v>575</v>
      </c>
      <c r="I279" s="147"/>
      <c r="L279" s="31"/>
      <c r="M279" s="148"/>
      <c r="T279" s="55"/>
      <c r="AT279" s="16" t="s">
        <v>143</v>
      </c>
      <c r="AU279" s="16" t="s">
        <v>87</v>
      </c>
    </row>
    <row r="280" spans="2:65" s="11" customFormat="1" ht="22.9" customHeight="1">
      <c r="B280" s="120"/>
      <c r="D280" s="121" t="s">
        <v>76</v>
      </c>
      <c r="E280" s="130" t="s">
        <v>8</v>
      </c>
      <c r="F280" s="130" t="s">
        <v>577</v>
      </c>
      <c r="I280" s="123"/>
      <c r="J280" s="131">
        <f>BK280</f>
        <v>0</v>
      </c>
      <c r="L280" s="120"/>
      <c r="M280" s="125"/>
      <c r="P280" s="126">
        <f>SUM(P281:P293)</f>
        <v>0</v>
      </c>
      <c r="R280" s="126">
        <f>SUM(R281:R293)</f>
        <v>0.55000000000000004</v>
      </c>
      <c r="T280" s="127">
        <f>SUM(T281:T293)</f>
        <v>0</v>
      </c>
      <c r="AR280" s="121" t="s">
        <v>85</v>
      </c>
      <c r="AT280" s="128" t="s">
        <v>76</v>
      </c>
      <c r="AU280" s="128" t="s">
        <v>85</v>
      </c>
      <c r="AY280" s="121" t="s">
        <v>135</v>
      </c>
      <c r="BK280" s="129">
        <f>SUM(BK281:BK293)</f>
        <v>0</v>
      </c>
    </row>
    <row r="281" spans="2:65" s="1" customFormat="1" ht="16.5" customHeight="1">
      <c r="B281" s="31"/>
      <c r="C281" s="156" t="s">
        <v>578</v>
      </c>
      <c r="D281" s="156" t="s">
        <v>158</v>
      </c>
      <c r="E281" s="157" t="s">
        <v>579</v>
      </c>
      <c r="F281" s="158" t="s">
        <v>580</v>
      </c>
      <c r="G281" s="159" t="s">
        <v>96</v>
      </c>
      <c r="H281" s="160">
        <v>6</v>
      </c>
      <c r="I281" s="161"/>
      <c r="J281" s="162">
        <f t="shared" ref="J281:J293" si="0">ROUND(I281*H281,2)</f>
        <v>0</v>
      </c>
      <c r="K281" s="158" t="s">
        <v>345</v>
      </c>
      <c r="L281" s="163"/>
      <c r="M281" s="164" t="s">
        <v>1</v>
      </c>
      <c r="N281" s="165" t="s">
        <v>42</v>
      </c>
      <c r="P281" s="141">
        <f t="shared" ref="P281:P293" si="1">O281*H281</f>
        <v>0</v>
      </c>
      <c r="Q281" s="141">
        <v>0</v>
      </c>
      <c r="R281" s="141">
        <f t="shared" ref="R281:R293" si="2">Q281*H281</f>
        <v>0</v>
      </c>
      <c r="S281" s="141">
        <v>0</v>
      </c>
      <c r="T281" s="142">
        <f t="shared" ref="T281:T293" si="3">S281*H281</f>
        <v>0</v>
      </c>
      <c r="AR281" s="143" t="s">
        <v>176</v>
      </c>
      <c r="AT281" s="143" t="s">
        <v>158</v>
      </c>
      <c r="AU281" s="143" t="s">
        <v>87</v>
      </c>
      <c r="AY281" s="16" t="s">
        <v>135</v>
      </c>
      <c r="BE281" s="144">
        <f t="shared" ref="BE281:BE293" si="4">IF(N281="základní",J281,0)</f>
        <v>0</v>
      </c>
      <c r="BF281" s="144">
        <f t="shared" ref="BF281:BF293" si="5">IF(N281="snížená",J281,0)</f>
        <v>0</v>
      </c>
      <c r="BG281" s="144">
        <f t="shared" ref="BG281:BG293" si="6">IF(N281="zákl. přenesená",J281,0)</f>
        <v>0</v>
      </c>
      <c r="BH281" s="144">
        <f t="shared" ref="BH281:BH293" si="7">IF(N281="sníž. přenesená",J281,0)</f>
        <v>0</v>
      </c>
      <c r="BI281" s="144">
        <f t="shared" ref="BI281:BI293" si="8">IF(N281="nulová",J281,0)</f>
        <v>0</v>
      </c>
      <c r="BJ281" s="16" t="s">
        <v>85</v>
      </c>
      <c r="BK281" s="144">
        <f t="shared" ref="BK281:BK293" si="9">ROUND(I281*H281,2)</f>
        <v>0</v>
      </c>
      <c r="BL281" s="16" t="s">
        <v>141</v>
      </c>
      <c r="BM281" s="143" t="s">
        <v>581</v>
      </c>
    </row>
    <row r="282" spans="2:65" s="1" customFormat="1" ht="16.5" customHeight="1">
      <c r="B282" s="31"/>
      <c r="C282" s="156" t="s">
        <v>582</v>
      </c>
      <c r="D282" s="156" t="s">
        <v>158</v>
      </c>
      <c r="E282" s="157" t="s">
        <v>583</v>
      </c>
      <c r="F282" s="158" t="s">
        <v>584</v>
      </c>
      <c r="G282" s="159" t="s">
        <v>96</v>
      </c>
      <c r="H282" s="160">
        <v>2</v>
      </c>
      <c r="I282" s="161"/>
      <c r="J282" s="162">
        <f t="shared" si="0"/>
        <v>0</v>
      </c>
      <c r="K282" s="158" t="s">
        <v>345</v>
      </c>
      <c r="L282" s="163"/>
      <c r="M282" s="164" t="s">
        <v>1</v>
      </c>
      <c r="N282" s="165" t="s">
        <v>42</v>
      </c>
      <c r="P282" s="141">
        <f t="shared" si="1"/>
        <v>0</v>
      </c>
      <c r="Q282" s="141">
        <v>2.5000000000000001E-2</v>
      </c>
      <c r="R282" s="141">
        <f t="shared" si="2"/>
        <v>0.05</v>
      </c>
      <c r="S282" s="141">
        <v>0</v>
      </c>
      <c r="T282" s="142">
        <f t="shared" si="3"/>
        <v>0</v>
      </c>
      <c r="AR282" s="143" t="s">
        <v>176</v>
      </c>
      <c r="AT282" s="143" t="s">
        <v>158</v>
      </c>
      <c r="AU282" s="143" t="s">
        <v>87</v>
      </c>
      <c r="AY282" s="16" t="s">
        <v>135</v>
      </c>
      <c r="BE282" s="144">
        <f t="shared" si="4"/>
        <v>0</v>
      </c>
      <c r="BF282" s="144">
        <f t="shared" si="5"/>
        <v>0</v>
      </c>
      <c r="BG282" s="144">
        <f t="shared" si="6"/>
        <v>0</v>
      </c>
      <c r="BH282" s="144">
        <f t="shared" si="7"/>
        <v>0</v>
      </c>
      <c r="BI282" s="144">
        <f t="shared" si="8"/>
        <v>0</v>
      </c>
      <c r="BJ282" s="16" t="s">
        <v>85</v>
      </c>
      <c r="BK282" s="144">
        <f t="shared" si="9"/>
        <v>0</v>
      </c>
      <c r="BL282" s="16" t="s">
        <v>141</v>
      </c>
      <c r="BM282" s="143" t="s">
        <v>585</v>
      </c>
    </row>
    <row r="283" spans="2:65" s="1" customFormat="1" ht="16.5" customHeight="1">
      <c r="B283" s="31"/>
      <c r="C283" s="156" t="s">
        <v>586</v>
      </c>
      <c r="D283" s="156" t="s">
        <v>158</v>
      </c>
      <c r="E283" s="157" t="s">
        <v>587</v>
      </c>
      <c r="F283" s="158" t="s">
        <v>588</v>
      </c>
      <c r="G283" s="159" t="s">
        <v>96</v>
      </c>
      <c r="H283" s="160">
        <v>5</v>
      </c>
      <c r="I283" s="161"/>
      <c r="J283" s="162">
        <f t="shared" si="0"/>
        <v>0</v>
      </c>
      <c r="K283" s="158" t="s">
        <v>345</v>
      </c>
      <c r="L283" s="163"/>
      <c r="M283" s="164" t="s">
        <v>1</v>
      </c>
      <c r="N283" s="165" t="s">
        <v>42</v>
      </c>
      <c r="P283" s="141">
        <f t="shared" si="1"/>
        <v>0</v>
      </c>
      <c r="Q283" s="141">
        <v>2.5000000000000001E-2</v>
      </c>
      <c r="R283" s="141">
        <f t="shared" si="2"/>
        <v>0.125</v>
      </c>
      <c r="S283" s="141">
        <v>0</v>
      </c>
      <c r="T283" s="142">
        <f t="shared" si="3"/>
        <v>0</v>
      </c>
      <c r="AR283" s="143" t="s">
        <v>176</v>
      </c>
      <c r="AT283" s="143" t="s">
        <v>158</v>
      </c>
      <c r="AU283" s="143" t="s">
        <v>87</v>
      </c>
      <c r="AY283" s="16" t="s">
        <v>135</v>
      </c>
      <c r="BE283" s="144">
        <f t="shared" si="4"/>
        <v>0</v>
      </c>
      <c r="BF283" s="144">
        <f t="shared" si="5"/>
        <v>0</v>
      </c>
      <c r="BG283" s="144">
        <f t="shared" si="6"/>
        <v>0</v>
      </c>
      <c r="BH283" s="144">
        <f t="shared" si="7"/>
        <v>0</v>
      </c>
      <c r="BI283" s="144">
        <f t="shared" si="8"/>
        <v>0</v>
      </c>
      <c r="BJ283" s="16" t="s">
        <v>85</v>
      </c>
      <c r="BK283" s="144">
        <f t="shared" si="9"/>
        <v>0</v>
      </c>
      <c r="BL283" s="16" t="s">
        <v>141</v>
      </c>
      <c r="BM283" s="143" t="s">
        <v>589</v>
      </c>
    </row>
    <row r="284" spans="2:65" s="1" customFormat="1" ht="16.5" customHeight="1">
      <c r="B284" s="31"/>
      <c r="C284" s="156" t="s">
        <v>392</v>
      </c>
      <c r="D284" s="156" t="s">
        <v>158</v>
      </c>
      <c r="E284" s="157" t="s">
        <v>590</v>
      </c>
      <c r="F284" s="158" t="s">
        <v>591</v>
      </c>
      <c r="G284" s="159" t="s">
        <v>96</v>
      </c>
      <c r="H284" s="160">
        <v>1</v>
      </c>
      <c r="I284" s="161"/>
      <c r="J284" s="162">
        <f t="shared" si="0"/>
        <v>0</v>
      </c>
      <c r="K284" s="158" t="s">
        <v>345</v>
      </c>
      <c r="L284" s="163"/>
      <c r="M284" s="164" t="s">
        <v>1</v>
      </c>
      <c r="N284" s="165" t="s">
        <v>42</v>
      </c>
      <c r="P284" s="141">
        <f t="shared" si="1"/>
        <v>0</v>
      </c>
      <c r="Q284" s="141">
        <v>0</v>
      </c>
      <c r="R284" s="141">
        <f t="shared" si="2"/>
        <v>0</v>
      </c>
      <c r="S284" s="141">
        <v>0</v>
      </c>
      <c r="T284" s="142">
        <f t="shared" si="3"/>
        <v>0</v>
      </c>
      <c r="AR284" s="143" t="s">
        <v>176</v>
      </c>
      <c r="AT284" s="143" t="s">
        <v>158</v>
      </c>
      <c r="AU284" s="143" t="s">
        <v>87</v>
      </c>
      <c r="AY284" s="16" t="s">
        <v>135</v>
      </c>
      <c r="BE284" s="144">
        <f t="shared" si="4"/>
        <v>0</v>
      </c>
      <c r="BF284" s="144">
        <f t="shared" si="5"/>
        <v>0</v>
      </c>
      <c r="BG284" s="144">
        <f t="shared" si="6"/>
        <v>0</v>
      </c>
      <c r="BH284" s="144">
        <f t="shared" si="7"/>
        <v>0</v>
      </c>
      <c r="BI284" s="144">
        <f t="shared" si="8"/>
        <v>0</v>
      </c>
      <c r="BJ284" s="16" t="s">
        <v>85</v>
      </c>
      <c r="BK284" s="144">
        <f t="shared" si="9"/>
        <v>0</v>
      </c>
      <c r="BL284" s="16" t="s">
        <v>141</v>
      </c>
      <c r="BM284" s="143" t="s">
        <v>592</v>
      </c>
    </row>
    <row r="285" spans="2:65" s="1" customFormat="1" ht="16.5" customHeight="1">
      <c r="B285" s="31"/>
      <c r="C285" s="156" t="s">
        <v>593</v>
      </c>
      <c r="D285" s="156" t="s">
        <v>158</v>
      </c>
      <c r="E285" s="157" t="s">
        <v>594</v>
      </c>
      <c r="F285" s="158" t="s">
        <v>595</v>
      </c>
      <c r="G285" s="159" t="s">
        <v>96</v>
      </c>
      <c r="H285" s="160">
        <v>4</v>
      </c>
      <c r="I285" s="161"/>
      <c r="J285" s="162">
        <f t="shared" si="0"/>
        <v>0</v>
      </c>
      <c r="K285" s="158" t="s">
        <v>345</v>
      </c>
      <c r="L285" s="163"/>
      <c r="M285" s="164" t="s">
        <v>1</v>
      </c>
      <c r="N285" s="165" t="s">
        <v>42</v>
      </c>
      <c r="P285" s="141">
        <f t="shared" si="1"/>
        <v>0</v>
      </c>
      <c r="Q285" s="141">
        <v>2.5000000000000001E-2</v>
      </c>
      <c r="R285" s="141">
        <f t="shared" si="2"/>
        <v>0.1</v>
      </c>
      <c r="S285" s="141">
        <v>0</v>
      </c>
      <c r="T285" s="142">
        <f t="shared" si="3"/>
        <v>0</v>
      </c>
      <c r="AR285" s="143" t="s">
        <v>176</v>
      </c>
      <c r="AT285" s="143" t="s">
        <v>158</v>
      </c>
      <c r="AU285" s="143" t="s">
        <v>87</v>
      </c>
      <c r="AY285" s="16" t="s">
        <v>135</v>
      </c>
      <c r="BE285" s="144">
        <f t="shared" si="4"/>
        <v>0</v>
      </c>
      <c r="BF285" s="144">
        <f t="shared" si="5"/>
        <v>0</v>
      </c>
      <c r="BG285" s="144">
        <f t="shared" si="6"/>
        <v>0</v>
      </c>
      <c r="BH285" s="144">
        <f t="shared" si="7"/>
        <v>0</v>
      </c>
      <c r="BI285" s="144">
        <f t="shared" si="8"/>
        <v>0</v>
      </c>
      <c r="BJ285" s="16" t="s">
        <v>85</v>
      </c>
      <c r="BK285" s="144">
        <f t="shared" si="9"/>
        <v>0</v>
      </c>
      <c r="BL285" s="16" t="s">
        <v>141</v>
      </c>
      <c r="BM285" s="143" t="s">
        <v>596</v>
      </c>
    </row>
    <row r="286" spans="2:65" s="1" customFormat="1" ht="16.5" customHeight="1">
      <c r="B286" s="31"/>
      <c r="C286" s="156" t="s">
        <v>597</v>
      </c>
      <c r="D286" s="156" t="s">
        <v>158</v>
      </c>
      <c r="E286" s="157" t="s">
        <v>598</v>
      </c>
      <c r="F286" s="158" t="s">
        <v>599</v>
      </c>
      <c r="G286" s="159" t="s">
        <v>96</v>
      </c>
      <c r="H286" s="160">
        <v>5</v>
      </c>
      <c r="I286" s="161"/>
      <c r="J286" s="162">
        <f t="shared" si="0"/>
        <v>0</v>
      </c>
      <c r="K286" s="158" t="s">
        <v>345</v>
      </c>
      <c r="L286" s="163"/>
      <c r="M286" s="164" t="s">
        <v>1</v>
      </c>
      <c r="N286" s="165" t="s">
        <v>42</v>
      </c>
      <c r="P286" s="141">
        <f t="shared" si="1"/>
        <v>0</v>
      </c>
      <c r="Q286" s="141">
        <v>0</v>
      </c>
      <c r="R286" s="141">
        <f t="shared" si="2"/>
        <v>0</v>
      </c>
      <c r="S286" s="141">
        <v>0</v>
      </c>
      <c r="T286" s="142">
        <f t="shared" si="3"/>
        <v>0</v>
      </c>
      <c r="AR286" s="143" t="s">
        <v>176</v>
      </c>
      <c r="AT286" s="143" t="s">
        <v>158</v>
      </c>
      <c r="AU286" s="143" t="s">
        <v>87</v>
      </c>
      <c r="AY286" s="16" t="s">
        <v>135</v>
      </c>
      <c r="BE286" s="144">
        <f t="shared" si="4"/>
        <v>0</v>
      </c>
      <c r="BF286" s="144">
        <f t="shared" si="5"/>
        <v>0</v>
      </c>
      <c r="BG286" s="144">
        <f t="shared" si="6"/>
        <v>0</v>
      </c>
      <c r="BH286" s="144">
        <f t="shared" si="7"/>
        <v>0</v>
      </c>
      <c r="BI286" s="144">
        <f t="shared" si="8"/>
        <v>0</v>
      </c>
      <c r="BJ286" s="16" t="s">
        <v>85</v>
      </c>
      <c r="BK286" s="144">
        <f t="shared" si="9"/>
        <v>0</v>
      </c>
      <c r="BL286" s="16" t="s">
        <v>141</v>
      </c>
      <c r="BM286" s="143" t="s">
        <v>600</v>
      </c>
    </row>
    <row r="287" spans="2:65" s="1" customFormat="1" ht="16.5" customHeight="1">
      <c r="B287" s="31"/>
      <c r="C287" s="156" t="s">
        <v>601</v>
      </c>
      <c r="D287" s="156" t="s">
        <v>158</v>
      </c>
      <c r="E287" s="157" t="s">
        <v>602</v>
      </c>
      <c r="F287" s="158" t="s">
        <v>603</v>
      </c>
      <c r="G287" s="159" t="s">
        <v>96</v>
      </c>
      <c r="H287" s="160">
        <v>2</v>
      </c>
      <c r="I287" s="161"/>
      <c r="J287" s="162">
        <f t="shared" si="0"/>
        <v>0</v>
      </c>
      <c r="K287" s="158" t="s">
        <v>345</v>
      </c>
      <c r="L287" s="163"/>
      <c r="M287" s="164" t="s">
        <v>1</v>
      </c>
      <c r="N287" s="165" t="s">
        <v>42</v>
      </c>
      <c r="P287" s="141">
        <f t="shared" si="1"/>
        <v>0</v>
      </c>
      <c r="Q287" s="141">
        <v>2.5000000000000001E-2</v>
      </c>
      <c r="R287" s="141">
        <f t="shared" si="2"/>
        <v>0.05</v>
      </c>
      <c r="S287" s="141">
        <v>0</v>
      </c>
      <c r="T287" s="142">
        <f t="shared" si="3"/>
        <v>0</v>
      </c>
      <c r="AR287" s="143" t="s">
        <v>176</v>
      </c>
      <c r="AT287" s="143" t="s">
        <v>158</v>
      </c>
      <c r="AU287" s="143" t="s">
        <v>87</v>
      </c>
      <c r="AY287" s="16" t="s">
        <v>135</v>
      </c>
      <c r="BE287" s="144">
        <f t="shared" si="4"/>
        <v>0</v>
      </c>
      <c r="BF287" s="144">
        <f t="shared" si="5"/>
        <v>0</v>
      </c>
      <c r="BG287" s="144">
        <f t="shared" si="6"/>
        <v>0</v>
      </c>
      <c r="BH287" s="144">
        <f t="shared" si="7"/>
        <v>0</v>
      </c>
      <c r="BI287" s="144">
        <f t="shared" si="8"/>
        <v>0</v>
      </c>
      <c r="BJ287" s="16" t="s">
        <v>85</v>
      </c>
      <c r="BK287" s="144">
        <f t="shared" si="9"/>
        <v>0</v>
      </c>
      <c r="BL287" s="16" t="s">
        <v>141</v>
      </c>
      <c r="BM287" s="143" t="s">
        <v>604</v>
      </c>
    </row>
    <row r="288" spans="2:65" s="1" customFormat="1" ht="16.5" customHeight="1">
      <c r="B288" s="31"/>
      <c r="C288" s="156" t="s">
        <v>605</v>
      </c>
      <c r="D288" s="156" t="s">
        <v>158</v>
      </c>
      <c r="E288" s="157" t="s">
        <v>606</v>
      </c>
      <c r="F288" s="158" t="s">
        <v>607</v>
      </c>
      <c r="G288" s="159" t="s">
        <v>96</v>
      </c>
      <c r="H288" s="160">
        <v>7</v>
      </c>
      <c r="I288" s="161"/>
      <c r="J288" s="162">
        <f t="shared" si="0"/>
        <v>0</v>
      </c>
      <c r="K288" s="158" t="s">
        <v>345</v>
      </c>
      <c r="L288" s="163"/>
      <c r="M288" s="164" t="s">
        <v>1</v>
      </c>
      <c r="N288" s="165" t="s">
        <v>42</v>
      </c>
      <c r="P288" s="141">
        <f t="shared" si="1"/>
        <v>0</v>
      </c>
      <c r="Q288" s="141">
        <v>2.5000000000000001E-2</v>
      </c>
      <c r="R288" s="141">
        <f t="shared" si="2"/>
        <v>0.17500000000000002</v>
      </c>
      <c r="S288" s="141">
        <v>0</v>
      </c>
      <c r="T288" s="142">
        <f t="shared" si="3"/>
        <v>0</v>
      </c>
      <c r="AR288" s="143" t="s">
        <v>176</v>
      </c>
      <c r="AT288" s="143" t="s">
        <v>158</v>
      </c>
      <c r="AU288" s="143" t="s">
        <v>87</v>
      </c>
      <c r="AY288" s="16" t="s">
        <v>135</v>
      </c>
      <c r="BE288" s="144">
        <f t="shared" si="4"/>
        <v>0</v>
      </c>
      <c r="BF288" s="144">
        <f t="shared" si="5"/>
        <v>0</v>
      </c>
      <c r="BG288" s="144">
        <f t="shared" si="6"/>
        <v>0</v>
      </c>
      <c r="BH288" s="144">
        <f t="shared" si="7"/>
        <v>0</v>
      </c>
      <c r="BI288" s="144">
        <f t="shared" si="8"/>
        <v>0</v>
      </c>
      <c r="BJ288" s="16" t="s">
        <v>85</v>
      </c>
      <c r="BK288" s="144">
        <f t="shared" si="9"/>
        <v>0</v>
      </c>
      <c r="BL288" s="16" t="s">
        <v>141</v>
      </c>
      <c r="BM288" s="143" t="s">
        <v>608</v>
      </c>
    </row>
    <row r="289" spans="2:65" s="1" customFormat="1" ht="16.5" customHeight="1">
      <c r="B289" s="31"/>
      <c r="C289" s="156" t="s">
        <v>609</v>
      </c>
      <c r="D289" s="156" t="s">
        <v>158</v>
      </c>
      <c r="E289" s="157" t="s">
        <v>610</v>
      </c>
      <c r="F289" s="158" t="s">
        <v>611</v>
      </c>
      <c r="G289" s="159" t="s">
        <v>96</v>
      </c>
      <c r="H289" s="160">
        <v>2</v>
      </c>
      <c r="I289" s="161"/>
      <c r="J289" s="162">
        <f t="shared" si="0"/>
        <v>0</v>
      </c>
      <c r="K289" s="158" t="s">
        <v>345</v>
      </c>
      <c r="L289" s="163"/>
      <c r="M289" s="164" t="s">
        <v>1</v>
      </c>
      <c r="N289" s="165" t="s">
        <v>42</v>
      </c>
      <c r="P289" s="141">
        <f t="shared" si="1"/>
        <v>0</v>
      </c>
      <c r="Q289" s="141">
        <v>2.5000000000000001E-2</v>
      </c>
      <c r="R289" s="141">
        <f t="shared" si="2"/>
        <v>0.05</v>
      </c>
      <c r="S289" s="141">
        <v>0</v>
      </c>
      <c r="T289" s="142">
        <f t="shared" si="3"/>
        <v>0</v>
      </c>
      <c r="AR289" s="143" t="s">
        <v>176</v>
      </c>
      <c r="AT289" s="143" t="s">
        <v>158</v>
      </c>
      <c r="AU289" s="143" t="s">
        <v>87</v>
      </c>
      <c r="AY289" s="16" t="s">
        <v>135</v>
      </c>
      <c r="BE289" s="144">
        <f t="shared" si="4"/>
        <v>0</v>
      </c>
      <c r="BF289" s="144">
        <f t="shared" si="5"/>
        <v>0</v>
      </c>
      <c r="BG289" s="144">
        <f t="shared" si="6"/>
        <v>0</v>
      </c>
      <c r="BH289" s="144">
        <f t="shared" si="7"/>
        <v>0</v>
      </c>
      <c r="BI289" s="144">
        <f t="shared" si="8"/>
        <v>0</v>
      </c>
      <c r="BJ289" s="16" t="s">
        <v>85</v>
      </c>
      <c r="BK289" s="144">
        <f t="shared" si="9"/>
        <v>0</v>
      </c>
      <c r="BL289" s="16" t="s">
        <v>141</v>
      </c>
      <c r="BM289" s="143" t="s">
        <v>612</v>
      </c>
    </row>
    <row r="290" spans="2:65" s="1" customFormat="1" ht="16.5" customHeight="1">
      <c r="B290" s="31"/>
      <c r="C290" s="156" t="s">
        <v>613</v>
      </c>
      <c r="D290" s="156" t="s">
        <v>158</v>
      </c>
      <c r="E290" s="157" t="s">
        <v>614</v>
      </c>
      <c r="F290" s="158" t="s">
        <v>615</v>
      </c>
      <c r="G290" s="159" t="s">
        <v>96</v>
      </c>
      <c r="H290" s="160">
        <v>1</v>
      </c>
      <c r="I290" s="161"/>
      <c r="J290" s="162">
        <f t="shared" si="0"/>
        <v>0</v>
      </c>
      <c r="K290" s="158" t="s">
        <v>345</v>
      </c>
      <c r="L290" s="163"/>
      <c r="M290" s="164" t="s">
        <v>1</v>
      </c>
      <c r="N290" s="165" t="s">
        <v>42</v>
      </c>
      <c r="P290" s="141">
        <f t="shared" si="1"/>
        <v>0</v>
      </c>
      <c r="Q290" s="141">
        <v>0</v>
      </c>
      <c r="R290" s="141">
        <f t="shared" si="2"/>
        <v>0</v>
      </c>
      <c r="S290" s="141">
        <v>0</v>
      </c>
      <c r="T290" s="142">
        <f t="shared" si="3"/>
        <v>0</v>
      </c>
      <c r="AR290" s="143" t="s">
        <v>176</v>
      </c>
      <c r="AT290" s="143" t="s">
        <v>158</v>
      </c>
      <c r="AU290" s="143" t="s">
        <v>87</v>
      </c>
      <c r="AY290" s="16" t="s">
        <v>135</v>
      </c>
      <c r="BE290" s="144">
        <f t="shared" si="4"/>
        <v>0</v>
      </c>
      <c r="BF290" s="144">
        <f t="shared" si="5"/>
        <v>0</v>
      </c>
      <c r="BG290" s="144">
        <f t="shared" si="6"/>
        <v>0</v>
      </c>
      <c r="BH290" s="144">
        <f t="shared" si="7"/>
        <v>0</v>
      </c>
      <c r="BI290" s="144">
        <f t="shared" si="8"/>
        <v>0</v>
      </c>
      <c r="BJ290" s="16" t="s">
        <v>85</v>
      </c>
      <c r="BK290" s="144">
        <f t="shared" si="9"/>
        <v>0</v>
      </c>
      <c r="BL290" s="16" t="s">
        <v>141</v>
      </c>
      <c r="BM290" s="143" t="s">
        <v>616</v>
      </c>
    </row>
    <row r="291" spans="2:65" s="1" customFormat="1" ht="16.5" customHeight="1">
      <c r="B291" s="31"/>
      <c r="C291" s="156" t="s">
        <v>617</v>
      </c>
      <c r="D291" s="156" t="s">
        <v>158</v>
      </c>
      <c r="E291" s="157" t="s">
        <v>618</v>
      </c>
      <c r="F291" s="158" t="s">
        <v>619</v>
      </c>
      <c r="G291" s="159" t="s">
        <v>96</v>
      </c>
      <c r="H291" s="160">
        <v>1</v>
      </c>
      <c r="I291" s="161"/>
      <c r="J291" s="162">
        <f t="shared" si="0"/>
        <v>0</v>
      </c>
      <c r="K291" s="158" t="s">
        <v>345</v>
      </c>
      <c r="L291" s="163"/>
      <c r="M291" s="164" t="s">
        <v>1</v>
      </c>
      <c r="N291" s="165" t="s">
        <v>42</v>
      </c>
      <c r="P291" s="141">
        <f t="shared" si="1"/>
        <v>0</v>
      </c>
      <c r="Q291" s="141">
        <v>0</v>
      </c>
      <c r="R291" s="141">
        <f t="shared" si="2"/>
        <v>0</v>
      </c>
      <c r="S291" s="141">
        <v>0</v>
      </c>
      <c r="T291" s="142">
        <f t="shared" si="3"/>
        <v>0</v>
      </c>
      <c r="AR291" s="143" t="s">
        <v>176</v>
      </c>
      <c r="AT291" s="143" t="s">
        <v>158</v>
      </c>
      <c r="AU291" s="143" t="s">
        <v>87</v>
      </c>
      <c r="AY291" s="16" t="s">
        <v>135</v>
      </c>
      <c r="BE291" s="144">
        <f t="shared" si="4"/>
        <v>0</v>
      </c>
      <c r="BF291" s="144">
        <f t="shared" si="5"/>
        <v>0</v>
      </c>
      <c r="BG291" s="144">
        <f t="shared" si="6"/>
        <v>0</v>
      </c>
      <c r="BH291" s="144">
        <f t="shared" si="7"/>
        <v>0</v>
      </c>
      <c r="BI291" s="144">
        <f t="shared" si="8"/>
        <v>0</v>
      </c>
      <c r="BJ291" s="16" t="s">
        <v>85</v>
      </c>
      <c r="BK291" s="144">
        <f t="shared" si="9"/>
        <v>0</v>
      </c>
      <c r="BL291" s="16" t="s">
        <v>141</v>
      </c>
      <c r="BM291" s="143" t="s">
        <v>620</v>
      </c>
    </row>
    <row r="292" spans="2:65" s="1" customFormat="1" ht="16.5" customHeight="1">
      <c r="B292" s="31"/>
      <c r="C292" s="156" t="s">
        <v>621</v>
      </c>
      <c r="D292" s="156" t="s">
        <v>158</v>
      </c>
      <c r="E292" s="157" t="s">
        <v>622</v>
      </c>
      <c r="F292" s="158" t="s">
        <v>623</v>
      </c>
      <c r="G292" s="159" t="s">
        <v>96</v>
      </c>
      <c r="H292" s="160">
        <v>2</v>
      </c>
      <c r="I292" s="161"/>
      <c r="J292" s="162">
        <f t="shared" si="0"/>
        <v>0</v>
      </c>
      <c r="K292" s="158" t="s">
        <v>345</v>
      </c>
      <c r="L292" s="163"/>
      <c r="M292" s="164" t="s">
        <v>1</v>
      </c>
      <c r="N292" s="165" t="s">
        <v>42</v>
      </c>
      <c r="P292" s="141">
        <f t="shared" si="1"/>
        <v>0</v>
      </c>
      <c r="Q292" s="141">
        <v>0</v>
      </c>
      <c r="R292" s="141">
        <f t="shared" si="2"/>
        <v>0</v>
      </c>
      <c r="S292" s="141">
        <v>0</v>
      </c>
      <c r="T292" s="142">
        <f t="shared" si="3"/>
        <v>0</v>
      </c>
      <c r="AR292" s="143" t="s">
        <v>176</v>
      </c>
      <c r="AT292" s="143" t="s">
        <v>158</v>
      </c>
      <c r="AU292" s="143" t="s">
        <v>87</v>
      </c>
      <c r="AY292" s="16" t="s">
        <v>135</v>
      </c>
      <c r="BE292" s="144">
        <f t="shared" si="4"/>
        <v>0</v>
      </c>
      <c r="BF292" s="144">
        <f t="shared" si="5"/>
        <v>0</v>
      </c>
      <c r="BG292" s="144">
        <f t="shared" si="6"/>
        <v>0</v>
      </c>
      <c r="BH292" s="144">
        <f t="shared" si="7"/>
        <v>0</v>
      </c>
      <c r="BI292" s="144">
        <f t="shared" si="8"/>
        <v>0</v>
      </c>
      <c r="BJ292" s="16" t="s">
        <v>85</v>
      </c>
      <c r="BK292" s="144">
        <f t="shared" si="9"/>
        <v>0</v>
      </c>
      <c r="BL292" s="16" t="s">
        <v>141</v>
      </c>
      <c r="BM292" s="143" t="s">
        <v>624</v>
      </c>
    </row>
    <row r="293" spans="2:65" s="1" customFormat="1" ht="16.5" customHeight="1">
      <c r="B293" s="31"/>
      <c r="C293" s="156" t="s">
        <v>625</v>
      </c>
      <c r="D293" s="156" t="s">
        <v>158</v>
      </c>
      <c r="E293" s="157" t="s">
        <v>626</v>
      </c>
      <c r="F293" s="158" t="s">
        <v>627</v>
      </c>
      <c r="G293" s="159" t="s">
        <v>96</v>
      </c>
      <c r="H293" s="160">
        <v>3</v>
      </c>
      <c r="I293" s="161"/>
      <c r="J293" s="162">
        <f t="shared" si="0"/>
        <v>0</v>
      </c>
      <c r="K293" s="158" t="s">
        <v>345</v>
      </c>
      <c r="L293" s="163"/>
      <c r="M293" s="164" t="s">
        <v>1</v>
      </c>
      <c r="N293" s="165" t="s">
        <v>42</v>
      </c>
      <c r="P293" s="141">
        <f t="shared" si="1"/>
        <v>0</v>
      </c>
      <c r="Q293" s="141">
        <v>0</v>
      </c>
      <c r="R293" s="141">
        <f t="shared" si="2"/>
        <v>0</v>
      </c>
      <c r="S293" s="141">
        <v>0</v>
      </c>
      <c r="T293" s="142">
        <f t="shared" si="3"/>
        <v>0</v>
      </c>
      <c r="AR293" s="143" t="s">
        <v>176</v>
      </c>
      <c r="AT293" s="143" t="s">
        <v>158</v>
      </c>
      <c r="AU293" s="143" t="s">
        <v>87</v>
      </c>
      <c r="AY293" s="16" t="s">
        <v>135</v>
      </c>
      <c r="BE293" s="144">
        <f t="shared" si="4"/>
        <v>0</v>
      </c>
      <c r="BF293" s="144">
        <f t="shared" si="5"/>
        <v>0</v>
      </c>
      <c r="BG293" s="144">
        <f t="shared" si="6"/>
        <v>0</v>
      </c>
      <c r="BH293" s="144">
        <f t="shared" si="7"/>
        <v>0</v>
      </c>
      <c r="BI293" s="144">
        <f t="shared" si="8"/>
        <v>0</v>
      </c>
      <c r="BJ293" s="16" t="s">
        <v>85</v>
      </c>
      <c r="BK293" s="144">
        <f t="shared" si="9"/>
        <v>0</v>
      </c>
      <c r="BL293" s="16" t="s">
        <v>141</v>
      </c>
      <c r="BM293" s="143" t="s">
        <v>628</v>
      </c>
    </row>
    <row r="294" spans="2:65" s="11" customFormat="1" ht="22.9" customHeight="1">
      <c r="B294" s="120"/>
      <c r="D294" s="121" t="s">
        <v>76</v>
      </c>
      <c r="E294" s="130" t="s">
        <v>629</v>
      </c>
      <c r="F294" s="130" t="s">
        <v>630</v>
      </c>
      <c r="I294" s="123"/>
      <c r="J294" s="131">
        <f>BK294</f>
        <v>0</v>
      </c>
      <c r="L294" s="120"/>
      <c r="M294" s="125"/>
      <c r="P294" s="126">
        <f>SUM(P295:P335)</f>
        <v>0</v>
      </c>
      <c r="R294" s="126">
        <f>SUM(R295:R335)</f>
        <v>13.226129</v>
      </c>
      <c r="T294" s="127">
        <f>SUM(T295:T335)</f>
        <v>0</v>
      </c>
      <c r="AR294" s="121" t="s">
        <v>141</v>
      </c>
      <c r="AT294" s="128" t="s">
        <v>76</v>
      </c>
      <c r="AU294" s="128" t="s">
        <v>85</v>
      </c>
      <c r="AY294" s="121" t="s">
        <v>135</v>
      </c>
      <c r="BK294" s="129">
        <f>SUM(BK295:BK335)</f>
        <v>0</v>
      </c>
    </row>
    <row r="295" spans="2:65" s="1" customFormat="1" ht="21.75" customHeight="1">
      <c r="B295" s="31"/>
      <c r="C295" s="132" t="s">
        <v>631</v>
      </c>
      <c r="D295" s="132" t="s">
        <v>138</v>
      </c>
      <c r="E295" s="133" t="s">
        <v>632</v>
      </c>
      <c r="F295" s="134" t="s">
        <v>357</v>
      </c>
      <c r="G295" s="135" t="s">
        <v>105</v>
      </c>
      <c r="H295" s="136">
        <v>658</v>
      </c>
      <c r="I295" s="137"/>
      <c r="J295" s="138">
        <f>ROUND(I295*H295,2)</f>
        <v>0</v>
      </c>
      <c r="K295" s="134" t="s">
        <v>307</v>
      </c>
      <c r="L295" s="31"/>
      <c r="M295" s="139" t="s">
        <v>1</v>
      </c>
      <c r="N295" s="140" t="s">
        <v>42</v>
      </c>
      <c r="P295" s="141">
        <f>O295*H295</f>
        <v>0</v>
      </c>
      <c r="Q295" s="141">
        <v>0</v>
      </c>
      <c r="R295" s="141">
        <f>Q295*H295</f>
        <v>0</v>
      </c>
      <c r="S295" s="141">
        <v>0</v>
      </c>
      <c r="T295" s="142">
        <f>S295*H295</f>
        <v>0</v>
      </c>
      <c r="AR295" s="143" t="s">
        <v>141</v>
      </c>
      <c r="AT295" s="143" t="s">
        <v>138</v>
      </c>
      <c r="AU295" s="143" t="s">
        <v>87</v>
      </c>
      <c r="AY295" s="16" t="s">
        <v>135</v>
      </c>
      <c r="BE295" s="144">
        <f>IF(N295="základní",J295,0)</f>
        <v>0</v>
      </c>
      <c r="BF295" s="144">
        <f>IF(N295="snížená",J295,0)</f>
        <v>0</v>
      </c>
      <c r="BG295" s="144">
        <f>IF(N295="zákl. přenesená",J295,0)</f>
        <v>0</v>
      </c>
      <c r="BH295" s="144">
        <f>IF(N295="sníž. přenesená",J295,0)</f>
        <v>0</v>
      </c>
      <c r="BI295" s="144">
        <f>IF(N295="nulová",J295,0)</f>
        <v>0</v>
      </c>
      <c r="BJ295" s="16" t="s">
        <v>85</v>
      </c>
      <c r="BK295" s="144">
        <f>ROUND(I295*H295,2)</f>
        <v>0</v>
      </c>
      <c r="BL295" s="16" t="s">
        <v>141</v>
      </c>
      <c r="BM295" s="143" t="s">
        <v>633</v>
      </c>
    </row>
    <row r="296" spans="2:65" s="1" customFormat="1" ht="19.5">
      <c r="B296" s="31"/>
      <c r="D296" s="145" t="s">
        <v>143</v>
      </c>
      <c r="F296" s="146" t="s">
        <v>359</v>
      </c>
      <c r="I296" s="147"/>
      <c r="L296" s="31"/>
      <c r="M296" s="148"/>
      <c r="T296" s="55"/>
      <c r="AT296" s="16" t="s">
        <v>143</v>
      </c>
      <c r="AU296" s="16" t="s">
        <v>87</v>
      </c>
    </row>
    <row r="297" spans="2:65" s="12" customFormat="1">
      <c r="B297" s="149"/>
      <c r="D297" s="145" t="s">
        <v>145</v>
      </c>
      <c r="E297" s="150" t="s">
        <v>1</v>
      </c>
      <c r="F297" s="151" t="s">
        <v>236</v>
      </c>
      <c r="H297" s="152">
        <v>658</v>
      </c>
      <c r="I297" s="153"/>
      <c r="L297" s="149"/>
      <c r="M297" s="154"/>
      <c r="T297" s="155"/>
      <c r="AT297" s="150" t="s">
        <v>145</v>
      </c>
      <c r="AU297" s="150" t="s">
        <v>87</v>
      </c>
      <c r="AV297" s="12" t="s">
        <v>87</v>
      </c>
      <c r="AW297" s="12" t="s">
        <v>33</v>
      </c>
      <c r="AX297" s="12" t="s">
        <v>85</v>
      </c>
      <c r="AY297" s="150" t="s">
        <v>135</v>
      </c>
    </row>
    <row r="298" spans="2:65" s="1" customFormat="1" ht="16.5" customHeight="1">
      <c r="B298" s="31"/>
      <c r="C298" s="156" t="s">
        <v>634</v>
      </c>
      <c r="D298" s="156" t="s">
        <v>158</v>
      </c>
      <c r="E298" s="157" t="s">
        <v>635</v>
      </c>
      <c r="F298" s="158" t="s">
        <v>636</v>
      </c>
      <c r="G298" s="159" t="s">
        <v>362</v>
      </c>
      <c r="H298" s="160">
        <v>0.32900000000000001</v>
      </c>
      <c r="I298" s="161"/>
      <c r="J298" s="162">
        <f>ROUND(I298*H298,2)</f>
        <v>0</v>
      </c>
      <c r="K298" s="158" t="s">
        <v>345</v>
      </c>
      <c r="L298" s="163"/>
      <c r="M298" s="164" t="s">
        <v>1</v>
      </c>
      <c r="N298" s="165" t="s">
        <v>42</v>
      </c>
      <c r="P298" s="141">
        <f>O298*H298</f>
        <v>0</v>
      </c>
      <c r="Q298" s="141">
        <v>1E-3</v>
      </c>
      <c r="R298" s="141">
        <f>Q298*H298</f>
        <v>3.2900000000000003E-4</v>
      </c>
      <c r="S298" s="141">
        <v>0</v>
      </c>
      <c r="T298" s="142">
        <f>S298*H298</f>
        <v>0</v>
      </c>
      <c r="AR298" s="143" t="s">
        <v>176</v>
      </c>
      <c r="AT298" s="143" t="s">
        <v>158</v>
      </c>
      <c r="AU298" s="143" t="s">
        <v>87</v>
      </c>
      <c r="AY298" s="16" t="s">
        <v>135</v>
      </c>
      <c r="BE298" s="144">
        <f>IF(N298="základní",J298,0)</f>
        <v>0</v>
      </c>
      <c r="BF298" s="144">
        <f>IF(N298="snížená",J298,0)</f>
        <v>0</v>
      </c>
      <c r="BG298" s="144">
        <f>IF(N298="zákl. přenesená",J298,0)</f>
        <v>0</v>
      </c>
      <c r="BH298" s="144">
        <f>IF(N298="sníž. přenesená",J298,0)</f>
        <v>0</v>
      </c>
      <c r="BI298" s="144">
        <f>IF(N298="nulová",J298,0)</f>
        <v>0</v>
      </c>
      <c r="BJ298" s="16" t="s">
        <v>85</v>
      </c>
      <c r="BK298" s="144">
        <f>ROUND(I298*H298,2)</f>
        <v>0</v>
      </c>
      <c r="BL298" s="16" t="s">
        <v>141</v>
      </c>
      <c r="BM298" s="143" t="s">
        <v>637</v>
      </c>
    </row>
    <row r="299" spans="2:65" s="1" customFormat="1">
      <c r="B299" s="31"/>
      <c r="D299" s="145" t="s">
        <v>143</v>
      </c>
      <c r="F299" s="146" t="s">
        <v>638</v>
      </c>
      <c r="I299" s="147"/>
      <c r="L299" s="31"/>
      <c r="M299" s="148"/>
      <c r="T299" s="55"/>
      <c r="AT299" s="16" t="s">
        <v>143</v>
      </c>
      <c r="AU299" s="16" t="s">
        <v>87</v>
      </c>
    </row>
    <row r="300" spans="2:65" s="12" customFormat="1">
      <c r="B300" s="149"/>
      <c r="D300" s="145" t="s">
        <v>145</v>
      </c>
      <c r="F300" s="151" t="s">
        <v>639</v>
      </c>
      <c r="H300" s="152">
        <v>0.32900000000000001</v>
      </c>
      <c r="I300" s="153"/>
      <c r="L300" s="149"/>
      <c r="M300" s="154"/>
      <c r="T300" s="155"/>
      <c r="AT300" s="150" t="s">
        <v>145</v>
      </c>
      <c r="AU300" s="150" t="s">
        <v>87</v>
      </c>
      <c r="AV300" s="12" t="s">
        <v>87</v>
      </c>
      <c r="AW300" s="12" t="s">
        <v>4</v>
      </c>
      <c r="AX300" s="12" t="s">
        <v>85</v>
      </c>
      <c r="AY300" s="150" t="s">
        <v>135</v>
      </c>
    </row>
    <row r="301" spans="2:65" s="1" customFormat="1" ht="21.75" customHeight="1">
      <c r="B301" s="31"/>
      <c r="C301" s="132" t="s">
        <v>640</v>
      </c>
      <c r="D301" s="132" t="s">
        <v>138</v>
      </c>
      <c r="E301" s="133" t="s">
        <v>641</v>
      </c>
      <c r="F301" s="134" t="s">
        <v>642</v>
      </c>
      <c r="G301" s="135" t="s">
        <v>96</v>
      </c>
      <c r="H301" s="136">
        <v>870</v>
      </c>
      <c r="I301" s="137"/>
      <c r="J301" s="138">
        <f>ROUND(I301*H301,2)</f>
        <v>0</v>
      </c>
      <c r="K301" s="134" t="s">
        <v>307</v>
      </c>
      <c r="L301" s="31"/>
      <c r="M301" s="139" t="s">
        <v>1</v>
      </c>
      <c r="N301" s="140" t="s">
        <v>42</v>
      </c>
      <c r="P301" s="141">
        <f>O301*H301</f>
        <v>0</v>
      </c>
      <c r="Q301" s="141">
        <v>0</v>
      </c>
      <c r="R301" s="141">
        <f>Q301*H301</f>
        <v>0</v>
      </c>
      <c r="S301" s="141">
        <v>0</v>
      </c>
      <c r="T301" s="142">
        <f>S301*H301</f>
        <v>0</v>
      </c>
      <c r="AR301" s="143" t="s">
        <v>141</v>
      </c>
      <c r="AT301" s="143" t="s">
        <v>138</v>
      </c>
      <c r="AU301" s="143" t="s">
        <v>87</v>
      </c>
      <c r="AY301" s="16" t="s">
        <v>135</v>
      </c>
      <c r="BE301" s="144">
        <f>IF(N301="základní",J301,0)</f>
        <v>0</v>
      </c>
      <c r="BF301" s="144">
        <f>IF(N301="snížená",J301,0)</f>
        <v>0</v>
      </c>
      <c r="BG301" s="144">
        <f>IF(N301="zákl. přenesená",J301,0)</f>
        <v>0</v>
      </c>
      <c r="BH301" s="144">
        <f>IF(N301="sníž. přenesená",J301,0)</f>
        <v>0</v>
      </c>
      <c r="BI301" s="144">
        <f>IF(N301="nulová",J301,0)</f>
        <v>0</v>
      </c>
      <c r="BJ301" s="16" t="s">
        <v>85</v>
      </c>
      <c r="BK301" s="144">
        <f>ROUND(I301*H301,2)</f>
        <v>0</v>
      </c>
      <c r="BL301" s="16" t="s">
        <v>141</v>
      </c>
      <c r="BM301" s="143" t="s">
        <v>643</v>
      </c>
    </row>
    <row r="302" spans="2:65" s="1" customFormat="1" ht="19.5">
      <c r="B302" s="31"/>
      <c r="D302" s="145" t="s">
        <v>143</v>
      </c>
      <c r="F302" s="146" t="s">
        <v>644</v>
      </c>
      <c r="I302" s="147"/>
      <c r="L302" s="31"/>
      <c r="M302" s="148"/>
      <c r="T302" s="55"/>
      <c r="AT302" s="16" t="s">
        <v>143</v>
      </c>
      <c r="AU302" s="16" t="s">
        <v>87</v>
      </c>
    </row>
    <row r="303" spans="2:65" s="12" customFormat="1">
      <c r="B303" s="149"/>
      <c r="D303" s="145" t="s">
        <v>145</v>
      </c>
      <c r="E303" s="150" t="s">
        <v>1</v>
      </c>
      <c r="F303" s="151" t="s">
        <v>233</v>
      </c>
      <c r="H303" s="152">
        <v>870</v>
      </c>
      <c r="I303" s="153"/>
      <c r="L303" s="149"/>
      <c r="M303" s="154"/>
      <c r="T303" s="155"/>
      <c r="AT303" s="150" t="s">
        <v>145</v>
      </c>
      <c r="AU303" s="150" t="s">
        <v>87</v>
      </c>
      <c r="AV303" s="12" t="s">
        <v>87</v>
      </c>
      <c r="AW303" s="12" t="s">
        <v>33</v>
      </c>
      <c r="AX303" s="12" t="s">
        <v>85</v>
      </c>
      <c r="AY303" s="150" t="s">
        <v>135</v>
      </c>
    </row>
    <row r="304" spans="2:65" s="1" customFormat="1" ht="21.75" customHeight="1">
      <c r="B304" s="31"/>
      <c r="C304" s="132" t="s">
        <v>645</v>
      </c>
      <c r="D304" s="132" t="s">
        <v>138</v>
      </c>
      <c r="E304" s="133" t="s">
        <v>646</v>
      </c>
      <c r="F304" s="134" t="s">
        <v>647</v>
      </c>
      <c r="G304" s="135" t="s">
        <v>96</v>
      </c>
      <c r="H304" s="136">
        <v>870</v>
      </c>
      <c r="I304" s="137"/>
      <c r="J304" s="138">
        <f>ROUND(I304*H304,2)</f>
        <v>0</v>
      </c>
      <c r="K304" s="134" t="s">
        <v>307</v>
      </c>
      <c r="L304" s="31"/>
      <c r="M304" s="139" t="s">
        <v>1</v>
      </c>
      <c r="N304" s="140" t="s">
        <v>42</v>
      </c>
      <c r="P304" s="141">
        <f>O304*H304</f>
        <v>0</v>
      </c>
      <c r="Q304" s="141">
        <v>0</v>
      </c>
      <c r="R304" s="141">
        <f>Q304*H304</f>
        <v>0</v>
      </c>
      <c r="S304" s="141">
        <v>0</v>
      </c>
      <c r="T304" s="142">
        <f>S304*H304</f>
        <v>0</v>
      </c>
      <c r="AR304" s="143" t="s">
        <v>141</v>
      </c>
      <c r="AT304" s="143" t="s">
        <v>138</v>
      </c>
      <c r="AU304" s="143" t="s">
        <v>87</v>
      </c>
      <c r="AY304" s="16" t="s">
        <v>135</v>
      </c>
      <c r="BE304" s="144">
        <f>IF(N304="základní",J304,0)</f>
        <v>0</v>
      </c>
      <c r="BF304" s="144">
        <f>IF(N304="snížená",J304,0)</f>
        <v>0</v>
      </c>
      <c r="BG304" s="144">
        <f>IF(N304="zákl. přenesená",J304,0)</f>
        <v>0</v>
      </c>
      <c r="BH304" s="144">
        <f>IF(N304="sníž. přenesená",J304,0)</f>
        <v>0</v>
      </c>
      <c r="BI304" s="144">
        <f>IF(N304="nulová",J304,0)</f>
        <v>0</v>
      </c>
      <c r="BJ304" s="16" t="s">
        <v>85</v>
      </c>
      <c r="BK304" s="144">
        <f>ROUND(I304*H304,2)</f>
        <v>0</v>
      </c>
      <c r="BL304" s="16" t="s">
        <v>141</v>
      </c>
      <c r="BM304" s="143" t="s">
        <v>648</v>
      </c>
    </row>
    <row r="305" spans="2:65" s="1" customFormat="1" ht="19.5">
      <c r="B305" s="31"/>
      <c r="D305" s="145" t="s">
        <v>143</v>
      </c>
      <c r="F305" s="146" t="s">
        <v>649</v>
      </c>
      <c r="I305" s="147"/>
      <c r="L305" s="31"/>
      <c r="M305" s="148"/>
      <c r="T305" s="55"/>
      <c r="AT305" s="16" t="s">
        <v>143</v>
      </c>
      <c r="AU305" s="16" t="s">
        <v>87</v>
      </c>
    </row>
    <row r="306" spans="2:65" s="12" customFormat="1">
      <c r="B306" s="149"/>
      <c r="D306" s="145" t="s">
        <v>145</v>
      </c>
      <c r="E306" s="150" t="s">
        <v>1</v>
      </c>
      <c r="F306" s="151" t="s">
        <v>233</v>
      </c>
      <c r="H306" s="152">
        <v>870</v>
      </c>
      <c r="I306" s="153"/>
      <c r="L306" s="149"/>
      <c r="M306" s="154"/>
      <c r="T306" s="155"/>
      <c r="AT306" s="150" t="s">
        <v>145</v>
      </c>
      <c r="AU306" s="150" t="s">
        <v>87</v>
      </c>
      <c r="AV306" s="12" t="s">
        <v>87</v>
      </c>
      <c r="AW306" s="12" t="s">
        <v>33</v>
      </c>
      <c r="AX306" s="12" t="s">
        <v>85</v>
      </c>
      <c r="AY306" s="150" t="s">
        <v>135</v>
      </c>
    </row>
    <row r="307" spans="2:65" s="1" customFormat="1" ht="16.5" customHeight="1">
      <c r="B307" s="31"/>
      <c r="C307" s="132" t="s">
        <v>650</v>
      </c>
      <c r="D307" s="132" t="s">
        <v>138</v>
      </c>
      <c r="E307" s="133" t="s">
        <v>651</v>
      </c>
      <c r="F307" s="134" t="s">
        <v>652</v>
      </c>
      <c r="G307" s="135" t="s">
        <v>105</v>
      </c>
      <c r="H307" s="136">
        <v>658</v>
      </c>
      <c r="I307" s="137"/>
      <c r="J307" s="138">
        <f>ROUND(I307*H307,2)</f>
        <v>0</v>
      </c>
      <c r="K307" s="134" t="s">
        <v>307</v>
      </c>
      <c r="L307" s="31"/>
      <c r="M307" s="139" t="s">
        <v>1</v>
      </c>
      <c r="N307" s="140" t="s">
        <v>42</v>
      </c>
      <c r="P307" s="141">
        <f>O307*H307</f>
        <v>0</v>
      </c>
      <c r="Q307" s="141">
        <v>0</v>
      </c>
      <c r="R307" s="141">
        <f>Q307*H307</f>
        <v>0</v>
      </c>
      <c r="S307" s="141">
        <v>0</v>
      </c>
      <c r="T307" s="142">
        <f>S307*H307</f>
        <v>0</v>
      </c>
      <c r="AR307" s="143" t="s">
        <v>141</v>
      </c>
      <c r="AT307" s="143" t="s">
        <v>138</v>
      </c>
      <c r="AU307" s="143" t="s">
        <v>87</v>
      </c>
      <c r="AY307" s="16" t="s">
        <v>135</v>
      </c>
      <c r="BE307" s="144">
        <f>IF(N307="základní",J307,0)</f>
        <v>0</v>
      </c>
      <c r="BF307" s="144">
        <f>IF(N307="snížená",J307,0)</f>
        <v>0</v>
      </c>
      <c r="BG307" s="144">
        <f>IF(N307="zákl. přenesená",J307,0)</f>
        <v>0</v>
      </c>
      <c r="BH307" s="144">
        <f>IF(N307="sníž. přenesená",J307,0)</f>
        <v>0</v>
      </c>
      <c r="BI307" s="144">
        <f>IF(N307="nulová",J307,0)</f>
        <v>0</v>
      </c>
      <c r="BJ307" s="16" t="s">
        <v>85</v>
      </c>
      <c r="BK307" s="144">
        <f>ROUND(I307*H307,2)</f>
        <v>0</v>
      </c>
      <c r="BL307" s="16" t="s">
        <v>141</v>
      </c>
      <c r="BM307" s="143" t="s">
        <v>653</v>
      </c>
    </row>
    <row r="308" spans="2:65" s="1" customFormat="1">
      <c r="B308" s="31"/>
      <c r="D308" s="145" t="s">
        <v>143</v>
      </c>
      <c r="F308" s="146" t="s">
        <v>654</v>
      </c>
      <c r="I308" s="147"/>
      <c r="L308" s="31"/>
      <c r="M308" s="148"/>
      <c r="T308" s="55"/>
      <c r="AT308" s="16" t="s">
        <v>143</v>
      </c>
      <c r="AU308" s="16" t="s">
        <v>87</v>
      </c>
    </row>
    <row r="309" spans="2:65" s="12" customFormat="1">
      <c r="B309" s="149"/>
      <c r="D309" s="145" t="s">
        <v>145</v>
      </c>
      <c r="E309" s="150" t="s">
        <v>1</v>
      </c>
      <c r="F309" s="151" t="s">
        <v>236</v>
      </c>
      <c r="H309" s="152">
        <v>658</v>
      </c>
      <c r="I309" s="153"/>
      <c r="L309" s="149"/>
      <c r="M309" s="154"/>
      <c r="T309" s="155"/>
      <c r="AT309" s="150" t="s">
        <v>145</v>
      </c>
      <c r="AU309" s="150" t="s">
        <v>87</v>
      </c>
      <c r="AV309" s="12" t="s">
        <v>87</v>
      </c>
      <c r="AW309" s="12" t="s">
        <v>33</v>
      </c>
      <c r="AX309" s="12" t="s">
        <v>85</v>
      </c>
      <c r="AY309" s="150" t="s">
        <v>135</v>
      </c>
    </row>
    <row r="310" spans="2:65" s="1" customFormat="1" ht="16.5" customHeight="1">
      <c r="B310" s="31"/>
      <c r="C310" s="156" t="s">
        <v>655</v>
      </c>
      <c r="D310" s="156" t="s">
        <v>158</v>
      </c>
      <c r="E310" s="157" t="s">
        <v>656</v>
      </c>
      <c r="F310" s="158" t="s">
        <v>370</v>
      </c>
      <c r="G310" s="159" t="s">
        <v>161</v>
      </c>
      <c r="H310" s="160">
        <v>131.6</v>
      </c>
      <c r="I310" s="161"/>
      <c r="J310" s="162">
        <f>ROUND(I310*H310,2)</f>
        <v>0</v>
      </c>
      <c r="K310" s="158" t="s">
        <v>345</v>
      </c>
      <c r="L310" s="163"/>
      <c r="M310" s="164" t="s">
        <v>1</v>
      </c>
      <c r="N310" s="165" t="s">
        <v>42</v>
      </c>
      <c r="P310" s="141">
        <f>O310*H310</f>
        <v>0</v>
      </c>
      <c r="Q310" s="141">
        <v>0</v>
      </c>
      <c r="R310" s="141">
        <f>Q310*H310</f>
        <v>0</v>
      </c>
      <c r="S310" s="141">
        <v>0</v>
      </c>
      <c r="T310" s="142">
        <f>S310*H310</f>
        <v>0</v>
      </c>
      <c r="AR310" s="143" t="s">
        <v>176</v>
      </c>
      <c r="AT310" s="143" t="s">
        <v>158</v>
      </c>
      <c r="AU310" s="143" t="s">
        <v>87</v>
      </c>
      <c r="AY310" s="16" t="s">
        <v>135</v>
      </c>
      <c r="BE310" s="144">
        <f>IF(N310="základní",J310,0)</f>
        <v>0</v>
      </c>
      <c r="BF310" s="144">
        <f>IF(N310="snížená",J310,0)</f>
        <v>0</v>
      </c>
      <c r="BG310" s="144">
        <f>IF(N310="zákl. přenesená",J310,0)</f>
        <v>0</v>
      </c>
      <c r="BH310" s="144">
        <f>IF(N310="sníž. přenesená",J310,0)</f>
        <v>0</v>
      </c>
      <c r="BI310" s="144">
        <f>IF(N310="nulová",J310,0)</f>
        <v>0</v>
      </c>
      <c r="BJ310" s="16" t="s">
        <v>85</v>
      </c>
      <c r="BK310" s="144">
        <f>ROUND(I310*H310,2)</f>
        <v>0</v>
      </c>
      <c r="BL310" s="16" t="s">
        <v>141</v>
      </c>
      <c r="BM310" s="143" t="s">
        <v>657</v>
      </c>
    </row>
    <row r="311" spans="2:65" s="1" customFormat="1">
      <c r="B311" s="31"/>
      <c r="D311" s="145" t="s">
        <v>143</v>
      </c>
      <c r="F311" s="146" t="s">
        <v>372</v>
      </c>
      <c r="I311" s="147"/>
      <c r="L311" s="31"/>
      <c r="M311" s="148"/>
      <c r="T311" s="55"/>
      <c r="AT311" s="16" t="s">
        <v>143</v>
      </c>
      <c r="AU311" s="16" t="s">
        <v>87</v>
      </c>
    </row>
    <row r="312" spans="2:65" s="12" customFormat="1">
      <c r="B312" s="149"/>
      <c r="D312" s="145" t="s">
        <v>145</v>
      </c>
      <c r="E312" s="150" t="s">
        <v>1</v>
      </c>
      <c r="F312" s="151" t="s">
        <v>658</v>
      </c>
      <c r="H312" s="152">
        <v>131.6</v>
      </c>
      <c r="I312" s="153"/>
      <c r="L312" s="149"/>
      <c r="M312" s="154"/>
      <c r="T312" s="155"/>
      <c r="AT312" s="150" t="s">
        <v>145</v>
      </c>
      <c r="AU312" s="150" t="s">
        <v>87</v>
      </c>
      <c r="AV312" s="12" t="s">
        <v>87</v>
      </c>
      <c r="AW312" s="12" t="s">
        <v>33</v>
      </c>
      <c r="AX312" s="12" t="s">
        <v>85</v>
      </c>
      <c r="AY312" s="150" t="s">
        <v>135</v>
      </c>
    </row>
    <row r="313" spans="2:65" s="1" customFormat="1" ht="16.5" customHeight="1">
      <c r="B313" s="31"/>
      <c r="C313" s="132" t="s">
        <v>659</v>
      </c>
      <c r="D313" s="132" t="s">
        <v>138</v>
      </c>
      <c r="E313" s="133" t="s">
        <v>660</v>
      </c>
      <c r="F313" s="134" t="s">
        <v>661</v>
      </c>
      <c r="G313" s="135" t="s">
        <v>105</v>
      </c>
      <c r="H313" s="136">
        <v>658</v>
      </c>
      <c r="I313" s="137"/>
      <c r="J313" s="138">
        <f>ROUND(I313*H313,2)</f>
        <v>0</v>
      </c>
      <c r="K313" s="134" t="s">
        <v>307</v>
      </c>
      <c r="L313" s="31"/>
      <c r="M313" s="139" t="s">
        <v>1</v>
      </c>
      <c r="N313" s="140" t="s">
        <v>42</v>
      </c>
      <c r="P313" s="141">
        <f>O313*H313</f>
        <v>0</v>
      </c>
      <c r="Q313" s="141">
        <v>0</v>
      </c>
      <c r="R313" s="141">
        <f>Q313*H313</f>
        <v>0</v>
      </c>
      <c r="S313" s="141">
        <v>0</v>
      </c>
      <c r="T313" s="142">
        <f>S313*H313</f>
        <v>0</v>
      </c>
      <c r="AR313" s="143" t="s">
        <v>141</v>
      </c>
      <c r="AT313" s="143" t="s">
        <v>138</v>
      </c>
      <c r="AU313" s="143" t="s">
        <v>87</v>
      </c>
      <c r="AY313" s="16" t="s">
        <v>135</v>
      </c>
      <c r="BE313" s="144">
        <f>IF(N313="základní",J313,0)</f>
        <v>0</v>
      </c>
      <c r="BF313" s="144">
        <f>IF(N313="snížená",J313,0)</f>
        <v>0</v>
      </c>
      <c r="BG313" s="144">
        <f>IF(N313="zákl. přenesená",J313,0)</f>
        <v>0</v>
      </c>
      <c r="BH313" s="144">
        <f>IF(N313="sníž. přenesená",J313,0)</f>
        <v>0</v>
      </c>
      <c r="BI313" s="144">
        <f>IF(N313="nulová",J313,0)</f>
        <v>0</v>
      </c>
      <c r="BJ313" s="16" t="s">
        <v>85</v>
      </c>
      <c r="BK313" s="144">
        <f>ROUND(I313*H313,2)</f>
        <v>0</v>
      </c>
      <c r="BL313" s="16" t="s">
        <v>141</v>
      </c>
      <c r="BM313" s="143" t="s">
        <v>662</v>
      </c>
    </row>
    <row r="314" spans="2:65" s="1" customFormat="1">
      <c r="B314" s="31"/>
      <c r="D314" s="145" t="s">
        <v>143</v>
      </c>
      <c r="F314" s="146" t="s">
        <v>663</v>
      </c>
      <c r="I314" s="147"/>
      <c r="L314" s="31"/>
      <c r="M314" s="148"/>
      <c r="T314" s="55"/>
      <c r="AT314" s="16" t="s">
        <v>143</v>
      </c>
      <c r="AU314" s="16" t="s">
        <v>87</v>
      </c>
    </row>
    <row r="315" spans="2:65" s="12" customFormat="1">
      <c r="B315" s="149"/>
      <c r="D315" s="145" t="s">
        <v>145</v>
      </c>
      <c r="E315" s="150" t="s">
        <v>1</v>
      </c>
      <c r="F315" s="151" t="s">
        <v>236</v>
      </c>
      <c r="H315" s="152">
        <v>658</v>
      </c>
      <c r="I315" s="153"/>
      <c r="L315" s="149"/>
      <c r="M315" s="154"/>
      <c r="T315" s="155"/>
      <c r="AT315" s="150" t="s">
        <v>145</v>
      </c>
      <c r="AU315" s="150" t="s">
        <v>87</v>
      </c>
      <c r="AV315" s="12" t="s">
        <v>87</v>
      </c>
      <c r="AW315" s="12" t="s">
        <v>33</v>
      </c>
      <c r="AX315" s="12" t="s">
        <v>85</v>
      </c>
      <c r="AY315" s="150" t="s">
        <v>135</v>
      </c>
    </row>
    <row r="316" spans="2:65" s="1" customFormat="1" ht="16.5" customHeight="1">
      <c r="B316" s="31"/>
      <c r="C316" s="132" t="s">
        <v>664</v>
      </c>
      <c r="D316" s="132" t="s">
        <v>138</v>
      </c>
      <c r="E316" s="133" t="s">
        <v>665</v>
      </c>
      <c r="F316" s="134" t="s">
        <v>353</v>
      </c>
      <c r="G316" s="135" t="s">
        <v>105</v>
      </c>
      <c r="H316" s="136">
        <v>658</v>
      </c>
      <c r="I316" s="137"/>
      <c r="J316" s="138">
        <f>ROUND(I316*H316,2)</f>
        <v>0</v>
      </c>
      <c r="K316" s="134" t="s">
        <v>307</v>
      </c>
      <c r="L316" s="31"/>
      <c r="M316" s="139" t="s">
        <v>1</v>
      </c>
      <c r="N316" s="140" t="s">
        <v>42</v>
      </c>
      <c r="P316" s="141">
        <f>O316*H316</f>
        <v>0</v>
      </c>
      <c r="Q316" s="141">
        <v>0</v>
      </c>
      <c r="R316" s="141">
        <f>Q316*H316</f>
        <v>0</v>
      </c>
      <c r="S316" s="141">
        <v>0</v>
      </c>
      <c r="T316" s="142">
        <f>S316*H316</f>
        <v>0</v>
      </c>
      <c r="AR316" s="143" t="s">
        <v>141</v>
      </c>
      <c r="AT316" s="143" t="s">
        <v>138</v>
      </c>
      <c r="AU316" s="143" t="s">
        <v>87</v>
      </c>
      <c r="AY316" s="16" t="s">
        <v>135</v>
      </c>
      <c r="BE316" s="144">
        <f>IF(N316="základní",J316,0)</f>
        <v>0</v>
      </c>
      <c r="BF316" s="144">
        <f>IF(N316="snížená",J316,0)</f>
        <v>0</v>
      </c>
      <c r="BG316" s="144">
        <f>IF(N316="zákl. přenesená",J316,0)</f>
        <v>0</v>
      </c>
      <c r="BH316" s="144">
        <f>IF(N316="sníž. přenesená",J316,0)</f>
        <v>0</v>
      </c>
      <c r="BI316" s="144">
        <f>IF(N316="nulová",J316,0)</f>
        <v>0</v>
      </c>
      <c r="BJ316" s="16" t="s">
        <v>85</v>
      </c>
      <c r="BK316" s="144">
        <f>ROUND(I316*H316,2)</f>
        <v>0</v>
      </c>
      <c r="BL316" s="16" t="s">
        <v>141</v>
      </c>
      <c r="BM316" s="143" t="s">
        <v>666</v>
      </c>
    </row>
    <row r="317" spans="2:65" s="1" customFormat="1">
      <c r="B317" s="31"/>
      <c r="D317" s="145" t="s">
        <v>143</v>
      </c>
      <c r="F317" s="146" t="s">
        <v>355</v>
      </c>
      <c r="I317" s="147"/>
      <c r="L317" s="31"/>
      <c r="M317" s="148"/>
      <c r="T317" s="55"/>
      <c r="AT317" s="16" t="s">
        <v>143</v>
      </c>
      <c r="AU317" s="16" t="s">
        <v>87</v>
      </c>
    </row>
    <row r="318" spans="2:65" s="12" customFormat="1">
      <c r="B318" s="149"/>
      <c r="D318" s="145" t="s">
        <v>145</v>
      </c>
      <c r="E318" s="150" t="s">
        <v>1</v>
      </c>
      <c r="F318" s="151" t="s">
        <v>236</v>
      </c>
      <c r="H318" s="152">
        <v>658</v>
      </c>
      <c r="I318" s="153"/>
      <c r="L318" s="149"/>
      <c r="M318" s="154"/>
      <c r="T318" s="155"/>
      <c r="AT318" s="150" t="s">
        <v>145</v>
      </c>
      <c r="AU318" s="150" t="s">
        <v>87</v>
      </c>
      <c r="AV318" s="12" t="s">
        <v>87</v>
      </c>
      <c r="AW318" s="12" t="s">
        <v>33</v>
      </c>
      <c r="AX318" s="12" t="s">
        <v>85</v>
      </c>
      <c r="AY318" s="150" t="s">
        <v>135</v>
      </c>
    </row>
    <row r="319" spans="2:65" s="1" customFormat="1" ht="16.5" customHeight="1">
      <c r="B319" s="31"/>
      <c r="C319" s="132" t="s">
        <v>667</v>
      </c>
      <c r="D319" s="132" t="s">
        <v>138</v>
      </c>
      <c r="E319" s="133" t="s">
        <v>549</v>
      </c>
      <c r="F319" s="134" t="s">
        <v>550</v>
      </c>
      <c r="G319" s="135" t="s">
        <v>105</v>
      </c>
      <c r="H319" s="136">
        <v>658</v>
      </c>
      <c r="I319" s="137"/>
      <c r="J319" s="138">
        <f>ROUND(I319*H319,2)</f>
        <v>0</v>
      </c>
      <c r="K319" s="134" t="s">
        <v>307</v>
      </c>
      <c r="L319" s="31"/>
      <c r="M319" s="139" t="s">
        <v>1</v>
      </c>
      <c r="N319" s="140" t="s">
        <v>42</v>
      </c>
      <c r="P319" s="141">
        <f>O319*H319</f>
        <v>0</v>
      </c>
      <c r="Q319" s="141">
        <v>0</v>
      </c>
      <c r="R319" s="141">
        <f>Q319*H319</f>
        <v>0</v>
      </c>
      <c r="S319" s="141">
        <v>0</v>
      </c>
      <c r="T319" s="142">
        <f>S319*H319</f>
        <v>0</v>
      </c>
      <c r="AR319" s="143" t="s">
        <v>141</v>
      </c>
      <c r="AT319" s="143" t="s">
        <v>138</v>
      </c>
      <c r="AU319" s="143" t="s">
        <v>87</v>
      </c>
      <c r="AY319" s="16" t="s">
        <v>135</v>
      </c>
      <c r="BE319" s="144">
        <f>IF(N319="základní",J319,0)</f>
        <v>0</v>
      </c>
      <c r="BF319" s="144">
        <f>IF(N319="snížená",J319,0)</f>
        <v>0</v>
      </c>
      <c r="BG319" s="144">
        <f>IF(N319="zákl. přenesená",J319,0)</f>
        <v>0</v>
      </c>
      <c r="BH319" s="144">
        <f>IF(N319="sníž. přenesená",J319,0)</f>
        <v>0</v>
      </c>
      <c r="BI319" s="144">
        <f>IF(N319="nulová",J319,0)</f>
        <v>0</v>
      </c>
      <c r="BJ319" s="16" t="s">
        <v>85</v>
      </c>
      <c r="BK319" s="144">
        <f>ROUND(I319*H319,2)</f>
        <v>0</v>
      </c>
      <c r="BL319" s="16" t="s">
        <v>141</v>
      </c>
      <c r="BM319" s="143" t="s">
        <v>668</v>
      </c>
    </row>
    <row r="320" spans="2:65" s="1" customFormat="1">
      <c r="B320" s="31"/>
      <c r="D320" s="145" t="s">
        <v>143</v>
      </c>
      <c r="F320" s="146" t="s">
        <v>552</v>
      </c>
      <c r="I320" s="147"/>
      <c r="L320" s="31"/>
      <c r="M320" s="148"/>
      <c r="T320" s="55"/>
      <c r="AT320" s="16" t="s">
        <v>143</v>
      </c>
      <c r="AU320" s="16" t="s">
        <v>87</v>
      </c>
    </row>
    <row r="321" spans="2:65" s="12" customFormat="1">
      <c r="B321" s="149"/>
      <c r="D321" s="145" t="s">
        <v>145</v>
      </c>
      <c r="E321" s="150" t="s">
        <v>1</v>
      </c>
      <c r="F321" s="151" t="s">
        <v>236</v>
      </c>
      <c r="H321" s="152">
        <v>658</v>
      </c>
      <c r="I321" s="153"/>
      <c r="L321" s="149"/>
      <c r="M321" s="154"/>
      <c r="T321" s="155"/>
      <c r="AT321" s="150" t="s">
        <v>145</v>
      </c>
      <c r="AU321" s="150" t="s">
        <v>87</v>
      </c>
      <c r="AV321" s="12" t="s">
        <v>87</v>
      </c>
      <c r="AW321" s="12" t="s">
        <v>33</v>
      </c>
      <c r="AX321" s="12" t="s">
        <v>85</v>
      </c>
      <c r="AY321" s="150" t="s">
        <v>135</v>
      </c>
    </row>
    <row r="322" spans="2:65" s="1" customFormat="1" ht="16.5" customHeight="1">
      <c r="B322" s="31"/>
      <c r="C322" s="156" t="s">
        <v>669</v>
      </c>
      <c r="D322" s="156" t="s">
        <v>158</v>
      </c>
      <c r="E322" s="157" t="s">
        <v>554</v>
      </c>
      <c r="F322" s="158" t="s">
        <v>555</v>
      </c>
      <c r="G322" s="159" t="s">
        <v>258</v>
      </c>
      <c r="H322" s="160">
        <v>65.8</v>
      </c>
      <c r="I322" s="161"/>
      <c r="J322" s="162">
        <f>ROUND(I322*H322,2)</f>
        <v>0</v>
      </c>
      <c r="K322" s="158" t="s">
        <v>345</v>
      </c>
      <c r="L322" s="163"/>
      <c r="M322" s="164" t="s">
        <v>1</v>
      </c>
      <c r="N322" s="165" t="s">
        <v>42</v>
      </c>
      <c r="P322" s="141">
        <f>O322*H322</f>
        <v>0</v>
      </c>
      <c r="Q322" s="141">
        <v>0.2</v>
      </c>
      <c r="R322" s="141">
        <f>Q322*H322</f>
        <v>13.16</v>
      </c>
      <c r="S322" s="141">
        <v>0</v>
      </c>
      <c r="T322" s="142">
        <f>S322*H322</f>
        <v>0</v>
      </c>
      <c r="AR322" s="143" t="s">
        <v>176</v>
      </c>
      <c r="AT322" s="143" t="s">
        <v>158</v>
      </c>
      <c r="AU322" s="143" t="s">
        <v>87</v>
      </c>
      <c r="AY322" s="16" t="s">
        <v>135</v>
      </c>
      <c r="BE322" s="144">
        <f>IF(N322="základní",J322,0)</f>
        <v>0</v>
      </c>
      <c r="BF322" s="144">
        <f>IF(N322="snížená",J322,0)</f>
        <v>0</v>
      </c>
      <c r="BG322" s="144">
        <f>IF(N322="zákl. přenesená",J322,0)</f>
        <v>0</v>
      </c>
      <c r="BH322" s="144">
        <f>IF(N322="sníž. přenesená",J322,0)</f>
        <v>0</v>
      </c>
      <c r="BI322" s="144">
        <f>IF(N322="nulová",J322,0)</f>
        <v>0</v>
      </c>
      <c r="BJ322" s="16" t="s">
        <v>85</v>
      </c>
      <c r="BK322" s="144">
        <f>ROUND(I322*H322,2)</f>
        <v>0</v>
      </c>
      <c r="BL322" s="16" t="s">
        <v>141</v>
      </c>
      <c r="BM322" s="143" t="s">
        <v>670</v>
      </c>
    </row>
    <row r="323" spans="2:65" s="12" customFormat="1">
      <c r="B323" s="149"/>
      <c r="D323" s="145" t="s">
        <v>145</v>
      </c>
      <c r="F323" s="151" t="s">
        <v>671</v>
      </c>
      <c r="H323" s="152">
        <v>65.8</v>
      </c>
      <c r="I323" s="153"/>
      <c r="L323" s="149"/>
      <c r="M323" s="154"/>
      <c r="T323" s="155"/>
      <c r="AT323" s="150" t="s">
        <v>145</v>
      </c>
      <c r="AU323" s="150" t="s">
        <v>87</v>
      </c>
      <c r="AV323" s="12" t="s">
        <v>87</v>
      </c>
      <c r="AW323" s="12" t="s">
        <v>4</v>
      </c>
      <c r="AX323" s="12" t="s">
        <v>85</v>
      </c>
      <c r="AY323" s="150" t="s">
        <v>135</v>
      </c>
    </row>
    <row r="324" spans="2:65" s="1" customFormat="1" ht="16.5" customHeight="1">
      <c r="B324" s="31"/>
      <c r="C324" s="132" t="s">
        <v>672</v>
      </c>
      <c r="D324" s="132" t="s">
        <v>138</v>
      </c>
      <c r="E324" s="133" t="s">
        <v>483</v>
      </c>
      <c r="F324" s="134" t="s">
        <v>484</v>
      </c>
      <c r="G324" s="135" t="s">
        <v>161</v>
      </c>
      <c r="H324" s="136">
        <v>6.6000000000000003E-2</v>
      </c>
      <c r="I324" s="137"/>
      <c r="J324" s="138">
        <f>ROUND(I324*H324,2)</f>
        <v>0</v>
      </c>
      <c r="K324" s="134" t="s">
        <v>307</v>
      </c>
      <c r="L324" s="31"/>
      <c r="M324" s="139" t="s">
        <v>1</v>
      </c>
      <c r="N324" s="140" t="s">
        <v>42</v>
      </c>
      <c r="P324" s="141">
        <f>O324*H324</f>
        <v>0</v>
      </c>
      <c r="Q324" s="141">
        <v>0</v>
      </c>
      <c r="R324" s="141">
        <f>Q324*H324</f>
        <v>0</v>
      </c>
      <c r="S324" s="141">
        <v>0</v>
      </c>
      <c r="T324" s="142">
        <f>S324*H324</f>
        <v>0</v>
      </c>
      <c r="AR324" s="143" t="s">
        <v>141</v>
      </c>
      <c r="AT324" s="143" t="s">
        <v>138</v>
      </c>
      <c r="AU324" s="143" t="s">
        <v>87</v>
      </c>
      <c r="AY324" s="16" t="s">
        <v>135</v>
      </c>
      <c r="BE324" s="144">
        <f>IF(N324="základní",J324,0)</f>
        <v>0</v>
      </c>
      <c r="BF324" s="144">
        <f>IF(N324="snížená",J324,0)</f>
        <v>0</v>
      </c>
      <c r="BG324" s="144">
        <f>IF(N324="zákl. přenesená",J324,0)</f>
        <v>0</v>
      </c>
      <c r="BH324" s="144">
        <f>IF(N324="sníž. přenesená",J324,0)</f>
        <v>0</v>
      </c>
      <c r="BI324" s="144">
        <f>IF(N324="nulová",J324,0)</f>
        <v>0</v>
      </c>
      <c r="BJ324" s="16" t="s">
        <v>85</v>
      </c>
      <c r="BK324" s="144">
        <f>ROUND(I324*H324,2)</f>
        <v>0</v>
      </c>
      <c r="BL324" s="16" t="s">
        <v>141</v>
      </c>
      <c r="BM324" s="143" t="s">
        <v>673</v>
      </c>
    </row>
    <row r="325" spans="2:65" s="12" customFormat="1">
      <c r="B325" s="149"/>
      <c r="D325" s="145" t="s">
        <v>145</v>
      </c>
      <c r="F325" s="151" t="s">
        <v>674</v>
      </c>
      <c r="H325" s="152">
        <v>6.6000000000000003E-2</v>
      </c>
      <c r="I325" s="153"/>
      <c r="L325" s="149"/>
      <c r="M325" s="154"/>
      <c r="T325" s="155"/>
      <c r="AT325" s="150" t="s">
        <v>145</v>
      </c>
      <c r="AU325" s="150" t="s">
        <v>87</v>
      </c>
      <c r="AV325" s="12" t="s">
        <v>87</v>
      </c>
      <c r="AW325" s="12" t="s">
        <v>4</v>
      </c>
      <c r="AX325" s="12" t="s">
        <v>85</v>
      </c>
      <c r="AY325" s="150" t="s">
        <v>135</v>
      </c>
    </row>
    <row r="326" spans="2:65" s="1" customFormat="1" ht="16.5" customHeight="1">
      <c r="B326" s="31"/>
      <c r="C326" s="156" t="s">
        <v>675</v>
      </c>
      <c r="D326" s="156" t="s">
        <v>158</v>
      </c>
      <c r="E326" s="157" t="s">
        <v>488</v>
      </c>
      <c r="F326" s="158" t="s">
        <v>489</v>
      </c>
      <c r="G326" s="159" t="s">
        <v>490</v>
      </c>
      <c r="H326" s="160">
        <v>65.8</v>
      </c>
      <c r="I326" s="161"/>
      <c r="J326" s="162">
        <f>ROUND(I326*H326,2)</f>
        <v>0</v>
      </c>
      <c r="K326" s="158" t="s">
        <v>345</v>
      </c>
      <c r="L326" s="163"/>
      <c r="M326" s="164" t="s">
        <v>1</v>
      </c>
      <c r="N326" s="165" t="s">
        <v>42</v>
      </c>
      <c r="P326" s="141">
        <f>O326*H326</f>
        <v>0</v>
      </c>
      <c r="Q326" s="141">
        <v>1E-3</v>
      </c>
      <c r="R326" s="141">
        <f>Q326*H326</f>
        <v>6.5799999999999997E-2</v>
      </c>
      <c r="S326" s="141">
        <v>0</v>
      </c>
      <c r="T326" s="142">
        <f>S326*H326</f>
        <v>0</v>
      </c>
      <c r="AR326" s="143" t="s">
        <v>176</v>
      </c>
      <c r="AT326" s="143" t="s">
        <v>158</v>
      </c>
      <c r="AU326" s="143" t="s">
        <v>87</v>
      </c>
      <c r="AY326" s="16" t="s">
        <v>135</v>
      </c>
      <c r="BE326" s="144">
        <f>IF(N326="základní",J326,0)</f>
        <v>0</v>
      </c>
      <c r="BF326" s="144">
        <f>IF(N326="snížená",J326,0)</f>
        <v>0</v>
      </c>
      <c r="BG326" s="144">
        <f>IF(N326="zákl. přenesená",J326,0)</f>
        <v>0</v>
      </c>
      <c r="BH326" s="144">
        <f>IF(N326="sníž. přenesená",J326,0)</f>
        <v>0</v>
      </c>
      <c r="BI326" s="144">
        <f>IF(N326="nulová",J326,0)</f>
        <v>0</v>
      </c>
      <c r="BJ326" s="16" t="s">
        <v>85</v>
      </c>
      <c r="BK326" s="144">
        <f>ROUND(I326*H326,2)</f>
        <v>0</v>
      </c>
      <c r="BL326" s="16" t="s">
        <v>141</v>
      </c>
      <c r="BM326" s="143" t="s">
        <v>676</v>
      </c>
    </row>
    <row r="327" spans="2:65" s="12" customFormat="1">
      <c r="B327" s="149"/>
      <c r="D327" s="145" t="s">
        <v>145</v>
      </c>
      <c r="E327" s="150" t="s">
        <v>1</v>
      </c>
      <c r="F327" s="151" t="s">
        <v>677</v>
      </c>
      <c r="H327" s="152">
        <v>65.8</v>
      </c>
      <c r="I327" s="153"/>
      <c r="L327" s="149"/>
      <c r="M327" s="154"/>
      <c r="T327" s="155"/>
      <c r="AT327" s="150" t="s">
        <v>145</v>
      </c>
      <c r="AU327" s="150" t="s">
        <v>87</v>
      </c>
      <c r="AV327" s="12" t="s">
        <v>87</v>
      </c>
      <c r="AW327" s="12" t="s">
        <v>33</v>
      </c>
      <c r="AX327" s="12" t="s">
        <v>77</v>
      </c>
      <c r="AY327" s="150" t="s">
        <v>135</v>
      </c>
    </row>
    <row r="328" spans="2:65" s="14" customFormat="1">
      <c r="B328" s="178"/>
      <c r="D328" s="145" t="s">
        <v>145</v>
      </c>
      <c r="E328" s="179" t="s">
        <v>1</v>
      </c>
      <c r="F328" s="180" t="s">
        <v>531</v>
      </c>
      <c r="H328" s="181">
        <v>65.8</v>
      </c>
      <c r="I328" s="182"/>
      <c r="L328" s="178"/>
      <c r="M328" s="183"/>
      <c r="T328" s="184"/>
      <c r="AT328" s="179" t="s">
        <v>145</v>
      </c>
      <c r="AU328" s="179" t="s">
        <v>87</v>
      </c>
      <c r="AV328" s="14" t="s">
        <v>141</v>
      </c>
      <c r="AW328" s="14" t="s">
        <v>33</v>
      </c>
      <c r="AX328" s="14" t="s">
        <v>85</v>
      </c>
      <c r="AY328" s="179" t="s">
        <v>135</v>
      </c>
    </row>
    <row r="329" spans="2:65" s="1" customFormat="1" ht="16.5" customHeight="1">
      <c r="B329" s="31"/>
      <c r="C329" s="132" t="s">
        <v>678</v>
      </c>
      <c r="D329" s="132" t="s">
        <v>138</v>
      </c>
      <c r="E329" s="133" t="s">
        <v>559</v>
      </c>
      <c r="F329" s="134" t="s">
        <v>560</v>
      </c>
      <c r="G329" s="135" t="s">
        <v>258</v>
      </c>
      <c r="H329" s="136">
        <v>6.58</v>
      </c>
      <c r="I329" s="137"/>
      <c r="J329" s="138">
        <f>ROUND(I329*H329,2)</f>
        <v>0</v>
      </c>
      <c r="K329" s="134" t="s">
        <v>307</v>
      </c>
      <c r="L329" s="31"/>
      <c r="M329" s="139" t="s">
        <v>1</v>
      </c>
      <c r="N329" s="140" t="s">
        <v>42</v>
      </c>
      <c r="P329" s="141">
        <f>O329*H329</f>
        <v>0</v>
      </c>
      <c r="Q329" s="141">
        <v>0</v>
      </c>
      <c r="R329" s="141">
        <f>Q329*H329</f>
        <v>0</v>
      </c>
      <c r="S329" s="141">
        <v>0</v>
      </c>
      <c r="T329" s="142">
        <f>S329*H329</f>
        <v>0</v>
      </c>
      <c r="AR329" s="143" t="s">
        <v>141</v>
      </c>
      <c r="AT329" s="143" t="s">
        <v>138</v>
      </c>
      <c r="AU329" s="143" t="s">
        <v>87</v>
      </c>
      <c r="AY329" s="16" t="s">
        <v>135</v>
      </c>
      <c r="BE329" s="144">
        <f>IF(N329="základní",J329,0)</f>
        <v>0</v>
      </c>
      <c r="BF329" s="144">
        <f>IF(N329="snížená",J329,0)</f>
        <v>0</v>
      </c>
      <c r="BG329" s="144">
        <f>IF(N329="zákl. přenesená",J329,0)</f>
        <v>0</v>
      </c>
      <c r="BH329" s="144">
        <f>IF(N329="sníž. přenesená",J329,0)</f>
        <v>0</v>
      </c>
      <c r="BI329" s="144">
        <f>IF(N329="nulová",J329,0)</f>
        <v>0</v>
      </c>
      <c r="BJ329" s="16" t="s">
        <v>85</v>
      </c>
      <c r="BK329" s="144">
        <f>ROUND(I329*H329,2)</f>
        <v>0</v>
      </c>
      <c r="BL329" s="16" t="s">
        <v>141</v>
      </c>
      <c r="BM329" s="143" t="s">
        <v>679</v>
      </c>
    </row>
    <row r="330" spans="2:65" s="12" customFormat="1">
      <c r="B330" s="149"/>
      <c r="D330" s="145" t="s">
        <v>145</v>
      </c>
      <c r="E330" s="150" t="s">
        <v>1</v>
      </c>
      <c r="F330" s="151" t="s">
        <v>680</v>
      </c>
      <c r="H330" s="152">
        <v>6.58</v>
      </c>
      <c r="I330" s="153"/>
      <c r="L330" s="149"/>
      <c r="M330" s="154"/>
      <c r="T330" s="155"/>
      <c r="AT330" s="150" t="s">
        <v>145</v>
      </c>
      <c r="AU330" s="150" t="s">
        <v>87</v>
      </c>
      <c r="AV330" s="12" t="s">
        <v>87</v>
      </c>
      <c r="AW330" s="12" t="s">
        <v>33</v>
      </c>
      <c r="AX330" s="12" t="s">
        <v>85</v>
      </c>
      <c r="AY330" s="150" t="s">
        <v>135</v>
      </c>
    </row>
    <row r="331" spans="2:65" s="1" customFormat="1" ht="16.5" customHeight="1">
      <c r="B331" s="31"/>
      <c r="C331" s="132" t="s">
        <v>681</v>
      </c>
      <c r="D331" s="132" t="s">
        <v>138</v>
      </c>
      <c r="E331" s="133" t="s">
        <v>564</v>
      </c>
      <c r="F331" s="134" t="s">
        <v>565</v>
      </c>
      <c r="G331" s="135" t="s">
        <v>258</v>
      </c>
      <c r="H331" s="136">
        <v>6.58</v>
      </c>
      <c r="I331" s="137"/>
      <c r="J331" s="138">
        <f>ROUND(I331*H331,2)</f>
        <v>0</v>
      </c>
      <c r="K331" s="134" t="s">
        <v>307</v>
      </c>
      <c r="L331" s="31"/>
      <c r="M331" s="139" t="s">
        <v>1</v>
      </c>
      <c r="N331" s="140" t="s">
        <v>42</v>
      </c>
      <c r="P331" s="141">
        <f>O331*H331</f>
        <v>0</v>
      </c>
      <c r="Q331" s="141">
        <v>0</v>
      </c>
      <c r="R331" s="141">
        <f>Q331*H331</f>
        <v>0</v>
      </c>
      <c r="S331" s="141">
        <v>0</v>
      </c>
      <c r="T331" s="142">
        <f>S331*H331</f>
        <v>0</v>
      </c>
      <c r="AR331" s="143" t="s">
        <v>141</v>
      </c>
      <c r="AT331" s="143" t="s">
        <v>138</v>
      </c>
      <c r="AU331" s="143" t="s">
        <v>87</v>
      </c>
      <c r="AY331" s="16" t="s">
        <v>135</v>
      </c>
      <c r="BE331" s="144">
        <f>IF(N331="základní",J331,0)</f>
        <v>0</v>
      </c>
      <c r="BF331" s="144">
        <f>IF(N331="snížená",J331,0)</f>
        <v>0</v>
      </c>
      <c r="BG331" s="144">
        <f>IF(N331="zákl. přenesená",J331,0)</f>
        <v>0</v>
      </c>
      <c r="BH331" s="144">
        <f>IF(N331="sníž. přenesená",J331,0)</f>
        <v>0</v>
      </c>
      <c r="BI331" s="144">
        <f>IF(N331="nulová",J331,0)</f>
        <v>0</v>
      </c>
      <c r="BJ331" s="16" t="s">
        <v>85</v>
      </c>
      <c r="BK331" s="144">
        <f>ROUND(I331*H331,2)</f>
        <v>0</v>
      </c>
      <c r="BL331" s="16" t="s">
        <v>141</v>
      </c>
      <c r="BM331" s="143" t="s">
        <v>682</v>
      </c>
    </row>
    <row r="332" spans="2:65" s="1" customFormat="1">
      <c r="B332" s="31"/>
      <c r="D332" s="145" t="s">
        <v>143</v>
      </c>
      <c r="F332" s="146" t="s">
        <v>567</v>
      </c>
      <c r="I332" s="147"/>
      <c r="L332" s="31"/>
      <c r="M332" s="148"/>
      <c r="T332" s="55"/>
      <c r="AT332" s="16" t="s">
        <v>143</v>
      </c>
      <c r="AU332" s="16" t="s">
        <v>87</v>
      </c>
    </row>
    <row r="333" spans="2:65" s="1" customFormat="1" ht="16.5" customHeight="1">
      <c r="B333" s="31"/>
      <c r="C333" s="132" t="s">
        <v>683</v>
      </c>
      <c r="D333" s="132" t="s">
        <v>138</v>
      </c>
      <c r="E333" s="133" t="s">
        <v>569</v>
      </c>
      <c r="F333" s="134" t="s">
        <v>570</v>
      </c>
      <c r="G333" s="135" t="s">
        <v>258</v>
      </c>
      <c r="H333" s="136">
        <v>6.58</v>
      </c>
      <c r="I333" s="137"/>
      <c r="J333" s="138">
        <f>ROUND(I333*H333,2)</f>
        <v>0</v>
      </c>
      <c r="K333" s="134" t="s">
        <v>307</v>
      </c>
      <c r="L333" s="31"/>
      <c r="M333" s="139" t="s">
        <v>1</v>
      </c>
      <c r="N333" s="140" t="s">
        <v>42</v>
      </c>
      <c r="P333" s="141">
        <f>O333*H333</f>
        <v>0</v>
      </c>
      <c r="Q333" s="141">
        <v>0</v>
      </c>
      <c r="R333" s="141">
        <f>Q333*H333</f>
        <v>0</v>
      </c>
      <c r="S333" s="141">
        <v>0</v>
      </c>
      <c r="T333" s="142">
        <f>S333*H333</f>
        <v>0</v>
      </c>
      <c r="AR333" s="143" t="s">
        <v>141</v>
      </c>
      <c r="AT333" s="143" t="s">
        <v>138</v>
      </c>
      <c r="AU333" s="143" t="s">
        <v>87</v>
      </c>
      <c r="AY333" s="16" t="s">
        <v>135</v>
      </c>
      <c r="BE333" s="144">
        <f>IF(N333="základní",J333,0)</f>
        <v>0</v>
      </c>
      <c r="BF333" s="144">
        <f>IF(N333="snížená",J333,0)</f>
        <v>0</v>
      </c>
      <c r="BG333" s="144">
        <f>IF(N333="zákl. přenesená",J333,0)</f>
        <v>0</v>
      </c>
      <c r="BH333" s="144">
        <f>IF(N333="sníž. přenesená",J333,0)</f>
        <v>0</v>
      </c>
      <c r="BI333" s="144">
        <f>IF(N333="nulová",J333,0)</f>
        <v>0</v>
      </c>
      <c r="BJ333" s="16" t="s">
        <v>85</v>
      </c>
      <c r="BK333" s="144">
        <f>ROUND(I333*H333,2)</f>
        <v>0</v>
      </c>
      <c r="BL333" s="16" t="s">
        <v>141</v>
      </c>
      <c r="BM333" s="143" t="s">
        <v>684</v>
      </c>
    </row>
    <row r="334" spans="2:65" s="1" customFormat="1">
      <c r="B334" s="31"/>
      <c r="D334" s="145" t="s">
        <v>143</v>
      </c>
      <c r="F334" s="146" t="s">
        <v>572</v>
      </c>
      <c r="I334" s="147"/>
      <c r="L334" s="31"/>
      <c r="M334" s="148"/>
      <c r="T334" s="55"/>
      <c r="AT334" s="16" t="s">
        <v>143</v>
      </c>
      <c r="AU334" s="16" t="s">
        <v>87</v>
      </c>
    </row>
    <row r="335" spans="2:65" s="1" customFormat="1" ht="16.5" customHeight="1">
      <c r="B335" s="31"/>
      <c r="C335" s="156" t="s">
        <v>685</v>
      </c>
      <c r="D335" s="156" t="s">
        <v>158</v>
      </c>
      <c r="E335" s="157" t="s">
        <v>686</v>
      </c>
      <c r="F335" s="158" t="s">
        <v>575</v>
      </c>
      <c r="G335" s="159" t="s">
        <v>258</v>
      </c>
      <c r="H335" s="160">
        <v>6.58</v>
      </c>
      <c r="I335" s="161"/>
      <c r="J335" s="162">
        <f>ROUND(I335*H335,2)</f>
        <v>0</v>
      </c>
      <c r="K335" s="158" t="s">
        <v>307</v>
      </c>
      <c r="L335" s="163"/>
      <c r="M335" s="164" t="s">
        <v>1</v>
      </c>
      <c r="N335" s="165" t="s">
        <v>42</v>
      </c>
      <c r="P335" s="141">
        <f>O335*H335</f>
        <v>0</v>
      </c>
      <c r="Q335" s="141">
        <v>0</v>
      </c>
      <c r="R335" s="141">
        <f>Q335*H335</f>
        <v>0</v>
      </c>
      <c r="S335" s="141">
        <v>0</v>
      </c>
      <c r="T335" s="142">
        <f>S335*H335</f>
        <v>0</v>
      </c>
      <c r="AR335" s="143" t="s">
        <v>176</v>
      </c>
      <c r="AT335" s="143" t="s">
        <v>158</v>
      </c>
      <c r="AU335" s="143" t="s">
        <v>87</v>
      </c>
      <c r="AY335" s="16" t="s">
        <v>135</v>
      </c>
      <c r="BE335" s="144">
        <f>IF(N335="základní",J335,0)</f>
        <v>0</v>
      </c>
      <c r="BF335" s="144">
        <f>IF(N335="snížená",J335,0)</f>
        <v>0</v>
      </c>
      <c r="BG335" s="144">
        <f>IF(N335="zákl. přenesená",J335,0)</f>
        <v>0</v>
      </c>
      <c r="BH335" s="144">
        <f>IF(N335="sníž. přenesená",J335,0)</f>
        <v>0</v>
      </c>
      <c r="BI335" s="144">
        <f>IF(N335="nulová",J335,0)</f>
        <v>0</v>
      </c>
      <c r="BJ335" s="16" t="s">
        <v>85</v>
      </c>
      <c r="BK335" s="144">
        <f>ROUND(I335*H335,2)</f>
        <v>0</v>
      </c>
      <c r="BL335" s="16" t="s">
        <v>141</v>
      </c>
      <c r="BM335" s="143" t="s">
        <v>687</v>
      </c>
    </row>
    <row r="336" spans="2:65" s="11" customFormat="1" ht="22.9" customHeight="1">
      <c r="B336" s="120"/>
      <c r="D336" s="121" t="s">
        <v>76</v>
      </c>
      <c r="E336" s="130" t="s">
        <v>688</v>
      </c>
      <c r="F336" s="130" t="s">
        <v>689</v>
      </c>
      <c r="I336" s="123"/>
      <c r="J336" s="131">
        <f>BK336</f>
        <v>0</v>
      </c>
      <c r="L336" s="120"/>
      <c r="M336" s="125"/>
      <c r="P336" s="126">
        <f>SUM(P337:P345)</f>
        <v>0</v>
      </c>
      <c r="R336" s="126">
        <f>SUM(R337:R345)</f>
        <v>2.3362500000000002</v>
      </c>
      <c r="T336" s="127">
        <f>SUM(T337:T345)</f>
        <v>0</v>
      </c>
      <c r="AR336" s="121" t="s">
        <v>141</v>
      </c>
      <c r="AT336" s="128" t="s">
        <v>76</v>
      </c>
      <c r="AU336" s="128" t="s">
        <v>85</v>
      </c>
      <c r="AY336" s="121" t="s">
        <v>135</v>
      </c>
      <c r="BK336" s="129">
        <f>SUM(BK337:BK345)</f>
        <v>0</v>
      </c>
    </row>
    <row r="337" spans="2:65" s="1" customFormat="1" ht="16.5" customHeight="1">
      <c r="B337" s="31"/>
      <c r="C337" s="156" t="s">
        <v>690</v>
      </c>
      <c r="D337" s="156" t="s">
        <v>158</v>
      </c>
      <c r="E337" s="157" t="s">
        <v>691</v>
      </c>
      <c r="F337" s="158" t="s">
        <v>692</v>
      </c>
      <c r="G337" s="159" t="s">
        <v>96</v>
      </c>
      <c r="H337" s="160">
        <v>40</v>
      </c>
      <c r="I337" s="161"/>
      <c r="J337" s="162">
        <f t="shared" ref="J337:J345" si="10">ROUND(I337*H337,2)</f>
        <v>0</v>
      </c>
      <c r="K337" s="158" t="s">
        <v>345</v>
      </c>
      <c r="L337" s="163"/>
      <c r="M337" s="164" t="s">
        <v>1</v>
      </c>
      <c r="N337" s="165" t="s">
        <v>42</v>
      </c>
      <c r="P337" s="141">
        <f t="shared" ref="P337:P345" si="11">O337*H337</f>
        <v>0</v>
      </c>
      <c r="Q337" s="141">
        <v>3.0000000000000001E-3</v>
      </c>
      <c r="R337" s="141">
        <f t="shared" ref="R337:R345" si="12">Q337*H337</f>
        <v>0.12</v>
      </c>
      <c r="S337" s="141">
        <v>0</v>
      </c>
      <c r="T337" s="142">
        <f t="shared" ref="T337:T345" si="13">S337*H337</f>
        <v>0</v>
      </c>
      <c r="AR337" s="143" t="s">
        <v>176</v>
      </c>
      <c r="AT337" s="143" t="s">
        <v>158</v>
      </c>
      <c r="AU337" s="143" t="s">
        <v>87</v>
      </c>
      <c r="AY337" s="16" t="s">
        <v>135</v>
      </c>
      <c r="BE337" s="144">
        <f t="shared" ref="BE337:BE345" si="14">IF(N337="základní",J337,0)</f>
        <v>0</v>
      </c>
      <c r="BF337" s="144">
        <f t="shared" ref="BF337:BF345" si="15">IF(N337="snížená",J337,0)</f>
        <v>0</v>
      </c>
      <c r="BG337" s="144">
        <f t="shared" ref="BG337:BG345" si="16">IF(N337="zákl. přenesená",J337,0)</f>
        <v>0</v>
      </c>
      <c r="BH337" s="144">
        <f t="shared" ref="BH337:BH345" si="17">IF(N337="sníž. přenesená",J337,0)</f>
        <v>0</v>
      </c>
      <c r="BI337" s="144">
        <f t="shared" ref="BI337:BI345" si="18">IF(N337="nulová",J337,0)</f>
        <v>0</v>
      </c>
      <c r="BJ337" s="16" t="s">
        <v>85</v>
      </c>
      <c r="BK337" s="144">
        <f t="shared" ref="BK337:BK345" si="19">ROUND(I337*H337,2)</f>
        <v>0</v>
      </c>
      <c r="BL337" s="16" t="s">
        <v>141</v>
      </c>
      <c r="BM337" s="143" t="s">
        <v>693</v>
      </c>
    </row>
    <row r="338" spans="2:65" s="1" customFormat="1" ht="16.5" customHeight="1">
      <c r="B338" s="31"/>
      <c r="C338" s="156" t="s">
        <v>694</v>
      </c>
      <c r="D338" s="156" t="s">
        <v>158</v>
      </c>
      <c r="E338" s="157" t="s">
        <v>695</v>
      </c>
      <c r="F338" s="158" t="s">
        <v>696</v>
      </c>
      <c r="G338" s="159" t="s">
        <v>96</v>
      </c>
      <c r="H338" s="160">
        <v>115</v>
      </c>
      <c r="I338" s="161"/>
      <c r="J338" s="162">
        <f t="shared" si="10"/>
        <v>0</v>
      </c>
      <c r="K338" s="158" t="s">
        <v>345</v>
      </c>
      <c r="L338" s="163"/>
      <c r="M338" s="164" t="s">
        <v>1</v>
      </c>
      <c r="N338" s="165" t="s">
        <v>42</v>
      </c>
      <c r="P338" s="141">
        <f t="shared" si="11"/>
        <v>0</v>
      </c>
      <c r="Q338" s="141">
        <v>3.0000000000000001E-3</v>
      </c>
      <c r="R338" s="141">
        <f t="shared" si="12"/>
        <v>0.34500000000000003</v>
      </c>
      <c r="S338" s="141">
        <v>0</v>
      </c>
      <c r="T338" s="142">
        <f t="shared" si="13"/>
        <v>0</v>
      </c>
      <c r="AR338" s="143" t="s">
        <v>176</v>
      </c>
      <c r="AT338" s="143" t="s">
        <v>158</v>
      </c>
      <c r="AU338" s="143" t="s">
        <v>87</v>
      </c>
      <c r="AY338" s="16" t="s">
        <v>135</v>
      </c>
      <c r="BE338" s="144">
        <f t="shared" si="14"/>
        <v>0</v>
      </c>
      <c r="BF338" s="144">
        <f t="shared" si="15"/>
        <v>0</v>
      </c>
      <c r="BG338" s="144">
        <f t="shared" si="16"/>
        <v>0</v>
      </c>
      <c r="BH338" s="144">
        <f t="shared" si="17"/>
        <v>0</v>
      </c>
      <c r="BI338" s="144">
        <f t="shared" si="18"/>
        <v>0</v>
      </c>
      <c r="BJ338" s="16" t="s">
        <v>85</v>
      </c>
      <c r="BK338" s="144">
        <f t="shared" si="19"/>
        <v>0</v>
      </c>
      <c r="BL338" s="16" t="s">
        <v>141</v>
      </c>
      <c r="BM338" s="143" t="s">
        <v>697</v>
      </c>
    </row>
    <row r="339" spans="2:65" s="1" customFormat="1" ht="16.5" customHeight="1">
      <c r="B339" s="31"/>
      <c r="C339" s="156" t="s">
        <v>698</v>
      </c>
      <c r="D339" s="156" t="s">
        <v>158</v>
      </c>
      <c r="E339" s="157" t="s">
        <v>699</v>
      </c>
      <c r="F339" s="158" t="s">
        <v>700</v>
      </c>
      <c r="G339" s="159" t="s">
        <v>96</v>
      </c>
      <c r="H339" s="160">
        <v>80</v>
      </c>
      <c r="I339" s="161"/>
      <c r="J339" s="162">
        <f t="shared" si="10"/>
        <v>0</v>
      </c>
      <c r="K339" s="158" t="s">
        <v>345</v>
      </c>
      <c r="L339" s="163"/>
      <c r="M339" s="164" t="s">
        <v>1</v>
      </c>
      <c r="N339" s="165" t="s">
        <v>42</v>
      </c>
      <c r="P339" s="141">
        <f t="shared" si="11"/>
        <v>0</v>
      </c>
      <c r="Q339" s="141">
        <v>3.0000000000000001E-3</v>
      </c>
      <c r="R339" s="141">
        <f t="shared" si="12"/>
        <v>0.24</v>
      </c>
      <c r="S339" s="141">
        <v>0</v>
      </c>
      <c r="T339" s="142">
        <f t="shared" si="13"/>
        <v>0</v>
      </c>
      <c r="AR339" s="143" t="s">
        <v>176</v>
      </c>
      <c r="AT339" s="143" t="s">
        <v>158</v>
      </c>
      <c r="AU339" s="143" t="s">
        <v>87</v>
      </c>
      <c r="AY339" s="16" t="s">
        <v>135</v>
      </c>
      <c r="BE339" s="144">
        <f t="shared" si="14"/>
        <v>0</v>
      </c>
      <c r="BF339" s="144">
        <f t="shared" si="15"/>
        <v>0</v>
      </c>
      <c r="BG339" s="144">
        <f t="shared" si="16"/>
        <v>0</v>
      </c>
      <c r="BH339" s="144">
        <f t="shared" si="17"/>
        <v>0</v>
      </c>
      <c r="BI339" s="144">
        <f t="shared" si="18"/>
        <v>0</v>
      </c>
      <c r="BJ339" s="16" t="s">
        <v>85</v>
      </c>
      <c r="BK339" s="144">
        <f t="shared" si="19"/>
        <v>0</v>
      </c>
      <c r="BL339" s="16" t="s">
        <v>141</v>
      </c>
      <c r="BM339" s="143" t="s">
        <v>701</v>
      </c>
    </row>
    <row r="340" spans="2:65" s="1" customFormat="1" ht="16.5" customHeight="1">
      <c r="B340" s="31"/>
      <c r="C340" s="156" t="s">
        <v>702</v>
      </c>
      <c r="D340" s="156" t="s">
        <v>158</v>
      </c>
      <c r="E340" s="157" t="s">
        <v>703</v>
      </c>
      <c r="F340" s="158" t="s">
        <v>704</v>
      </c>
      <c r="G340" s="159" t="s">
        <v>96</v>
      </c>
      <c r="H340" s="160">
        <v>60</v>
      </c>
      <c r="I340" s="161"/>
      <c r="J340" s="162">
        <f t="shared" si="10"/>
        <v>0</v>
      </c>
      <c r="K340" s="158" t="s">
        <v>345</v>
      </c>
      <c r="L340" s="163"/>
      <c r="M340" s="164" t="s">
        <v>1</v>
      </c>
      <c r="N340" s="165" t="s">
        <v>42</v>
      </c>
      <c r="P340" s="141">
        <f t="shared" si="11"/>
        <v>0</v>
      </c>
      <c r="Q340" s="141">
        <v>3.0000000000000001E-3</v>
      </c>
      <c r="R340" s="141">
        <f t="shared" si="12"/>
        <v>0.18</v>
      </c>
      <c r="S340" s="141">
        <v>0</v>
      </c>
      <c r="T340" s="142">
        <f t="shared" si="13"/>
        <v>0</v>
      </c>
      <c r="AR340" s="143" t="s">
        <v>176</v>
      </c>
      <c r="AT340" s="143" t="s">
        <v>158</v>
      </c>
      <c r="AU340" s="143" t="s">
        <v>87</v>
      </c>
      <c r="AY340" s="16" t="s">
        <v>135</v>
      </c>
      <c r="BE340" s="144">
        <f t="shared" si="14"/>
        <v>0</v>
      </c>
      <c r="BF340" s="144">
        <f t="shared" si="15"/>
        <v>0</v>
      </c>
      <c r="BG340" s="144">
        <f t="shared" si="16"/>
        <v>0</v>
      </c>
      <c r="BH340" s="144">
        <f t="shared" si="17"/>
        <v>0</v>
      </c>
      <c r="BI340" s="144">
        <f t="shared" si="18"/>
        <v>0</v>
      </c>
      <c r="BJ340" s="16" t="s">
        <v>85</v>
      </c>
      <c r="BK340" s="144">
        <f t="shared" si="19"/>
        <v>0</v>
      </c>
      <c r="BL340" s="16" t="s">
        <v>141</v>
      </c>
      <c r="BM340" s="143" t="s">
        <v>705</v>
      </c>
    </row>
    <row r="341" spans="2:65" s="1" customFormat="1" ht="16.5" customHeight="1">
      <c r="B341" s="31"/>
      <c r="C341" s="156" t="s">
        <v>706</v>
      </c>
      <c r="D341" s="156" t="s">
        <v>158</v>
      </c>
      <c r="E341" s="157" t="s">
        <v>707</v>
      </c>
      <c r="F341" s="158" t="s">
        <v>708</v>
      </c>
      <c r="G341" s="159" t="s">
        <v>96</v>
      </c>
      <c r="H341" s="160">
        <v>135</v>
      </c>
      <c r="I341" s="161"/>
      <c r="J341" s="162">
        <f t="shared" si="10"/>
        <v>0</v>
      </c>
      <c r="K341" s="158" t="s">
        <v>345</v>
      </c>
      <c r="L341" s="163"/>
      <c r="M341" s="164" t="s">
        <v>1</v>
      </c>
      <c r="N341" s="165" t="s">
        <v>42</v>
      </c>
      <c r="P341" s="141">
        <f t="shared" si="11"/>
        <v>0</v>
      </c>
      <c r="Q341" s="141">
        <v>0</v>
      </c>
      <c r="R341" s="141">
        <f t="shared" si="12"/>
        <v>0</v>
      </c>
      <c r="S341" s="141">
        <v>0</v>
      </c>
      <c r="T341" s="142">
        <f t="shared" si="13"/>
        <v>0</v>
      </c>
      <c r="AR341" s="143" t="s">
        <v>176</v>
      </c>
      <c r="AT341" s="143" t="s">
        <v>158</v>
      </c>
      <c r="AU341" s="143" t="s">
        <v>87</v>
      </c>
      <c r="AY341" s="16" t="s">
        <v>135</v>
      </c>
      <c r="BE341" s="144">
        <f t="shared" si="14"/>
        <v>0</v>
      </c>
      <c r="BF341" s="144">
        <f t="shared" si="15"/>
        <v>0</v>
      </c>
      <c r="BG341" s="144">
        <f t="shared" si="16"/>
        <v>0</v>
      </c>
      <c r="BH341" s="144">
        <f t="shared" si="17"/>
        <v>0</v>
      </c>
      <c r="BI341" s="144">
        <f t="shared" si="18"/>
        <v>0</v>
      </c>
      <c r="BJ341" s="16" t="s">
        <v>85</v>
      </c>
      <c r="BK341" s="144">
        <f t="shared" si="19"/>
        <v>0</v>
      </c>
      <c r="BL341" s="16" t="s">
        <v>141</v>
      </c>
      <c r="BM341" s="143" t="s">
        <v>709</v>
      </c>
    </row>
    <row r="342" spans="2:65" s="1" customFormat="1" ht="16.5" customHeight="1">
      <c r="B342" s="31"/>
      <c r="C342" s="156" t="s">
        <v>710</v>
      </c>
      <c r="D342" s="156" t="s">
        <v>158</v>
      </c>
      <c r="E342" s="157" t="s">
        <v>711</v>
      </c>
      <c r="F342" s="158" t="s">
        <v>712</v>
      </c>
      <c r="G342" s="159" t="s">
        <v>96</v>
      </c>
      <c r="H342" s="160">
        <v>75</v>
      </c>
      <c r="I342" s="161"/>
      <c r="J342" s="162">
        <f t="shared" si="10"/>
        <v>0</v>
      </c>
      <c r="K342" s="158" t="s">
        <v>345</v>
      </c>
      <c r="L342" s="163"/>
      <c r="M342" s="164" t="s">
        <v>1</v>
      </c>
      <c r="N342" s="165" t="s">
        <v>42</v>
      </c>
      <c r="P342" s="141">
        <f t="shared" si="11"/>
        <v>0</v>
      </c>
      <c r="Q342" s="141">
        <v>4.2500000000000003E-3</v>
      </c>
      <c r="R342" s="141">
        <f t="shared" si="12"/>
        <v>0.31875000000000003</v>
      </c>
      <c r="S342" s="141">
        <v>0</v>
      </c>
      <c r="T342" s="142">
        <f t="shared" si="13"/>
        <v>0</v>
      </c>
      <c r="AR342" s="143" t="s">
        <v>176</v>
      </c>
      <c r="AT342" s="143" t="s">
        <v>158</v>
      </c>
      <c r="AU342" s="143" t="s">
        <v>87</v>
      </c>
      <c r="AY342" s="16" t="s">
        <v>135</v>
      </c>
      <c r="BE342" s="144">
        <f t="shared" si="14"/>
        <v>0</v>
      </c>
      <c r="BF342" s="144">
        <f t="shared" si="15"/>
        <v>0</v>
      </c>
      <c r="BG342" s="144">
        <f t="shared" si="16"/>
        <v>0</v>
      </c>
      <c r="BH342" s="144">
        <f t="shared" si="17"/>
        <v>0</v>
      </c>
      <c r="BI342" s="144">
        <f t="shared" si="18"/>
        <v>0</v>
      </c>
      <c r="BJ342" s="16" t="s">
        <v>85</v>
      </c>
      <c r="BK342" s="144">
        <f t="shared" si="19"/>
        <v>0</v>
      </c>
      <c r="BL342" s="16" t="s">
        <v>141</v>
      </c>
      <c r="BM342" s="143" t="s">
        <v>713</v>
      </c>
    </row>
    <row r="343" spans="2:65" s="1" customFormat="1" ht="16.5" customHeight="1">
      <c r="B343" s="31"/>
      <c r="C343" s="156" t="s">
        <v>714</v>
      </c>
      <c r="D343" s="156" t="s">
        <v>158</v>
      </c>
      <c r="E343" s="157" t="s">
        <v>715</v>
      </c>
      <c r="F343" s="158" t="s">
        <v>716</v>
      </c>
      <c r="G343" s="159" t="s">
        <v>96</v>
      </c>
      <c r="H343" s="160">
        <v>250</v>
      </c>
      <c r="I343" s="161"/>
      <c r="J343" s="162">
        <f t="shared" si="10"/>
        <v>0</v>
      </c>
      <c r="K343" s="158" t="s">
        <v>345</v>
      </c>
      <c r="L343" s="163"/>
      <c r="M343" s="164" t="s">
        <v>1</v>
      </c>
      <c r="N343" s="165" t="s">
        <v>42</v>
      </c>
      <c r="P343" s="141">
        <f t="shared" si="11"/>
        <v>0</v>
      </c>
      <c r="Q343" s="141">
        <v>3.0000000000000001E-3</v>
      </c>
      <c r="R343" s="141">
        <f t="shared" si="12"/>
        <v>0.75</v>
      </c>
      <c r="S343" s="141">
        <v>0</v>
      </c>
      <c r="T343" s="142">
        <f t="shared" si="13"/>
        <v>0</v>
      </c>
      <c r="AR343" s="143" t="s">
        <v>176</v>
      </c>
      <c r="AT343" s="143" t="s">
        <v>158</v>
      </c>
      <c r="AU343" s="143" t="s">
        <v>87</v>
      </c>
      <c r="AY343" s="16" t="s">
        <v>135</v>
      </c>
      <c r="BE343" s="144">
        <f t="shared" si="14"/>
        <v>0</v>
      </c>
      <c r="BF343" s="144">
        <f t="shared" si="15"/>
        <v>0</v>
      </c>
      <c r="BG343" s="144">
        <f t="shared" si="16"/>
        <v>0</v>
      </c>
      <c r="BH343" s="144">
        <f t="shared" si="17"/>
        <v>0</v>
      </c>
      <c r="BI343" s="144">
        <f t="shared" si="18"/>
        <v>0</v>
      </c>
      <c r="BJ343" s="16" t="s">
        <v>85</v>
      </c>
      <c r="BK343" s="144">
        <f t="shared" si="19"/>
        <v>0</v>
      </c>
      <c r="BL343" s="16" t="s">
        <v>141</v>
      </c>
      <c r="BM343" s="143" t="s">
        <v>717</v>
      </c>
    </row>
    <row r="344" spans="2:65" s="1" customFormat="1" ht="16.5" customHeight="1">
      <c r="B344" s="31"/>
      <c r="C344" s="156" t="s">
        <v>718</v>
      </c>
      <c r="D344" s="156" t="s">
        <v>158</v>
      </c>
      <c r="E344" s="157" t="s">
        <v>719</v>
      </c>
      <c r="F344" s="158" t="s">
        <v>720</v>
      </c>
      <c r="G344" s="159" t="s">
        <v>96</v>
      </c>
      <c r="H344" s="160">
        <v>85</v>
      </c>
      <c r="I344" s="161"/>
      <c r="J344" s="162">
        <f t="shared" si="10"/>
        <v>0</v>
      </c>
      <c r="K344" s="158" t="s">
        <v>345</v>
      </c>
      <c r="L344" s="163"/>
      <c r="M344" s="164" t="s">
        <v>1</v>
      </c>
      <c r="N344" s="165" t="s">
        <v>42</v>
      </c>
      <c r="P344" s="141">
        <f t="shared" si="11"/>
        <v>0</v>
      </c>
      <c r="Q344" s="141">
        <v>3.0000000000000001E-3</v>
      </c>
      <c r="R344" s="141">
        <f t="shared" si="12"/>
        <v>0.255</v>
      </c>
      <c r="S344" s="141">
        <v>0</v>
      </c>
      <c r="T344" s="142">
        <f t="shared" si="13"/>
        <v>0</v>
      </c>
      <c r="AR344" s="143" t="s">
        <v>176</v>
      </c>
      <c r="AT344" s="143" t="s">
        <v>158</v>
      </c>
      <c r="AU344" s="143" t="s">
        <v>87</v>
      </c>
      <c r="AY344" s="16" t="s">
        <v>135</v>
      </c>
      <c r="BE344" s="144">
        <f t="shared" si="14"/>
        <v>0</v>
      </c>
      <c r="BF344" s="144">
        <f t="shared" si="15"/>
        <v>0</v>
      </c>
      <c r="BG344" s="144">
        <f t="shared" si="16"/>
        <v>0</v>
      </c>
      <c r="BH344" s="144">
        <f t="shared" si="17"/>
        <v>0</v>
      </c>
      <c r="BI344" s="144">
        <f t="shared" si="18"/>
        <v>0</v>
      </c>
      <c r="BJ344" s="16" t="s">
        <v>85</v>
      </c>
      <c r="BK344" s="144">
        <f t="shared" si="19"/>
        <v>0</v>
      </c>
      <c r="BL344" s="16" t="s">
        <v>141</v>
      </c>
      <c r="BM344" s="143" t="s">
        <v>721</v>
      </c>
    </row>
    <row r="345" spans="2:65" s="1" customFormat="1" ht="16.5" customHeight="1">
      <c r="B345" s="31"/>
      <c r="C345" s="156" t="s">
        <v>722</v>
      </c>
      <c r="D345" s="156" t="s">
        <v>158</v>
      </c>
      <c r="E345" s="157" t="s">
        <v>723</v>
      </c>
      <c r="F345" s="158" t="s">
        <v>724</v>
      </c>
      <c r="G345" s="159" t="s">
        <v>96</v>
      </c>
      <c r="H345" s="160">
        <v>30</v>
      </c>
      <c r="I345" s="161"/>
      <c r="J345" s="162">
        <f t="shared" si="10"/>
        <v>0</v>
      </c>
      <c r="K345" s="158" t="s">
        <v>345</v>
      </c>
      <c r="L345" s="163"/>
      <c r="M345" s="164" t="s">
        <v>1</v>
      </c>
      <c r="N345" s="165" t="s">
        <v>42</v>
      </c>
      <c r="P345" s="141">
        <f t="shared" si="11"/>
        <v>0</v>
      </c>
      <c r="Q345" s="141">
        <v>4.2500000000000003E-3</v>
      </c>
      <c r="R345" s="141">
        <f t="shared" si="12"/>
        <v>0.1275</v>
      </c>
      <c r="S345" s="141">
        <v>0</v>
      </c>
      <c r="T345" s="142">
        <f t="shared" si="13"/>
        <v>0</v>
      </c>
      <c r="AR345" s="143" t="s">
        <v>176</v>
      </c>
      <c r="AT345" s="143" t="s">
        <v>158</v>
      </c>
      <c r="AU345" s="143" t="s">
        <v>87</v>
      </c>
      <c r="AY345" s="16" t="s">
        <v>135</v>
      </c>
      <c r="BE345" s="144">
        <f t="shared" si="14"/>
        <v>0</v>
      </c>
      <c r="BF345" s="144">
        <f t="shared" si="15"/>
        <v>0</v>
      </c>
      <c r="BG345" s="144">
        <f t="shared" si="16"/>
        <v>0</v>
      </c>
      <c r="BH345" s="144">
        <f t="shared" si="17"/>
        <v>0</v>
      </c>
      <c r="BI345" s="144">
        <f t="shared" si="18"/>
        <v>0</v>
      </c>
      <c r="BJ345" s="16" t="s">
        <v>85</v>
      </c>
      <c r="BK345" s="144">
        <f t="shared" si="19"/>
        <v>0</v>
      </c>
      <c r="BL345" s="16" t="s">
        <v>141</v>
      </c>
      <c r="BM345" s="143" t="s">
        <v>725</v>
      </c>
    </row>
    <row r="346" spans="2:65" s="11" customFormat="1" ht="22.9" customHeight="1">
      <c r="B346" s="120"/>
      <c r="D346" s="121" t="s">
        <v>76</v>
      </c>
      <c r="E346" s="130" t="s">
        <v>726</v>
      </c>
      <c r="F346" s="130" t="s">
        <v>727</v>
      </c>
      <c r="I346" s="123"/>
      <c r="J346" s="131">
        <f>BK346</f>
        <v>0</v>
      </c>
      <c r="L346" s="120"/>
      <c r="M346" s="125"/>
      <c r="P346" s="126">
        <f>SUM(P347:P400)</f>
        <v>0</v>
      </c>
      <c r="R346" s="126">
        <f>SUM(R347:R400)</f>
        <v>60.567785000000001</v>
      </c>
      <c r="T346" s="127">
        <f>SUM(T347:T400)</f>
        <v>0</v>
      </c>
      <c r="AR346" s="121" t="s">
        <v>141</v>
      </c>
      <c r="AT346" s="128" t="s">
        <v>76</v>
      </c>
      <c r="AU346" s="128" t="s">
        <v>85</v>
      </c>
      <c r="AY346" s="121" t="s">
        <v>135</v>
      </c>
      <c r="BK346" s="129">
        <f>SUM(BK347:BK400)</f>
        <v>0</v>
      </c>
    </row>
    <row r="347" spans="2:65" s="1" customFormat="1" ht="16.5" customHeight="1">
      <c r="B347" s="31"/>
      <c r="C347" s="132" t="s">
        <v>728</v>
      </c>
      <c r="D347" s="132" t="s">
        <v>138</v>
      </c>
      <c r="E347" s="133" t="s">
        <v>729</v>
      </c>
      <c r="F347" s="134" t="s">
        <v>730</v>
      </c>
      <c r="G347" s="135" t="s">
        <v>241</v>
      </c>
      <c r="H347" s="136">
        <v>43</v>
      </c>
      <c r="I347" s="137"/>
      <c r="J347" s="138">
        <f>ROUND(I347*H347,2)</f>
        <v>0</v>
      </c>
      <c r="K347" s="134" t="s">
        <v>345</v>
      </c>
      <c r="L347" s="31"/>
      <c r="M347" s="139" t="s">
        <v>1</v>
      </c>
      <c r="N347" s="140" t="s">
        <v>42</v>
      </c>
      <c r="P347" s="141">
        <f>O347*H347</f>
        <v>0</v>
      </c>
      <c r="Q347" s="141">
        <v>1.57E-3</v>
      </c>
      <c r="R347" s="141">
        <f>Q347*H347</f>
        <v>6.7510000000000001E-2</v>
      </c>
      <c r="S347" s="141">
        <v>0</v>
      </c>
      <c r="T347" s="142">
        <f>S347*H347</f>
        <v>0</v>
      </c>
      <c r="AR347" s="143" t="s">
        <v>85</v>
      </c>
      <c r="AT347" s="143" t="s">
        <v>138</v>
      </c>
      <c r="AU347" s="143" t="s">
        <v>87</v>
      </c>
      <c r="AY347" s="16" t="s">
        <v>135</v>
      </c>
      <c r="BE347" s="144">
        <f>IF(N347="základní",J347,0)</f>
        <v>0</v>
      </c>
      <c r="BF347" s="144">
        <f>IF(N347="snížená",J347,0)</f>
        <v>0</v>
      </c>
      <c r="BG347" s="144">
        <f>IF(N347="zákl. přenesená",J347,0)</f>
        <v>0</v>
      </c>
      <c r="BH347" s="144">
        <f>IF(N347="sníž. přenesená",J347,0)</f>
        <v>0</v>
      </c>
      <c r="BI347" s="144">
        <f>IF(N347="nulová",J347,0)</f>
        <v>0</v>
      </c>
      <c r="BJ347" s="16" t="s">
        <v>85</v>
      </c>
      <c r="BK347" s="144">
        <f>ROUND(I347*H347,2)</f>
        <v>0</v>
      </c>
      <c r="BL347" s="16" t="s">
        <v>85</v>
      </c>
      <c r="BM347" s="143" t="s">
        <v>731</v>
      </c>
    </row>
    <row r="348" spans="2:65" s="1" customFormat="1">
      <c r="B348" s="31"/>
      <c r="D348" s="145" t="s">
        <v>143</v>
      </c>
      <c r="F348" s="146" t="s">
        <v>732</v>
      </c>
      <c r="I348" s="147"/>
      <c r="L348" s="31"/>
      <c r="M348" s="148"/>
      <c r="T348" s="55"/>
      <c r="AT348" s="16" t="s">
        <v>143</v>
      </c>
      <c r="AU348" s="16" t="s">
        <v>87</v>
      </c>
    </row>
    <row r="349" spans="2:65" s="12" customFormat="1">
      <c r="B349" s="149"/>
      <c r="D349" s="145" t="s">
        <v>145</v>
      </c>
      <c r="E349" s="150" t="s">
        <v>1</v>
      </c>
      <c r="F349" s="151" t="s">
        <v>239</v>
      </c>
      <c r="H349" s="152">
        <v>43</v>
      </c>
      <c r="I349" s="153"/>
      <c r="L349" s="149"/>
      <c r="M349" s="154"/>
      <c r="T349" s="155"/>
      <c r="AT349" s="150" t="s">
        <v>145</v>
      </c>
      <c r="AU349" s="150" t="s">
        <v>87</v>
      </c>
      <c r="AV349" s="12" t="s">
        <v>87</v>
      </c>
      <c r="AW349" s="12" t="s">
        <v>33</v>
      </c>
      <c r="AX349" s="12" t="s">
        <v>85</v>
      </c>
      <c r="AY349" s="150" t="s">
        <v>135</v>
      </c>
    </row>
    <row r="350" spans="2:65" s="1" customFormat="1" ht="21.75" customHeight="1">
      <c r="B350" s="31"/>
      <c r="C350" s="132" t="s">
        <v>733</v>
      </c>
      <c r="D350" s="132" t="s">
        <v>138</v>
      </c>
      <c r="E350" s="133" t="s">
        <v>632</v>
      </c>
      <c r="F350" s="134" t="s">
        <v>357</v>
      </c>
      <c r="G350" s="135" t="s">
        <v>105</v>
      </c>
      <c r="H350" s="136">
        <v>550</v>
      </c>
      <c r="I350" s="137"/>
      <c r="J350" s="138">
        <f>ROUND(I350*H350,2)</f>
        <v>0</v>
      </c>
      <c r="K350" s="134" t="s">
        <v>307</v>
      </c>
      <c r="L350" s="31"/>
      <c r="M350" s="139" t="s">
        <v>1</v>
      </c>
      <c r="N350" s="140" t="s">
        <v>42</v>
      </c>
      <c r="P350" s="141">
        <f>O350*H350</f>
        <v>0</v>
      </c>
      <c r="Q350" s="141">
        <v>0</v>
      </c>
      <c r="R350" s="141">
        <f>Q350*H350</f>
        <v>0</v>
      </c>
      <c r="S350" s="141">
        <v>0</v>
      </c>
      <c r="T350" s="142">
        <f>S350*H350</f>
        <v>0</v>
      </c>
      <c r="AR350" s="143" t="s">
        <v>141</v>
      </c>
      <c r="AT350" s="143" t="s">
        <v>138</v>
      </c>
      <c r="AU350" s="143" t="s">
        <v>87</v>
      </c>
      <c r="AY350" s="16" t="s">
        <v>135</v>
      </c>
      <c r="BE350" s="144">
        <f>IF(N350="základní",J350,0)</f>
        <v>0</v>
      </c>
      <c r="BF350" s="144">
        <f>IF(N350="snížená",J350,0)</f>
        <v>0</v>
      </c>
      <c r="BG350" s="144">
        <f>IF(N350="zákl. přenesená",J350,0)</f>
        <v>0</v>
      </c>
      <c r="BH350" s="144">
        <f>IF(N350="sníž. přenesená",J350,0)</f>
        <v>0</v>
      </c>
      <c r="BI350" s="144">
        <f>IF(N350="nulová",J350,0)</f>
        <v>0</v>
      </c>
      <c r="BJ350" s="16" t="s">
        <v>85</v>
      </c>
      <c r="BK350" s="144">
        <f>ROUND(I350*H350,2)</f>
        <v>0</v>
      </c>
      <c r="BL350" s="16" t="s">
        <v>141</v>
      </c>
      <c r="BM350" s="143" t="s">
        <v>734</v>
      </c>
    </row>
    <row r="351" spans="2:65" s="1" customFormat="1" ht="19.5">
      <c r="B351" s="31"/>
      <c r="D351" s="145" t="s">
        <v>143</v>
      </c>
      <c r="F351" s="146" t="s">
        <v>359</v>
      </c>
      <c r="I351" s="147"/>
      <c r="L351" s="31"/>
      <c r="M351" s="148"/>
      <c r="T351" s="55"/>
      <c r="AT351" s="16" t="s">
        <v>143</v>
      </c>
      <c r="AU351" s="16" t="s">
        <v>87</v>
      </c>
    </row>
    <row r="352" spans="2:65" s="12" customFormat="1">
      <c r="B352" s="149"/>
      <c r="D352" s="145" t="s">
        <v>145</v>
      </c>
      <c r="E352" s="150" t="s">
        <v>1</v>
      </c>
      <c r="F352" s="151" t="s">
        <v>735</v>
      </c>
      <c r="H352" s="152">
        <v>550</v>
      </c>
      <c r="I352" s="153"/>
      <c r="L352" s="149"/>
      <c r="M352" s="154"/>
      <c r="T352" s="155"/>
      <c r="AT352" s="150" t="s">
        <v>145</v>
      </c>
      <c r="AU352" s="150" t="s">
        <v>87</v>
      </c>
      <c r="AV352" s="12" t="s">
        <v>87</v>
      </c>
      <c r="AW352" s="12" t="s">
        <v>33</v>
      </c>
      <c r="AX352" s="12" t="s">
        <v>85</v>
      </c>
      <c r="AY352" s="150" t="s">
        <v>135</v>
      </c>
    </row>
    <row r="353" spans="2:65" s="1" customFormat="1" ht="16.5" customHeight="1">
      <c r="B353" s="31"/>
      <c r="C353" s="156" t="s">
        <v>736</v>
      </c>
      <c r="D353" s="156" t="s">
        <v>158</v>
      </c>
      <c r="E353" s="157" t="s">
        <v>737</v>
      </c>
      <c r="F353" s="158" t="s">
        <v>738</v>
      </c>
      <c r="G353" s="159" t="s">
        <v>362</v>
      </c>
      <c r="H353" s="160">
        <v>0.27500000000000002</v>
      </c>
      <c r="I353" s="161"/>
      <c r="J353" s="162">
        <f>ROUND(I353*H353,2)</f>
        <v>0</v>
      </c>
      <c r="K353" s="158" t="s">
        <v>345</v>
      </c>
      <c r="L353" s="163"/>
      <c r="M353" s="164" t="s">
        <v>1</v>
      </c>
      <c r="N353" s="165" t="s">
        <v>42</v>
      </c>
      <c r="P353" s="141">
        <f>O353*H353</f>
        <v>0</v>
      </c>
      <c r="Q353" s="141">
        <v>1E-3</v>
      </c>
      <c r="R353" s="141">
        <f>Q353*H353</f>
        <v>2.7500000000000002E-4</v>
      </c>
      <c r="S353" s="141">
        <v>0</v>
      </c>
      <c r="T353" s="142">
        <f>S353*H353</f>
        <v>0</v>
      </c>
      <c r="AR353" s="143" t="s">
        <v>176</v>
      </c>
      <c r="AT353" s="143" t="s">
        <v>158</v>
      </c>
      <c r="AU353" s="143" t="s">
        <v>87</v>
      </c>
      <c r="AY353" s="16" t="s">
        <v>135</v>
      </c>
      <c r="BE353" s="144">
        <f>IF(N353="základní",J353,0)</f>
        <v>0</v>
      </c>
      <c r="BF353" s="144">
        <f>IF(N353="snížená",J353,0)</f>
        <v>0</v>
      </c>
      <c r="BG353" s="144">
        <f>IF(N353="zákl. přenesená",J353,0)</f>
        <v>0</v>
      </c>
      <c r="BH353" s="144">
        <f>IF(N353="sníž. přenesená",J353,0)</f>
        <v>0</v>
      </c>
      <c r="BI353" s="144">
        <f>IF(N353="nulová",J353,0)</f>
        <v>0</v>
      </c>
      <c r="BJ353" s="16" t="s">
        <v>85</v>
      </c>
      <c r="BK353" s="144">
        <f>ROUND(I353*H353,2)</f>
        <v>0</v>
      </c>
      <c r="BL353" s="16" t="s">
        <v>141</v>
      </c>
      <c r="BM353" s="143" t="s">
        <v>739</v>
      </c>
    </row>
    <row r="354" spans="2:65" s="1" customFormat="1">
      <c r="B354" s="31"/>
      <c r="D354" s="145" t="s">
        <v>143</v>
      </c>
      <c r="F354" s="146" t="s">
        <v>638</v>
      </c>
      <c r="I354" s="147"/>
      <c r="L354" s="31"/>
      <c r="M354" s="148"/>
      <c r="T354" s="55"/>
      <c r="AT354" s="16" t="s">
        <v>143</v>
      </c>
      <c r="AU354" s="16" t="s">
        <v>87</v>
      </c>
    </row>
    <row r="355" spans="2:65" s="12" customFormat="1">
      <c r="B355" s="149"/>
      <c r="D355" s="145" t="s">
        <v>145</v>
      </c>
      <c r="F355" s="151" t="s">
        <v>740</v>
      </c>
      <c r="H355" s="152">
        <v>0.27500000000000002</v>
      </c>
      <c r="I355" s="153"/>
      <c r="L355" s="149"/>
      <c r="M355" s="154"/>
      <c r="T355" s="155"/>
      <c r="AT355" s="150" t="s">
        <v>145</v>
      </c>
      <c r="AU355" s="150" t="s">
        <v>87</v>
      </c>
      <c r="AV355" s="12" t="s">
        <v>87</v>
      </c>
      <c r="AW355" s="12" t="s">
        <v>4</v>
      </c>
      <c r="AX355" s="12" t="s">
        <v>85</v>
      </c>
      <c r="AY355" s="150" t="s">
        <v>135</v>
      </c>
    </row>
    <row r="356" spans="2:65" s="1" customFormat="1" ht="21.75" customHeight="1">
      <c r="B356" s="31"/>
      <c r="C356" s="132" t="s">
        <v>741</v>
      </c>
      <c r="D356" s="132" t="s">
        <v>138</v>
      </c>
      <c r="E356" s="133" t="s">
        <v>742</v>
      </c>
      <c r="F356" s="134" t="s">
        <v>743</v>
      </c>
      <c r="G356" s="135" t="s">
        <v>105</v>
      </c>
      <c r="H356" s="136">
        <v>275</v>
      </c>
      <c r="I356" s="137"/>
      <c r="J356" s="138">
        <f>ROUND(I356*H356,2)</f>
        <v>0</v>
      </c>
      <c r="K356" s="134" t="s">
        <v>307</v>
      </c>
      <c r="L356" s="31"/>
      <c r="M356" s="139" t="s">
        <v>1</v>
      </c>
      <c r="N356" s="140" t="s">
        <v>42</v>
      </c>
      <c r="P356" s="141">
        <f>O356*H356</f>
        <v>0</v>
      </c>
      <c r="Q356" s="141">
        <v>0</v>
      </c>
      <c r="R356" s="141">
        <f>Q356*H356</f>
        <v>0</v>
      </c>
      <c r="S356" s="141">
        <v>0</v>
      </c>
      <c r="T356" s="142">
        <f>S356*H356</f>
        <v>0</v>
      </c>
      <c r="AR356" s="143" t="s">
        <v>141</v>
      </c>
      <c r="AT356" s="143" t="s">
        <v>138</v>
      </c>
      <c r="AU356" s="143" t="s">
        <v>87</v>
      </c>
      <c r="AY356" s="16" t="s">
        <v>135</v>
      </c>
      <c r="BE356" s="144">
        <f>IF(N356="základní",J356,0)</f>
        <v>0</v>
      </c>
      <c r="BF356" s="144">
        <f>IF(N356="snížená",J356,0)</f>
        <v>0</v>
      </c>
      <c r="BG356" s="144">
        <f>IF(N356="zákl. přenesená",J356,0)</f>
        <v>0</v>
      </c>
      <c r="BH356" s="144">
        <f>IF(N356="sníž. přenesená",J356,0)</f>
        <v>0</v>
      </c>
      <c r="BI356" s="144">
        <f>IF(N356="nulová",J356,0)</f>
        <v>0</v>
      </c>
      <c r="BJ356" s="16" t="s">
        <v>85</v>
      </c>
      <c r="BK356" s="144">
        <f>ROUND(I356*H356,2)</f>
        <v>0</v>
      </c>
      <c r="BL356" s="16" t="s">
        <v>141</v>
      </c>
      <c r="BM356" s="143" t="s">
        <v>744</v>
      </c>
    </row>
    <row r="357" spans="2:65" s="1" customFormat="1">
      <c r="B357" s="31"/>
      <c r="D357" s="145" t="s">
        <v>143</v>
      </c>
      <c r="F357" s="146" t="s">
        <v>745</v>
      </c>
      <c r="I357" s="147"/>
      <c r="L357" s="31"/>
      <c r="M357" s="148"/>
      <c r="T357" s="55"/>
      <c r="AT357" s="16" t="s">
        <v>143</v>
      </c>
      <c r="AU357" s="16" t="s">
        <v>87</v>
      </c>
    </row>
    <row r="358" spans="2:65" s="12" customFormat="1">
      <c r="B358" s="149"/>
      <c r="D358" s="145" t="s">
        <v>145</v>
      </c>
      <c r="E358" s="150" t="s">
        <v>1</v>
      </c>
      <c r="F358" s="151" t="s">
        <v>243</v>
      </c>
      <c r="H358" s="152">
        <v>275</v>
      </c>
      <c r="I358" s="153"/>
      <c r="L358" s="149"/>
      <c r="M358" s="154"/>
      <c r="T358" s="155"/>
      <c r="AT358" s="150" t="s">
        <v>145</v>
      </c>
      <c r="AU358" s="150" t="s">
        <v>87</v>
      </c>
      <c r="AV358" s="12" t="s">
        <v>87</v>
      </c>
      <c r="AW358" s="12" t="s">
        <v>33</v>
      </c>
      <c r="AX358" s="12" t="s">
        <v>85</v>
      </c>
      <c r="AY358" s="150" t="s">
        <v>135</v>
      </c>
    </row>
    <row r="359" spans="2:65" s="1" customFormat="1" ht="16.5" customHeight="1">
      <c r="B359" s="31"/>
      <c r="C359" s="156" t="s">
        <v>746</v>
      </c>
      <c r="D359" s="156" t="s">
        <v>158</v>
      </c>
      <c r="E359" s="157" t="s">
        <v>747</v>
      </c>
      <c r="F359" s="158" t="s">
        <v>748</v>
      </c>
      <c r="G359" s="159" t="s">
        <v>258</v>
      </c>
      <c r="H359" s="160">
        <v>22</v>
      </c>
      <c r="I359" s="161"/>
      <c r="J359" s="162">
        <f>ROUND(I359*H359,2)</f>
        <v>0</v>
      </c>
      <c r="K359" s="158" t="s">
        <v>307</v>
      </c>
      <c r="L359" s="163"/>
      <c r="M359" s="164" t="s">
        <v>1</v>
      </c>
      <c r="N359" s="165" t="s">
        <v>42</v>
      </c>
      <c r="P359" s="141">
        <f>O359*H359</f>
        <v>0</v>
      </c>
      <c r="Q359" s="141">
        <v>1</v>
      </c>
      <c r="R359" s="141">
        <f>Q359*H359</f>
        <v>22</v>
      </c>
      <c r="S359" s="141">
        <v>0</v>
      </c>
      <c r="T359" s="142">
        <f>S359*H359</f>
        <v>0</v>
      </c>
      <c r="AR359" s="143" t="s">
        <v>87</v>
      </c>
      <c r="AT359" s="143" t="s">
        <v>158</v>
      </c>
      <c r="AU359" s="143" t="s">
        <v>87</v>
      </c>
      <c r="AY359" s="16" t="s">
        <v>135</v>
      </c>
      <c r="BE359" s="144">
        <f>IF(N359="základní",J359,0)</f>
        <v>0</v>
      </c>
      <c r="BF359" s="144">
        <f>IF(N359="snížená",J359,0)</f>
        <v>0</v>
      </c>
      <c r="BG359" s="144">
        <f>IF(N359="zákl. přenesená",J359,0)</f>
        <v>0</v>
      </c>
      <c r="BH359" s="144">
        <f>IF(N359="sníž. přenesená",J359,0)</f>
        <v>0</v>
      </c>
      <c r="BI359" s="144">
        <f>IF(N359="nulová",J359,0)</f>
        <v>0</v>
      </c>
      <c r="BJ359" s="16" t="s">
        <v>85</v>
      </c>
      <c r="BK359" s="144">
        <f>ROUND(I359*H359,2)</f>
        <v>0</v>
      </c>
      <c r="BL359" s="16" t="s">
        <v>85</v>
      </c>
      <c r="BM359" s="143" t="s">
        <v>749</v>
      </c>
    </row>
    <row r="360" spans="2:65" s="1" customFormat="1">
      <c r="B360" s="31"/>
      <c r="D360" s="145" t="s">
        <v>143</v>
      </c>
      <c r="F360" s="146" t="s">
        <v>750</v>
      </c>
      <c r="I360" s="147"/>
      <c r="L360" s="31"/>
      <c r="M360" s="148"/>
      <c r="T360" s="55"/>
      <c r="AT360" s="16" t="s">
        <v>143</v>
      </c>
      <c r="AU360" s="16" t="s">
        <v>87</v>
      </c>
    </row>
    <row r="361" spans="2:65" s="12" customFormat="1">
      <c r="B361" s="149"/>
      <c r="D361" s="145" t="s">
        <v>145</v>
      </c>
      <c r="E361" s="150" t="s">
        <v>1</v>
      </c>
      <c r="F361" s="151" t="s">
        <v>751</v>
      </c>
      <c r="H361" s="152">
        <v>22</v>
      </c>
      <c r="I361" s="153"/>
      <c r="L361" s="149"/>
      <c r="M361" s="154"/>
      <c r="T361" s="155"/>
      <c r="AT361" s="150" t="s">
        <v>145</v>
      </c>
      <c r="AU361" s="150" t="s">
        <v>87</v>
      </c>
      <c r="AV361" s="12" t="s">
        <v>87</v>
      </c>
      <c r="AW361" s="12" t="s">
        <v>33</v>
      </c>
      <c r="AX361" s="12" t="s">
        <v>85</v>
      </c>
      <c r="AY361" s="150" t="s">
        <v>135</v>
      </c>
    </row>
    <row r="362" spans="2:65" s="1" customFormat="1" ht="24.2" customHeight="1">
      <c r="B362" s="31"/>
      <c r="C362" s="132" t="s">
        <v>544</v>
      </c>
      <c r="D362" s="132" t="s">
        <v>138</v>
      </c>
      <c r="E362" s="133" t="s">
        <v>752</v>
      </c>
      <c r="F362" s="134" t="s">
        <v>753</v>
      </c>
      <c r="G362" s="135" t="s">
        <v>105</v>
      </c>
      <c r="H362" s="136">
        <v>275</v>
      </c>
      <c r="I362" s="137"/>
      <c r="J362" s="138">
        <f>ROUND(I362*H362,2)</f>
        <v>0</v>
      </c>
      <c r="K362" s="134" t="s">
        <v>307</v>
      </c>
      <c r="L362" s="31"/>
      <c r="M362" s="139" t="s">
        <v>1</v>
      </c>
      <c r="N362" s="140" t="s">
        <v>42</v>
      </c>
      <c r="P362" s="141">
        <f>O362*H362</f>
        <v>0</v>
      </c>
      <c r="Q362" s="141">
        <v>0</v>
      </c>
      <c r="R362" s="141">
        <f>Q362*H362</f>
        <v>0</v>
      </c>
      <c r="S362" s="141">
        <v>0</v>
      </c>
      <c r="T362" s="142">
        <f>S362*H362</f>
        <v>0</v>
      </c>
      <c r="AR362" s="143" t="s">
        <v>141</v>
      </c>
      <c r="AT362" s="143" t="s">
        <v>138</v>
      </c>
      <c r="AU362" s="143" t="s">
        <v>87</v>
      </c>
      <c r="AY362" s="16" t="s">
        <v>135</v>
      </c>
      <c r="BE362" s="144">
        <f>IF(N362="základní",J362,0)</f>
        <v>0</v>
      </c>
      <c r="BF362" s="144">
        <f>IF(N362="snížená",J362,0)</f>
        <v>0</v>
      </c>
      <c r="BG362" s="144">
        <f>IF(N362="zákl. přenesená",J362,0)</f>
        <v>0</v>
      </c>
      <c r="BH362" s="144">
        <f>IF(N362="sníž. přenesená",J362,0)</f>
        <v>0</v>
      </c>
      <c r="BI362" s="144">
        <f>IF(N362="nulová",J362,0)</f>
        <v>0</v>
      </c>
      <c r="BJ362" s="16" t="s">
        <v>85</v>
      </c>
      <c r="BK362" s="144">
        <f>ROUND(I362*H362,2)</f>
        <v>0</v>
      </c>
      <c r="BL362" s="16" t="s">
        <v>141</v>
      </c>
      <c r="BM362" s="143" t="s">
        <v>754</v>
      </c>
    </row>
    <row r="363" spans="2:65" s="1" customFormat="1" ht="19.5">
      <c r="B363" s="31"/>
      <c r="D363" s="145" t="s">
        <v>143</v>
      </c>
      <c r="F363" s="146" t="s">
        <v>755</v>
      </c>
      <c r="I363" s="147"/>
      <c r="L363" s="31"/>
      <c r="M363" s="148"/>
      <c r="T363" s="55"/>
      <c r="AT363" s="16" t="s">
        <v>143</v>
      </c>
      <c r="AU363" s="16" t="s">
        <v>87</v>
      </c>
    </row>
    <row r="364" spans="2:65" s="12" customFormat="1">
      <c r="B364" s="149"/>
      <c r="D364" s="145" t="s">
        <v>145</v>
      </c>
      <c r="E364" s="150" t="s">
        <v>1</v>
      </c>
      <c r="F364" s="151" t="s">
        <v>243</v>
      </c>
      <c r="H364" s="152">
        <v>275</v>
      </c>
      <c r="I364" s="153"/>
      <c r="L364" s="149"/>
      <c r="M364" s="154"/>
      <c r="T364" s="155"/>
      <c r="AT364" s="150" t="s">
        <v>145</v>
      </c>
      <c r="AU364" s="150" t="s">
        <v>87</v>
      </c>
      <c r="AV364" s="12" t="s">
        <v>87</v>
      </c>
      <c r="AW364" s="12" t="s">
        <v>33</v>
      </c>
      <c r="AX364" s="12" t="s">
        <v>85</v>
      </c>
      <c r="AY364" s="150" t="s">
        <v>135</v>
      </c>
    </row>
    <row r="365" spans="2:65" s="1" customFormat="1" ht="21.75" customHeight="1">
      <c r="B365" s="31"/>
      <c r="C365" s="132" t="s">
        <v>756</v>
      </c>
      <c r="D365" s="132" t="s">
        <v>138</v>
      </c>
      <c r="E365" s="133" t="s">
        <v>757</v>
      </c>
      <c r="F365" s="134" t="s">
        <v>758</v>
      </c>
      <c r="G365" s="135" t="s">
        <v>96</v>
      </c>
      <c r="H365" s="136">
        <v>200</v>
      </c>
      <c r="I365" s="137"/>
      <c r="J365" s="138">
        <f>ROUND(I365*H365,2)</f>
        <v>0</v>
      </c>
      <c r="K365" s="134" t="s">
        <v>307</v>
      </c>
      <c r="L365" s="31"/>
      <c r="M365" s="139" t="s">
        <v>1</v>
      </c>
      <c r="N365" s="140" t="s">
        <v>42</v>
      </c>
      <c r="P365" s="141">
        <f>O365*H365</f>
        <v>0</v>
      </c>
      <c r="Q365" s="141">
        <v>0</v>
      </c>
      <c r="R365" s="141">
        <f>Q365*H365</f>
        <v>0</v>
      </c>
      <c r="S365" s="141">
        <v>0</v>
      </c>
      <c r="T365" s="142">
        <f>S365*H365</f>
        <v>0</v>
      </c>
      <c r="AR365" s="143" t="s">
        <v>141</v>
      </c>
      <c r="AT365" s="143" t="s">
        <v>138</v>
      </c>
      <c r="AU365" s="143" t="s">
        <v>87</v>
      </c>
      <c r="AY365" s="16" t="s">
        <v>135</v>
      </c>
      <c r="BE365" s="144">
        <f>IF(N365="základní",J365,0)</f>
        <v>0</v>
      </c>
      <c r="BF365" s="144">
        <f>IF(N365="snížená",J365,0)</f>
        <v>0</v>
      </c>
      <c r="BG365" s="144">
        <f>IF(N365="zákl. přenesená",J365,0)</f>
        <v>0</v>
      </c>
      <c r="BH365" s="144">
        <f>IF(N365="sníž. přenesená",J365,0)</f>
        <v>0</v>
      </c>
      <c r="BI365" s="144">
        <f>IF(N365="nulová",J365,0)</f>
        <v>0</v>
      </c>
      <c r="BJ365" s="16" t="s">
        <v>85</v>
      </c>
      <c r="BK365" s="144">
        <f>ROUND(I365*H365,2)</f>
        <v>0</v>
      </c>
      <c r="BL365" s="16" t="s">
        <v>141</v>
      </c>
      <c r="BM365" s="143" t="s">
        <v>759</v>
      </c>
    </row>
    <row r="366" spans="2:65" s="1" customFormat="1" ht="19.5">
      <c r="B366" s="31"/>
      <c r="D366" s="145" t="s">
        <v>143</v>
      </c>
      <c r="F366" s="146" t="s">
        <v>760</v>
      </c>
      <c r="I366" s="147"/>
      <c r="L366" s="31"/>
      <c r="M366" s="148"/>
      <c r="T366" s="55"/>
      <c r="AT366" s="16" t="s">
        <v>143</v>
      </c>
      <c r="AU366" s="16" t="s">
        <v>87</v>
      </c>
    </row>
    <row r="367" spans="2:65" s="12" customFormat="1">
      <c r="B367" s="149"/>
      <c r="D367" s="145" t="s">
        <v>145</v>
      </c>
      <c r="E367" s="150" t="s">
        <v>1</v>
      </c>
      <c r="F367" s="151" t="s">
        <v>761</v>
      </c>
      <c r="H367" s="152">
        <v>200</v>
      </c>
      <c r="I367" s="153"/>
      <c r="L367" s="149"/>
      <c r="M367" s="154"/>
      <c r="T367" s="155"/>
      <c r="AT367" s="150" t="s">
        <v>145</v>
      </c>
      <c r="AU367" s="150" t="s">
        <v>87</v>
      </c>
      <c r="AV367" s="12" t="s">
        <v>87</v>
      </c>
      <c r="AW367" s="12" t="s">
        <v>33</v>
      </c>
      <c r="AX367" s="12" t="s">
        <v>85</v>
      </c>
      <c r="AY367" s="150" t="s">
        <v>135</v>
      </c>
    </row>
    <row r="368" spans="2:65" s="1" customFormat="1" ht="21.75" customHeight="1">
      <c r="B368" s="31"/>
      <c r="C368" s="132" t="s">
        <v>762</v>
      </c>
      <c r="D368" s="132" t="s">
        <v>138</v>
      </c>
      <c r="E368" s="133" t="s">
        <v>646</v>
      </c>
      <c r="F368" s="134" t="s">
        <v>647</v>
      </c>
      <c r="G368" s="135" t="s">
        <v>96</v>
      </c>
      <c r="H368" s="136">
        <v>200</v>
      </c>
      <c r="I368" s="137"/>
      <c r="J368" s="138">
        <f>ROUND(I368*H368,2)</f>
        <v>0</v>
      </c>
      <c r="K368" s="134" t="s">
        <v>307</v>
      </c>
      <c r="L368" s="31"/>
      <c r="M368" s="139" t="s">
        <v>1</v>
      </c>
      <c r="N368" s="140" t="s">
        <v>42</v>
      </c>
      <c r="P368" s="141">
        <f>O368*H368</f>
        <v>0</v>
      </c>
      <c r="Q368" s="141">
        <v>0</v>
      </c>
      <c r="R368" s="141">
        <f>Q368*H368</f>
        <v>0</v>
      </c>
      <c r="S368" s="141">
        <v>0</v>
      </c>
      <c r="T368" s="142">
        <f>S368*H368</f>
        <v>0</v>
      </c>
      <c r="AR368" s="143" t="s">
        <v>141</v>
      </c>
      <c r="AT368" s="143" t="s">
        <v>138</v>
      </c>
      <c r="AU368" s="143" t="s">
        <v>87</v>
      </c>
      <c r="AY368" s="16" t="s">
        <v>135</v>
      </c>
      <c r="BE368" s="144">
        <f>IF(N368="základní",J368,0)</f>
        <v>0</v>
      </c>
      <c r="BF368" s="144">
        <f>IF(N368="snížená",J368,0)</f>
        <v>0</v>
      </c>
      <c r="BG368" s="144">
        <f>IF(N368="zákl. přenesená",J368,0)</f>
        <v>0</v>
      </c>
      <c r="BH368" s="144">
        <f>IF(N368="sníž. přenesená",J368,0)</f>
        <v>0</v>
      </c>
      <c r="BI368" s="144">
        <f>IF(N368="nulová",J368,0)</f>
        <v>0</v>
      </c>
      <c r="BJ368" s="16" t="s">
        <v>85</v>
      </c>
      <c r="BK368" s="144">
        <f>ROUND(I368*H368,2)</f>
        <v>0</v>
      </c>
      <c r="BL368" s="16" t="s">
        <v>141</v>
      </c>
      <c r="BM368" s="143" t="s">
        <v>763</v>
      </c>
    </row>
    <row r="369" spans="2:65" s="1" customFormat="1" ht="19.5">
      <c r="B369" s="31"/>
      <c r="D369" s="145" t="s">
        <v>143</v>
      </c>
      <c r="F369" s="146" t="s">
        <v>649</v>
      </c>
      <c r="I369" s="147"/>
      <c r="L369" s="31"/>
      <c r="M369" s="148"/>
      <c r="T369" s="55"/>
      <c r="AT369" s="16" t="s">
        <v>143</v>
      </c>
      <c r="AU369" s="16" t="s">
        <v>87</v>
      </c>
    </row>
    <row r="370" spans="2:65" s="12" customFormat="1">
      <c r="B370" s="149"/>
      <c r="D370" s="145" t="s">
        <v>145</v>
      </c>
      <c r="E370" s="150" t="s">
        <v>1</v>
      </c>
      <c r="F370" s="151" t="s">
        <v>761</v>
      </c>
      <c r="H370" s="152">
        <v>200</v>
      </c>
      <c r="I370" s="153"/>
      <c r="L370" s="149"/>
      <c r="M370" s="154"/>
      <c r="T370" s="155"/>
      <c r="AT370" s="150" t="s">
        <v>145</v>
      </c>
      <c r="AU370" s="150" t="s">
        <v>87</v>
      </c>
      <c r="AV370" s="12" t="s">
        <v>87</v>
      </c>
      <c r="AW370" s="12" t="s">
        <v>33</v>
      </c>
      <c r="AX370" s="12" t="s">
        <v>85</v>
      </c>
      <c r="AY370" s="150" t="s">
        <v>135</v>
      </c>
    </row>
    <row r="371" spans="2:65" s="1" customFormat="1" ht="21.75" customHeight="1">
      <c r="B371" s="31"/>
      <c r="C371" s="132" t="s">
        <v>764</v>
      </c>
      <c r="D371" s="132" t="s">
        <v>138</v>
      </c>
      <c r="E371" s="133" t="s">
        <v>765</v>
      </c>
      <c r="F371" s="134" t="s">
        <v>766</v>
      </c>
      <c r="G371" s="135" t="s">
        <v>96</v>
      </c>
      <c r="H371" s="136">
        <v>7745</v>
      </c>
      <c r="I371" s="137"/>
      <c r="J371" s="138">
        <f>ROUND(I371*H371,2)</f>
        <v>0</v>
      </c>
      <c r="K371" s="134" t="s">
        <v>307</v>
      </c>
      <c r="L371" s="31"/>
      <c r="M371" s="139" t="s">
        <v>1</v>
      </c>
      <c r="N371" s="140" t="s">
        <v>42</v>
      </c>
      <c r="P371" s="141">
        <f>O371*H371</f>
        <v>0</v>
      </c>
      <c r="Q371" s="141">
        <v>0</v>
      </c>
      <c r="R371" s="141">
        <f>Q371*H371</f>
        <v>0</v>
      </c>
      <c r="S371" s="141">
        <v>0</v>
      </c>
      <c r="T371" s="142">
        <f>S371*H371</f>
        <v>0</v>
      </c>
      <c r="AR371" s="143" t="s">
        <v>141</v>
      </c>
      <c r="AT371" s="143" t="s">
        <v>138</v>
      </c>
      <c r="AU371" s="143" t="s">
        <v>87</v>
      </c>
      <c r="AY371" s="16" t="s">
        <v>135</v>
      </c>
      <c r="BE371" s="144">
        <f>IF(N371="základní",J371,0)</f>
        <v>0</v>
      </c>
      <c r="BF371" s="144">
        <f>IF(N371="snížená",J371,0)</f>
        <v>0</v>
      </c>
      <c r="BG371" s="144">
        <f>IF(N371="zákl. přenesená",J371,0)</f>
        <v>0</v>
      </c>
      <c r="BH371" s="144">
        <f>IF(N371="sníž. přenesená",J371,0)</f>
        <v>0</v>
      </c>
      <c r="BI371" s="144">
        <f>IF(N371="nulová",J371,0)</f>
        <v>0</v>
      </c>
      <c r="BJ371" s="16" t="s">
        <v>85</v>
      </c>
      <c r="BK371" s="144">
        <f>ROUND(I371*H371,2)</f>
        <v>0</v>
      </c>
      <c r="BL371" s="16" t="s">
        <v>141</v>
      </c>
      <c r="BM371" s="143" t="s">
        <v>767</v>
      </c>
    </row>
    <row r="372" spans="2:65" s="1" customFormat="1">
      <c r="B372" s="31"/>
      <c r="D372" s="145" t="s">
        <v>143</v>
      </c>
      <c r="F372" s="146" t="s">
        <v>768</v>
      </c>
      <c r="I372" s="147"/>
      <c r="L372" s="31"/>
      <c r="M372" s="148"/>
      <c r="T372" s="55"/>
      <c r="AT372" s="16" t="s">
        <v>143</v>
      </c>
      <c r="AU372" s="16" t="s">
        <v>87</v>
      </c>
    </row>
    <row r="373" spans="2:65" s="12" customFormat="1">
      <c r="B373" s="149"/>
      <c r="D373" s="145" t="s">
        <v>145</v>
      </c>
      <c r="E373" s="150" t="s">
        <v>1</v>
      </c>
      <c r="F373" s="151" t="s">
        <v>769</v>
      </c>
      <c r="H373" s="152">
        <v>7745</v>
      </c>
      <c r="I373" s="153"/>
      <c r="L373" s="149"/>
      <c r="M373" s="154"/>
      <c r="T373" s="155"/>
      <c r="AT373" s="150" t="s">
        <v>145</v>
      </c>
      <c r="AU373" s="150" t="s">
        <v>87</v>
      </c>
      <c r="AV373" s="12" t="s">
        <v>87</v>
      </c>
      <c r="AW373" s="12" t="s">
        <v>33</v>
      </c>
      <c r="AX373" s="12" t="s">
        <v>85</v>
      </c>
      <c r="AY373" s="150" t="s">
        <v>135</v>
      </c>
    </row>
    <row r="374" spans="2:65" s="1" customFormat="1" ht="16.5" customHeight="1">
      <c r="B374" s="31"/>
      <c r="C374" s="132" t="s">
        <v>770</v>
      </c>
      <c r="D374" s="132" t="s">
        <v>138</v>
      </c>
      <c r="E374" s="133" t="s">
        <v>771</v>
      </c>
      <c r="F374" s="134" t="s">
        <v>772</v>
      </c>
      <c r="G374" s="135" t="s">
        <v>96</v>
      </c>
      <c r="H374" s="136">
        <v>1940</v>
      </c>
      <c r="I374" s="137"/>
      <c r="J374" s="138">
        <f>ROUND(I374*H374,2)</f>
        <v>0</v>
      </c>
      <c r="K374" s="134" t="s">
        <v>307</v>
      </c>
      <c r="L374" s="31"/>
      <c r="M374" s="139" t="s">
        <v>1</v>
      </c>
      <c r="N374" s="140" t="s">
        <v>42</v>
      </c>
      <c r="P374" s="141">
        <f>O374*H374</f>
        <v>0</v>
      </c>
      <c r="Q374" s="141">
        <v>0</v>
      </c>
      <c r="R374" s="141">
        <f>Q374*H374</f>
        <v>0</v>
      </c>
      <c r="S374" s="141">
        <v>0</v>
      </c>
      <c r="T374" s="142">
        <f>S374*H374</f>
        <v>0</v>
      </c>
      <c r="AR374" s="143" t="s">
        <v>141</v>
      </c>
      <c r="AT374" s="143" t="s">
        <v>138</v>
      </c>
      <c r="AU374" s="143" t="s">
        <v>87</v>
      </c>
      <c r="AY374" s="16" t="s">
        <v>135</v>
      </c>
      <c r="BE374" s="144">
        <f>IF(N374="základní",J374,0)</f>
        <v>0</v>
      </c>
      <c r="BF374" s="144">
        <f>IF(N374="snížená",J374,0)</f>
        <v>0</v>
      </c>
      <c r="BG374" s="144">
        <f>IF(N374="zákl. přenesená",J374,0)</f>
        <v>0</v>
      </c>
      <c r="BH374" s="144">
        <f>IF(N374="sníž. přenesená",J374,0)</f>
        <v>0</v>
      </c>
      <c r="BI374" s="144">
        <f>IF(N374="nulová",J374,0)</f>
        <v>0</v>
      </c>
      <c r="BJ374" s="16" t="s">
        <v>85</v>
      </c>
      <c r="BK374" s="144">
        <f>ROUND(I374*H374,2)</f>
        <v>0</v>
      </c>
      <c r="BL374" s="16" t="s">
        <v>141</v>
      </c>
      <c r="BM374" s="143" t="s">
        <v>773</v>
      </c>
    </row>
    <row r="375" spans="2:65" s="1" customFormat="1" ht="19.5">
      <c r="B375" s="31"/>
      <c r="D375" s="145" t="s">
        <v>143</v>
      </c>
      <c r="F375" s="146" t="s">
        <v>774</v>
      </c>
      <c r="I375" s="147"/>
      <c r="L375" s="31"/>
      <c r="M375" s="148"/>
      <c r="T375" s="55"/>
      <c r="AT375" s="16" t="s">
        <v>143</v>
      </c>
      <c r="AU375" s="16" t="s">
        <v>87</v>
      </c>
    </row>
    <row r="376" spans="2:65" s="12" customFormat="1">
      <c r="B376" s="149"/>
      <c r="D376" s="145" t="s">
        <v>145</v>
      </c>
      <c r="E376" s="150" t="s">
        <v>1</v>
      </c>
      <c r="F376" s="151" t="s">
        <v>247</v>
      </c>
      <c r="H376" s="152">
        <v>1940</v>
      </c>
      <c r="I376" s="153"/>
      <c r="L376" s="149"/>
      <c r="M376" s="154"/>
      <c r="T376" s="155"/>
      <c r="AT376" s="150" t="s">
        <v>145</v>
      </c>
      <c r="AU376" s="150" t="s">
        <v>87</v>
      </c>
      <c r="AV376" s="12" t="s">
        <v>87</v>
      </c>
      <c r="AW376" s="12" t="s">
        <v>33</v>
      </c>
      <c r="AX376" s="12" t="s">
        <v>85</v>
      </c>
      <c r="AY376" s="150" t="s">
        <v>135</v>
      </c>
    </row>
    <row r="377" spans="2:65" s="1" customFormat="1" ht="16.5" customHeight="1">
      <c r="B377" s="31"/>
      <c r="C377" s="132" t="s">
        <v>775</v>
      </c>
      <c r="D377" s="132" t="s">
        <v>138</v>
      </c>
      <c r="E377" s="133" t="s">
        <v>776</v>
      </c>
      <c r="F377" s="134" t="s">
        <v>777</v>
      </c>
      <c r="G377" s="135" t="s">
        <v>96</v>
      </c>
      <c r="H377" s="136">
        <v>5805</v>
      </c>
      <c r="I377" s="137"/>
      <c r="J377" s="138">
        <f>ROUND(I377*H377,2)</f>
        <v>0</v>
      </c>
      <c r="K377" s="134" t="s">
        <v>307</v>
      </c>
      <c r="L377" s="31"/>
      <c r="M377" s="139" t="s">
        <v>1</v>
      </c>
      <c r="N377" s="140" t="s">
        <v>42</v>
      </c>
      <c r="P377" s="141">
        <f>O377*H377</f>
        <v>0</v>
      </c>
      <c r="Q377" s="141">
        <v>0</v>
      </c>
      <c r="R377" s="141">
        <f>Q377*H377</f>
        <v>0</v>
      </c>
      <c r="S377" s="141">
        <v>0</v>
      </c>
      <c r="T377" s="142">
        <f>S377*H377</f>
        <v>0</v>
      </c>
      <c r="AR377" s="143" t="s">
        <v>141</v>
      </c>
      <c r="AT377" s="143" t="s">
        <v>138</v>
      </c>
      <c r="AU377" s="143" t="s">
        <v>87</v>
      </c>
      <c r="AY377" s="16" t="s">
        <v>135</v>
      </c>
      <c r="BE377" s="144">
        <f>IF(N377="základní",J377,0)</f>
        <v>0</v>
      </c>
      <c r="BF377" s="144">
        <f>IF(N377="snížená",J377,0)</f>
        <v>0</v>
      </c>
      <c r="BG377" s="144">
        <f>IF(N377="zákl. přenesená",J377,0)</f>
        <v>0</v>
      </c>
      <c r="BH377" s="144">
        <f>IF(N377="sníž. přenesená",J377,0)</f>
        <v>0</v>
      </c>
      <c r="BI377" s="144">
        <f>IF(N377="nulová",J377,0)</f>
        <v>0</v>
      </c>
      <c r="BJ377" s="16" t="s">
        <v>85</v>
      </c>
      <c r="BK377" s="144">
        <f>ROUND(I377*H377,2)</f>
        <v>0</v>
      </c>
      <c r="BL377" s="16" t="s">
        <v>141</v>
      </c>
      <c r="BM377" s="143" t="s">
        <v>778</v>
      </c>
    </row>
    <row r="378" spans="2:65" s="1" customFormat="1">
      <c r="B378" s="31"/>
      <c r="D378" s="145" t="s">
        <v>143</v>
      </c>
      <c r="F378" s="146" t="s">
        <v>779</v>
      </c>
      <c r="I378" s="147"/>
      <c r="L378" s="31"/>
      <c r="M378" s="148"/>
      <c r="T378" s="55"/>
      <c r="AT378" s="16" t="s">
        <v>143</v>
      </c>
      <c r="AU378" s="16" t="s">
        <v>87</v>
      </c>
    </row>
    <row r="379" spans="2:65" s="12" customFormat="1">
      <c r="B379" s="149"/>
      <c r="D379" s="145" t="s">
        <v>145</v>
      </c>
      <c r="E379" s="150" t="s">
        <v>1</v>
      </c>
      <c r="F379" s="151" t="s">
        <v>250</v>
      </c>
      <c r="H379" s="152">
        <v>5805</v>
      </c>
      <c r="I379" s="153"/>
      <c r="L379" s="149"/>
      <c r="M379" s="154"/>
      <c r="T379" s="155"/>
      <c r="AT379" s="150" t="s">
        <v>145</v>
      </c>
      <c r="AU379" s="150" t="s">
        <v>87</v>
      </c>
      <c r="AV379" s="12" t="s">
        <v>87</v>
      </c>
      <c r="AW379" s="12" t="s">
        <v>33</v>
      </c>
      <c r="AX379" s="12" t="s">
        <v>85</v>
      </c>
      <c r="AY379" s="150" t="s">
        <v>135</v>
      </c>
    </row>
    <row r="380" spans="2:65" s="1" customFormat="1" ht="16.5" customHeight="1">
      <c r="B380" s="31"/>
      <c r="C380" s="132" t="s">
        <v>780</v>
      </c>
      <c r="D380" s="132" t="s">
        <v>138</v>
      </c>
      <c r="E380" s="133" t="s">
        <v>781</v>
      </c>
      <c r="F380" s="134" t="s">
        <v>782</v>
      </c>
      <c r="G380" s="135" t="s">
        <v>105</v>
      </c>
      <c r="H380" s="136">
        <v>275</v>
      </c>
      <c r="I380" s="137"/>
      <c r="J380" s="138">
        <f>ROUND(I380*H380,2)</f>
        <v>0</v>
      </c>
      <c r="K380" s="134" t="s">
        <v>307</v>
      </c>
      <c r="L380" s="31"/>
      <c r="M380" s="139" t="s">
        <v>1</v>
      </c>
      <c r="N380" s="140" t="s">
        <v>42</v>
      </c>
      <c r="P380" s="141">
        <f>O380*H380</f>
        <v>0</v>
      </c>
      <c r="Q380" s="141">
        <v>0</v>
      </c>
      <c r="R380" s="141">
        <f>Q380*H380</f>
        <v>0</v>
      </c>
      <c r="S380" s="141">
        <v>0</v>
      </c>
      <c r="T380" s="142">
        <f>S380*H380</f>
        <v>0</v>
      </c>
      <c r="AR380" s="143" t="s">
        <v>85</v>
      </c>
      <c r="AT380" s="143" t="s">
        <v>138</v>
      </c>
      <c r="AU380" s="143" t="s">
        <v>87</v>
      </c>
      <c r="AY380" s="16" t="s">
        <v>135</v>
      </c>
      <c r="BE380" s="144">
        <f>IF(N380="základní",J380,0)</f>
        <v>0</v>
      </c>
      <c r="BF380" s="144">
        <f>IF(N380="snížená",J380,0)</f>
        <v>0</v>
      </c>
      <c r="BG380" s="144">
        <f>IF(N380="zákl. přenesená",J380,0)</f>
        <v>0</v>
      </c>
      <c r="BH380" s="144">
        <f>IF(N380="sníž. přenesená",J380,0)</f>
        <v>0</v>
      </c>
      <c r="BI380" s="144">
        <f>IF(N380="nulová",J380,0)</f>
        <v>0</v>
      </c>
      <c r="BJ380" s="16" t="s">
        <v>85</v>
      </c>
      <c r="BK380" s="144">
        <f>ROUND(I380*H380,2)</f>
        <v>0</v>
      </c>
      <c r="BL380" s="16" t="s">
        <v>85</v>
      </c>
      <c r="BM380" s="143" t="s">
        <v>783</v>
      </c>
    </row>
    <row r="381" spans="2:65" s="1" customFormat="1">
      <c r="B381" s="31"/>
      <c r="D381" s="145" t="s">
        <v>143</v>
      </c>
      <c r="F381" s="146" t="s">
        <v>784</v>
      </c>
      <c r="I381" s="147"/>
      <c r="L381" s="31"/>
      <c r="M381" s="148"/>
      <c r="T381" s="55"/>
      <c r="AT381" s="16" t="s">
        <v>143</v>
      </c>
      <c r="AU381" s="16" t="s">
        <v>87</v>
      </c>
    </row>
    <row r="382" spans="2:65" s="12" customFormat="1">
      <c r="B382" s="149"/>
      <c r="D382" s="145" t="s">
        <v>145</v>
      </c>
      <c r="E382" s="150" t="s">
        <v>1</v>
      </c>
      <c r="F382" s="151" t="s">
        <v>243</v>
      </c>
      <c r="H382" s="152">
        <v>275</v>
      </c>
      <c r="I382" s="153"/>
      <c r="L382" s="149"/>
      <c r="M382" s="154"/>
      <c r="T382" s="155"/>
      <c r="AT382" s="150" t="s">
        <v>145</v>
      </c>
      <c r="AU382" s="150" t="s">
        <v>87</v>
      </c>
      <c r="AV382" s="12" t="s">
        <v>87</v>
      </c>
      <c r="AW382" s="12" t="s">
        <v>33</v>
      </c>
      <c r="AX382" s="12" t="s">
        <v>85</v>
      </c>
      <c r="AY382" s="150" t="s">
        <v>135</v>
      </c>
    </row>
    <row r="383" spans="2:65" s="1" customFormat="1" ht="16.5" customHeight="1">
      <c r="B383" s="31"/>
      <c r="C383" s="156" t="s">
        <v>785</v>
      </c>
      <c r="D383" s="156" t="s">
        <v>158</v>
      </c>
      <c r="E383" s="157" t="s">
        <v>786</v>
      </c>
      <c r="F383" s="158" t="s">
        <v>787</v>
      </c>
      <c r="G383" s="159" t="s">
        <v>161</v>
      </c>
      <c r="H383" s="160">
        <v>38.5</v>
      </c>
      <c r="I383" s="161"/>
      <c r="J383" s="162">
        <f>ROUND(I383*H383,2)</f>
        <v>0</v>
      </c>
      <c r="K383" s="158" t="s">
        <v>307</v>
      </c>
      <c r="L383" s="163"/>
      <c r="M383" s="164" t="s">
        <v>1</v>
      </c>
      <c r="N383" s="165" t="s">
        <v>42</v>
      </c>
      <c r="P383" s="141">
        <f>O383*H383</f>
        <v>0</v>
      </c>
      <c r="Q383" s="141">
        <v>1</v>
      </c>
      <c r="R383" s="141">
        <f>Q383*H383</f>
        <v>38.5</v>
      </c>
      <c r="S383" s="141">
        <v>0</v>
      </c>
      <c r="T383" s="142">
        <f>S383*H383</f>
        <v>0</v>
      </c>
      <c r="AR383" s="143" t="s">
        <v>87</v>
      </c>
      <c r="AT383" s="143" t="s">
        <v>158</v>
      </c>
      <c r="AU383" s="143" t="s">
        <v>87</v>
      </c>
      <c r="AY383" s="16" t="s">
        <v>135</v>
      </c>
      <c r="BE383" s="144">
        <f>IF(N383="základní",J383,0)</f>
        <v>0</v>
      </c>
      <c r="BF383" s="144">
        <f>IF(N383="snížená",J383,0)</f>
        <v>0</v>
      </c>
      <c r="BG383" s="144">
        <f>IF(N383="zákl. přenesená",J383,0)</f>
        <v>0</v>
      </c>
      <c r="BH383" s="144">
        <f>IF(N383="sníž. přenesená",J383,0)</f>
        <v>0</v>
      </c>
      <c r="BI383" s="144">
        <f>IF(N383="nulová",J383,0)</f>
        <v>0</v>
      </c>
      <c r="BJ383" s="16" t="s">
        <v>85</v>
      </c>
      <c r="BK383" s="144">
        <f>ROUND(I383*H383,2)</f>
        <v>0</v>
      </c>
      <c r="BL383" s="16" t="s">
        <v>85</v>
      </c>
      <c r="BM383" s="143" t="s">
        <v>788</v>
      </c>
    </row>
    <row r="384" spans="2:65" s="1" customFormat="1" ht="19.5">
      <c r="B384" s="31"/>
      <c r="D384" s="145" t="s">
        <v>143</v>
      </c>
      <c r="F384" s="146" t="s">
        <v>789</v>
      </c>
      <c r="I384" s="147"/>
      <c r="L384" s="31"/>
      <c r="M384" s="148"/>
      <c r="T384" s="55"/>
      <c r="AT384" s="16" t="s">
        <v>143</v>
      </c>
      <c r="AU384" s="16" t="s">
        <v>87</v>
      </c>
    </row>
    <row r="385" spans="2:65" s="12" customFormat="1">
      <c r="B385" s="149"/>
      <c r="D385" s="145" t="s">
        <v>145</v>
      </c>
      <c r="E385" s="150" t="s">
        <v>1</v>
      </c>
      <c r="F385" s="151" t="s">
        <v>790</v>
      </c>
      <c r="H385" s="152">
        <v>38.5</v>
      </c>
      <c r="I385" s="153"/>
      <c r="L385" s="149"/>
      <c r="M385" s="154"/>
      <c r="T385" s="155"/>
      <c r="AT385" s="150" t="s">
        <v>145</v>
      </c>
      <c r="AU385" s="150" t="s">
        <v>87</v>
      </c>
      <c r="AV385" s="12" t="s">
        <v>87</v>
      </c>
      <c r="AW385" s="12" t="s">
        <v>33</v>
      </c>
      <c r="AX385" s="12" t="s">
        <v>85</v>
      </c>
      <c r="AY385" s="150" t="s">
        <v>135</v>
      </c>
    </row>
    <row r="386" spans="2:65" s="1" customFormat="1" ht="16.5" customHeight="1">
      <c r="B386" s="31"/>
      <c r="C386" s="132" t="s">
        <v>791</v>
      </c>
      <c r="D386" s="132" t="s">
        <v>138</v>
      </c>
      <c r="E386" s="133" t="s">
        <v>792</v>
      </c>
      <c r="F386" s="134" t="s">
        <v>560</v>
      </c>
      <c r="G386" s="135" t="s">
        <v>258</v>
      </c>
      <c r="H386" s="136">
        <v>2.75</v>
      </c>
      <c r="I386" s="137"/>
      <c r="J386" s="138">
        <f>ROUND(I386*H386,2)</f>
        <v>0</v>
      </c>
      <c r="K386" s="134" t="s">
        <v>307</v>
      </c>
      <c r="L386" s="31"/>
      <c r="M386" s="139" t="s">
        <v>1</v>
      </c>
      <c r="N386" s="140" t="s">
        <v>42</v>
      </c>
      <c r="P386" s="141">
        <f>O386*H386</f>
        <v>0</v>
      </c>
      <c r="Q386" s="141">
        <v>0</v>
      </c>
      <c r="R386" s="141">
        <f>Q386*H386</f>
        <v>0</v>
      </c>
      <c r="S386" s="141">
        <v>0</v>
      </c>
      <c r="T386" s="142">
        <f>S386*H386</f>
        <v>0</v>
      </c>
      <c r="AR386" s="143" t="s">
        <v>141</v>
      </c>
      <c r="AT386" s="143" t="s">
        <v>138</v>
      </c>
      <c r="AU386" s="143" t="s">
        <v>87</v>
      </c>
      <c r="AY386" s="16" t="s">
        <v>135</v>
      </c>
      <c r="BE386" s="144">
        <f>IF(N386="základní",J386,0)</f>
        <v>0</v>
      </c>
      <c r="BF386" s="144">
        <f>IF(N386="snížená",J386,0)</f>
        <v>0</v>
      </c>
      <c r="BG386" s="144">
        <f>IF(N386="zákl. přenesená",J386,0)</f>
        <v>0</v>
      </c>
      <c r="BH386" s="144">
        <f>IF(N386="sníž. přenesená",J386,0)</f>
        <v>0</v>
      </c>
      <c r="BI386" s="144">
        <f>IF(N386="nulová",J386,0)</f>
        <v>0</v>
      </c>
      <c r="BJ386" s="16" t="s">
        <v>85</v>
      </c>
      <c r="BK386" s="144">
        <f>ROUND(I386*H386,2)</f>
        <v>0</v>
      </c>
      <c r="BL386" s="16" t="s">
        <v>141</v>
      </c>
      <c r="BM386" s="143" t="s">
        <v>793</v>
      </c>
    </row>
    <row r="387" spans="2:65" s="1" customFormat="1">
      <c r="B387" s="31"/>
      <c r="D387" s="145" t="s">
        <v>143</v>
      </c>
      <c r="F387" s="146" t="s">
        <v>794</v>
      </c>
      <c r="I387" s="147"/>
      <c r="L387" s="31"/>
      <c r="M387" s="148"/>
      <c r="T387" s="55"/>
      <c r="AT387" s="16" t="s">
        <v>143</v>
      </c>
      <c r="AU387" s="16" t="s">
        <v>87</v>
      </c>
    </row>
    <row r="388" spans="2:65" s="12" customFormat="1">
      <c r="B388" s="149"/>
      <c r="D388" s="145" t="s">
        <v>145</v>
      </c>
      <c r="E388" s="150" t="s">
        <v>1</v>
      </c>
      <c r="F388" s="151" t="s">
        <v>795</v>
      </c>
      <c r="H388" s="152">
        <v>2.75</v>
      </c>
      <c r="I388" s="153"/>
      <c r="L388" s="149"/>
      <c r="M388" s="154"/>
      <c r="T388" s="155"/>
      <c r="AT388" s="150" t="s">
        <v>145</v>
      </c>
      <c r="AU388" s="150" t="s">
        <v>87</v>
      </c>
      <c r="AV388" s="12" t="s">
        <v>87</v>
      </c>
      <c r="AW388" s="12" t="s">
        <v>33</v>
      </c>
      <c r="AX388" s="12" t="s">
        <v>85</v>
      </c>
      <c r="AY388" s="150" t="s">
        <v>135</v>
      </c>
    </row>
    <row r="389" spans="2:65" s="1" customFormat="1" ht="16.5" customHeight="1">
      <c r="B389" s="31"/>
      <c r="C389" s="132" t="s">
        <v>796</v>
      </c>
      <c r="D389" s="132" t="s">
        <v>138</v>
      </c>
      <c r="E389" s="133" t="s">
        <v>797</v>
      </c>
      <c r="F389" s="134" t="s">
        <v>565</v>
      </c>
      <c r="G389" s="135" t="s">
        <v>258</v>
      </c>
      <c r="H389" s="136">
        <v>2.75</v>
      </c>
      <c r="I389" s="137"/>
      <c r="J389" s="138">
        <f>ROUND(I389*H389,2)</f>
        <v>0</v>
      </c>
      <c r="K389" s="134" t="s">
        <v>307</v>
      </c>
      <c r="L389" s="31"/>
      <c r="M389" s="139" t="s">
        <v>1</v>
      </c>
      <c r="N389" s="140" t="s">
        <v>42</v>
      </c>
      <c r="P389" s="141">
        <f>O389*H389</f>
        <v>0</v>
      </c>
      <c r="Q389" s="141">
        <v>0</v>
      </c>
      <c r="R389" s="141">
        <f>Q389*H389</f>
        <v>0</v>
      </c>
      <c r="S389" s="141">
        <v>0</v>
      </c>
      <c r="T389" s="142">
        <f>S389*H389</f>
        <v>0</v>
      </c>
      <c r="AR389" s="143" t="s">
        <v>141</v>
      </c>
      <c r="AT389" s="143" t="s">
        <v>138</v>
      </c>
      <c r="AU389" s="143" t="s">
        <v>87</v>
      </c>
      <c r="AY389" s="16" t="s">
        <v>135</v>
      </c>
      <c r="BE389" s="144">
        <f>IF(N389="základní",J389,0)</f>
        <v>0</v>
      </c>
      <c r="BF389" s="144">
        <f>IF(N389="snížená",J389,0)</f>
        <v>0</v>
      </c>
      <c r="BG389" s="144">
        <f>IF(N389="zákl. přenesená",J389,0)</f>
        <v>0</v>
      </c>
      <c r="BH389" s="144">
        <f>IF(N389="sníž. přenesená",J389,0)</f>
        <v>0</v>
      </c>
      <c r="BI389" s="144">
        <f>IF(N389="nulová",J389,0)</f>
        <v>0</v>
      </c>
      <c r="BJ389" s="16" t="s">
        <v>85</v>
      </c>
      <c r="BK389" s="144">
        <f>ROUND(I389*H389,2)</f>
        <v>0</v>
      </c>
      <c r="BL389" s="16" t="s">
        <v>141</v>
      </c>
      <c r="BM389" s="143" t="s">
        <v>798</v>
      </c>
    </row>
    <row r="390" spans="2:65" s="1" customFormat="1">
      <c r="B390" s="31"/>
      <c r="D390" s="145" t="s">
        <v>143</v>
      </c>
      <c r="F390" s="146" t="s">
        <v>567</v>
      </c>
      <c r="I390" s="147"/>
      <c r="L390" s="31"/>
      <c r="M390" s="148"/>
      <c r="T390" s="55"/>
      <c r="AT390" s="16" t="s">
        <v>143</v>
      </c>
      <c r="AU390" s="16" t="s">
        <v>87</v>
      </c>
    </row>
    <row r="391" spans="2:65" s="1" customFormat="1" ht="16.5" customHeight="1">
      <c r="B391" s="31"/>
      <c r="C391" s="132" t="s">
        <v>799</v>
      </c>
      <c r="D391" s="132" t="s">
        <v>138</v>
      </c>
      <c r="E391" s="133" t="s">
        <v>800</v>
      </c>
      <c r="F391" s="134" t="s">
        <v>570</v>
      </c>
      <c r="G391" s="135" t="s">
        <v>258</v>
      </c>
      <c r="H391" s="136">
        <v>2.75</v>
      </c>
      <c r="I391" s="137"/>
      <c r="J391" s="138">
        <f>ROUND(I391*H391,2)</f>
        <v>0</v>
      </c>
      <c r="K391" s="134" t="s">
        <v>307</v>
      </c>
      <c r="L391" s="31"/>
      <c r="M391" s="139" t="s">
        <v>1</v>
      </c>
      <c r="N391" s="140" t="s">
        <v>42</v>
      </c>
      <c r="P391" s="141">
        <f>O391*H391</f>
        <v>0</v>
      </c>
      <c r="Q391" s="141">
        <v>0</v>
      </c>
      <c r="R391" s="141">
        <f>Q391*H391</f>
        <v>0</v>
      </c>
      <c r="S391" s="141">
        <v>0</v>
      </c>
      <c r="T391" s="142">
        <f>S391*H391</f>
        <v>0</v>
      </c>
      <c r="AR391" s="143" t="s">
        <v>141</v>
      </c>
      <c r="AT391" s="143" t="s">
        <v>138</v>
      </c>
      <c r="AU391" s="143" t="s">
        <v>87</v>
      </c>
      <c r="AY391" s="16" t="s">
        <v>135</v>
      </c>
      <c r="BE391" s="144">
        <f>IF(N391="základní",J391,0)</f>
        <v>0</v>
      </c>
      <c r="BF391" s="144">
        <f>IF(N391="snížená",J391,0)</f>
        <v>0</v>
      </c>
      <c r="BG391" s="144">
        <f>IF(N391="zákl. přenesená",J391,0)</f>
        <v>0</v>
      </c>
      <c r="BH391" s="144">
        <f>IF(N391="sníž. přenesená",J391,0)</f>
        <v>0</v>
      </c>
      <c r="BI391" s="144">
        <f>IF(N391="nulová",J391,0)</f>
        <v>0</v>
      </c>
      <c r="BJ391" s="16" t="s">
        <v>85</v>
      </c>
      <c r="BK391" s="144">
        <f>ROUND(I391*H391,2)</f>
        <v>0</v>
      </c>
      <c r="BL391" s="16" t="s">
        <v>141</v>
      </c>
      <c r="BM391" s="143" t="s">
        <v>801</v>
      </c>
    </row>
    <row r="392" spans="2:65" s="1" customFormat="1">
      <c r="B392" s="31"/>
      <c r="D392" s="145" t="s">
        <v>143</v>
      </c>
      <c r="F392" s="146" t="s">
        <v>572</v>
      </c>
      <c r="I392" s="147"/>
      <c r="L392" s="31"/>
      <c r="M392" s="148"/>
      <c r="T392" s="55"/>
      <c r="AT392" s="16" t="s">
        <v>143</v>
      </c>
      <c r="AU392" s="16" t="s">
        <v>87</v>
      </c>
    </row>
    <row r="393" spans="2:65" s="1" customFormat="1" ht="16.5" customHeight="1">
      <c r="B393" s="31"/>
      <c r="C393" s="156" t="s">
        <v>802</v>
      </c>
      <c r="D393" s="156" t="s">
        <v>158</v>
      </c>
      <c r="E393" s="157" t="s">
        <v>803</v>
      </c>
      <c r="F393" s="158" t="s">
        <v>575</v>
      </c>
      <c r="G393" s="159" t="s">
        <v>258</v>
      </c>
      <c r="H393" s="160">
        <v>2.75</v>
      </c>
      <c r="I393" s="161"/>
      <c r="J393" s="162">
        <f>ROUND(I393*H393,2)</f>
        <v>0</v>
      </c>
      <c r="K393" s="158" t="s">
        <v>307</v>
      </c>
      <c r="L393" s="163"/>
      <c r="M393" s="164" t="s">
        <v>1</v>
      </c>
      <c r="N393" s="165" t="s">
        <v>42</v>
      </c>
      <c r="P393" s="141">
        <f>O393*H393</f>
        <v>0</v>
      </c>
      <c r="Q393" s="141">
        <v>0</v>
      </c>
      <c r="R393" s="141">
        <f>Q393*H393</f>
        <v>0</v>
      </c>
      <c r="S393" s="141">
        <v>0</v>
      </c>
      <c r="T393" s="142">
        <f>S393*H393</f>
        <v>0</v>
      </c>
      <c r="AR393" s="143" t="s">
        <v>176</v>
      </c>
      <c r="AT393" s="143" t="s">
        <v>158</v>
      </c>
      <c r="AU393" s="143" t="s">
        <v>87</v>
      </c>
      <c r="AY393" s="16" t="s">
        <v>135</v>
      </c>
      <c r="BE393" s="144">
        <f>IF(N393="základní",J393,0)</f>
        <v>0</v>
      </c>
      <c r="BF393" s="144">
        <f>IF(N393="snížená",J393,0)</f>
        <v>0</v>
      </c>
      <c r="BG393" s="144">
        <f>IF(N393="zákl. přenesená",J393,0)</f>
        <v>0</v>
      </c>
      <c r="BH393" s="144">
        <f>IF(N393="sníž. přenesená",J393,0)</f>
        <v>0</v>
      </c>
      <c r="BI393" s="144">
        <f>IF(N393="nulová",J393,0)</f>
        <v>0</v>
      </c>
      <c r="BJ393" s="16" t="s">
        <v>85</v>
      </c>
      <c r="BK393" s="144">
        <f>ROUND(I393*H393,2)</f>
        <v>0</v>
      </c>
      <c r="BL393" s="16" t="s">
        <v>141</v>
      </c>
      <c r="BM393" s="143" t="s">
        <v>804</v>
      </c>
    </row>
    <row r="394" spans="2:65" s="1" customFormat="1">
      <c r="B394" s="31"/>
      <c r="D394" s="145" t="s">
        <v>143</v>
      </c>
      <c r="F394" s="146" t="s">
        <v>805</v>
      </c>
      <c r="I394" s="147"/>
      <c r="L394" s="31"/>
      <c r="M394" s="148"/>
      <c r="T394" s="55"/>
      <c r="AT394" s="16" t="s">
        <v>143</v>
      </c>
      <c r="AU394" s="16" t="s">
        <v>87</v>
      </c>
    </row>
    <row r="395" spans="2:65" s="1" customFormat="1" ht="16.5" customHeight="1">
      <c r="B395" s="31"/>
      <c r="C395" s="132" t="s">
        <v>806</v>
      </c>
      <c r="D395" s="132" t="s">
        <v>138</v>
      </c>
      <c r="E395" s="133" t="s">
        <v>807</v>
      </c>
      <c r="F395" s="134" t="s">
        <v>808</v>
      </c>
      <c r="G395" s="135" t="s">
        <v>258</v>
      </c>
      <c r="H395" s="136">
        <v>55</v>
      </c>
      <c r="I395" s="137"/>
      <c r="J395" s="138">
        <f>ROUND(I395*H395,2)</f>
        <v>0</v>
      </c>
      <c r="K395" s="134" t="s">
        <v>345</v>
      </c>
      <c r="L395" s="31"/>
      <c r="M395" s="139" t="s">
        <v>1</v>
      </c>
      <c r="N395" s="140" t="s">
        <v>42</v>
      </c>
      <c r="P395" s="141">
        <f>O395*H395</f>
        <v>0</v>
      </c>
      <c r="Q395" s="141">
        <v>0</v>
      </c>
      <c r="R395" s="141">
        <f>Q395*H395</f>
        <v>0</v>
      </c>
      <c r="S395" s="141">
        <v>0</v>
      </c>
      <c r="T395" s="142">
        <f>S395*H395</f>
        <v>0</v>
      </c>
      <c r="AR395" s="143" t="s">
        <v>141</v>
      </c>
      <c r="AT395" s="143" t="s">
        <v>138</v>
      </c>
      <c r="AU395" s="143" t="s">
        <v>87</v>
      </c>
      <c r="AY395" s="16" t="s">
        <v>135</v>
      </c>
      <c r="BE395" s="144">
        <f>IF(N395="základní",J395,0)</f>
        <v>0</v>
      </c>
      <c r="BF395" s="144">
        <f>IF(N395="snížená",J395,0)</f>
        <v>0</v>
      </c>
      <c r="BG395" s="144">
        <f>IF(N395="zákl. přenesená",J395,0)</f>
        <v>0</v>
      </c>
      <c r="BH395" s="144">
        <f>IF(N395="sníž. přenesená",J395,0)</f>
        <v>0</v>
      </c>
      <c r="BI395" s="144">
        <f>IF(N395="nulová",J395,0)</f>
        <v>0</v>
      </c>
      <c r="BJ395" s="16" t="s">
        <v>85</v>
      </c>
      <c r="BK395" s="144">
        <f>ROUND(I395*H395,2)</f>
        <v>0</v>
      </c>
      <c r="BL395" s="16" t="s">
        <v>141</v>
      </c>
      <c r="BM395" s="143" t="s">
        <v>809</v>
      </c>
    </row>
    <row r="396" spans="2:65" s="1" customFormat="1">
      <c r="B396" s="31"/>
      <c r="D396" s="145" t="s">
        <v>143</v>
      </c>
      <c r="F396" s="146" t="s">
        <v>810</v>
      </c>
      <c r="I396" s="147"/>
      <c r="L396" s="31"/>
      <c r="M396" s="148"/>
      <c r="T396" s="55"/>
      <c r="AT396" s="16" t="s">
        <v>143</v>
      </c>
      <c r="AU396" s="16" t="s">
        <v>87</v>
      </c>
    </row>
    <row r="397" spans="2:65" s="12" customFormat="1">
      <c r="B397" s="149"/>
      <c r="D397" s="145" t="s">
        <v>145</v>
      </c>
      <c r="E397" s="150" t="s">
        <v>1</v>
      </c>
      <c r="F397" s="151" t="s">
        <v>811</v>
      </c>
      <c r="H397" s="152">
        <v>55</v>
      </c>
      <c r="I397" s="153"/>
      <c r="L397" s="149"/>
      <c r="M397" s="154"/>
      <c r="T397" s="155"/>
      <c r="AT397" s="150" t="s">
        <v>145</v>
      </c>
      <c r="AU397" s="150" t="s">
        <v>87</v>
      </c>
      <c r="AV397" s="12" t="s">
        <v>87</v>
      </c>
      <c r="AW397" s="12" t="s">
        <v>33</v>
      </c>
      <c r="AX397" s="12" t="s">
        <v>85</v>
      </c>
      <c r="AY397" s="150" t="s">
        <v>135</v>
      </c>
    </row>
    <row r="398" spans="2:65" s="1" customFormat="1" ht="16.5" customHeight="1">
      <c r="B398" s="31"/>
      <c r="C398" s="132" t="s">
        <v>812</v>
      </c>
      <c r="D398" s="132" t="s">
        <v>138</v>
      </c>
      <c r="E398" s="133" t="s">
        <v>813</v>
      </c>
      <c r="F398" s="134" t="s">
        <v>814</v>
      </c>
      <c r="G398" s="135" t="s">
        <v>161</v>
      </c>
      <c r="H398" s="136">
        <v>22.687999999999999</v>
      </c>
      <c r="I398" s="137"/>
      <c r="J398" s="138">
        <f>ROUND(I398*H398,2)</f>
        <v>0</v>
      </c>
      <c r="K398" s="134" t="s">
        <v>345</v>
      </c>
      <c r="L398" s="31"/>
      <c r="M398" s="139" t="s">
        <v>1</v>
      </c>
      <c r="N398" s="140" t="s">
        <v>42</v>
      </c>
      <c r="P398" s="141">
        <f>O398*H398</f>
        <v>0</v>
      </c>
      <c r="Q398" s="141">
        <v>0</v>
      </c>
      <c r="R398" s="141">
        <f>Q398*H398</f>
        <v>0</v>
      </c>
      <c r="S398" s="141">
        <v>0</v>
      </c>
      <c r="T398" s="142">
        <f>S398*H398</f>
        <v>0</v>
      </c>
      <c r="AR398" s="143" t="s">
        <v>141</v>
      </c>
      <c r="AT398" s="143" t="s">
        <v>138</v>
      </c>
      <c r="AU398" s="143" t="s">
        <v>87</v>
      </c>
      <c r="AY398" s="16" t="s">
        <v>135</v>
      </c>
      <c r="BE398" s="144">
        <f>IF(N398="základní",J398,0)</f>
        <v>0</v>
      </c>
      <c r="BF398" s="144">
        <f>IF(N398="snížená",J398,0)</f>
        <v>0</v>
      </c>
      <c r="BG398" s="144">
        <f>IF(N398="zákl. přenesená",J398,0)</f>
        <v>0</v>
      </c>
      <c r="BH398" s="144">
        <f>IF(N398="sníž. přenesená",J398,0)</f>
        <v>0</v>
      </c>
      <c r="BI398" s="144">
        <f>IF(N398="nulová",J398,0)</f>
        <v>0</v>
      </c>
      <c r="BJ398" s="16" t="s">
        <v>85</v>
      </c>
      <c r="BK398" s="144">
        <f>ROUND(I398*H398,2)</f>
        <v>0</v>
      </c>
      <c r="BL398" s="16" t="s">
        <v>141</v>
      </c>
      <c r="BM398" s="143" t="s">
        <v>815</v>
      </c>
    </row>
    <row r="399" spans="2:65" s="1" customFormat="1">
      <c r="B399" s="31"/>
      <c r="D399" s="145" t="s">
        <v>143</v>
      </c>
      <c r="F399" s="146" t="s">
        <v>816</v>
      </c>
      <c r="I399" s="147"/>
      <c r="L399" s="31"/>
      <c r="M399" s="148"/>
      <c r="T399" s="55"/>
      <c r="AT399" s="16" t="s">
        <v>143</v>
      </c>
      <c r="AU399" s="16" t="s">
        <v>87</v>
      </c>
    </row>
    <row r="400" spans="2:65" s="12" customFormat="1">
      <c r="B400" s="149"/>
      <c r="D400" s="145" t="s">
        <v>145</v>
      </c>
      <c r="E400" s="150" t="s">
        <v>1</v>
      </c>
      <c r="F400" s="151" t="s">
        <v>817</v>
      </c>
      <c r="H400" s="152">
        <v>22.687999999999999</v>
      </c>
      <c r="I400" s="153"/>
      <c r="L400" s="149"/>
      <c r="M400" s="154"/>
      <c r="T400" s="155"/>
      <c r="AT400" s="150" t="s">
        <v>145</v>
      </c>
      <c r="AU400" s="150" t="s">
        <v>87</v>
      </c>
      <c r="AV400" s="12" t="s">
        <v>87</v>
      </c>
      <c r="AW400" s="12" t="s">
        <v>33</v>
      </c>
      <c r="AX400" s="12" t="s">
        <v>85</v>
      </c>
      <c r="AY400" s="150" t="s">
        <v>135</v>
      </c>
    </row>
    <row r="401" spans="2:65" s="11" customFormat="1" ht="22.9" customHeight="1">
      <c r="B401" s="120"/>
      <c r="D401" s="121" t="s">
        <v>76</v>
      </c>
      <c r="E401" s="130" t="s">
        <v>818</v>
      </c>
      <c r="F401" s="130" t="s">
        <v>819</v>
      </c>
      <c r="I401" s="123"/>
      <c r="J401" s="131">
        <f>BK401</f>
        <v>0</v>
      </c>
      <c r="L401" s="120"/>
      <c r="M401" s="125"/>
      <c r="P401" s="126">
        <f>SUM(P402:P431)</f>
        <v>0</v>
      </c>
      <c r="R401" s="126">
        <f>SUM(R402:R431)</f>
        <v>7.6485500000000002</v>
      </c>
      <c r="T401" s="127">
        <f>SUM(T402:T431)</f>
        <v>0</v>
      </c>
      <c r="AR401" s="121" t="s">
        <v>141</v>
      </c>
      <c r="AT401" s="128" t="s">
        <v>76</v>
      </c>
      <c r="AU401" s="128" t="s">
        <v>85</v>
      </c>
      <c r="AY401" s="121" t="s">
        <v>135</v>
      </c>
      <c r="BK401" s="129">
        <f>SUM(BK402:BK431)</f>
        <v>0</v>
      </c>
    </row>
    <row r="402" spans="2:65" s="1" customFormat="1" ht="16.5" customHeight="1">
      <c r="B402" s="31"/>
      <c r="C402" s="156" t="s">
        <v>820</v>
      </c>
      <c r="D402" s="156" t="s">
        <v>158</v>
      </c>
      <c r="E402" s="157" t="s">
        <v>821</v>
      </c>
      <c r="F402" s="158" t="s">
        <v>822</v>
      </c>
      <c r="G402" s="159" t="s">
        <v>96</v>
      </c>
      <c r="H402" s="160">
        <v>200</v>
      </c>
      <c r="I402" s="161"/>
      <c r="J402" s="162">
        <f t="shared" ref="J402:J431" si="20">ROUND(I402*H402,2)</f>
        <v>0</v>
      </c>
      <c r="K402" s="158" t="s">
        <v>345</v>
      </c>
      <c r="L402" s="163"/>
      <c r="M402" s="164" t="s">
        <v>1</v>
      </c>
      <c r="N402" s="165" t="s">
        <v>42</v>
      </c>
      <c r="P402" s="141">
        <f t="shared" ref="P402:P431" si="21">O402*H402</f>
        <v>0</v>
      </c>
      <c r="Q402" s="141">
        <v>0</v>
      </c>
      <c r="R402" s="141">
        <f t="shared" ref="R402:R431" si="22">Q402*H402</f>
        <v>0</v>
      </c>
      <c r="S402" s="141">
        <v>0</v>
      </c>
      <c r="T402" s="142">
        <f t="shared" ref="T402:T431" si="23">S402*H402</f>
        <v>0</v>
      </c>
      <c r="AR402" s="143" t="s">
        <v>308</v>
      </c>
      <c r="AT402" s="143" t="s">
        <v>158</v>
      </c>
      <c r="AU402" s="143" t="s">
        <v>87</v>
      </c>
      <c r="AY402" s="16" t="s">
        <v>135</v>
      </c>
      <c r="BE402" s="144">
        <f t="shared" ref="BE402:BE431" si="24">IF(N402="základní",J402,0)</f>
        <v>0</v>
      </c>
      <c r="BF402" s="144">
        <f t="shared" ref="BF402:BF431" si="25">IF(N402="snížená",J402,0)</f>
        <v>0</v>
      </c>
      <c r="BG402" s="144">
        <f t="shared" ref="BG402:BG431" si="26">IF(N402="zákl. přenesená",J402,0)</f>
        <v>0</v>
      </c>
      <c r="BH402" s="144">
        <f t="shared" ref="BH402:BH431" si="27">IF(N402="sníž. přenesená",J402,0)</f>
        <v>0</v>
      </c>
      <c r="BI402" s="144">
        <f t="shared" ref="BI402:BI431" si="28">IF(N402="nulová",J402,0)</f>
        <v>0</v>
      </c>
      <c r="BJ402" s="16" t="s">
        <v>85</v>
      </c>
      <c r="BK402" s="144">
        <f t="shared" ref="BK402:BK431" si="29">ROUND(I402*H402,2)</f>
        <v>0</v>
      </c>
      <c r="BL402" s="16" t="s">
        <v>308</v>
      </c>
      <c r="BM402" s="143" t="s">
        <v>823</v>
      </c>
    </row>
    <row r="403" spans="2:65" s="1" customFormat="1" ht="16.5" customHeight="1">
      <c r="B403" s="31"/>
      <c r="C403" s="156" t="s">
        <v>824</v>
      </c>
      <c r="D403" s="156" t="s">
        <v>158</v>
      </c>
      <c r="E403" s="157" t="s">
        <v>825</v>
      </c>
      <c r="F403" s="158" t="s">
        <v>826</v>
      </c>
      <c r="G403" s="159" t="s">
        <v>96</v>
      </c>
      <c r="H403" s="160">
        <v>38</v>
      </c>
      <c r="I403" s="161"/>
      <c r="J403" s="162">
        <f t="shared" si="20"/>
        <v>0</v>
      </c>
      <c r="K403" s="158" t="s">
        <v>345</v>
      </c>
      <c r="L403" s="163"/>
      <c r="M403" s="164" t="s">
        <v>1</v>
      </c>
      <c r="N403" s="165" t="s">
        <v>42</v>
      </c>
      <c r="P403" s="141">
        <f t="shared" si="21"/>
        <v>0</v>
      </c>
      <c r="Q403" s="141">
        <v>1E-3</v>
      </c>
      <c r="R403" s="141">
        <f t="shared" si="22"/>
        <v>3.7999999999999999E-2</v>
      </c>
      <c r="S403" s="141">
        <v>0</v>
      </c>
      <c r="T403" s="142">
        <f t="shared" si="23"/>
        <v>0</v>
      </c>
      <c r="AR403" s="143" t="s">
        <v>176</v>
      </c>
      <c r="AT403" s="143" t="s">
        <v>158</v>
      </c>
      <c r="AU403" s="143" t="s">
        <v>87</v>
      </c>
      <c r="AY403" s="16" t="s">
        <v>135</v>
      </c>
      <c r="BE403" s="144">
        <f t="shared" si="24"/>
        <v>0</v>
      </c>
      <c r="BF403" s="144">
        <f t="shared" si="25"/>
        <v>0</v>
      </c>
      <c r="BG403" s="144">
        <f t="shared" si="26"/>
        <v>0</v>
      </c>
      <c r="BH403" s="144">
        <f t="shared" si="27"/>
        <v>0</v>
      </c>
      <c r="BI403" s="144">
        <f t="shared" si="28"/>
        <v>0</v>
      </c>
      <c r="BJ403" s="16" t="s">
        <v>85</v>
      </c>
      <c r="BK403" s="144">
        <f t="shared" si="29"/>
        <v>0</v>
      </c>
      <c r="BL403" s="16" t="s">
        <v>141</v>
      </c>
      <c r="BM403" s="143" t="s">
        <v>827</v>
      </c>
    </row>
    <row r="404" spans="2:65" s="1" customFormat="1" ht="16.5" customHeight="1">
      <c r="B404" s="31"/>
      <c r="C404" s="156" t="s">
        <v>828</v>
      </c>
      <c r="D404" s="156" t="s">
        <v>158</v>
      </c>
      <c r="E404" s="157" t="s">
        <v>829</v>
      </c>
      <c r="F404" s="158" t="s">
        <v>830</v>
      </c>
      <c r="G404" s="159" t="s">
        <v>96</v>
      </c>
      <c r="H404" s="160">
        <v>58</v>
      </c>
      <c r="I404" s="161"/>
      <c r="J404" s="162">
        <f t="shared" si="20"/>
        <v>0</v>
      </c>
      <c r="K404" s="158" t="s">
        <v>345</v>
      </c>
      <c r="L404" s="163"/>
      <c r="M404" s="164" t="s">
        <v>1</v>
      </c>
      <c r="N404" s="165" t="s">
        <v>42</v>
      </c>
      <c r="P404" s="141">
        <f t="shared" si="21"/>
        <v>0</v>
      </c>
      <c r="Q404" s="141">
        <v>1E-3</v>
      </c>
      <c r="R404" s="141">
        <f t="shared" si="22"/>
        <v>5.8000000000000003E-2</v>
      </c>
      <c r="S404" s="141">
        <v>0</v>
      </c>
      <c r="T404" s="142">
        <f t="shared" si="23"/>
        <v>0</v>
      </c>
      <c r="AR404" s="143" t="s">
        <v>176</v>
      </c>
      <c r="AT404" s="143" t="s">
        <v>158</v>
      </c>
      <c r="AU404" s="143" t="s">
        <v>87</v>
      </c>
      <c r="AY404" s="16" t="s">
        <v>135</v>
      </c>
      <c r="BE404" s="144">
        <f t="shared" si="24"/>
        <v>0</v>
      </c>
      <c r="BF404" s="144">
        <f t="shared" si="25"/>
        <v>0</v>
      </c>
      <c r="BG404" s="144">
        <f t="shared" si="26"/>
        <v>0</v>
      </c>
      <c r="BH404" s="144">
        <f t="shared" si="27"/>
        <v>0</v>
      </c>
      <c r="BI404" s="144">
        <f t="shared" si="28"/>
        <v>0</v>
      </c>
      <c r="BJ404" s="16" t="s">
        <v>85</v>
      </c>
      <c r="BK404" s="144">
        <f t="shared" si="29"/>
        <v>0</v>
      </c>
      <c r="BL404" s="16" t="s">
        <v>141</v>
      </c>
      <c r="BM404" s="143" t="s">
        <v>831</v>
      </c>
    </row>
    <row r="405" spans="2:65" s="1" customFormat="1" ht="16.5" customHeight="1">
      <c r="B405" s="31"/>
      <c r="C405" s="156" t="s">
        <v>832</v>
      </c>
      <c r="D405" s="156" t="s">
        <v>158</v>
      </c>
      <c r="E405" s="157" t="s">
        <v>833</v>
      </c>
      <c r="F405" s="158" t="s">
        <v>834</v>
      </c>
      <c r="G405" s="159" t="s">
        <v>96</v>
      </c>
      <c r="H405" s="160">
        <v>77</v>
      </c>
      <c r="I405" s="161"/>
      <c r="J405" s="162">
        <f t="shared" si="20"/>
        <v>0</v>
      </c>
      <c r="K405" s="158" t="s">
        <v>345</v>
      </c>
      <c r="L405" s="163"/>
      <c r="M405" s="164" t="s">
        <v>1</v>
      </c>
      <c r="N405" s="165" t="s">
        <v>42</v>
      </c>
      <c r="P405" s="141">
        <f t="shared" si="21"/>
        <v>0</v>
      </c>
      <c r="Q405" s="141">
        <v>1E-3</v>
      </c>
      <c r="R405" s="141">
        <f t="shared" si="22"/>
        <v>7.6999999999999999E-2</v>
      </c>
      <c r="S405" s="141">
        <v>0</v>
      </c>
      <c r="T405" s="142">
        <f t="shared" si="23"/>
        <v>0</v>
      </c>
      <c r="AR405" s="143" t="s">
        <v>176</v>
      </c>
      <c r="AT405" s="143" t="s">
        <v>158</v>
      </c>
      <c r="AU405" s="143" t="s">
        <v>87</v>
      </c>
      <c r="AY405" s="16" t="s">
        <v>135</v>
      </c>
      <c r="BE405" s="144">
        <f t="shared" si="24"/>
        <v>0</v>
      </c>
      <c r="BF405" s="144">
        <f t="shared" si="25"/>
        <v>0</v>
      </c>
      <c r="BG405" s="144">
        <f t="shared" si="26"/>
        <v>0</v>
      </c>
      <c r="BH405" s="144">
        <f t="shared" si="27"/>
        <v>0</v>
      </c>
      <c r="BI405" s="144">
        <f t="shared" si="28"/>
        <v>0</v>
      </c>
      <c r="BJ405" s="16" t="s">
        <v>85</v>
      </c>
      <c r="BK405" s="144">
        <f t="shared" si="29"/>
        <v>0</v>
      </c>
      <c r="BL405" s="16" t="s">
        <v>141</v>
      </c>
      <c r="BM405" s="143" t="s">
        <v>835</v>
      </c>
    </row>
    <row r="406" spans="2:65" s="1" customFormat="1" ht="16.5" customHeight="1">
      <c r="B406" s="31"/>
      <c r="C406" s="156" t="s">
        <v>836</v>
      </c>
      <c r="D406" s="156" t="s">
        <v>158</v>
      </c>
      <c r="E406" s="157" t="s">
        <v>837</v>
      </c>
      <c r="F406" s="158" t="s">
        <v>838</v>
      </c>
      <c r="G406" s="159" t="s">
        <v>96</v>
      </c>
      <c r="H406" s="160">
        <v>77</v>
      </c>
      <c r="I406" s="161"/>
      <c r="J406" s="162">
        <f t="shared" si="20"/>
        <v>0</v>
      </c>
      <c r="K406" s="158" t="s">
        <v>345</v>
      </c>
      <c r="L406" s="163"/>
      <c r="M406" s="164" t="s">
        <v>1</v>
      </c>
      <c r="N406" s="165" t="s">
        <v>42</v>
      </c>
      <c r="P406" s="141">
        <f t="shared" si="21"/>
        <v>0</v>
      </c>
      <c r="Q406" s="141">
        <v>1E-3</v>
      </c>
      <c r="R406" s="141">
        <f t="shared" si="22"/>
        <v>7.6999999999999999E-2</v>
      </c>
      <c r="S406" s="141">
        <v>0</v>
      </c>
      <c r="T406" s="142">
        <f t="shared" si="23"/>
        <v>0</v>
      </c>
      <c r="AR406" s="143" t="s">
        <v>176</v>
      </c>
      <c r="AT406" s="143" t="s">
        <v>158</v>
      </c>
      <c r="AU406" s="143" t="s">
        <v>87</v>
      </c>
      <c r="AY406" s="16" t="s">
        <v>135</v>
      </c>
      <c r="BE406" s="144">
        <f t="shared" si="24"/>
        <v>0</v>
      </c>
      <c r="BF406" s="144">
        <f t="shared" si="25"/>
        <v>0</v>
      </c>
      <c r="BG406" s="144">
        <f t="shared" si="26"/>
        <v>0</v>
      </c>
      <c r="BH406" s="144">
        <f t="shared" si="27"/>
        <v>0</v>
      </c>
      <c r="BI406" s="144">
        <f t="shared" si="28"/>
        <v>0</v>
      </c>
      <c r="BJ406" s="16" t="s">
        <v>85</v>
      </c>
      <c r="BK406" s="144">
        <f t="shared" si="29"/>
        <v>0</v>
      </c>
      <c r="BL406" s="16" t="s">
        <v>141</v>
      </c>
      <c r="BM406" s="143" t="s">
        <v>839</v>
      </c>
    </row>
    <row r="407" spans="2:65" s="1" customFormat="1" ht="16.5" customHeight="1">
      <c r="B407" s="31"/>
      <c r="C407" s="156" t="s">
        <v>840</v>
      </c>
      <c r="D407" s="156" t="s">
        <v>158</v>
      </c>
      <c r="E407" s="157" t="s">
        <v>841</v>
      </c>
      <c r="F407" s="158" t="s">
        <v>842</v>
      </c>
      <c r="G407" s="159" t="s">
        <v>96</v>
      </c>
      <c r="H407" s="160">
        <v>38</v>
      </c>
      <c r="I407" s="161"/>
      <c r="J407" s="162">
        <f t="shared" si="20"/>
        <v>0</v>
      </c>
      <c r="K407" s="158" t="s">
        <v>345</v>
      </c>
      <c r="L407" s="163"/>
      <c r="M407" s="164" t="s">
        <v>1</v>
      </c>
      <c r="N407" s="165" t="s">
        <v>42</v>
      </c>
      <c r="P407" s="141">
        <f t="shared" si="21"/>
        <v>0</v>
      </c>
      <c r="Q407" s="141">
        <v>1E-3</v>
      </c>
      <c r="R407" s="141">
        <f t="shared" si="22"/>
        <v>3.7999999999999999E-2</v>
      </c>
      <c r="S407" s="141">
        <v>0</v>
      </c>
      <c r="T407" s="142">
        <f t="shared" si="23"/>
        <v>0</v>
      </c>
      <c r="AR407" s="143" t="s">
        <v>176</v>
      </c>
      <c r="AT407" s="143" t="s">
        <v>158</v>
      </c>
      <c r="AU407" s="143" t="s">
        <v>87</v>
      </c>
      <c r="AY407" s="16" t="s">
        <v>135</v>
      </c>
      <c r="BE407" s="144">
        <f t="shared" si="24"/>
        <v>0</v>
      </c>
      <c r="BF407" s="144">
        <f t="shared" si="25"/>
        <v>0</v>
      </c>
      <c r="BG407" s="144">
        <f t="shared" si="26"/>
        <v>0</v>
      </c>
      <c r="BH407" s="144">
        <f t="shared" si="27"/>
        <v>0</v>
      </c>
      <c r="BI407" s="144">
        <f t="shared" si="28"/>
        <v>0</v>
      </c>
      <c r="BJ407" s="16" t="s">
        <v>85</v>
      </c>
      <c r="BK407" s="144">
        <f t="shared" si="29"/>
        <v>0</v>
      </c>
      <c r="BL407" s="16" t="s">
        <v>141</v>
      </c>
      <c r="BM407" s="143" t="s">
        <v>843</v>
      </c>
    </row>
    <row r="408" spans="2:65" s="1" customFormat="1" ht="16.5" customHeight="1">
      <c r="B408" s="31"/>
      <c r="C408" s="156" t="s">
        <v>844</v>
      </c>
      <c r="D408" s="156" t="s">
        <v>158</v>
      </c>
      <c r="E408" s="157" t="s">
        <v>845</v>
      </c>
      <c r="F408" s="158" t="s">
        <v>846</v>
      </c>
      <c r="G408" s="159" t="s">
        <v>96</v>
      </c>
      <c r="H408" s="160">
        <v>98</v>
      </c>
      <c r="I408" s="161"/>
      <c r="J408" s="162">
        <f t="shared" si="20"/>
        <v>0</v>
      </c>
      <c r="K408" s="158" t="s">
        <v>345</v>
      </c>
      <c r="L408" s="163"/>
      <c r="M408" s="164" t="s">
        <v>1</v>
      </c>
      <c r="N408" s="165" t="s">
        <v>42</v>
      </c>
      <c r="P408" s="141">
        <f t="shared" si="21"/>
        <v>0</v>
      </c>
      <c r="Q408" s="141">
        <v>1E-3</v>
      </c>
      <c r="R408" s="141">
        <f t="shared" si="22"/>
        <v>9.8000000000000004E-2</v>
      </c>
      <c r="S408" s="141">
        <v>0</v>
      </c>
      <c r="T408" s="142">
        <f t="shared" si="23"/>
        <v>0</v>
      </c>
      <c r="AR408" s="143" t="s">
        <v>176</v>
      </c>
      <c r="AT408" s="143" t="s">
        <v>158</v>
      </c>
      <c r="AU408" s="143" t="s">
        <v>87</v>
      </c>
      <c r="AY408" s="16" t="s">
        <v>135</v>
      </c>
      <c r="BE408" s="144">
        <f t="shared" si="24"/>
        <v>0</v>
      </c>
      <c r="BF408" s="144">
        <f t="shared" si="25"/>
        <v>0</v>
      </c>
      <c r="BG408" s="144">
        <f t="shared" si="26"/>
        <v>0</v>
      </c>
      <c r="BH408" s="144">
        <f t="shared" si="27"/>
        <v>0</v>
      </c>
      <c r="BI408" s="144">
        <f t="shared" si="28"/>
        <v>0</v>
      </c>
      <c r="BJ408" s="16" t="s">
        <v>85</v>
      </c>
      <c r="BK408" s="144">
        <f t="shared" si="29"/>
        <v>0</v>
      </c>
      <c r="BL408" s="16" t="s">
        <v>141</v>
      </c>
      <c r="BM408" s="143" t="s">
        <v>847</v>
      </c>
    </row>
    <row r="409" spans="2:65" s="1" customFormat="1" ht="16.5" customHeight="1">
      <c r="B409" s="31"/>
      <c r="C409" s="156" t="s">
        <v>848</v>
      </c>
      <c r="D409" s="156" t="s">
        <v>158</v>
      </c>
      <c r="E409" s="157" t="s">
        <v>849</v>
      </c>
      <c r="F409" s="158" t="s">
        <v>850</v>
      </c>
      <c r="G409" s="159" t="s">
        <v>96</v>
      </c>
      <c r="H409" s="160">
        <v>98</v>
      </c>
      <c r="I409" s="161"/>
      <c r="J409" s="162">
        <f t="shared" si="20"/>
        <v>0</v>
      </c>
      <c r="K409" s="158" t="s">
        <v>345</v>
      </c>
      <c r="L409" s="163"/>
      <c r="M409" s="164" t="s">
        <v>1</v>
      </c>
      <c r="N409" s="165" t="s">
        <v>42</v>
      </c>
      <c r="P409" s="141">
        <f t="shared" si="21"/>
        <v>0</v>
      </c>
      <c r="Q409" s="141">
        <v>1E-3</v>
      </c>
      <c r="R409" s="141">
        <f t="shared" si="22"/>
        <v>9.8000000000000004E-2</v>
      </c>
      <c r="S409" s="141">
        <v>0</v>
      </c>
      <c r="T409" s="142">
        <f t="shared" si="23"/>
        <v>0</v>
      </c>
      <c r="AR409" s="143" t="s">
        <v>176</v>
      </c>
      <c r="AT409" s="143" t="s">
        <v>158</v>
      </c>
      <c r="AU409" s="143" t="s">
        <v>87</v>
      </c>
      <c r="AY409" s="16" t="s">
        <v>135</v>
      </c>
      <c r="BE409" s="144">
        <f t="shared" si="24"/>
        <v>0</v>
      </c>
      <c r="BF409" s="144">
        <f t="shared" si="25"/>
        <v>0</v>
      </c>
      <c r="BG409" s="144">
        <f t="shared" si="26"/>
        <v>0</v>
      </c>
      <c r="BH409" s="144">
        <f t="shared" si="27"/>
        <v>0</v>
      </c>
      <c r="BI409" s="144">
        <f t="shared" si="28"/>
        <v>0</v>
      </c>
      <c r="BJ409" s="16" t="s">
        <v>85</v>
      </c>
      <c r="BK409" s="144">
        <f t="shared" si="29"/>
        <v>0</v>
      </c>
      <c r="BL409" s="16" t="s">
        <v>141</v>
      </c>
      <c r="BM409" s="143" t="s">
        <v>851</v>
      </c>
    </row>
    <row r="410" spans="2:65" s="1" customFormat="1" ht="16.5" customHeight="1">
      <c r="B410" s="31"/>
      <c r="C410" s="156" t="s">
        <v>852</v>
      </c>
      <c r="D410" s="156" t="s">
        <v>158</v>
      </c>
      <c r="E410" s="157" t="s">
        <v>853</v>
      </c>
      <c r="F410" s="158" t="s">
        <v>854</v>
      </c>
      <c r="G410" s="159" t="s">
        <v>96</v>
      </c>
      <c r="H410" s="160">
        <v>98</v>
      </c>
      <c r="I410" s="161"/>
      <c r="J410" s="162">
        <f t="shared" si="20"/>
        <v>0</v>
      </c>
      <c r="K410" s="158" t="s">
        <v>345</v>
      </c>
      <c r="L410" s="163"/>
      <c r="M410" s="164" t="s">
        <v>1</v>
      </c>
      <c r="N410" s="165" t="s">
        <v>42</v>
      </c>
      <c r="P410" s="141">
        <f t="shared" si="21"/>
        <v>0</v>
      </c>
      <c r="Q410" s="141">
        <v>0</v>
      </c>
      <c r="R410" s="141">
        <f t="shared" si="22"/>
        <v>0</v>
      </c>
      <c r="S410" s="141">
        <v>0</v>
      </c>
      <c r="T410" s="142">
        <f t="shared" si="23"/>
        <v>0</v>
      </c>
      <c r="AR410" s="143" t="s">
        <v>176</v>
      </c>
      <c r="AT410" s="143" t="s">
        <v>158</v>
      </c>
      <c r="AU410" s="143" t="s">
        <v>87</v>
      </c>
      <c r="AY410" s="16" t="s">
        <v>135</v>
      </c>
      <c r="BE410" s="144">
        <f t="shared" si="24"/>
        <v>0</v>
      </c>
      <c r="BF410" s="144">
        <f t="shared" si="25"/>
        <v>0</v>
      </c>
      <c r="BG410" s="144">
        <f t="shared" si="26"/>
        <v>0</v>
      </c>
      <c r="BH410" s="144">
        <f t="shared" si="27"/>
        <v>0</v>
      </c>
      <c r="BI410" s="144">
        <f t="shared" si="28"/>
        <v>0</v>
      </c>
      <c r="BJ410" s="16" t="s">
        <v>85</v>
      </c>
      <c r="BK410" s="144">
        <f t="shared" si="29"/>
        <v>0</v>
      </c>
      <c r="BL410" s="16" t="s">
        <v>141</v>
      </c>
      <c r="BM410" s="143" t="s">
        <v>855</v>
      </c>
    </row>
    <row r="411" spans="2:65" s="1" customFormat="1" ht="16.5" customHeight="1">
      <c r="B411" s="31"/>
      <c r="C411" s="156" t="s">
        <v>856</v>
      </c>
      <c r="D411" s="156" t="s">
        <v>158</v>
      </c>
      <c r="E411" s="157" t="s">
        <v>857</v>
      </c>
      <c r="F411" s="158" t="s">
        <v>858</v>
      </c>
      <c r="G411" s="159" t="s">
        <v>96</v>
      </c>
      <c r="H411" s="160">
        <v>77</v>
      </c>
      <c r="I411" s="161"/>
      <c r="J411" s="162">
        <f t="shared" si="20"/>
        <v>0</v>
      </c>
      <c r="K411" s="158" t="s">
        <v>345</v>
      </c>
      <c r="L411" s="163"/>
      <c r="M411" s="164" t="s">
        <v>1</v>
      </c>
      <c r="N411" s="165" t="s">
        <v>42</v>
      </c>
      <c r="P411" s="141">
        <f t="shared" si="21"/>
        <v>0</v>
      </c>
      <c r="Q411" s="141">
        <v>1E-3</v>
      </c>
      <c r="R411" s="141">
        <f t="shared" si="22"/>
        <v>7.6999999999999999E-2</v>
      </c>
      <c r="S411" s="141">
        <v>0</v>
      </c>
      <c r="T411" s="142">
        <f t="shared" si="23"/>
        <v>0</v>
      </c>
      <c r="AR411" s="143" t="s">
        <v>176</v>
      </c>
      <c r="AT411" s="143" t="s">
        <v>158</v>
      </c>
      <c r="AU411" s="143" t="s">
        <v>87</v>
      </c>
      <c r="AY411" s="16" t="s">
        <v>135</v>
      </c>
      <c r="BE411" s="144">
        <f t="shared" si="24"/>
        <v>0</v>
      </c>
      <c r="BF411" s="144">
        <f t="shared" si="25"/>
        <v>0</v>
      </c>
      <c r="BG411" s="144">
        <f t="shared" si="26"/>
        <v>0</v>
      </c>
      <c r="BH411" s="144">
        <f t="shared" si="27"/>
        <v>0</v>
      </c>
      <c r="BI411" s="144">
        <f t="shared" si="28"/>
        <v>0</v>
      </c>
      <c r="BJ411" s="16" t="s">
        <v>85</v>
      </c>
      <c r="BK411" s="144">
        <f t="shared" si="29"/>
        <v>0</v>
      </c>
      <c r="BL411" s="16" t="s">
        <v>141</v>
      </c>
      <c r="BM411" s="143" t="s">
        <v>859</v>
      </c>
    </row>
    <row r="412" spans="2:65" s="1" customFormat="1" ht="16.5" customHeight="1">
      <c r="B412" s="31"/>
      <c r="C412" s="156" t="s">
        <v>860</v>
      </c>
      <c r="D412" s="156" t="s">
        <v>158</v>
      </c>
      <c r="E412" s="157" t="s">
        <v>861</v>
      </c>
      <c r="F412" s="158" t="s">
        <v>862</v>
      </c>
      <c r="G412" s="159" t="s">
        <v>96</v>
      </c>
      <c r="H412" s="160">
        <v>77</v>
      </c>
      <c r="I412" s="161"/>
      <c r="J412" s="162">
        <f t="shared" si="20"/>
        <v>0</v>
      </c>
      <c r="K412" s="158" t="s">
        <v>345</v>
      </c>
      <c r="L412" s="163"/>
      <c r="M412" s="164" t="s">
        <v>1</v>
      </c>
      <c r="N412" s="165" t="s">
        <v>42</v>
      </c>
      <c r="P412" s="141">
        <f t="shared" si="21"/>
        <v>0</v>
      </c>
      <c r="Q412" s="141">
        <v>1E-3</v>
      </c>
      <c r="R412" s="141">
        <f t="shared" si="22"/>
        <v>7.6999999999999999E-2</v>
      </c>
      <c r="S412" s="141">
        <v>0</v>
      </c>
      <c r="T412" s="142">
        <f t="shared" si="23"/>
        <v>0</v>
      </c>
      <c r="AR412" s="143" t="s">
        <v>176</v>
      </c>
      <c r="AT412" s="143" t="s">
        <v>158</v>
      </c>
      <c r="AU412" s="143" t="s">
        <v>87</v>
      </c>
      <c r="AY412" s="16" t="s">
        <v>135</v>
      </c>
      <c r="BE412" s="144">
        <f t="shared" si="24"/>
        <v>0</v>
      </c>
      <c r="BF412" s="144">
        <f t="shared" si="25"/>
        <v>0</v>
      </c>
      <c r="BG412" s="144">
        <f t="shared" si="26"/>
        <v>0</v>
      </c>
      <c r="BH412" s="144">
        <f t="shared" si="27"/>
        <v>0</v>
      </c>
      <c r="BI412" s="144">
        <f t="shared" si="28"/>
        <v>0</v>
      </c>
      <c r="BJ412" s="16" t="s">
        <v>85</v>
      </c>
      <c r="BK412" s="144">
        <f t="shared" si="29"/>
        <v>0</v>
      </c>
      <c r="BL412" s="16" t="s">
        <v>141</v>
      </c>
      <c r="BM412" s="143" t="s">
        <v>863</v>
      </c>
    </row>
    <row r="413" spans="2:65" s="1" customFormat="1" ht="16.5" customHeight="1">
      <c r="B413" s="31"/>
      <c r="C413" s="156" t="s">
        <v>864</v>
      </c>
      <c r="D413" s="156" t="s">
        <v>158</v>
      </c>
      <c r="E413" s="157" t="s">
        <v>865</v>
      </c>
      <c r="F413" s="158" t="s">
        <v>866</v>
      </c>
      <c r="G413" s="159" t="s">
        <v>96</v>
      </c>
      <c r="H413" s="160">
        <v>77</v>
      </c>
      <c r="I413" s="161"/>
      <c r="J413" s="162">
        <f t="shared" si="20"/>
        <v>0</v>
      </c>
      <c r="K413" s="158" t="s">
        <v>345</v>
      </c>
      <c r="L413" s="163"/>
      <c r="M413" s="164" t="s">
        <v>1</v>
      </c>
      <c r="N413" s="165" t="s">
        <v>42</v>
      </c>
      <c r="P413" s="141">
        <f t="shared" si="21"/>
        <v>0</v>
      </c>
      <c r="Q413" s="141">
        <v>1E-3</v>
      </c>
      <c r="R413" s="141">
        <f t="shared" si="22"/>
        <v>7.6999999999999999E-2</v>
      </c>
      <c r="S413" s="141">
        <v>0</v>
      </c>
      <c r="T413" s="142">
        <f t="shared" si="23"/>
        <v>0</v>
      </c>
      <c r="AR413" s="143" t="s">
        <v>176</v>
      </c>
      <c r="AT413" s="143" t="s">
        <v>158</v>
      </c>
      <c r="AU413" s="143" t="s">
        <v>87</v>
      </c>
      <c r="AY413" s="16" t="s">
        <v>135</v>
      </c>
      <c r="BE413" s="144">
        <f t="shared" si="24"/>
        <v>0</v>
      </c>
      <c r="BF413" s="144">
        <f t="shared" si="25"/>
        <v>0</v>
      </c>
      <c r="BG413" s="144">
        <f t="shared" si="26"/>
        <v>0</v>
      </c>
      <c r="BH413" s="144">
        <f t="shared" si="27"/>
        <v>0</v>
      </c>
      <c r="BI413" s="144">
        <f t="shared" si="28"/>
        <v>0</v>
      </c>
      <c r="BJ413" s="16" t="s">
        <v>85</v>
      </c>
      <c r="BK413" s="144">
        <f t="shared" si="29"/>
        <v>0</v>
      </c>
      <c r="BL413" s="16" t="s">
        <v>141</v>
      </c>
      <c r="BM413" s="143" t="s">
        <v>867</v>
      </c>
    </row>
    <row r="414" spans="2:65" s="1" customFormat="1" ht="16.5" customHeight="1">
      <c r="B414" s="31"/>
      <c r="C414" s="156" t="s">
        <v>868</v>
      </c>
      <c r="D414" s="156" t="s">
        <v>158</v>
      </c>
      <c r="E414" s="157" t="s">
        <v>869</v>
      </c>
      <c r="F414" s="158" t="s">
        <v>870</v>
      </c>
      <c r="G414" s="159" t="s">
        <v>96</v>
      </c>
      <c r="H414" s="160">
        <v>58</v>
      </c>
      <c r="I414" s="161"/>
      <c r="J414" s="162">
        <f t="shared" si="20"/>
        <v>0</v>
      </c>
      <c r="K414" s="158" t="s">
        <v>345</v>
      </c>
      <c r="L414" s="163"/>
      <c r="M414" s="164" t="s">
        <v>1</v>
      </c>
      <c r="N414" s="165" t="s">
        <v>42</v>
      </c>
      <c r="P414" s="141">
        <f t="shared" si="21"/>
        <v>0</v>
      </c>
      <c r="Q414" s="141">
        <v>1E-3</v>
      </c>
      <c r="R414" s="141">
        <f t="shared" si="22"/>
        <v>5.8000000000000003E-2</v>
      </c>
      <c r="S414" s="141">
        <v>0</v>
      </c>
      <c r="T414" s="142">
        <f t="shared" si="23"/>
        <v>0</v>
      </c>
      <c r="AR414" s="143" t="s">
        <v>176</v>
      </c>
      <c r="AT414" s="143" t="s">
        <v>158</v>
      </c>
      <c r="AU414" s="143" t="s">
        <v>87</v>
      </c>
      <c r="AY414" s="16" t="s">
        <v>135</v>
      </c>
      <c r="BE414" s="144">
        <f t="shared" si="24"/>
        <v>0</v>
      </c>
      <c r="BF414" s="144">
        <f t="shared" si="25"/>
        <v>0</v>
      </c>
      <c r="BG414" s="144">
        <f t="shared" si="26"/>
        <v>0</v>
      </c>
      <c r="BH414" s="144">
        <f t="shared" si="27"/>
        <v>0</v>
      </c>
      <c r="BI414" s="144">
        <f t="shared" si="28"/>
        <v>0</v>
      </c>
      <c r="BJ414" s="16" t="s">
        <v>85</v>
      </c>
      <c r="BK414" s="144">
        <f t="shared" si="29"/>
        <v>0</v>
      </c>
      <c r="BL414" s="16" t="s">
        <v>141</v>
      </c>
      <c r="BM414" s="143" t="s">
        <v>871</v>
      </c>
    </row>
    <row r="415" spans="2:65" s="1" customFormat="1" ht="16.5" customHeight="1">
      <c r="B415" s="31"/>
      <c r="C415" s="156" t="s">
        <v>872</v>
      </c>
      <c r="D415" s="156" t="s">
        <v>158</v>
      </c>
      <c r="E415" s="157" t="s">
        <v>873</v>
      </c>
      <c r="F415" s="158" t="s">
        <v>874</v>
      </c>
      <c r="G415" s="159" t="s">
        <v>96</v>
      </c>
      <c r="H415" s="160">
        <v>117</v>
      </c>
      <c r="I415" s="161"/>
      <c r="J415" s="162">
        <f t="shared" si="20"/>
        <v>0</v>
      </c>
      <c r="K415" s="158" t="s">
        <v>345</v>
      </c>
      <c r="L415" s="163"/>
      <c r="M415" s="164" t="s">
        <v>1</v>
      </c>
      <c r="N415" s="165" t="s">
        <v>42</v>
      </c>
      <c r="P415" s="141">
        <f t="shared" si="21"/>
        <v>0</v>
      </c>
      <c r="Q415" s="141">
        <v>1E-3</v>
      </c>
      <c r="R415" s="141">
        <f t="shared" si="22"/>
        <v>0.11700000000000001</v>
      </c>
      <c r="S415" s="141">
        <v>0</v>
      </c>
      <c r="T415" s="142">
        <f t="shared" si="23"/>
        <v>0</v>
      </c>
      <c r="AR415" s="143" t="s">
        <v>176</v>
      </c>
      <c r="AT415" s="143" t="s">
        <v>158</v>
      </c>
      <c r="AU415" s="143" t="s">
        <v>87</v>
      </c>
      <c r="AY415" s="16" t="s">
        <v>135</v>
      </c>
      <c r="BE415" s="144">
        <f t="shared" si="24"/>
        <v>0</v>
      </c>
      <c r="BF415" s="144">
        <f t="shared" si="25"/>
        <v>0</v>
      </c>
      <c r="BG415" s="144">
        <f t="shared" si="26"/>
        <v>0</v>
      </c>
      <c r="BH415" s="144">
        <f t="shared" si="27"/>
        <v>0</v>
      </c>
      <c r="BI415" s="144">
        <f t="shared" si="28"/>
        <v>0</v>
      </c>
      <c r="BJ415" s="16" t="s">
        <v>85</v>
      </c>
      <c r="BK415" s="144">
        <f t="shared" si="29"/>
        <v>0</v>
      </c>
      <c r="BL415" s="16" t="s">
        <v>141</v>
      </c>
      <c r="BM415" s="143" t="s">
        <v>875</v>
      </c>
    </row>
    <row r="416" spans="2:65" s="1" customFormat="1" ht="16.5" customHeight="1">
      <c r="B416" s="31"/>
      <c r="C416" s="156" t="s">
        <v>876</v>
      </c>
      <c r="D416" s="156" t="s">
        <v>158</v>
      </c>
      <c r="E416" s="157" t="s">
        <v>877</v>
      </c>
      <c r="F416" s="158" t="s">
        <v>878</v>
      </c>
      <c r="G416" s="159" t="s">
        <v>96</v>
      </c>
      <c r="H416" s="160">
        <v>98</v>
      </c>
      <c r="I416" s="161"/>
      <c r="J416" s="162">
        <f t="shared" si="20"/>
        <v>0</v>
      </c>
      <c r="K416" s="158" t="s">
        <v>345</v>
      </c>
      <c r="L416" s="163"/>
      <c r="M416" s="164" t="s">
        <v>1</v>
      </c>
      <c r="N416" s="165" t="s">
        <v>42</v>
      </c>
      <c r="P416" s="141">
        <f t="shared" si="21"/>
        <v>0</v>
      </c>
      <c r="Q416" s="141">
        <v>1E-3</v>
      </c>
      <c r="R416" s="141">
        <f t="shared" si="22"/>
        <v>9.8000000000000004E-2</v>
      </c>
      <c r="S416" s="141">
        <v>0</v>
      </c>
      <c r="T416" s="142">
        <f t="shared" si="23"/>
        <v>0</v>
      </c>
      <c r="AR416" s="143" t="s">
        <v>176</v>
      </c>
      <c r="AT416" s="143" t="s">
        <v>158</v>
      </c>
      <c r="AU416" s="143" t="s">
        <v>87</v>
      </c>
      <c r="AY416" s="16" t="s">
        <v>135</v>
      </c>
      <c r="BE416" s="144">
        <f t="shared" si="24"/>
        <v>0</v>
      </c>
      <c r="BF416" s="144">
        <f t="shared" si="25"/>
        <v>0</v>
      </c>
      <c r="BG416" s="144">
        <f t="shared" si="26"/>
        <v>0</v>
      </c>
      <c r="BH416" s="144">
        <f t="shared" si="27"/>
        <v>0</v>
      </c>
      <c r="BI416" s="144">
        <f t="shared" si="28"/>
        <v>0</v>
      </c>
      <c r="BJ416" s="16" t="s">
        <v>85</v>
      </c>
      <c r="BK416" s="144">
        <f t="shared" si="29"/>
        <v>0</v>
      </c>
      <c r="BL416" s="16" t="s">
        <v>141</v>
      </c>
      <c r="BM416" s="143" t="s">
        <v>879</v>
      </c>
    </row>
    <row r="417" spans="2:65" s="1" customFormat="1" ht="16.5" customHeight="1">
      <c r="B417" s="31"/>
      <c r="C417" s="156" t="s">
        <v>880</v>
      </c>
      <c r="D417" s="156" t="s">
        <v>158</v>
      </c>
      <c r="E417" s="157" t="s">
        <v>881</v>
      </c>
      <c r="F417" s="158" t="s">
        <v>882</v>
      </c>
      <c r="G417" s="159" t="s">
        <v>96</v>
      </c>
      <c r="H417" s="160">
        <v>77</v>
      </c>
      <c r="I417" s="161"/>
      <c r="J417" s="162">
        <f t="shared" si="20"/>
        <v>0</v>
      </c>
      <c r="K417" s="158" t="s">
        <v>345</v>
      </c>
      <c r="L417" s="163"/>
      <c r="M417" s="164" t="s">
        <v>1</v>
      </c>
      <c r="N417" s="165" t="s">
        <v>42</v>
      </c>
      <c r="P417" s="141">
        <f t="shared" si="21"/>
        <v>0</v>
      </c>
      <c r="Q417" s="141">
        <v>1E-3</v>
      </c>
      <c r="R417" s="141">
        <f t="shared" si="22"/>
        <v>7.6999999999999999E-2</v>
      </c>
      <c r="S417" s="141">
        <v>0</v>
      </c>
      <c r="T417" s="142">
        <f t="shared" si="23"/>
        <v>0</v>
      </c>
      <c r="AR417" s="143" t="s">
        <v>176</v>
      </c>
      <c r="AT417" s="143" t="s">
        <v>158</v>
      </c>
      <c r="AU417" s="143" t="s">
        <v>87</v>
      </c>
      <c r="AY417" s="16" t="s">
        <v>135</v>
      </c>
      <c r="BE417" s="144">
        <f t="shared" si="24"/>
        <v>0</v>
      </c>
      <c r="BF417" s="144">
        <f t="shared" si="25"/>
        <v>0</v>
      </c>
      <c r="BG417" s="144">
        <f t="shared" si="26"/>
        <v>0</v>
      </c>
      <c r="BH417" s="144">
        <f t="shared" si="27"/>
        <v>0</v>
      </c>
      <c r="BI417" s="144">
        <f t="shared" si="28"/>
        <v>0</v>
      </c>
      <c r="BJ417" s="16" t="s">
        <v>85</v>
      </c>
      <c r="BK417" s="144">
        <f t="shared" si="29"/>
        <v>0</v>
      </c>
      <c r="BL417" s="16" t="s">
        <v>141</v>
      </c>
      <c r="BM417" s="143" t="s">
        <v>883</v>
      </c>
    </row>
    <row r="418" spans="2:65" s="1" customFormat="1" ht="16.5" customHeight="1">
      <c r="B418" s="31"/>
      <c r="C418" s="156" t="s">
        <v>884</v>
      </c>
      <c r="D418" s="156" t="s">
        <v>158</v>
      </c>
      <c r="E418" s="157" t="s">
        <v>885</v>
      </c>
      <c r="F418" s="158" t="s">
        <v>886</v>
      </c>
      <c r="G418" s="159" t="s">
        <v>96</v>
      </c>
      <c r="H418" s="160">
        <v>77</v>
      </c>
      <c r="I418" s="161"/>
      <c r="J418" s="162">
        <f t="shared" si="20"/>
        <v>0</v>
      </c>
      <c r="K418" s="158" t="s">
        <v>345</v>
      </c>
      <c r="L418" s="163"/>
      <c r="M418" s="164" t="s">
        <v>1</v>
      </c>
      <c r="N418" s="165" t="s">
        <v>42</v>
      </c>
      <c r="P418" s="141">
        <f t="shared" si="21"/>
        <v>0</v>
      </c>
      <c r="Q418" s="141">
        <v>1E-3</v>
      </c>
      <c r="R418" s="141">
        <f t="shared" si="22"/>
        <v>7.6999999999999999E-2</v>
      </c>
      <c r="S418" s="141">
        <v>0</v>
      </c>
      <c r="T418" s="142">
        <f t="shared" si="23"/>
        <v>0</v>
      </c>
      <c r="AR418" s="143" t="s">
        <v>176</v>
      </c>
      <c r="AT418" s="143" t="s">
        <v>158</v>
      </c>
      <c r="AU418" s="143" t="s">
        <v>87</v>
      </c>
      <c r="AY418" s="16" t="s">
        <v>135</v>
      </c>
      <c r="BE418" s="144">
        <f t="shared" si="24"/>
        <v>0</v>
      </c>
      <c r="BF418" s="144">
        <f t="shared" si="25"/>
        <v>0</v>
      </c>
      <c r="BG418" s="144">
        <f t="shared" si="26"/>
        <v>0</v>
      </c>
      <c r="BH418" s="144">
        <f t="shared" si="27"/>
        <v>0</v>
      </c>
      <c r="BI418" s="144">
        <f t="shared" si="28"/>
        <v>0</v>
      </c>
      <c r="BJ418" s="16" t="s">
        <v>85</v>
      </c>
      <c r="BK418" s="144">
        <f t="shared" si="29"/>
        <v>0</v>
      </c>
      <c r="BL418" s="16" t="s">
        <v>141</v>
      </c>
      <c r="BM418" s="143" t="s">
        <v>887</v>
      </c>
    </row>
    <row r="419" spans="2:65" s="1" customFormat="1" ht="16.5" customHeight="1">
      <c r="B419" s="31"/>
      <c r="C419" s="156" t="s">
        <v>888</v>
      </c>
      <c r="D419" s="156" t="s">
        <v>158</v>
      </c>
      <c r="E419" s="157" t="s">
        <v>889</v>
      </c>
      <c r="F419" s="158" t="s">
        <v>890</v>
      </c>
      <c r="G419" s="159" t="s">
        <v>96</v>
      </c>
      <c r="H419" s="160">
        <v>155</v>
      </c>
      <c r="I419" s="161"/>
      <c r="J419" s="162">
        <f t="shared" si="20"/>
        <v>0</v>
      </c>
      <c r="K419" s="158" t="s">
        <v>345</v>
      </c>
      <c r="L419" s="163"/>
      <c r="M419" s="164" t="s">
        <v>1</v>
      </c>
      <c r="N419" s="165" t="s">
        <v>42</v>
      </c>
      <c r="P419" s="141">
        <f t="shared" si="21"/>
        <v>0</v>
      </c>
      <c r="Q419" s="141">
        <v>1.01E-3</v>
      </c>
      <c r="R419" s="141">
        <f t="shared" si="22"/>
        <v>0.15654999999999999</v>
      </c>
      <c r="S419" s="141">
        <v>0</v>
      </c>
      <c r="T419" s="142">
        <f t="shared" si="23"/>
        <v>0</v>
      </c>
      <c r="AR419" s="143" t="s">
        <v>176</v>
      </c>
      <c r="AT419" s="143" t="s">
        <v>158</v>
      </c>
      <c r="AU419" s="143" t="s">
        <v>87</v>
      </c>
      <c r="AY419" s="16" t="s">
        <v>135</v>
      </c>
      <c r="BE419" s="144">
        <f t="shared" si="24"/>
        <v>0</v>
      </c>
      <c r="BF419" s="144">
        <f t="shared" si="25"/>
        <v>0</v>
      </c>
      <c r="BG419" s="144">
        <f t="shared" si="26"/>
        <v>0</v>
      </c>
      <c r="BH419" s="144">
        <f t="shared" si="27"/>
        <v>0</v>
      </c>
      <c r="BI419" s="144">
        <f t="shared" si="28"/>
        <v>0</v>
      </c>
      <c r="BJ419" s="16" t="s">
        <v>85</v>
      </c>
      <c r="BK419" s="144">
        <f t="shared" si="29"/>
        <v>0</v>
      </c>
      <c r="BL419" s="16" t="s">
        <v>141</v>
      </c>
      <c r="BM419" s="143" t="s">
        <v>891</v>
      </c>
    </row>
    <row r="420" spans="2:65" s="1" customFormat="1" ht="16.5" customHeight="1">
      <c r="B420" s="31"/>
      <c r="C420" s="156" t="s">
        <v>892</v>
      </c>
      <c r="D420" s="156" t="s">
        <v>158</v>
      </c>
      <c r="E420" s="157" t="s">
        <v>893</v>
      </c>
      <c r="F420" s="158" t="s">
        <v>894</v>
      </c>
      <c r="G420" s="159" t="s">
        <v>96</v>
      </c>
      <c r="H420" s="160">
        <v>98</v>
      </c>
      <c r="I420" s="161"/>
      <c r="J420" s="162">
        <f t="shared" si="20"/>
        <v>0</v>
      </c>
      <c r="K420" s="158" t="s">
        <v>345</v>
      </c>
      <c r="L420" s="163"/>
      <c r="M420" s="164" t="s">
        <v>1</v>
      </c>
      <c r="N420" s="165" t="s">
        <v>42</v>
      </c>
      <c r="P420" s="141">
        <f t="shared" si="21"/>
        <v>0</v>
      </c>
      <c r="Q420" s="141">
        <v>1E-3</v>
      </c>
      <c r="R420" s="141">
        <f t="shared" si="22"/>
        <v>9.8000000000000004E-2</v>
      </c>
      <c r="S420" s="141">
        <v>0</v>
      </c>
      <c r="T420" s="142">
        <f t="shared" si="23"/>
        <v>0</v>
      </c>
      <c r="AR420" s="143" t="s">
        <v>176</v>
      </c>
      <c r="AT420" s="143" t="s">
        <v>158</v>
      </c>
      <c r="AU420" s="143" t="s">
        <v>87</v>
      </c>
      <c r="AY420" s="16" t="s">
        <v>135</v>
      </c>
      <c r="BE420" s="144">
        <f t="shared" si="24"/>
        <v>0</v>
      </c>
      <c r="BF420" s="144">
        <f t="shared" si="25"/>
        <v>0</v>
      </c>
      <c r="BG420" s="144">
        <f t="shared" si="26"/>
        <v>0</v>
      </c>
      <c r="BH420" s="144">
        <f t="shared" si="27"/>
        <v>0</v>
      </c>
      <c r="BI420" s="144">
        <f t="shared" si="28"/>
        <v>0</v>
      </c>
      <c r="BJ420" s="16" t="s">
        <v>85</v>
      </c>
      <c r="BK420" s="144">
        <f t="shared" si="29"/>
        <v>0</v>
      </c>
      <c r="BL420" s="16" t="s">
        <v>141</v>
      </c>
      <c r="BM420" s="143" t="s">
        <v>895</v>
      </c>
    </row>
    <row r="421" spans="2:65" s="1" customFormat="1" ht="16.5" customHeight="1">
      <c r="B421" s="31"/>
      <c r="C421" s="156" t="s">
        <v>896</v>
      </c>
      <c r="D421" s="156" t="s">
        <v>158</v>
      </c>
      <c r="E421" s="157" t="s">
        <v>897</v>
      </c>
      <c r="F421" s="158" t="s">
        <v>898</v>
      </c>
      <c r="G421" s="159" t="s">
        <v>96</v>
      </c>
      <c r="H421" s="160">
        <v>58</v>
      </c>
      <c r="I421" s="161"/>
      <c r="J421" s="162">
        <f t="shared" si="20"/>
        <v>0</v>
      </c>
      <c r="K421" s="158" t="s">
        <v>345</v>
      </c>
      <c r="L421" s="163"/>
      <c r="M421" s="164" t="s">
        <v>1</v>
      </c>
      <c r="N421" s="165" t="s">
        <v>42</v>
      </c>
      <c r="P421" s="141">
        <f t="shared" si="21"/>
        <v>0</v>
      </c>
      <c r="Q421" s="141">
        <v>1E-3</v>
      </c>
      <c r="R421" s="141">
        <f t="shared" si="22"/>
        <v>5.8000000000000003E-2</v>
      </c>
      <c r="S421" s="141">
        <v>0</v>
      </c>
      <c r="T421" s="142">
        <f t="shared" si="23"/>
        <v>0</v>
      </c>
      <c r="AR421" s="143" t="s">
        <v>176</v>
      </c>
      <c r="AT421" s="143" t="s">
        <v>158</v>
      </c>
      <c r="AU421" s="143" t="s">
        <v>87</v>
      </c>
      <c r="AY421" s="16" t="s">
        <v>135</v>
      </c>
      <c r="BE421" s="144">
        <f t="shared" si="24"/>
        <v>0</v>
      </c>
      <c r="BF421" s="144">
        <f t="shared" si="25"/>
        <v>0</v>
      </c>
      <c r="BG421" s="144">
        <f t="shared" si="26"/>
        <v>0</v>
      </c>
      <c r="BH421" s="144">
        <f t="shared" si="27"/>
        <v>0</v>
      </c>
      <c r="BI421" s="144">
        <f t="shared" si="28"/>
        <v>0</v>
      </c>
      <c r="BJ421" s="16" t="s">
        <v>85</v>
      </c>
      <c r="BK421" s="144">
        <f t="shared" si="29"/>
        <v>0</v>
      </c>
      <c r="BL421" s="16" t="s">
        <v>141</v>
      </c>
      <c r="BM421" s="143" t="s">
        <v>899</v>
      </c>
    </row>
    <row r="422" spans="2:65" s="1" customFormat="1" ht="16.5" customHeight="1">
      <c r="B422" s="31"/>
      <c r="C422" s="156" t="s">
        <v>900</v>
      </c>
      <c r="D422" s="156" t="s">
        <v>158</v>
      </c>
      <c r="E422" s="157" t="s">
        <v>901</v>
      </c>
      <c r="F422" s="158" t="s">
        <v>902</v>
      </c>
      <c r="G422" s="159" t="s">
        <v>96</v>
      </c>
      <c r="H422" s="160">
        <v>98</v>
      </c>
      <c r="I422" s="161"/>
      <c r="J422" s="162">
        <f t="shared" si="20"/>
        <v>0</v>
      </c>
      <c r="K422" s="158" t="s">
        <v>345</v>
      </c>
      <c r="L422" s="163"/>
      <c r="M422" s="164" t="s">
        <v>1</v>
      </c>
      <c r="N422" s="165" t="s">
        <v>42</v>
      </c>
      <c r="P422" s="141">
        <f t="shared" si="21"/>
        <v>0</v>
      </c>
      <c r="Q422" s="141">
        <v>1E-3</v>
      </c>
      <c r="R422" s="141">
        <f t="shared" si="22"/>
        <v>9.8000000000000004E-2</v>
      </c>
      <c r="S422" s="141">
        <v>0</v>
      </c>
      <c r="T422" s="142">
        <f t="shared" si="23"/>
        <v>0</v>
      </c>
      <c r="AR422" s="143" t="s">
        <v>176</v>
      </c>
      <c r="AT422" s="143" t="s">
        <v>158</v>
      </c>
      <c r="AU422" s="143" t="s">
        <v>87</v>
      </c>
      <c r="AY422" s="16" t="s">
        <v>135</v>
      </c>
      <c r="BE422" s="144">
        <f t="shared" si="24"/>
        <v>0</v>
      </c>
      <c r="BF422" s="144">
        <f t="shared" si="25"/>
        <v>0</v>
      </c>
      <c r="BG422" s="144">
        <f t="shared" si="26"/>
        <v>0</v>
      </c>
      <c r="BH422" s="144">
        <f t="shared" si="27"/>
        <v>0</v>
      </c>
      <c r="BI422" s="144">
        <f t="shared" si="28"/>
        <v>0</v>
      </c>
      <c r="BJ422" s="16" t="s">
        <v>85</v>
      </c>
      <c r="BK422" s="144">
        <f t="shared" si="29"/>
        <v>0</v>
      </c>
      <c r="BL422" s="16" t="s">
        <v>141</v>
      </c>
      <c r="BM422" s="143" t="s">
        <v>903</v>
      </c>
    </row>
    <row r="423" spans="2:65" s="1" customFormat="1" ht="16.5" customHeight="1">
      <c r="B423" s="31"/>
      <c r="C423" s="156" t="s">
        <v>904</v>
      </c>
      <c r="D423" s="156" t="s">
        <v>158</v>
      </c>
      <c r="E423" s="157" t="s">
        <v>905</v>
      </c>
      <c r="F423" s="158" t="s">
        <v>906</v>
      </c>
      <c r="G423" s="159" t="s">
        <v>96</v>
      </c>
      <c r="H423" s="160">
        <v>155</v>
      </c>
      <c r="I423" s="161"/>
      <c r="J423" s="162">
        <f t="shared" si="20"/>
        <v>0</v>
      </c>
      <c r="K423" s="158" t="s">
        <v>345</v>
      </c>
      <c r="L423" s="163"/>
      <c r="M423" s="164" t="s">
        <v>1</v>
      </c>
      <c r="N423" s="165" t="s">
        <v>42</v>
      </c>
      <c r="P423" s="141">
        <f t="shared" si="21"/>
        <v>0</v>
      </c>
      <c r="Q423" s="141">
        <v>1E-3</v>
      </c>
      <c r="R423" s="141">
        <f t="shared" si="22"/>
        <v>0.155</v>
      </c>
      <c r="S423" s="141">
        <v>0</v>
      </c>
      <c r="T423" s="142">
        <f t="shared" si="23"/>
        <v>0</v>
      </c>
      <c r="AR423" s="143" t="s">
        <v>176</v>
      </c>
      <c r="AT423" s="143" t="s">
        <v>158</v>
      </c>
      <c r="AU423" s="143" t="s">
        <v>87</v>
      </c>
      <c r="AY423" s="16" t="s">
        <v>135</v>
      </c>
      <c r="BE423" s="144">
        <f t="shared" si="24"/>
        <v>0</v>
      </c>
      <c r="BF423" s="144">
        <f t="shared" si="25"/>
        <v>0</v>
      </c>
      <c r="BG423" s="144">
        <f t="shared" si="26"/>
        <v>0</v>
      </c>
      <c r="BH423" s="144">
        <f t="shared" si="27"/>
        <v>0</v>
      </c>
      <c r="BI423" s="144">
        <f t="shared" si="28"/>
        <v>0</v>
      </c>
      <c r="BJ423" s="16" t="s">
        <v>85</v>
      </c>
      <c r="BK423" s="144">
        <f t="shared" si="29"/>
        <v>0</v>
      </c>
      <c r="BL423" s="16" t="s">
        <v>141</v>
      </c>
      <c r="BM423" s="143" t="s">
        <v>907</v>
      </c>
    </row>
    <row r="424" spans="2:65" s="1" customFormat="1" ht="16.5" customHeight="1">
      <c r="B424" s="31"/>
      <c r="C424" s="156" t="s">
        <v>908</v>
      </c>
      <c r="D424" s="156" t="s">
        <v>158</v>
      </c>
      <c r="E424" s="157" t="s">
        <v>909</v>
      </c>
      <c r="F424" s="158" t="s">
        <v>910</v>
      </c>
      <c r="G424" s="159" t="s">
        <v>96</v>
      </c>
      <c r="H424" s="160">
        <v>38</v>
      </c>
      <c r="I424" s="161"/>
      <c r="J424" s="162">
        <f t="shared" si="20"/>
        <v>0</v>
      </c>
      <c r="K424" s="158" t="s">
        <v>345</v>
      </c>
      <c r="L424" s="163"/>
      <c r="M424" s="164" t="s">
        <v>1</v>
      </c>
      <c r="N424" s="165" t="s">
        <v>42</v>
      </c>
      <c r="P424" s="141">
        <f t="shared" si="21"/>
        <v>0</v>
      </c>
      <c r="Q424" s="141">
        <v>1E-3</v>
      </c>
      <c r="R424" s="141">
        <f t="shared" si="22"/>
        <v>3.7999999999999999E-2</v>
      </c>
      <c r="S424" s="141">
        <v>0</v>
      </c>
      <c r="T424" s="142">
        <f t="shared" si="23"/>
        <v>0</v>
      </c>
      <c r="AR424" s="143" t="s">
        <v>176</v>
      </c>
      <c r="AT424" s="143" t="s">
        <v>158</v>
      </c>
      <c r="AU424" s="143" t="s">
        <v>87</v>
      </c>
      <c r="AY424" s="16" t="s">
        <v>135</v>
      </c>
      <c r="BE424" s="144">
        <f t="shared" si="24"/>
        <v>0</v>
      </c>
      <c r="BF424" s="144">
        <f t="shared" si="25"/>
        <v>0</v>
      </c>
      <c r="BG424" s="144">
        <f t="shared" si="26"/>
        <v>0</v>
      </c>
      <c r="BH424" s="144">
        <f t="shared" si="27"/>
        <v>0</v>
      </c>
      <c r="BI424" s="144">
        <f t="shared" si="28"/>
        <v>0</v>
      </c>
      <c r="BJ424" s="16" t="s">
        <v>85</v>
      </c>
      <c r="BK424" s="144">
        <f t="shared" si="29"/>
        <v>0</v>
      </c>
      <c r="BL424" s="16" t="s">
        <v>141</v>
      </c>
      <c r="BM424" s="143" t="s">
        <v>911</v>
      </c>
    </row>
    <row r="425" spans="2:65" s="1" customFormat="1" ht="16.5" customHeight="1">
      <c r="B425" s="31"/>
      <c r="C425" s="156" t="s">
        <v>912</v>
      </c>
      <c r="D425" s="156" t="s">
        <v>158</v>
      </c>
      <c r="E425" s="157" t="s">
        <v>913</v>
      </c>
      <c r="F425" s="158" t="s">
        <v>914</v>
      </c>
      <c r="G425" s="159" t="s">
        <v>96</v>
      </c>
      <c r="H425" s="160">
        <v>98</v>
      </c>
      <c r="I425" s="161"/>
      <c r="J425" s="162">
        <f t="shared" si="20"/>
        <v>0</v>
      </c>
      <c r="K425" s="158" t="s">
        <v>345</v>
      </c>
      <c r="L425" s="163"/>
      <c r="M425" s="164" t="s">
        <v>1</v>
      </c>
      <c r="N425" s="165" t="s">
        <v>42</v>
      </c>
      <c r="P425" s="141">
        <f t="shared" si="21"/>
        <v>0</v>
      </c>
      <c r="Q425" s="141">
        <v>1E-3</v>
      </c>
      <c r="R425" s="141">
        <f t="shared" si="22"/>
        <v>9.8000000000000004E-2</v>
      </c>
      <c r="S425" s="141">
        <v>0</v>
      </c>
      <c r="T425" s="142">
        <f t="shared" si="23"/>
        <v>0</v>
      </c>
      <c r="AR425" s="143" t="s">
        <v>176</v>
      </c>
      <c r="AT425" s="143" t="s">
        <v>158</v>
      </c>
      <c r="AU425" s="143" t="s">
        <v>87</v>
      </c>
      <c r="AY425" s="16" t="s">
        <v>135</v>
      </c>
      <c r="BE425" s="144">
        <f t="shared" si="24"/>
        <v>0</v>
      </c>
      <c r="BF425" s="144">
        <f t="shared" si="25"/>
        <v>0</v>
      </c>
      <c r="BG425" s="144">
        <f t="shared" si="26"/>
        <v>0</v>
      </c>
      <c r="BH425" s="144">
        <f t="shared" si="27"/>
        <v>0</v>
      </c>
      <c r="BI425" s="144">
        <f t="shared" si="28"/>
        <v>0</v>
      </c>
      <c r="BJ425" s="16" t="s">
        <v>85</v>
      </c>
      <c r="BK425" s="144">
        <f t="shared" si="29"/>
        <v>0</v>
      </c>
      <c r="BL425" s="16" t="s">
        <v>141</v>
      </c>
      <c r="BM425" s="143" t="s">
        <v>915</v>
      </c>
    </row>
    <row r="426" spans="2:65" s="1" customFormat="1" ht="16.5" customHeight="1">
      <c r="B426" s="31"/>
      <c r="C426" s="156" t="s">
        <v>916</v>
      </c>
      <c r="D426" s="156" t="s">
        <v>158</v>
      </c>
      <c r="E426" s="157" t="s">
        <v>917</v>
      </c>
      <c r="F426" s="158" t="s">
        <v>918</v>
      </c>
      <c r="G426" s="159" t="s">
        <v>96</v>
      </c>
      <c r="H426" s="160">
        <v>430</v>
      </c>
      <c r="I426" s="161"/>
      <c r="J426" s="162">
        <f t="shared" si="20"/>
        <v>0</v>
      </c>
      <c r="K426" s="158" t="s">
        <v>345</v>
      </c>
      <c r="L426" s="163"/>
      <c r="M426" s="164" t="s">
        <v>1</v>
      </c>
      <c r="N426" s="165" t="s">
        <v>42</v>
      </c>
      <c r="P426" s="141">
        <f t="shared" si="21"/>
        <v>0</v>
      </c>
      <c r="Q426" s="141">
        <v>1E-3</v>
      </c>
      <c r="R426" s="141">
        <f t="shared" si="22"/>
        <v>0.43</v>
      </c>
      <c r="S426" s="141">
        <v>0</v>
      </c>
      <c r="T426" s="142">
        <f t="shared" si="23"/>
        <v>0</v>
      </c>
      <c r="AR426" s="143" t="s">
        <v>176</v>
      </c>
      <c r="AT426" s="143" t="s">
        <v>158</v>
      </c>
      <c r="AU426" s="143" t="s">
        <v>87</v>
      </c>
      <c r="AY426" s="16" t="s">
        <v>135</v>
      </c>
      <c r="BE426" s="144">
        <f t="shared" si="24"/>
        <v>0</v>
      </c>
      <c r="BF426" s="144">
        <f t="shared" si="25"/>
        <v>0</v>
      </c>
      <c r="BG426" s="144">
        <f t="shared" si="26"/>
        <v>0</v>
      </c>
      <c r="BH426" s="144">
        <f t="shared" si="27"/>
        <v>0</v>
      </c>
      <c r="BI426" s="144">
        <f t="shared" si="28"/>
        <v>0</v>
      </c>
      <c r="BJ426" s="16" t="s">
        <v>85</v>
      </c>
      <c r="BK426" s="144">
        <f t="shared" si="29"/>
        <v>0</v>
      </c>
      <c r="BL426" s="16" t="s">
        <v>141</v>
      </c>
      <c r="BM426" s="143" t="s">
        <v>919</v>
      </c>
    </row>
    <row r="427" spans="2:65" s="1" customFormat="1" ht="16.5" customHeight="1">
      <c r="B427" s="31"/>
      <c r="C427" s="156" t="s">
        <v>920</v>
      </c>
      <c r="D427" s="156" t="s">
        <v>158</v>
      </c>
      <c r="E427" s="157" t="s">
        <v>921</v>
      </c>
      <c r="F427" s="158" t="s">
        <v>922</v>
      </c>
      <c r="G427" s="159" t="s">
        <v>96</v>
      </c>
      <c r="H427" s="160">
        <v>1075</v>
      </c>
      <c r="I427" s="161"/>
      <c r="J427" s="162">
        <f t="shared" si="20"/>
        <v>0</v>
      </c>
      <c r="K427" s="158" t="s">
        <v>345</v>
      </c>
      <c r="L427" s="163"/>
      <c r="M427" s="164" t="s">
        <v>1</v>
      </c>
      <c r="N427" s="165" t="s">
        <v>42</v>
      </c>
      <c r="P427" s="141">
        <f t="shared" si="21"/>
        <v>0</v>
      </c>
      <c r="Q427" s="141">
        <v>1E-3</v>
      </c>
      <c r="R427" s="141">
        <f t="shared" si="22"/>
        <v>1.075</v>
      </c>
      <c r="S427" s="141">
        <v>0</v>
      </c>
      <c r="T427" s="142">
        <f t="shared" si="23"/>
        <v>0</v>
      </c>
      <c r="AR427" s="143" t="s">
        <v>176</v>
      </c>
      <c r="AT427" s="143" t="s">
        <v>158</v>
      </c>
      <c r="AU427" s="143" t="s">
        <v>87</v>
      </c>
      <c r="AY427" s="16" t="s">
        <v>135</v>
      </c>
      <c r="BE427" s="144">
        <f t="shared" si="24"/>
        <v>0</v>
      </c>
      <c r="BF427" s="144">
        <f t="shared" si="25"/>
        <v>0</v>
      </c>
      <c r="BG427" s="144">
        <f t="shared" si="26"/>
        <v>0</v>
      </c>
      <c r="BH427" s="144">
        <f t="shared" si="27"/>
        <v>0</v>
      </c>
      <c r="BI427" s="144">
        <f t="shared" si="28"/>
        <v>0</v>
      </c>
      <c r="BJ427" s="16" t="s">
        <v>85</v>
      </c>
      <c r="BK427" s="144">
        <f t="shared" si="29"/>
        <v>0</v>
      </c>
      <c r="BL427" s="16" t="s">
        <v>141</v>
      </c>
      <c r="BM427" s="143" t="s">
        <v>923</v>
      </c>
    </row>
    <row r="428" spans="2:65" s="1" customFormat="1" ht="16.5" customHeight="1">
      <c r="B428" s="31"/>
      <c r="C428" s="156" t="s">
        <v>924</v>
      </c>
      <c r="D428" s="156" t="s">
        <v>158</v>
      </c>
      <c r="E428" s="157" t="s">
        <v>925</v>
      </c>
      <c r="F428" s="158" t="s">
        <v>926</v>
      </c>
      <c r="G428" s="159" t="s">
        <v>96</v>
      </c>
      <c r="H428" s="160">
        <v>1935</v>
      </c>
      <c r="I428" s="161"/>
      <c r="J428" s="162">
        <f t="shared" si="20"/>
        <v>0</v>
      </c>
      <c r="K428" s="158" t="s">
        <v>345</v>
      </c>
      <c r="L428" s="163"/>
      <c r="M428" s="164" t="s">
        <v>1</v>
      </c>
      <c r="N428" s="165" t="s">
        <v>42</v>
      </c>
      <c r="P428" s="141">
        <f t="shared" si="21"/>
        <v>0</v>
      </c>
      <c r="Q428" s="141">
        <v>1E-3</v>
      </c>
      <c r="R428" s="141">
        <f t="shared" si="22"/>
        <v>1.9350000000000001</v>
      </c>
      <c r="S428" s="141">
        <v>0</v>
      </c>
      <c r="T428" s="142">
        <f t="shared" si="23"/>
        <v>0</v>
      </c>
      <c r="AR428" s="143" t="s">
        <v>176</v>
      </c>
      <c r="AT428" s="143" t="s">
        <v>158</v>
      </c>
      <c r="AU428" s="143" t="s">
        <v>87</v>
      </c>
      <c r="AY428" s="16" t="s">
        <v>135</v>
      </c>
      <c r="BE428" s="144">
        <f t="shared" si="24"/>
        <v>0</v>
      </c>
      <c r="BF428" s="144">
        <f t="shared" si="25"/>
        <v>0</v>
      </c>
      <c r="BG428" s="144">
        <f t="shared" si="26"/>
        <v>0</v>
      </c>
      <c r="BH428" s="144">
        <f t="shared" si="27"/>
        <v>0</v>
      </c>
      <c r="BI428" s="144">
        <f t="shared" si="28"/>
        <v>0</v>
      </c>
      <c r="BJ428" s="16" t="s">
        <v>85</v>
      </c>
      <c r="BK428" s="144">
        <f t="shared" si="29"/>
        <v>0</v>
      </c>
      <c r="BL428" s="16" t="s">
        <v>141</v>
      </c>
      <c r="BM428" s="143" t="s">
        <v>927</v>
      </c>
    </row>
    <row r="429" spans="2:65" s="1" customFormat="1" ht="16.5" customHeight="1">
      <c r="B429" s="31"/>
      <c r="C429" s="156" t="s">
        <v>928</v>
      </c>
      <c r="D429" s="156" t="s">
        <v>158</v>
      </c>
      <c r="E429" s="157" t="s">
        <v>929</v>
      </c>
      <c r="F429" s="158" t="s">
        <v>930</v>
      </c>
      <c r="G429" s="159" t="s">
        <v>96</v>
      </c>
      <c r="H429" s="160">
        <v>860</v>
      </c>
      <c r="I429" s="161"/>
      <c r="J429" s="162">
        <f t="shared" si="20"/>
        <v>0</v>
      </c>
      <c r="K429" s="158" t="s">
        <v>345</v>
      </c>
      <c r="L429" s="163"/>
      <c r="M429" s="164" t="s">
        <v>1</v>
      </c>
      <c r="N429" s="165" t="s">
        <v>42</v>
      </c>
      <c r="P429" s="141">
        <f t="shared" si="21"/>
        <v>0</v>
      </c>
      <c r="Q429" s="141">
        <v>1E-3</v>
      </c>
      <c r="R429" s="141">
        <f t="shared" si="22"/>
        <v>0.86</v>
      </c>
      <c r="S429" s="141">
        <v>0</v>
      </c>
      <c r="T429" s="142">
        <f t="shared" si="23"/>
        <v>0</v>
      </c>
      <c r="AR429" s="143" t="s">
        <v>176</v>
      </c>
      <c r="AT429" s="143" t="s">
        <v>158</v>
      </c>
      <c r="AU429" s="143" t="s">
        <v>87</v>
      </c>
      <c r="AY429" s="16" t="s">
        <v>135</v>
      </c>
      <c r="BE429" s="144">
        <f t="shared" si="24"/>
        <v>0</v>
      </c>
      <c r="BF429" s="144">
        <f t="shared" si="25"/>
        <v>0</v>
      </c>
      <c r="BG429" s="144">
        <f t="shared" si="26"/>
        <v>0</v>
      </c>
      <c r="BH429" s="144">
        <f t="shared" si="27"/>
        <v>0</v>
      </c>
      <c r="BI429" s="144">
        <f t="shared" si="28"/>
        <v>0</v>
      </c>
      <c r="BJ429" s="16" t="s">
        <v>85</v>
      </c>
      <c r="BK429" s="144">
        <f t="shared" si="29"/>
        <v>0</v>
      </c>
      <c r="BL429" s="16" t="s">
        <v>141</v>
      </c>
      <c r="BM429" s="143" t="s">
        <v>931</v>
      </c>
    </row>
    <row r="430" spans="2:65" s="1" customFormat="1" ht="16.5" customHeight="1">
      <c r="B430" s="31"/>
      <c r="C430" s="156" t="s">
        <v>932</v>
      </c>
      <c r="D430" s="156" t="s">
        <v>158</v>
      </c>
      <c r="E430" s="157" t="s">
        <v>933</v>
      </c>
      <c r="F430" s="158" t="s">
        <v>934</v>
      </c>
      <c r="G430" s="159" t="s">
        <v>96</v>
      </c>
      <c r="H430" s="160">
        <v>860</v>
      </c>
      <c r="I430" s="161"/>
      <c r="J430" s="162">
        <f t="shared" si="20"/>
        <v>0</v>
      </c>
      <c r="K430" s="158" t="s">
        <v>345</v>
      </c>
      <c r="L430" s="163"/>
      <c r="M430" s="164" t="s">
        <v>1</v>
      </c>
      <c r="N430" s="165" t="s">
        <v>42</v>
      </c>
      <c r="P430" s="141">
        <f t="shared" si="21"/>
        <v>0</v>
      </c>
      <c r="Q430" s="141">
        <v>1E-3</v>
      </c>
      <c r="R430" s="141">
        <f t="shared" si="22"/>
        <v>0.86</v>
      </c>
      <c r="S430" s="141">
        <v>0</v>
      </c>
      <c r="T430" s="142">
        <f t="shared" si="23"/>
        <v>0</v>
      </c>
      <c r="AR430" s="143" t="s">
        <v>176</v>
      </c>
      <c r="AT430" s="143" t="s">
        <v>158</v>
      </c>
      <c r="AU430" s="143" t="s">
        <v>87</v>
      </c>
      <c r="AY430" s="16" t="s">
        <v>135</v>
      </c>
      <c r="BE430" s="144">
        <f t="shared" si="24"/>
        <v>0</v>
      </c>
      <c r="BF430" s="144">
        <f t="shared" si="25"/>
        <v>0</v>
      </c>
      <c r="BG430" s="144">
        <f t="shared" si="26"/>
        <v>0</v>
      </c>
      <c r="BH430" s="144">
        <f t="shared" si="27"/>
        <v>0</v>
      </c>
      <c r="BI430" s="144">
        <f t="shared" si="28"/>
        <v>0</v>
      </c>
      <c r="BJ430" s="16" t="s">
        <v>85</v>
      </c>
      <c r="BK430" s="144">
        <f t="shared" si="29"/>
        <v>0</v>
      </c>
      <c r="BL430" s="16" t="s">
        <v>141</v>
      </c>
      <c r="BM430" s="143" t="s">
        <v>935</v>
      </c>
    </row>
    <row r="431" spans="2:65" s="1" customFormat="1" ht="16.5" customHeight="1">
      <c r="B431" s="31"/>
      <c r="C431" s="156" t="s">
        <v>936</v>
      </c>
      <c r="D431" s="156" t="s">
        <v>158</v>
      </c>
      <c r="E431" s="157" t="s">
        <v>937</v>
      </c>
      <c r="F431" s="158" t="s">
        <v>938</v>
      </c>
      <c r="G431" s="159" t="s">
        <v>96</v>
      </c>
      <c r="H431" s="160">
        <v>645</v>
      </c>
      <c r="I431" s="161"/>
      <c r="J431" s="162">
        <f t="shared" si="20"/>
        <v>0</v>
      </c>
      <c r="K431" s="158" t="s">
        <v>345</v>
      </c>
      <c r="L431" s="163"/>
      <c r="M431" s="164" t="s">
        <v>1</v>
      </c>
      <c r="N431" s="165" t="s">
        <v>42</v>
      </c>
      <c r="P431" s="141">
        <f t="shared" si="21"/>
        <v>0</v>
      </c>
      <c r="Q431" s="141">
        <v>1E-3</v>
      </c>
      <c r="R431" s="141">
        <f t="shared" si="22"/>
        <v>0.64500000000000002</v>
      </c>
      <c r="S431" s="141">
        <v>0</v>
      </c>
      <c r="T431" s="142">
        <f t="shared" si="23"/>
        <v>0</v>
      </c>
      <c r="AR431" s="143" t="s">
        <v>176</v>
      </c>
      <c r="AT431" s="143" t="s">
        <v>158</v>
      </c>
      <c r="AU431" s="143" t="s">
        <v>87</v>
      </c>
      <c r="AY431" s="16" t="s">
        <v>135</v>
      </c>
      <c r="BE431" s="144">
        <f t="shared" si="24"/>
        <v>0</v>
      </c>
      <c r="BF431" s="144">
        <f t="shared" si="25"/>
        <v>0</v>
      </c>
      <c r="BG431" s="144">
        <f t="shared" si="26"/>
        <v>0</v>
      </c>
      <c r="BH431" s="144">
        <f t="shared" si="27"/>
        <v>0</v>
      </c>
      <c r="BI431" s="144">
        <f t="shared" si="28"/>
        <v>0</v>
      </c>
      <c r="BJ431" s="16" t="s">
        <v>85</v>
      </c>
      <c r="BK431" s="144">
        <f t="shared" si="29"/>
        <v>0</v>
      </c>
      <c r="BL431" s="16" t="s">
        <v>141</v>
      </c>
      <c r="BM431" s="143" t="s">
        <v>939</v>
      </c>
    </row>
    <row r="432" spans="2:65" s="11" customFormat="1" ht="22.9" customHeight="1">
      <c r="B432" s="120"/>
      <c r="D432" s="121" t="s">
        <v>76</v>
      </c>
      <c r="E432" s="130" t="s">
        <v>171</v>
      </c>
      <c r="F432" s="130" t="s">
        <v>940</v>
      </c>
      <c r="I432" s="123"/>
      <c r="J432" s="131">
        <f>BK432</f>
        <v>0</v>
      </c>
      <c r="L432" s="120"/>
      <c r="M432" s="125"/>
      <c r="P432" s="126">
        <f>SUM(P433:P505)</f>
        <v>0</v>
      </c>
      <c r="R432" s="126">
        <f>SUM(R433:R505)</f>
        <v>16.170916999999996</v>
      </c>
      <c r="T432" s="127">
        <f>SUM(T433:T505)</f>
        <v>0</v>
      </c>
      <c r="AR432" s="121" t="s">
        <v>85</v>
      </c>
      <c r="AT432" s="128" t="s">
        <v>76</v>
      </c>
      <c r="AU432" s="128" t="s">
        <v>85</v>
      </c>
      <c r="AY432" s="121" t="s">
        <v>135</v>
      </c>
      <c r="BK432" s="129">
        <f>SUM(BK433:BK505)</f>
        <v>0</v>
      </c>
    </row>
    <row r="433" spans="2:65" s="1" customFormat="1" ht="21.75" customHeight="1">
      <c r="B433" s="31"/>
      <c r="C433" s="132" t="s">
        <v>941</v>
      </c>
      <c r="D433" s="132" t="s">
        <v>138</v>
      </c>
      <c r="E433" s="133" t="s">
        <v>942</v>
      </c>
      <c r="F433" s="134" t="s">
        <v>943</v>
      </c>
      <c r="G433" s="135" t="s">
        <v>258</v>
      </c>
      <c r="H433" s="136">
        <v>99.96</v>
      </c>
      <c r="I433" s="137"/>
      <c r="J433" s="138">
        <f>ROUND(I433*H433,2)</f>
        <v>0</v>
      </c>
      <c r="K433" s="134" t="s">
        <v>307</v>
      </c>
      <c r="L433" s="31"/>
      <c r="M433" s="139" t="s">
        <v>1</v>
      </c>
      <c r="N433" s="140" t="s">
        <v>42</v>
      </c>
      <c r="P433" s="141">
        <f>O433*H433</f>
        <v>0</v>
      </c>
      <c r="Q433" s="141">
        <v>0</v>
      </c>
      <c r="R433" s="141">
        <f>Q433*H433</f>
        <v>0</v>
      </c>
      <c r="S433" s="141">
        <v>0</v>
      </c>
      <c r="T433" s="142">
        <f>S433*H433</f>
        <v>0</v>
      </c>
      <c r="AR433" s="143" t="s">
        <v>141</v>
      </c>
      <c r="AT433" s="143" t="s">
        <v>138</v>
      </c>
      <c r="AU433" s="143" t="s">
        <v>87</v>
      </c>
      <c r="AY433" s="16" t="s">
        <v>135</v>
      </c>
      <c r="BE433" s="144">
        <f>IF(N433="základní",J433,0)</f>
        <v>0</v>
      </c>
      <c r="BF433" s="144">
        <f>IF(N433="snížená",J433,0)</f>
        <v>0</v>
      </c>
      <c r="BG433" s="144">
        <f>IF(N433="zákl. přenesená",J433,0)</f>
        <v>0</v>
      </c>
      <c r="BH433" s="144">
        <f>IF(N433="sníž. přenesená",J433,0)</f>
        <v>0</v>
      </c>
      <c r="BI433" s="144">
        <f>IF(N433="nulová",J433,0)</f>
        <v>0</v>
      </c>
      <c r="BJ433" s="16" t="s">
        <v>85</v>
      </c>
      <c r="BK433" s="144">
        <f>ROUND(I433*H433,2)</f>
        <v>0</v>
      </c>
      <c r="BL433" s="16" t="s">
        <v>141</v>
      </c>
      <c r="BM433" s="143" t="s">
        <v>944</v>
      </c>
    </row>
    <row r="434" spans="2:65" s="1" customFormat="1" ht="19.5">
      <c r="B434" s="31"/>
      <c r="D434" s="145" t="s">
        <v>143</v>
      </c>
      <c r="F434" s="146" t="s">
        <v>945</v>
      </c>
      <c r="I434" s="147"/>
      <c r="L434" s="31"/>
      <c r="M434" s="148"/>
      <c r="T434" s="55"/>
      <c r="AT434" s="16" t="s">
        <v>143</v>
      </c>
      <c r="AU434" s="16" t="s">
        <v>87</v>
      </c>
    </row>
    <row r="435" spans="2:65" s="12" customFormat="1">
      <c r="B435" s="149"/>
      <c r="D435" s="145" t="s">
        <v>145</v>
      </c>
      <c r="E435" s="150" t="s">
        <v>1</v>
      </c>
      <c r="F435" s="151" t="s">
        <v>946</v>
      </c>
      <c r="H435" s="152">
        <v>99.96</v>
      </c>
      <c r="I435" s="153"/>
      <c r="L435" s="149"/>
      <c r="M435" s="154"/>
      <c r="T435" s="155"/>
      <c r="AT435" s="150" t="s">
        <v>145</v>
      </c>
      <c r="AU435" s="150" t="s">
        <v>87</v>
      </c>
      <c r="AV435" s="12" t="s">
        <v>87</v>
      </c>
      <c r="AW435" s="12" t="s">
        <v>33</v>
      </c>
      <c r="AX435" s="12" t="s">
        <v>85</v>
      </c>
      <c r="AY435" s="150" t="s">
        <v>135</v>
      </c>
    </row>
    <row r="436" spans="2:65" s="1" customFormat="1" ht="16.5" customHeight="1">
      <c r="B436" s="31"/>
      <c r="C436" s="132" t="s">
        <v>947</v>
      </c>
      <c r="D436" s="132" t="s">
        <v>138</v>
      </c>
      <c r="E436" s="133" t="s">
        <v>948</v>
      </c>
      <c r="F436" s="134" t="s">
        <v>949</v>
      </c>
      <c r="G436" s="135" t="s">
        <v>258</v>
      </c>
      <c r="H436" s="136">
        <v>99.96</v>
      </c>
      <c r="I436" s="137"/>
      <c r="J436" s="138">
        <f>ROUND(I436*H436,2)</f>
        <v>0</v>
      </c>
      <c r="K436" s="134" t="s">
        <v>307</v>
      </c>
      <c r="L436" s="31"/>
      <c r="M436" s="139" t="s">
        <v>1</v>
      </c>
      <c r="N436" s="140" t="s">
        <v>42</v>
      </c>
      <c r="P436" s="141">
        <f>O436*H436</f>
        <v>0</v>
      </c>
      <c r="Q436" s="141">
        <v>0</v>
      </c>
      <c r="R436" s="141">
        <f>Q436*H436</f>
        <v>0</v>
      </c>
      <c r="S436" s="141">
        <v>0</v>
      </c>
      <c r="T436" s="142">
        <f>S436*H436</f>
        <v>0</v>
      </c>
      <c r="AR436" s="143" t="s">
        <v>141</v>
      </c>
      <c r="AT436" s="143" t="s">
        <v>138</v>
      </c>
      <c r="AU436" s="143" t="s">
        <v>87</v>
      </c>
      <c r="AY436" s="16" t="s">
        <v>135</v>
      </c>
      <c r="BE436" s="144">
        <f>IF(N436="základní",J436,0)</f>
        <v>0</v>
      </c>
      <c r="BF436" s="144">
        <f>IF(N436="snížená",J436,0)</f>
        <v>0</v>
      </c>
      <c r="BG436" s="144">
        <f>IF(N436="zákl. přenesená",J436,0)</f>
        <v>0</v>
      </c>
      <c r="BH436" s="144">
        <f>IF(N436="sníž. přenesená",J436,0)</f>
        <v>0</v>
      </c>
      <c r="BI436" s="144">
        <f>IF(N436="nulová",J436,0)</f>
        <v>0</v>
      </c>
      <c r="BJ436" s="16" t="s">
        <v>85</v>
      </c>
      <c r="BK436" s="144">
        <f>ROUND(I436*H436,2)</f>
        <v>0</v>
      </c>
      <c r="BL436" s="16" t="s">
        <v>141</v>
      </c>
      <c r="BM436" s="143" t="s">
        <v>950</v>
      </c>
    </row>
    <row r="437" spans="2:65" s="1" customFormat="1" ht="19.5">
      <c r="B437" s="31"/>
      <c r="D437" s="145" t="s">
        <v>143</v>
      </c>
      <c r="F437" s="146" t="s">
        <v>951</v>
      </c>
      <c r="I437" s="147"/>
      <c r="L437" s="31"/>
      <c r="M437" s="148"/>
      <c r="T437" s="55"/>
      <c r="AT437" s="16" t="s">
        <v>143</v>
      </c>
      <c r="AU437" s="16" t="s">
        <v>87</v>
      </c>
    </row>
    <row r="438" spans="2:65" s="12" customFormat="1">
      <c r="B438" s="149"/>
      <c r="D438" s="145" t="s">
        <v>145</v>
      </c>
      <c r="E438" s="150" t="s">
        <v>1</v>
      </c>
      <c r="F438" s="151" t="s">
        <v>946</v>
      </c>
      <c r="H438" s="152">
        <v>99.96</v>
      </c>
      <c r="I438" s="153"/>
      <c r="L438" s="149"/>
      <c r="M438" s="154"/>
      <c r="T438" s="155"/>
      <c r="AT438" s="150" t="s">
        <v>145</v>
      </c>
      <c r="AU438" s="150" t="s">
        <v>87</v>
      </c>
      <c r="AV438" s="12" t="s">
        <v>87</v>
      </c>
      <c r="AW438" s="12" t="s">
        <v>33</v>
      </c>
      <c r="AX438" s="12" t="s">
        <v>85</v>
      </c>
      <c r="AY438" s="150" t="s">
        <v>135</v>
      </c>
    </row>
    <row r="439" spans="2:65" s="1" customFormat="1" ht="21.75" customHeight="1">
      <c r="B439" s="31"/>
      <c r="C439" s="132" t="s">
        <v>952</v>
      </c>
      <c r="D439" s="132" t="s">
        <v>138</v>
      </c>
      <c r="E439" s="133" t="s">
        <v>953</v>
      </c>
      <c r="F439" s="134" t="s">
        <v>954</v>
      </c>
      <c r="G439" s="135" t="s">
        <v>258</v>
      </c>
      <c r="H439" s="136">
        <v>99.96</v>
      </c>
      <c r="I439" s="137"/>
      <c r="J439" s="138">
        <f>ROUND(I439*H439,2)</f>
        <v>0</v>
      </c>
      <c r="K439" s="134" t="s">
        <v>307</v>
      </c>
      <c r="L439" s="31"/>
      <c r="M439" s="139" t="s">
        <v>1</v>
      </c>
      <c r="N439" s="140" t="s">
        <v>42</v>
      </c>
      <c r="P439" s="141">
        <f>O439*H439</f>
        <v>0</v>
      </c>
      <c r="Q439" s="141">
        <v>0</v>
      </c>
      <c r="R439" s="141">
        <f>Q439*H439</f>
        <v>0</v>
      </c>
      <c r="S439" s="141">
        <v>0</v>
      </c>
      <c r="T439" s="142">
        <f>S439*H439</f>
        <v>0</v>
      </c>
      <c r="AR439" s="143" t="s">
        <v>141</v>
      </c>
      <c r="AT439" s="143" t="s">
        <v>138</v>
      </c>
      <c r="AU439" s="143" t="s">
        <v>87</v>
      </c>
      <c r="AY439" s="16" t="s">
        <v>135</v>
      </c>
      <c r="BE439" s="144">
        <f>IF(N439="základní",J439,0)</f>
        <v>0</v>
      </c>
      <c r="BF439" s="144">
        <f>IF(N439="snížená",J439,0)</f>
        <v>0</v>
      </c>
      <c r="BG439" s="144">
        <f>IF(N439="zákl. přenesená",J439,0)</f>
        <v>0</v>
      </c>
      <c r="BH439" s="144">
        <f>IF(N439="sníž. přenesená",J439,0)</f>
        <v>0</v>
      </c>
      <c r="BI439" s="144">
        <f>IF(N439="nulová",J439,0)</f>
        <v>0</v>
      </c>
      <c r="BJ439" s="16" t="s">
        <v>85</v>
      </c>
      <c r="BK439" s="144">
        <f>ROUND(I439*H439,2)</f>
        <v>0</v>
      </c>
      <c r="BL439" s="16" t="s">
        <v>141</v>
      </c>
      <c r="BM439" s="143" t="s">
        <v>955</v>
      </c>
    </row>
    <row r="440" spans="2:65" s="1" customFormat="1" ht="19.5">
      <c r="B440" s="31"/>
      <c r="D440" s="145" t="s">
        <v>143</v>
      </c>
      <c r="F440" s="146" t="s">
        <v>956</v>
      </c>
      <c r="I440" s="147"/>
      <c r="L440" s="31"/>
      <c r="M440" s="148"/>
      <c r="T440" s="55"/>
      <c r="AT440" s="16" t="s">
        <v>143</v>
      </c>
      <c r="AU440" s="16" t="s">
        <v>87</v>
      </c>
    </row>
    <row r="441" spans="2:65" s="12" customFormat="1">
      <c r="B441" s="149"/>
      <c r="D441" s="145" t="s">
        <v>145</v>
      </c>
      <c r="E441" s="150" t="s">
        <v>1</v>
      </c>
      <c r="F441" s="151" t="s">
        <v>946</v>
      </c>
      <c r="H441" s="152">
        <v>99.96</v>
      </c>
      <c r="I441" s="153"/>
      <c r="L441" s="149"/>
      <c r="M441" s="154"/>
      <c r="T441" s="155"/>
      <c r="AT441" s="150" t="s">
        <v>145</v>
      </c>
      <c r="AU441" s="150" t="s">
        <v>87</v>
      </c>
      <c r="AV441" s="12" t="s">
        <v>87</v>
      </c>
      <c r="AW441" s="12" t="s">
        <v>33</v>
      </c>
      <c r="AX441" s="12" t="s">
        <v>85</v>
      </c>
      <c r="AY441" s="150" t="s">
        <v>135</v>
      </c>
    </row>
    <row r="442" spans="2:65" s="1" customFormat="1" ht="16.5" customHeight="1">
      <c r="B442" s="31"/>
      <c r="C442" s="132" t="s">
        <v>957</v>
      </c>
      <c r="D442" s="132" t="s">
        <v>138</v>
      </c>
      <c r="E442" s="133" t="s">
        <v>958</v>
      </c>
      <c r="F442" s="134" t="s">
        <v>959</v>
      </c>
      <c r="G442" s="135" t="s">
        <v>258</v>
      </c>
      <c r="H442" s="136">
        <v>99.96</v>
      </c>
      <c r="I442" s="137"/>
      <c r="J442" s="138">
        <f>ROUND(I442*H442,2)</f>
        <v>0</v>
      </c>
      <c r="K442" s="134" t="s">
        <v>307</v>
      </c>
      <c r="L442" s="31"/>
      <c r="M442" s="139" t="s">
        <v>1</v>
      </c>
      <c r="N442" s="140" t="s">
        <v>42</v>
      </c>
      <c r="P442" s="141">
        <f>O442*H442</f>
        <v>0</v>
      </c>
      <c r="Q442" s="141">
        <v>0</v>
      </c>
      <c r="R442" s="141">
        <f>Q442*H442</f>
        <v>0</v>
      </c>
      <c r="S442" s="141">
        <v>0</v>
      </c>
      <c r="T442" s="142">
        <f>S442*H442</f>
        <v>0</v>
      </c>
      <c r="AR442" s="143" t="s">
        <v>141</v>
      </c>
      <c r="AT442" s="143" t="s">
        <v>138</v>
      </c>
      <c r="AU442" s="143" t="s">
        <v>87</v>
      </c>
      <c r="AY442" s="16" t="s">
        <v>135</v>
      </c>
      <c r="BE442" s="144">
        <f>IF(N442="základní",J442,0)</f>
        <v>0</v>
      </c>
      <c r="BF442" s="144">
        <f>IF(N442="snížená",J442,0)</f>
        <v>0</v>
      </c>
      <c r="BG442" s="144">
        <f>IF(N442="zákl. přenesená",J442,0)</f>
        <v>0</v>
      </c>
      <c r="BH442" s="144">
        <f>IF(N442="sníž. přenesená",J442,0)</f>
        <v>0</v>
      </c>
      <c r="BI442" s="144">
        <f>IF(N442="nulová",J442,0)</f>
        <v>0</v>
      </c>
      <c r="BJ442" s="16" t="s">
        <v>85</v>
      </c>
      <c r="BK442" s="144">
        <f>ROUND(I442*H442,2)</f>
        <v>0</v>
      </c>
      <c r="BL442" s="16" t="s">
        <v>141</v>
      </c>
      <c r="BM442" s="143" t="s">
        <v>960</v>
      </c>
    </row>
    <row r="443" spans="2:65" s="1" customFormat="1" ht="19.5">
      <c r="B443" s="31"/>
      <c r="D443" s="145" t="s">
        <v>143</v>
      </c>
      <c r="F443" s="146" t="s">
        <v>403</v>
      </c>
      <c r="I443" s="147"/>
      <c r="L443" s="31"/>
      <c r="M443" s="148"/>
      <c r="T443" s="55"/>
      <c r="AT443" s="16" t="s">
        <v>143</v>
      </c>
      <c r="AU443" s="16" t="s">
        <v>87</v>
      </c>
    </row>
    <row r="444" spans="2:65" s="12" customFormat="1">
      <c r="B444" s="149"/>
      <c r="D444" s="145" t="s">
        <v>145</v>
      </c>
      <c r="E444" s="150" t="s">
        <v>1</v>
      </c>
      <c r="F444" s="151" t="s">
        <v>946</v>
      </c>
      <c r="H444" s="152">
        <v>99.96</v>
      </c>
      <c r="I444" s="153"/>
      <c r="L444" s="149"/>
      <c r="M444" s="154"/>
      <c r="T444" s="155"/>
      <c r="AT444" s="150" t="s">
        <v>145</v>
      </c>
      <c r="AU444" s="150" t="s">
        <v>87</v>
      </c>
      <c r="AV444" s="12" t="s">
        <v>87</v>
      </c>
      <c r="AW444" s="12" t="s">
        <v>33</v>
      </c>
      <c r="AX444" s="12" t="s">
        <v>85</v>
      </c>
      <c r="AY444" s="150" t="s">
        <v>135</v>
      </c>
    </row>
    <row r="445" spans="2:65" s="1" customFormat="1" ht="16.5" customHeight="1">
      <c r="B445" s="31"/>
      <c r="C445" s="132" t="s">
        <v>961</v>
      </c>
      <c r="D445" s="132" t="s">
        <v>138</v>
      </c>
      <c r="E445" s="133" t="s">
        <v>729</v>
      </c>
      <c r="F445" s="134" t="s">
        <v>730</v>
      </c>
      <c r="G445" s="135" t="s">
        <v>241</v>
      </c>
      <c r="H445" s="136">
        <v>100</v>
      </c>
      <c r="I445" s="137"/>
      <c r="J445" s="138">
        <f>ROUND(I445*H445,2)</f>
        <v>0</v>
      </c>
      <c r="K445" s="134" t="s">
        <v>345</v>
      </c>
      <c r="L445" s="31"/>
      <c r="M445" s="139" t="s">
        <v>1</v>
      </c>
      <c r="N445" s="140" t="s">
        <v>42</v>
      </c>
      <c r="P445" s="141">
        <f>O445*H445</f>
        <v>0</v>
      </c>
      <c r="Q445" s="141">
        <v>1.57E-3</v>
      </c>
      <c r="R445" s="141">
        <f>Q445*H445</f>
        <v>0.157</v>
      </c>
      <c r="S445" s="141">
        <v>0</v>
      </c>
      <c r="T445" s="142">
        <f>S445*H445</f>
        <v>0</v>
      </c>
      <c r="AR445" s="143" t="s">
        <v>141</v>
      </c>
      <c r="AT445" s="143" t="s">
        <v>138</v>
      </c>
      <c r="AU445" s="143" t="s">
        <v>87</v>
      </c>
      <c r="AY445" s="16" t="s">
        <v>135</v>
      </c>
      <c r="BE445" s="144">
        <f>IF(N445="základní",J445,0)</f>
        <v>0</v>
      </c>
      <c r="BF445" s="144">
        <f>IF(N445="snížená",J445,0)</f>
        <v>0</v>
      </c>
      <c r="BG445" s="144">
        <f>IF(N445="zákl. přenesená",J445,0)</f>
        <v>0</v>
      </c>
      <c r="BH445" s="144">
        <f>IF(N445="sníž. přenesená",J445,0)</f>
        <v>0</v>
      </c>
      <c r="BI445" s="144">
        <f>IF(N445="nulová",J445,0)</f>
        <v>0</v>
      </c>
      <c r="BJ445" s="16" t="s">
        <v>85</v>
      </c>
      <c r="BK445" s="144">
        <f>ROUND(I445*H445,2)</f>
        <v>0</v>
      </c>
      <c r="BL445" s="16" t="s">
        <v>141</v>
      </c>
      <c r="BM445" s="143" t="s">
        <v>962</v>
      </c>
    </row>
    <row r="446" spans="2:65" s="1" customFormat="1">
      <c r="B446" s="31"/>
      <c r="D446" s="145" t="s">
        <v>143</v>
      </c>
      <c r="F446" s="146" t="s">
        <v>732</v>
      </c>
      <c r="I446" s="147"/>
      <c r="L446" s="31"/>
      <c r="M446" s="148"/>
      <c r="T446" s="55"/>
      <c r="AT446" s="16" t="s">
        <v>143</v>
      </c>
      <c r="AU446" s="16" t="s">
        <v>87</v>
      </c>
    </row>
    <row r="447" spans="2:65" s="1" customFormat="1" ht="16.5" customHeight="1">
      <c r="B447" s="31"/>
      <c r="C447" s="132" t="s">
        <v>963</v>
      </c>
      <c r="D447" s="132" t="s">
        <v>138</v>
      </c>
      <c r="E447" s="133" t="s">
        <v>483</v>
      </c>
      <c r="F447" s="134" t="s">
        <v>484</v>
      </c>
      <c r="G447" s="135" t="s">
        <v>161</v>
      </c>
      <c r="H447" s="136">
        <v>3.2000000000000001E-2</v>
      </c>
      <c r="I447" s="137"/>
      <c r="J447" s="138">
        <f>ROUND(I447*H447,2)</f>
        <v>0</v>
      </c>
      <c r="K447" s="134" t="s">
        <v>307</v>
      </c>
      <c r="L447" s="31"/>
      <c r="M447" s="139" t="s">
        <v>1</v>
      </c>
      <c r="N447" s="140" t="s">
        <v>42</v>
      </c>
      <c r="P447" s="141">
        <f>O447*H447</f>
        <v>0</v>
      </c>
      <c r="Q447" s="141">
        <v>0</v>
      </c>
      <c r="R447" s="141">
        <f>Q447*H447</f>
        <v>0</v>
      </c>
      <c r="S447" s="141">
        <v>0</v>
      </c>
      <c r="T447" s="142">
        <f>S447*H447</f>
        <v>0</v>
      </c>
      <c r="AR447" s="143" t="s">
        <v>141</v>
      </c>
      <c r="AT447" s="143" t="s">
        <v>138</v>
      </c>
      <c r="AU447" s="143" t="s">
        <v>87</v>
      </c>
      <c r="AY447" s="16" t="s">
        <v>135</v>
      </c>
      <c r="BE447" s="144">
        <f>IF(N447="základní",J447,0)</f>
        <v>0</v>
      </c>
      <c r="BF447" s="144">
        <f>IF(N447="snížená",J447,0)</f>
        <v>0</v>
      </c>
      <c r="BG447" s="144">
        <f>IF(N447="zákl. přenesená",J447,0)</f>
        <v>0</v>
      </c>
      <c r="BH447" s="144">
        <f>IF(N447="sníž. přenesená",J447,0)</f>
        <v>0</v>
      </c>
      <c r="BI447" s="144">
        <f>IF(N447="nulová",J447,0)</f>
        <v>0</v>
      </c>
      <c r="BJ447" s="16" t="s">
        <v>85</v>
      </c>
      <c r="BK447" s="144">
        <f>ROUND(I447*H447,2)</f>
        <v>0</v>
      </c>
      <c r="BL447" s="16" t="s">
        <v>141</v>
      </c>
      <c r="BM447" s="143" t="s">
        <v>964</v>
      </c>
    </row>
    <row r="448" spans="2:65" s="12" customFormat="1">
      <c r="B448" s="149"/>
      <c r="D448" s="145" t="s">
        <v>145</v>
      </c>
      <c r="F448" s="151" t="s">
        <v>965</v>
      </c>
      <c r="H448" s="152">
        <v>3.2000000000000001E-2</v>
      </c>
      <c r="I448" s="153"/>
      <c r="L448" s="149"/>
      <c r="M448" s="154"/>
      <c r="T448" s="155"/>
      <c r="AT448" s="150" t="s">
        <v>145</v>
      </c>
      <c r="AU448" s="150" t="s">
        <v>87</v>
      </c>
      <c r="AV448" s="12" t="s">
        <v>87</v>
      </c>
      <c r="AW448" s="12" t="s">
        <v>4</v>
      </c>
      <c r="AX448" s="12" t="s">
        <v>85</v>
      </c>
      <c r="AY448" s="150" t="s">
        <v>135</v>
      </c>
    </row>
    <row r="449" spans="2:65" s="1" customFormat="1" ht="16.5" customHeight="1">
      <c r="B449" s="31"/>
      <c r="C449" s="156" t="s">
        <v>228</v>
      </c>
      <c r="D449" s="156" t="s">
        <v>158</v>
      </c>
      <c r="E449" s="157" t="s">
        <v>488</v>
      </c>
      <c r="F449" s="158" t="s">
        <v>489</v>
      </c>
      <c r="G449" s="159" t="s">
        <v>490</v>
      </c>
      <c r="H449" s="160">
        <v>31.7</v>
      </c>
      <c r="I449" s="161"/>
      <c r="J449" s="162">
        <f>ROUND(I449*H449,2)</f>
        <v>0</v>
      </c>
      <c r="K449" s="158" t="s">
        <v>345</v>
      </c>
      <c r="L449" s="163"/>
      <c r="M449" s="164" t="s">
        <v>1</v>
      </c>
      <c r="N449" s="165" t="s">
        <v>42</v>
      </c>
      <c r="P449" s="141">
        <f>O449*H449</f>
        <v>0</v>
      </c>
      <c r="Q449" s="141">
        <v>1E-3</v>
      </c>
      <c r="R449" s="141">
        <f>Q449*H449</f>
        <v>3.1699999999999999E-2</v>
      </c>
      <c r="S449" s="141">
        <v>0</v>
      </c>
      <c r="T449" s="142">
        <f>S449*H449</f>
        <v>0</v>
      </c>
      <c r="AR449" s="143" t="s">
        <v>176</v>
      </c>
      <c r="AT449" s="143" t="s">
        <v>158</v>
      </c>
      <c r="AU449" s="143" t="s">
        <v>87</v>
      </c>
      <c r="AY449" s="16" t="s">
        <v>135</v>
      </c>
      <c r="BE449" s="144">
        <f>IF(N449="základní",J449,0)</f>
        <v>0</v>
      </c>
      <c r="BF449" s="144">
        <f>IF(N449="snížená",J449,0)</f>
        <v>0</v>
      </c>
      <c r="BG449" s="144">
        <f>IF(N449="zákl. přenesená",J449,0)</f>
        <v>0</v>
      </c>
      <c r="BH449" s="144">
        <f>IF(N449="sníž. přenesená",J449,0)</f>
        <v>0</v>
      </c>
      <c r="BI449" s="144">
        <f>IF(N449="nulová",J449,0)</f>
        <v>0</v>
      </c>
      <c r="BJ449" s="16" t="s">
        <v>85</v>
      </c>
      <c r="BK449" s="144">
        <f>ROUND(I449*H449,2)</f>
        <v>0</v>
      </c>
      <c r="BL449" s="16" t="s">
        <v>141</v>
      </c>
      <c r="BM449" s="143" t="s">
        <v>966</v>
      </c>
    </row>
    <row r="450" spans="2:65" s="12" customFormat="1">
      <c r="B450" s="149"/>
      <c r="D450" s="145" t="s">
        <v>145</v>
      </c>
      <c r="E450" s="150" t="s">
        <v>1</v>
      </c>
      <c r="F450" s="151" t="s">
        <v>967</v>
      </c>
      <c r="H450" s="152">
        <v>31.7</v>
      </c>
      <c r="I450" s="153"/>
      <c r="L450" s="149"/>
      <c r="M450" s="154"/>
      <c r="T450" s="155"/>
      <c r="AT450" s="150" t="s">
        <v>145</v>
      </c>
      <c r="AU450" s="150" t="s">
        <v>87</v>
      </c>
      <c r="AV450" s="12" t="s">
        <v>87</v>
      </c>
      <c r="AW450" s="12" t="s">
        <v>33</v>
      </c>
      <c r="AX450" s="12" t="s">
        <v>77</v>
      </c>
      <c r="AY450" s="150" t="s">
        <v>135</v>
      </c>
    </row>
    <row r="451" spans="2:65" s="14" customFormat="1">
      <c r="B451" s="178"/>
      <c r="D451" s="145" t="s">
        <v>145</v>
      </c>
      <c r="E451" s="179" t="s">
        <v>1</v>
      </c>
      <c r="F451" s="180" t="s">
        <v>531</v>
      </c>
      <c r="H451" s="181">
        <v>31.7</v>
      </c>
      <c r="I451" s="182"/>
      <c r="L451" s="178"/>
      <c r="M451" s="183"/>
      <c r="T451" s="184"/>
      <c r="AT451" s="179" t="s">
        <v>145</v>
      </c>
      <c r="AU451" s="179" t="s">
        <v>87</v>
      </c>
      <c r="AV451" s="14" t="s">
        <v>141</v>
      </c>
      <c r="AW451" s="14" t="s">
        <v>33</v>
      </c>
      <c r="AX451" s="14" t="s">
        <v>85</v>
      </c>
      <c r="AY451" s="179" t="s">
        <v>135</v>
      </c>
    </row>
    <row r="452" spans="2:65" s="1" customFormat="1" ht="24.2" customHeight="1">
      <c r="B452" s="31"/>
      <c r="C452" s="132" t="s">
        <v>968</v>
      </c>
      <c r="D452" s="132" t="s">
        <v>138</v>
      </c>
      <c r="E452" s="133" t="s">
        <v>969</v>
      </c>
      <c r="F452" s="134" t="s">
        <v>970</v>
      </c>
      <c r="G452" s="135" t="s">
        <v>105</v>
      </c>
      <c r="H452" s="136">
        <v>317</v>
      </c>
      <c r="I452" s="137"/>
      <c r="J452" s="138">
        <f>ROUND(I452*H452,2)</f>
        <v>0</v>
      </c>
      <c r="K452" s="134" t="s">
        <v>307</v>
      </c>
      <c r="L452" s="31"/>
      <c r="M452" s="139" t="s">
        <v>1</v>
      </c>
      <c r="N452" s="140" t="s">
        <v>42</v>
      </c>
      <c r="P452" s="141">
        <f>O452*H452</f>
        <v>0</v>
      </c>
      <c r="Q452" s="141">
        <v>0</v>
      </c>
      <c r="R452" s="141">
        <f>Q452*H452</f>
        <v>0</v>
      </c>
      <c r="S452" s="141">
        <v>0</v>
      </c>
      <c r="T452" s="142">
        <f>S452*H452</f>
        <v>0</v>
      </c>
      <c r="AR452" s="143" t="s">
        <v>141</v>
      </c>
      <c r="AT452" s="143" t="s">
        <v>138</v>
      </c>
      <c r="AU452" s="143" t="s">
        <v>87</v>
      </c>
      <c r="AY452" s="16" t="s">
        <v>135</v>
      </c>
      <c r="BE452" s="144">
        <f>IF(N452="základní",J452,0)</f>
        <v>0</v>
      </c>
      <c r="BF452" s="144">
        <f>IF(N452="snížená",J452,0)</f>
        <v>0</v>
      </c>
      <c r="BG452" s="144">
        <f>IF(N452="zákl. přenesená",J452,0)</f>
        <v>0</v>
      </c>
      <c r="BH452" s="144">
        <f>IF(N452="sníž. přenesená",J452,0)</f>
        <v>0</v>
      </c>
      <c r="BI452" s="144">
        <f>IF(N452="nulová",J452,0)</f>
        <v>0</v>
      </c>
      <c r="BJ452" s="16" t="s">
        <v>85</v>
      </c>
      <c r="BK452" s="144">
        <f>ROUND(I452*H452,2)</f>
        <v>0</v>
      </c>
      <c r="BL452" s="16" t="s">
        <v>141</v>
      </c>
      <c r="BM452" s="143" t="s">
        <v>971</v>
      </c>
    </row>
    <row r="453" spans="2:65" s="1" customFormat="1" ht="19.5">
      <c r="B453" s="31"/>
      <c r="D453" s="145" t="s">
        <v>143</v>
      </c>
      <c r="F453" s="146" t="s">
        <v>972</v>
      </c>
      <c r="I453" s="147"/>
      <c r="L453" s="31"/>
      <c r="M453" s="148"/>
      <c r="T453" s="55"/>
      <c r="AT453" s="16" t="s">
        <v>143</v>
      </c>
      <c r="AU453" s="16" t="s">
        <v>87</v>
      </c>
    </row>
    <row r="454" spans="2:65" s="12" customFormat="1">
      <c r="B454" s="149"/>
      <c r="D454" s="145" t="s">
        <v>145</v>
      </c>
      <c r="E454" s="150" t="s">
        <v>1</v>
      </c>
      <c r="F454" s="151" t="s">
        <v>253</v>
      </c>
      <c r="H454" s="152">
        <v>317</v>
      </c>
      <c r="I454" s="153"/>
      <c r="L454" s="149"/>
      <c r="M454" s="154"/>
      <c r="T454" s="155"/>
      <c r="AT454" s="150" t="s">
        <v>145</v>
      </c>
      <c r="AU454" s="150" t="s">
        <v>87</v>
      </c>
      <c r="AV454" s="12" t="s">
        <v>87</v>
      </c>
      <c r="AW454" s="12" t="s">
        <v>33</v>
      </c>
      <c r="AX454" s="12" t="s">
        <v>85</v>
      </c>
      <c r="AY454" s="150" t="s">
        <v>135</v>
      </c>
    </row>
    <row r="455" spans="2:65" s="1" customFormat="1" ht="16.5" customHeight="1">
      <c r="B455" s="31"/>
      <c r="C455" s="156" t="s">
        <v>973</v>
      </c>
      <c r="D455" s="156" t="s">
        <v>158</v>
      </c>
      <c r="E455" s="157" t="s">
        <v>974</v>
      </c>
      <c r="F455" s="158" t="s">
        <v>975</v>
      </c>
      <c r="G455" s="159" t="s">
        <v>258</v>
      </c>
      <c r="H455" s="160">
        <v>4.63</v>
      </c>
      <c r="I455" s="161"/>
      <c r="J455" s="162">
        <f>ROUND(I455*H455,2)</f>
        <v>0</v>
      </c>
      <c r="K455" s="158" t="s">
        <v>345</v>
      </c>
      <c r="L455" s="163"/>
      <c r="M455" s="164" t="s">
        <v>1</v>
      </c>
      <c r="N455" s="165" t="s">
        <v>42</v>
      </c>
      <c r="P455" s="141">
        <f>O455*H455</f>
        <v>0</v>
      </c>
      <c r="Q455" s="141">
        <v>0</v>
      </c>
      <c r="R455" s="141">
        <f>Q455*H455</f>
        <v>0</v>
      </c>
      <c r="S455" s="141">
        <v>0</v>
      </c>
      <c r="T455" s="142">
        <f>S455*H455</f>
        <v>0</v>
      </c>
      <c r="AR455" s="143" t="s">
        <v>176</v>
      </c>
      <c r="AT455" s="143" t="s">
        <v>158</v>
      </c>
      <c r="AU455" s="143" t="s">
        <v>87</v>
      </c>
      <c r="AY455" s="16" t="s">
        <v>135</v>
      </c>
      <c r="BE455" s="144">
        <f>IF(N455="základní",J455,0)</f>
        <v>0</v>
      </c>
      <c r="BF455" s="144">
        <f>IF(N455="snížená",J455,0)</f>
        <v>0</v>
      </c>
      <c r="BG455" s="144">
        <f>IF(N455="zákl. přenesená",J455,0)</f>
        <v>0</v>
      </c>
      <c r="BH455" s="144">
        <f>IF(N455="sníž. přenesená",J455,0)</f>
        <v>0</v>
      </c>
      <c r="BI455" s="144">
        <f>IF(N455="nulová",J455,0)</f>
        <v>0</v>
      </c>
      <c r="BJ455" s="16" t="s">
        <v>85</v>
      </c>
      <c r="BK455" s="144">
        <f>ROUND(I455*H455,2)</f>
        <v>0</v>
      </c>
      <c r="BL455" s="16" t="s">
        <v>141</v>
      </c>
      <c r="BM455" s="143" t="s">
        <v>976</v>
      </c>
    </row>
    <row r="456" spans="2:65" s="12" customFormat="1">
      <c r="B456" s="149"/>
      <c r="D456" s="145" t="s">
        <v>145</v>
      </c>
      <c r="E456" s="150" t="s">
        <v>1</v>
      </c>
      <c r="F456" s="151" t="s">
        <v>977</v>
      </c>
      <c r="H456" s="152">
        <v>4.63</v>
      </c>
      <c r="I456" s="153"/>
      <c r="L456" s="149"/>
      <c r="M456" s="154"/>
      <c r="T456" s="155"/>
      <c r="AT456" s="150" t="s">
        <v>145</v>
      </c>
      <c r="AU456" s="150" t="s">
        <v>87</v>
      </c>
      <c r="AV456" s="12" t="s">
        <v>87</v>
      </c>
      <c r="AW456" s="12" t="s">
        <v>33</v>
      </c>
      <c r="AX456" s="12" t="s">
        <v>85</v>
      </c>
      <c r="AY456" s="150" t="s">
        <v>135</v>
      </c>
    </row>
    <row r="457" spans="2:65" s="1" customFormat="1" ht="16.5" customHeight="1">
      <c r="B457" s="31"/>
      <c r="C457" s="156" t="s">
        <v>978</v>
      </c>
      <c r="D457" s="156" t="s">
        <v>158</v>
      </c>
      <c r="E457" s="157" t="s">
        <v>979</v>
      </c>
      <c r="F457" s="158" t="s">
        <v>980</v>
      </c>
      <c r="G457" s="159" t="s">
        <v>258</v>
      </c>
      <c r="H457" s="160">
        <v>4.63</v>
      </c>
      <c r="I457" s="161"/>
      <c r="J457" s="162">
        <f>ROUND(I457*H457,2)</f>
        <v>0</v>
      </c>
      <c r="K457" s="158" t="s">
        <v>345</v>
      </c>
      <c r="L457" s="163"/>
      <c r="M457" s="164" t="s">
        <v>1</v>
      </c>
      <c r="N457" s="165" t="s">
        <v>42</v>
      </c>
      <c r="P457" s="141">
        <f>O457*H457</f>
        <v>0</v>
      </c>
      <c r="Q457" s="141">
        <v>0</v>
      </c>
      <c r="R457" s="141">
        <f>Q457*H457</f>
        <v>0</v>
      </c>
      <c r="S457" s="141">
        <v>0</v>
      </c>
      <c r="T457" s="142">
        <f>S457*H457</f>
        <v>0</v>
      </c>
      <c r="AR457" s="143" t="s">
        <v>176</v>
      </c>
      <c r="AT457" s="143" t="s">
        <v>158</v>
      </c>
      <c r="AU457" s="143" t="s">
        <v>87</v>
      </c>
      <c r="AY457" s="16" t="s">
        <v>135</v>
      </c>
      <c r="BE457" s="144">
        <f>IF(N457="základní",J457,0)</f>
        <v>0</v>
      </c>
      <c r="BF457" s="144">
        <f>IF(N457="snížená",J457,0)</f>
        <v>0</v>
      </c>
      <c r="BG457" s="144">
        <f>IF(N457="zákl. přenesená",J457,0)</f>
        <v>0</v>
      </c>
      <c r="BH457" s="144">
        <f>IF(N457="sníž. přenesená",J457,0)</f>
        <v>0</v>
      </c>
      <c r="BI457" s="144">
        <f>IF(N457="nulová",J457,0)</f>
        <v>0</v>
      </c>
      <c r="BJ457" s="16" t="s">
        <v>85</v>
      </c>
      <c r="BK457" s="144">
        <f>ROUND(I457*H457,2)</f>
        <v>0</v>
      </c>
      <c r="BL457" s="16" t="s">
        <v>141</v>
      </c>
      <c r="BM457" s="143" t="s">
        <v>981</v>
      </c>
    </row>
    <row r="458" spans="2:65" s="12" customFormat="1">
      <c r="B458" s="149"/>
      <c r="D458" s="145" t="s">
        <v>145</v>
      </c>
      <c r="E458" s="150" t="s">
        <v>1</v>
      </c>
      <c r="F458" s="151" t="s">
        <v>977</v>
      </c>
      <c r="H458" s="152">
        <v>4.63</v>
      </c>
      <c r="I458" s="153"/>
      <c r="L458" s="149"/>
      <c r="M458" s="154"/>
      <c r="T458" s="155"/>
      <c r="AT458" s="150" t="s">
        <v>145</v>
      </c>
      <c r="AU458" s="150" t="s">
        <v>87</v>
      </c>
      <c r="AV458" s="12" t="s">
        <v>87</v>
      </c>
      <c r="AW458" s="12" t="s">
        <v>33</v>
      </c>
      <c r="AX458" s="12" t="s">
        <v>85</v>
      </c>
      <c r="AY458" s="150" t="s">
        <v>135</v>
      </c>
    </row>
    <row r="459" spans="2:65" s="1" customFormat="1" ht="16.5" customHeight="1">
      <c r="B459" s="31"/>
      <c r="C459" s="132" t="s">
        <v>982</v>
      </c>
      <c r="D459" s="132" t="s">
        <v>138</v>
      </c>
      <c r="E459" s="133" t="s">
        <v>983</v>
      </c>
      <c r="F459" s="134" t="s">
        <v>984</v>
      </c>
      <c r="G459" s="135" t="s">
        <v>258</v>
      </c>
      <c r="H459" s="136">
        <v>8.6999999999999993</v>
      </c>
      <c r="I459" s="137"/>
      <c r="J459" s="138">
        <f>ROUND(I459*H459,2)</f>
        <v>0</v>
      </c>
      <c r="K459" s="134" t="s">
        <v>345</v>
      </c>
      <c r="L459" s="31"/>
      <c r="M459" s="139" t="s">
        <v>1</v>
      </c>
      <c r="N459" s="140" t="s">
        <v>42</v>
      </c>
      <c r="P459" s="141">
        <f>O459*H459</f>
        <v>0</v>
      </c>
      <c r="Q459" s="141">
        <v>1.837</v>
      </c>
      <c r="R459" s="141">
        <f>Q459*H459</f>
        <v>15.981899999999998</v>
      </c>
      <c r="S459" s="141">
        <v>0</v>
      </c>
      <c r="T459" s="142">
        <f>S459*H459</f>
        <v>0</v>
      </c>
      <c r="AR459" s="143" t="s">
        <v>141</v>
      </c>
      <c r="AT459" s="143" t="s">
        <v>138</v>
      </c>
      <c r="AU459" s="143" t="s">
        <v>87</v>
      </c>
      <c r="AY459" s="16" t="s">
        <v>135</v>
      </c>
      <c r="BE459" s="144">
        <f>IF(N459="základní",J459,0)</f>
        <v>0</v>
      </c>
      <c r="BF459" s="144">
        <f>IF(N459="snížená",J459,0)</f>
        <v>0</v>
      </c>
      <c r="BG459" s="144">
        <f>IF(N459="zákl. přenesená",J459,0)</f>
        <v>0</v>
      </c>
      <c r="BH459" s="144">
        <f>IF(N459="sníž. přenesená",J459,0)</f>
        <v>0</v>
      </c>
      <c r="BI459" s="144">
        <f>IF(N459="nulová",J459,0)</f>
        <v>0</v>
      </c>
      <c r="BJ459" s="16" t="s">
        <v>85</v>
      </c>
      <c r="BK459" s="144">
        <f>ROUND(I459*H459,2)</f>
        <v>0</v>
      </c>
      <c r="BL459" s="16" t="s">
        <v>141</v>
      </c>
      <c r="BM459" s="143" t="s">
        <v>985</v>
      </c>
    </row>
    <row r="460" spans="2:65" s="1" customFormat="1">
      <c r="B460" s="31"/>
      <c r="D460" s="145" t="s">
        <v>143</v>
      </c>
      <c r="F460" s="146" t="s">
        <v>986</v>
      </c>
      <c r="I460" s="147"/>
      <c r="L460" s="31"/>
      <c r="M460" s="148"/>
      <c r="T460" s="55"/>
      <c r="AT460" s="16" t="s">
        <v>143</v>
      </c>
      <c r="AU460" s="16" t="s">
        <v>87</v>
      </c>
    </row>
    <row r="461" spans="2:65" s="12" customFormat="1">
      <c r="B461" s="149"/>
      <c r="D461" s="145" t="s">
        <v>145</v>
      </c>
      <c r="E461" s="150" t="s">
        <v>1</v>
      </c>
      <c r="F461" s="151" t="s">
        <v>987</v>
      </c>
      <c r="H461" s="152">
        <v>8.6999999999999993</v>
      </c>
      <c r="I461" s="153"/>
      <c r="L461" s="149"/>
      <c r="M461" s="154"/>
      <c r="T461" s="155"/>
      <c r="AT461" s="150" t="s">
        <v>145</v>
      </c>
      <c r="AU461" s="150" t="s">
        <v>87</v>
      </c>
      <c r="AV461" s="12" t="s">
        <v>87</v>
      </c>
      <c r="AW461" s="12" t="s">
        <v>33</v>
      </c>
      <c r="AX461" s="12" t="s">
        <v>85</v>
      </c>
      <c r="AY461" s="150" t="s">
        <v>135</v>
      </c>
    </row>
    <row r="462" spans="2:65" s="1" customFormat="1" ht="16.5" customHeight="1">
      <c r="B462" s="31"/>
      <c r="C462" s="132" t="s">
        <v>988</v>
      </c>
      <c r="D462" s="132" t="s">
        <v>138</v>
      </c>
      <c r="E462" s="133" t="s">
        <v>989</v>
      </c>
      <c r="F462" s="134" t="s">
        <v>990</v>
      </c>
      <c r="G462" s="135" t="s">
        <v>105</v>
      </c>
      <c r="H462" s="136">
        <v>317</v>
      </c>
      <c r="I462" s="137"/>
      <c r="J462" s="138">
        <f>ROUND(I462*H462,2)</f>
        <v>0</v>
      </c>
      <c r="K462" s="134" t="s">
        <v>307</v>
      </c>
      <c r="L462" s="31"/>
      <c r="M462" s="139" t="s">
        <v>1</v>
      </c>
      <c r="N462" s="140" t="s">
        <v>42</v>
      </c>
      <c r="P462" s="141">
        <f>O462*H462</f>
        <v>0</v>
      </c>
      <c r="Q462" s="141">
        <v>0</v>
      </c>
      <c r="R462" s="141">
        <f>Q462*H462</f>
        <v>0</v>
      </c>
      <c r="S462" s="141">
        <v>0</v>
      </c>
      <c r="T462" s="142">
        <f>S462*H462</f>
        <v>0</v>
      </c>
      <c r="AR462" s="143" t="s">
        <v>141</v>
      </c>
      <c r="AT462" s="143" t="s">
        <v>138</v>
      </c>
      <c r="AU462" s="143" t="s">
        <v>87</v>
      </c>
      <c r="AY462" s="16" t="s">
        <v>135</v>
      </c>
      <c r="BE462" s="144">
        <f>IF(N462="základní",J462,0)</f>
        <v>0</v>
      </c>
      <c r="BF462" s="144">
        <f>IF(N462="snížená",J462,0)</f>
        <v>0</v>
      </c>
      <c r="BG462" s="144">
        <f>IF(N462="zákl. přenesená",J462,0)</f>
        <v>0</v>
      </c>
      <c r="BH462" s="144">
        <f>IF(N462="sníž. přenesená",J462,0)</f>
        <v>0</v>
      </c>
      <c r="BI462" s="144">
        <f>IF(N462="nulová",J462,0)</f>
        <v>0</v>
      </c>
      <c r="BJ462" s="16" t="s">
        <v>85</v>
      </c>
      <c r="BK462" s="144">
        <f>ROUND(I462*H462,2)</f>
        <v>0</v>
      </c>
      <c r="BL462" s="16" t="s">
        <v>141</v>
      </c>
      <c r="BM462" s="143" t="s">
        <v>991</v>
      </c>
    </row>
    <row r="463" spans="2:65" s="1" customFormat="1">
      <c r="B463" s="31"/>
      <c r="D463" s="145" t="s">
        <v>143</v>
      </c>
      <c r="F463" s="146" t="s">
        <v>992</v>
      </c>
      <c r="I463" s="147"/>
      <c r="L463" s="31"/>
      <c r="M463" s="148"/>
      <c r="T463" s="55"/>
      <c r="AT463" s="16" t="s">
        <v>143</v>
      </c>
      <c r="AU463" s="16" t="s">
        <v>87</v>
      </c>
    </row>
    <row r="464" spans="2:65" s="12" customFormat="1">
      <c r="B464" s="149"/>
      <c r="D464" s="145" t="s">
        <v>145</v>
      </c>
      <c r="E464" s="150" t="s">
        <v>1</v>
      </c>
      <c r="F464" s="151" t="s">
        <v>253</v>
      </c>
      <c r="H464" s="152">
        <v>317</v>
      </c>
      <c r="I464" s="153"/>
      <c r="L464" s="149"/>
      <c r="M464" s="154"/>
      <c r="T464" s="155"/>
      <c r="AT464" s="150" t="s">
        <v>145</v>
      </c>
      <c r="AU464" s="150" t="s">
        <v>87</v>
      </c>
      <c r="AV464" s="12" t="s">
        <v>87</v>
      </c>
      <c r="AW464" s="12" t="s">
        <v>33</v>
      </c>
      <c r="AX464" s="12" t="s">
        <v>85</v>
      </c>
      <c r="AY464" s="150" t="s">
        <v>135</v>
      </c>
    </row>
    <row r="465" spans="2:65" s="1" customFormat="1" ht="16.5" customHeight="1">
      <c r="B465" s="31"/>
      <c r="C465" s="132" t="s">
        <v>993</v>
      </c>
      <c r="D465" s="132" t="s">
        <v>138</v>
      </c>
      <c r="E465" s="133" t="s">
        <v>994</v>
      </c>
      <c r="F465" s="134" t="s">
        <v>995</v>
      </c>
      <c r="G465" s="135" t="s">
        <v>105</v>
      </c>
      <c r="H465" s="136">
        <v>317</v>
      </c>
      <c r="I465" s="137"/>
      <c r="J465" s="138">
        <f>ROUND(I465*H465,2)</f>
        <v>0</v>
      </c>
      <c r="K465" s="134" t="s">
        <v>307</v>
      </c>
      <c r="L465" s="31"/>
      <c r="M465" s="139" t="s">
        <v>1</v>
      </c>
      <c r="N465" s="140" t="s">
        <v>42</v>
      </c>
      <c r="P465" s="141">
        <f>O465*H465</f>
        <v>0</v>
      </c>
      <c r="Q465" s="141">
        <v>0</v>
      </c>
      <c r="R465" s="141">
        <f>Q465*H465</f>
        <v>0</v>
      </c>
      <c r="S465" s="141">
        <v>0</v>
      </c>
      <c r="T465" s="142">
        <f>S465*H465</f>
        <v>0</v>
      </c>
      <c r="AR465" s="143" t="s">
        <v>141</v>
      </c>
      <c r="AT465" s="143" t="s">
        <v>138</v>
      </c>
      <c r="AU465" s="143" t="s">
        <v>87</v>
      </c>
      <c r="AY465" s="16" t="s">
        <v>135</v>
      </c>
      <c r="BE465" s="144">
        <f>IF(N465="základní",J465,0)</f>
        <v>0</v>
      </c>
      <c r="BF465" s="144">
        <f>IF(N465="snížená",J465,0)</f>
        <v>0</v>
      </c>
      <c r="BG465" s="144">
        <f>IF(N465="zákl. přenesená",J465,0)</f>
        <v>0</v>
      </c>
      <c r="BH465" s="144">
        <f>IF(N465="sníž. přenesená",J465,0)</f>
        <v>0</v>
      </c>
      <c r="BI465" s="144">
        <f>IF(N465="nulová",J465,0)</f>
        <v>0</v>
      </c>
      <c r="BJ465" s="16" t="s">
        <v>85</v>
      </c>
      <c r="BK465" s="144">
        <f>ROUND(I465*H465,2)</f>
        <v>0</v>
      </c>
      <c r="BL465" s="16" t="s">
        <v>141</v>
      </c>
      <c r="BM465" s="143" t="s">
        <v>996</v>
      </c>
    </row>
    <row r="466" spans="2:65" s="1" customFormat="1" ht="19.5">
      <c r="B466" s="31"/>
      <c r="D466" s="145" t="s">
        <v>143</v>
      </c>
      <c r="F466" s="146" t="s">
        <v>997</v>
      </c>
      <c r="I466" s="147"/>
      <c r="L466" s="31"/>
      <c r="M466" s="148"/>
      <c r="T466" s="55"/>
      <c r="AT466" s="16" t="s">
        <v>143</v>
      </c>
      <c r="AU466" s="16" t="s">
        <v>87</v>
      </c>
    </row>
    <row r="467" spans="2:65" s="12" customFormat="1">
      <c r="B467" s="149"/>
      <c r="D467" s="145" t="s">
        <v>145</v>
      </c>
      <c r="E467" s="150" t="s">
        <v>1</v>
      </c>
      <c r="F467" s="151" t="s">
        <v>253</v>
      </c>
      <c r="H467" s="152">
        <v>317</v>
      </c>
      <c r="I467" s="153"/>
      <c r="L467" s="149"/>
      <c r="M467" s="154"/>
      <c r="T467" s="155"/>
      <c r="AT467" s="150" t="s">
        <v>145</v>
      </c>
      <c r="AU467" s="150" t="s">
        <v>87</v>
      </c>
      <c r="AV467" s="12" t="s">
        <v>87</v>
      </c>
      <c r="AW467" s="12" t="s">
        <v>33</v>
      </c>
      <c r="AX467" s="12" t="s">
        <v>85</v>
      </c>
      <c r="AY467" s="150" t="s">
        <v>135</v>
      </c>
    </row>
    <row r="468" spans="2:65" s="1" customFormat="1" ht="21.75" customHeight="1">
      <c r="B468" s="31"/>
      <c r="C468" s="132" t="s">
        <v>998</v>
      </c>
      <c r="D468" s="132" t="s">
        <v>138</v>
      </c>
      <c r="E468" s="133" t="s">
        <v>632</v>
      </c>
      <c r="F468" s="134" t="s">
        <v>357</v>
      </c>
      <c r="G468" s="135" t="s">
        <v>105</v>
      </c>
      <c r="H468" s="136">
        <v>634</v>
      </c>
      <c r="I468" s="137"/>
      <c r="J468" s="138">
        <f>ROUND(I468*H468,2)</f>
        <v>0</v>
      </c>
      <c r="K468" s="134" t="s">
        <v>307</v>
      </c>
      <c r="L468" s="31"/>
      <c r="M468" s="139" t="s">
        <v>1</v>
      </c>
      <c r="N468" s="140" t="s">
        <v>42</v>
      </c>
      <c r="P468" s="141">
        <f>O468*H468</f>
        <v>0</v>
      </c>
      <c r="Q468" s="141">
        <v>0</v>
      </c>
      <c r="R468" s="141">
        <f>Q468*H468</f>
        <v>0</v>
      </c>
      <c r="S468" s="141">
        <v>0</v>
      </c>
      <c r="T468" s="142">
        <f>S468*H468</f>
        <v>0</v>
      </c>
      <c r="AR468" s="143" t="s">
        <v>141</v>
      </c>
      <c r="AT468" s="143" t="s">
        <v>138</v>
      </c>
      <c r="AU468" s="143" t="s">
        <v>87</v>
      </c>
      <c r="AY468" s="16" t="s">
        <v>135</v>
      </c>
      <c r="BE468" s="144">
        <f>IF(N468="základní",J468,0)</f>
        <v>0</v>
      </c>
      <c r="BF468" s="144">
        <f>IF(N468="snížená",J468,0)</f>
        <v>0</v>
      </c>
      <c r="BG468" s="144">
        <f>IF(N468="zákl. přenesená",J468,0)</f>
        <v>0</v>
      </c>
      <c r="BH468" s="144">
        <f>IF(N468="sníž. přenesená",J468,0)</f>
        <v>0</v>
      </c>
      <c r="BI468" s="144">
        <f>IF(N468="nulová",J468,0)</f>
        <v>0</v>
      </c>
      <c r="BJ468" s="16" t="s">
        <v>85</v>
      </c>
      <c r="BK468" s="144">
        <f>ROUND(I468*H468,2)</f>
        <v>0</v>
      </c>
      <c r="BL468" s="16" t="s">
        <v>141</v>
      </c>
      <c r="BM468" s="143" t="s">
        <v>999</v>
      </c>
    </row>
    <row r="469" spans="2:65" s="1" customFormat="1" ht="19.5">
      <c r="B469" s="31"/>
      <c r="D469" s="145" t="s">
        <v>143</v>
      </c>
      <c r="F469" s="146" t="s">
        <v>359</v>
      </c>
      <c r="I469" s="147"/>
      <c r="L469" s="31"/>
      <c r="M469" s="148"/>
      <c r="T469" s="55"/>
      <c r="AT469" s="16" t="s">
        <v>143</v>
      </c>
      <c r="AU469" s="16" t="s">
        <v>87</v>
      </c>
    </row>
    <row r="470" spans="2:65" s="12" customFormat="1">
      <c r="B470" s="149"/>
      <c r="D470" s="145" t="s">
        <v>145</v>
      </c>
      <c r="E470" s="150" t="s">
        <v>1</v>
      </c>
      <c r="F470" s="151" t="s">
        <v>1000</v>
      </c>
      <c r="H470" s="152">
        <v>634</v>
      </c>
      <c r="I470" s="153"/>
      <c r="L470" s="149"/>
      <c r="M470" s="154"/>
      <c r="T470" s="155"/>
      <c r="AT470" s="150" t="s">
        <v>145</v>
      </c>
      <c r="AU470" s="150" t="s">
        <v>87</v>
      </c>
      <c r="AV470" s="12" t="s">
        <v>87</v>
      </c>
      <c r="AW470" s="12" t="s">
        <v>33</v>
      </c>
      <c r="AX470" s="12" t="s">
        <v>85</v>
      </c>
      <c r="AY470" s="150" t="s">
        <v>135</v>
      </c>
    </row>
    <row r="471" spans="2:65" s="1" customFormat="1" ht="16.5" customHeight="1">
      <c r="B471" s="31"/>
      <c r="C471" s="156" t="s">
        <v>1001</v>
      </c>
      <c r="D471" s="156" t="s">
        <v>158</v>
      </c>
      <c r="E471" s="157" t="s">
        <v>737</v>
      </c>
      <c r="F471" s="158" t="s">
        <v>738</v>
      </c>
      <c r="G471" s="159" t="s">
        <v>362</v>
      </c>
      <c r="H471" s="160">
        <v>0.317</v>
      </c>
      <c r="I471" s="161"/>
      <c r="J471" s="162">
        <f>ROUND(I471*H471,2)</f>
        <v>0</v>
      </c>
      <c r="K471" s="158" t="s">
        <v>345</v>
      </c>
      <c r="L471" s="163"/>
      <c r="M471" s="164" t="s">
        <v>1</v>
      </c>
      <c r="N471" s="165" t="s">
        <v>42</v>
      </c>
      <c r="P471" s="141">
        <f>O471*H471</f>
        <v>0</v>
      </c>
      <c r="Q471" s="141">
        <v>1E-3</v>
      </c>
      <c r="R471" s="141">
        <f>Q471*H471</f>
        <v>3.1700000000000001E-4</v>
      </c>
      <c r="S471" s="141">
        <v>0</v>
      </c>
      <c r="T471" s="142">
        <f>S471*H471</f>
        <v>0</v>
      </c>
      <c r="AR471" s="143" t="s">
        <v>176</v>
      </c>
      <c r="AT471" s="143" t="s">
        <v>158</v>
      </c>
      <c r="AU471" s="143" t="s">
        <v>87</v>
      </c>
      <c r="AY471" s="16" t="s">
        <v>135</v>
      </c>
      <c r="BE471" s="144">
        <f>IF(N471="základní",J471,0)</f>
        <v>0</v>
      </c>
      <c r="BF471" s="144">
        <f>IF(N471="snížená",J471,0)</f>
        <v>0</v>
      </c>
      <c r="BG471" s="144">
        <f>IF(N471="zákl. přenesená",J471,0)</f>
        <v>0</v>
      </c>
      <c r="BH471" s="144">
        <f>IF(N471="sníž. přenesená",J471,0)</f>
        <v>0</v>
      </c>
      <c r="BI471" s="144">
        <f>IF(N471="nulová",J471,0)</f>
        <v>0</v>
      </c>
      <c r="BJ471" s="16" t="s">
        <v>85</v>
      </c>
      <c r="BK471" s="144">
        <f>ROUND(I471*H471,2)</f>
        <v>0</v>
      </c>
      <c r="BL471" s="16" t="s">
        <v>141</v>
      </c>
      <c r="BM471" s="143" t="s">
        <v>1002</v>
      </c>
    </row>
    <row r="472" spans="2:65" s="1" customFormat="1">
      <c r="B472" s="31"/>
      <c r="D472" s="145" t="s">
        <v>143</v>
      </c>
      <c r="F472" s="146" t="s">
        <v>638</v>
      </c>
      <c r="I472" s="147"/>
      <c r="L472" s="31"/>
      <c r="M472" s="148"/>
      <c r="T472" s="55"/>
      <c r="AT472" s="16" t="s">
        <v>143</v>
      </c>
      <c r="AU472" s="16" t="s">
        <v>87</v>
      </c>
    </row>
    <row r="473" spans="2:65" s="12" customFormat="1">
      <c r="B473" s="149"/>
      <c r="D473" s="145" t="s">
        <v>145</v>
      </c>
      <c r="F473" s="151" t="s">
        <v>1003</v>
      </c>
      <c r="H473" s="152">
        <v>0.317</v>
      </c>
      <c r="I473" s="153"/>
      <c r="L473" s="149"/>
      <c r="M473" s="154"/>
      <c r="T473" s="155"/>
      <c r="AT473" s="150" t="s">
        <v>145</v>
      </c>
      <c r="AU473" s="150" t="s">
        <v>87</v>
      </c>
      <c r="AV473" s="12" t="s">
        <v>87</v>
      </c>
      <c r="AW473" s="12" t="s">
        <v>4</v>
      </c>
      <c r="AX473" s="12" t="s">
        <v>85</v>
      </c>
      <c r="AY473" s="150" t="s">
        <v>135</v>
      </c>
    </row>
    <row r="474" spans="2:65" s="1" customFormat="1" ht="21.75" customHeight="1">
      <c r="B474" s="31"/>
      <c r="C474" s="132" t="s">
        <v>1004</v>
      </c>
      <c r="D474" s="132" t="s">
        <v>138</v>
      </c>
      <c r="E474" s="133" t="s">
        <v>765</v>
      </c>
      <c r="F474" s="134" t="s">
        <v>766</v>
      </c>
      <c r="G474" s="135" t="s">
        <v>96</v>
      </c>
      <c r="H474" s="136">
        <v>850</v>
      </c>
      <c r="I474" s="137"/>
      <c r="J474" s="138">
        <f>ROUND(I474*H474,2)</f>
        <v>0</v>
      </c>
      <c r="K474" s="134" t="s">
        <v>307</v>
      </c>
      <c r="L474" s="31"/>
      <c r="M474" s="139" t="s">
        <v>1</v>
      </c>
      <c r="N474" s="140" t="s">
        <v>42</v>
      </c>
      <c r="P474" s="141">
        <f>O474*H474</f>
        <v>0</v>
      </c>
      <c r="Q474" s="141">
        <v>0</v>
      </c>
      <c r="R474" s="141">
        <f>Q474*H474</f>
        <v>0</v>
      </c>
      <c r="S474" s="141">
        <v>0</v>
      </c>
      <c r="T474" s="142">
        <f>S474*H474</f>
        <v>0</v>
      </c>
      <c r="AR474" s="143" t="s">
        <v>141</v>
      </c>
      <c r="AT474" s="143" t="s">
        <v>138</v>
      </c>
      <c r="AU474" s="143" t="s">
        <v>87</v>
      </c>
      <c r="AY474" s="16" t="s">
        <v>135</v>
      </c>
      <c r="BE474" s="144">
        <f>IF(N474="základní",J474,0)</f>
        <v>0</v>
      </c>
      <c r="BF474" s="144">
        <f>IF(N474="snížená",J474,0)</f>
        <v>0</v>
      </c>
      <c r="BG474" s="144">
        <f>IF(N474="zákl. přenesená",J474,0)</f>
        <v>0</v>
      </c>
      <c r="BH474" s="144">
        <f>IF(N474="sníž. přenesená",J474,0)</f>
        <v>0</v>
      </c>
      <c r="BI474" s="144">
        <f>IF(N474="nulová",J474,0)</f>
        <v>0</v>
      </c>
      <c r="BJ474" s="16" t="s">
        <v>85</v>
      </c>
      <c r="BK474" s="144">
        <f>ROUND(I474*H474,2)</f>
        <v>0</v>
      </c>
      <c r="BL474" s="16" t="s">
        <v>141</v>
      </c>
      <c r="BM474" s="143" t="s">
        <v>1005</v>
      </c>
    </row>
    <row r="475" spans="2:65" s="1" customFormat="1">
      <c r="B475" s="31"/>
      <c r="D475" s="145" t="s">
        <v>143</v>
      </c>
      <c r="F475" s="146" t="s">
        <v>768</v>
      </c>
      <c r="I475" s="147"/>
      <c r="L475" s="31"/>
      <c r="M475" s="148"/>
      <c r="T475" s="55"/>
      <c r="AT475" s="16" t="s">
        <v>143</v>
      </c>
      <c r="AU475" s="16" t="s">
        <v>87</v>
      </c>
    </row>
    <row r="476" spans="2:65" s="12" customFormat="1">
      <c r="B476" s="149"/>
      <c r="D476" s="145" t="s">
        <v>145</v>
      </c>
      <c r="E476" s="150" t="s">
        <v>1</v>
      </c>
      <c r="F476" s="151" t="s">
        <v>1006</v>
      </c>
      <c r="H476" s="152">
        <v>850</v>
      </c>
      <c r="I476" s="153"/>
      <c r="L476" s="149"/>
      <c r="M476" s="154"/>
      <c r="T476" s="155"/>
      <c r="AT476" s="150" t="s">
        <v>145</v>
      </c>
      <c r="AU476" s="150" t="s">
        <v>87</v>
      </c>
      <c r="AV476" s="12" t="s">
        <v>87</v>
      </c>
      <c r="AW476" s="12" t="s">
        <v>33</v>
      </c>
      <c r="AX476" s="12" t="s">
        <v>85</v>
      </c>
      <c r="AY476" s="150" t="s">
        <v>135</v>
      </c>
    </row>
    <row r="477" spans="2:65" s="1" customFormat="1" ht="16.5" customHeight="1">
      <c r="B477" s="31"/>
      <c r="C477" s="132" t="s">
        <v>1007</v>
      </c>
      <c r="D477" s="132" t="s">
        <v>138</v>
      </c>
      <c r="E477" s="133" t="s">
        <v>771</v>
      </c>
      <c r="F477" s="134" t="s">
        <v>772</v>
      </c>
      <c r="G477" s="135" t="s">
        <v>96</v>
      </c>
      <c r="H477" s="136">
        <v>350</v>
      </c>
      <c r="I477" s="137"/>
      <c r="J477" s="138">
        <f>ROUND(I477*H477,2)</f>
        <v>0</v>
      </c>
      <c r="K477" s="134" t="s">
        <v>307</v>
      </c>
      <c r="L477" s="31"/>
      <c r="M477" s="139" t="s">
        <v>1</v>
      </c>
      <c r="N477" s="140" t="s">
        <v>42</v>
      </c>
      <c r="P477" s="141">
        <f>O477*H477</f>
        <v>0</v>
      </c>
      <c r="Q477" s="141">
        <v>0</v>
      </c>
      <c r="R477" s="141">
        <f>Q477*H477</f>
        <v>0</v>
      </c>
      <c r="S477" s="141">
        <v>0</v>
      </c>
      <c r="T477" s="142">
        <f>S477*H477</f>
        <v>0</v>
      </c>
      <c r="AR477" s="143" t="s">
        <v>141</v>
      </c>
      <c r="AT477" s="143" t="s">
        <v>138</v>
      </c>
      <c r="AU477" s="143" t="s">
        <v>87</v>
      </c>
      <c r="AY477" s="16" t="s">
        <v>135</v>
      </c>
      <c r="BE477" s="144">
        <f>IF(N477="základní",J477,0)</f>
        <v>0</v>
      </c>
      <c r="BF477" s="144">
        <f>IF(N477="snížená",J477,0)</f>
        <v>0</v>
      </c>
      <c r="BG477" s="144">
        <f>IF(N477="zákl. přenesená",J477,0)</f>
        <v>0</v>
      </c>
      <c r="BH477" s="144">
        <f>IF(N477="sníž. přenesená",J477,0)</f>
        <v>0</v>
      </c>
      <c r="BI477" s="144">
        <f>IF(N477="nulová",J477,0)</f>
        <v>0</v>
      </c>
      <c r="BJ477" s="16" t="s">
        <v>85</v>
      </c>
      <c r="BK477" s="144">
        <f>ROUND(I477*H477,2)</f>
        <v>0</v>
      </c>
      <c r="BL477" s="16" t="s">
        <v>141</v>
      </c>
      <c r="BM477" s="143" t="s">
        <v>1008</v>
      </c>
    </row>
    <row r="478" spans="2:65" s="1" customFormat="1" ht="19.5">
      <c r="B478" s="31"/>
      <c r="D478" s="145" t="s">
        <v>143</v>
      </c>
      <c r="F478" s="146" t="s">
        <v>774</v>
      </c>
      <c r="I478" s="147"/>
      <c r="L478" s="31"/>
      <c r="M478" s="148"/>
      <c r="T478" s="55"/>
      <c r="AT478" s="16" t="s">
        <v>143</v>
      </c>
      <c r="AU478" s="16" t="s">
        <v>87</v>
      </c>
    </row>
    <row r="479" spans="2:65" s="12" customFormat="1">
      <c r="B479" s="149"/>
      <c r="D479" s="145" t="s">
        <v>145</v>
      </c>
      <c r="E479" s="150" t="s">
        <v>1</v>
      </c>
      <c r="F479" s="151" t="s">
        <v>263</v>
      </c>
      <c r="H479" s="152">
        <v>350</v>
      </c>
      <c r="I479" s="153"/>
      <c r="L479" s="149"/>
      <c r="M479" s="154"/>
      <c r="T479" s="155"/>
      <c r="AT479" s="150" t="s">
        <v>145</v>
      </c>
      <c r="AU479" s="150" t="s">
        <v>87</v>
      </c>
      <c r="AV479" s="12" t="s">
        <v>87</v>
      </c>
      <c r="AW479" s="12" t="s">
        <v>33</v>
      </c>
      <c r="AX479" s="12" t="s">
        <v>85</v>
      </c>
      <c r="AY479" s="150" t="s">
        <v>135</v>
      </c>
    </row>
    <row r="480" spans="2:65" s="1" customFormat="1" ht="16.5" customHeight="1">
      <c r="B480" s="31"/>
      <c r="C480" s="132" t="s">
        <v>1009</v>
      </c>
      <c r="D480" s="132" t="s">
        <v>138</v>
      </c>
      <c r="E480" s="133" t="s">
        <v>776</v>
      </c>
      <c r="F480" s="134" t="s">
        <v>777</v>
      </c>
      <c r="G480" s="135" t="s">
        <v>96</v>
      </c>
      <c r="H480" s="136">
        <v>500</v>
      </c>
      <c r="I480" s="137"/>
      <c r="J480" s="138">
        <f>ROUND(I480*H480,2)</f>
        <v>0</v>
      </c>
      <c r="K480" s="134" t="s">
        <v>307</v>
      </c>
      <c r="L480" s="31"/>
      <c r="M480" s="139" t="s">
        <v>1</v>
      </c>
      <c r="N480" s="140" t="s">
        <v>42</v>
      </c>
      <c r="P480" s="141">
        <f>O480*H480</f>
        <v>0</v>
      </c>
      <c r="Q480" s="141">
        <v>0</v>
      </c>
      <c r="R480" s="141">
        <f>Q480*H480</f>
        <v>0</v>
      </c>
      <c r="S480" s="141">
        <v>0</v>
      </c>
      <c r="T480" s="142">
        <f>S480*H480</f>
        <v>0</v>
      </c>
      <c r="AR480" s="143" t="s">
        <v>141</v>
      </c>
      <c r="AT480" s="143" t="s">
        <v>138</v>
      </c>
      <c r="AU480" s="143" t="s">
        <v>87</v>
      </c>
      <c r="AY480" s="16" t="s">
        <v>135</v>
      </c>
      <c r="BE480" s="144">
        <f>IF(N480="základní",J480,0)</f>
        <v>0</v>
      </c>
      <c r="BF480" s="144">
        <f>IF(N480="snížená",J480,0)</f>
        <v>0</v>
      </c>
      <c r="BG480" s="144">
        <f>IF(N480="zákl. přenesená",J480,0)</f>
        <v>0</v>
      </c>
      <c r="BH480" s="144">
        <f>IF(N480="sníž. přenesená",J480,0)</f>
        <v>0</v>
      </c>
      <c r="BI480" s="144">
        <f>IF(N480="nulová",J480,0)</f>
        <v>0</v>
      </c>
      <c r="BJ480" s="16" t="s">
        <v>85</v>
      </c>
      <c r="BK480" s="144">
        <f>ROUND(I480*H480,2)</f>
        <v>0</v>
      </c>
      <c r="BL480" s="16" t="s">
        <v>141</v>
      </c>
      <c r="BM480" s="143" t="s">
        <v>1010</v>
      </c>
    </row>
    <row r="481" spans="2:65" s="1" customFormat="1">
      <c r="B481" s="31"/>
      <c r="D481" s="145" t="s">
        <v>143</v>
      </c>
      <c r="F481" s="146" t="s">
        <v>779</v>
      </c>
      <c r="I481" s="147"/>
      <c r="L481" s="31"/>
      <c r="M481" s="148"/>
      <c r="T481" s="55"/>
      <c r="AT481" s="16" t="s">
        <v>143</v>
      </c>
      <c r="AU481" s="16" t="s">
        <v>87</v>
      </c>
    </row>
    <row r="482" spans="2:65" s="12" customFormat="1">
      <c r="B482" s="149"/>
      <c r="D482" s="145" t="s">
        <v>145</v>
      </c>
      <c r="E482" s="150" t="s">
        <v>1</v>
      </c>
      <c r="F482" s="151" t="s">
        <v>266</v>
      </c>
      <c r="H482" s="152">
        <v>500</v>
      </c>
      <c r="I482" s="153"/>
      <c r="L482" s="149"/>
      <c r="M482" s="154"/>
      <c r="T482" s="155"/>
      <c r="AT482" s="150" t="s">
        <v>145</v>
      </c>
      <c r="AU482" s="150" t="s">
        <v>87</v>
      </c>
      <c r="AV482" s="12" t="s">
        <v>87</v>
      </c>
      <c r="AW482" s="12" t="s">
        <v>33</v>
      </c>
      <c r="AX482" s="12" t="s">
        <v>85</v>
      </c>
      <c r="AY482" s="150" t="s">
        <v>135</v>
      </c>
    </row>
    <row r="483" spans="2:65" s="1" customFormat="1" ht="16.5" customHeight="1">
      <c r="B483" s="31"/>
      <c r="C483" s="156" t="s">
        <v>1011</v>
      </c>
      <c r="D483" s="156" t="s">
        <v>158</v>
      </c>
      <c r="E483" s="157" t="s">
        <v>1012</v>
      </c>
      <c r="F483" s="158" t="s">
        <v>1013</v>
      </c>
      <c r="G483" s="159" t="s">
        <v>96</v>
      </c>
      <c r="H483" s="160">
        <v>100</v>
      </c>
      <c r="I483" s="161"/>
      <c r="J483" s="162">
        <f>ROUND(I483*H483,2)</f>
        <v>0</v>
      </c>
      <c r="K483" s="158" t="s">
        <v>345</v>
      </c>
      <c r="L483" s="163"/>
      <c r="M483" s="164" t="s">
        <v>1</v>
      </c>
      <c r="N483" s="165" t="s">
        <v>42</v>
      </c>
      <c r="P483" s="141">
        <f>O483*H483</f>
        <v>0</v>
      </c>
      <c r="Q483" s="141">
        <v>0</v>
      </c>
      <c r="R483" s="141">
        <f>Q483*H483</f>
        <v>0</v>
      </c>
      <c r="S483" s="141">
        <v>0</v>
      </c>
      <c r="T483" s="142">
        <f>S483*H483</f>
        <v>0</v>
      </c>
      <c r="AR483" s="143" t="s">
        <v>176</v>
      </c>
      <c r="AT483" s="143" t="s">
        <v>158</v>
      </c>
      <c r="AU483" s="143" t="s">
        <v>87</v>
      </c>
      <c r="AY483" s="16" t="s">
        <v>135</v>
      </c>
      <c r="BE483" s="144">
        <f>IF(N483="základní",J483,0)</f>
        <v>0</v>
      </c>
      <c r="BF483" s="144">
        <f>IF(N483="snížená",J483,0)</f>
        <v>0</v>
      </c>
      <c r="BG483" s="144">
        <f>IF(N483="zákl. přenesená",J483,0)</f>
        <v>0</v>
      </c>
      <c r="BH483" s="144">
        <f>IF(N483="sníž. přenesená",J483,0)</f>
        <v>0</v>
      </c>
      <c r="BI483" s="144">
        <f>IF(N483="nulová",J483,0)</f>
        <v>0</v>
      </c>
      <c r="BJ483" s="16" t="s">
        <v>85</v>
      </c>
      <c r="BK483" s="144">
        <f>ROUND(I483*H483,2)</f>
        <v>0</v>
      </c>
      <c r="BL483" s="16" t="s">
        <v>141</v>
      </c>
      <c r="BM483" s="143" t="s">
        <v>1014</v>
      </c>
    </row>
    <row r="484" spans="2:65" s="1" customFormat="1">
      <c r="B484" s="31"/>
      <c r="D484" s="145" t="s">
        <v>143</v>
      </c>
      <c r="F484" s="146" t="s">
        <v>1015</v>
      </c>
      <c r="I484" s="147"/>
      <c r="L484" s="31"/>
      <c r="M484" s="148"/>
      <c r="T484" s="55"/>
      <c r="AT484" s="16" t="s">
        <v>143</v>
      </c>
      <c r="AU484" s="16" t="s">
        <v>87</v>
      </c>
    </row>
    <row r="485" spans="2:65" s="1" customFormat="1" ht="16.5" customHeight="1">
      <c r="B485" s="31"/>
      <c r="C485" s="156" t="s">
        <v>1016</v>
      </c>
      <c r="D485" s="156" t="s">
        <v>158</v>
      </c>
      <c r="E485" s="157" t="s">
        <v>1017</v>
      </c>
      <c r="F485" s="158" t="s">
        <v>1018</v>
      </c>
      <c r="G485" s="159" t="s">
        <v>96</v>
      </c>
      <c r="H485" s="160">
        <v>100</v>
      </c>
      <c r="I485" s="161"/>
      <c r="J485" s="162">
        <f>ROUND(I485*H485,2)</f>
        <v>0</v>
      </c>
      <c r="K485" s="158" t="s">
        <v>345</v>
      </c>
      <c r="L485" s="163"/>
      <c r="M485" s="164" t="s">
        <v>1</v>
      </c>
      <c r="N485" s="165" t="s">
        <v>42</v>
      </c>
      <c r="P485" s="141">
        <f>O485*H485</f>
        <v>0</v>
      </c>
      <c r="Q485" s="141">
        <v>0</v>
      </c>
      <c r="R485" s="141">
        <f>Q485*H485</f>
        <v>0</v>
      </c>
      <c r="S485" s="141">
        <v>0</v>
      </c>
      <c r="T485" s="142">
        <f>S485*H485</f>
        <v>0</v>
      </c>
      <c r="AR485" s="143" t="s">
        <v>176</v>
      </c>
      <c r="AT485" s="143" t="s">
        <v>158</v>
      </c>
      <c r="AU485" s="143" t="s">
        <v>87</v>
      </c>
      <c r="AY485" s="16" t="s">
        <v>135</v>
      </c>
      <c r="BE485" s="144">
        <f>IF(N485="základní",J485,0)</f>
        <v>0</v>
      </c>
      <c r="BF485" s="144">
        <f>IF(N485="snížená",J485,0)</f>
        <v>0</v>
      </c>
      <c r="BG485" s="144">
        <f>IF(N485="zákl. přenesená",J485,0)</f>
        <v>0</v>
      </c>
      <c r="BH485" s="144">
        <f>IF(N485="sníž. přenesená",J485,0)</f>
        <v>0</v>
      </c>
      <c r="BI485" s="144">
        <f>IF(N485="nulová",J485,0)</f>
        <v>0</v>
      </c>
      <c r="BJ485" s="16" t="s">
        <v>85</v>
      </c>
      <c r="BK485" s="144">
        <f>ROUND(I485*H485,2)</f>
        <v>0</v>
      </c>
      <c r="BL485" s="16" t="s">
        <v>141</v>
      </c>
      <c r="BM485" s="143" t="s">
        <v>1019</v>
      </c>
    </row>
    <row r="486" spans="2:65" s="1" customFormat="1">
      <c r="B486" s="31"/>
      <c r="D486" s="145" t="s">
        <v>143</v>
      </c>
      <c r="F486" s="146" t="s">
        <v>1020</v>
      </c>
      <c r="I486" s="147"/>
      <c r="L486" s="31"/>
      <c r="M486" s="148"/>
      <c r="T486" s="55"/>
      <c r="AT486" s="16" t="s">
        <v>143</v>
      </c>
      <c r="AU486" s="16" t="s">
        <v>87</v>
      </c>
    </row>
    <row r="487" spans="2:65" s="1" customFormat="1" ht="16.5" customHeight="1">
      <c r="B487" s="31"/>
      <c r="C487" s="156" t="s">
        <v>1021</v>
      </c>
      <c r="D487" s="156" t="s">
        <v>158</v>
      </c>
      <c r="E487" s="157" t="s">
        <v>1022</v>
      </c>
      <c r="F487" s="158" t="s">
        <v>1023</v>
      </c>
      <c r="G487" s="159" t="s">
        <v>96</v>
      </c>
      <c r="H487" s="160">
        <v>130</v>
      </c>
      <c r="I487" s="161"/>
      <c r="J487" s="162">
        <f>ROUND(I487*H487,2)</f>
        <v>0</v>
      </c>
      <c r="K487" s="158" t="s">
        <v>345</v>
      </c>
      <c r="L487" s="163"/>
      <c r="M487" s="164" t="s">
        <v>1</v>
      </c>
      <c r="N487" s="165" t="s">
        <v>42</v>
      </c>
      <c r="P487" s="141">
        <f>O487*H487</f>
        <v>0</v>
      </c>
      <c r="Q487" s="141">
        <v>0</v>
      </c>
      <c r="R487" s="141">
        <f>Q487*H487</f>
        <v>0</v>
      </c>
      <c r="S487" s="141">
        <v>0</v>
      </c>
      <c r="T487" s="142">
        <f>S487*H487</f>
        <v>0</v>
      </c>
      <c r="AR487" s="143" t="s">
        <v>176</v>
      </c>
      <c r="AT487" s="143" t="s">
        <v>158</v>
      </c>
      <c r="AU487" s="143" t="s">
        <v>87</v>
      </c>
      <c r="AY487" s="16" t="s">
        <v>135</v>
      </c>
      <c r="BE487" s="144">
        <f>IF(N487="základní",J487,0)</f>
        <v>0</v>
      </c>
      <c r="BF487" s="144">
        <f>IF(N487="snížená",J487,0)</f>
        <v>0</v>
      </c>
      <c r="BG487" s="144">
        <f>IF(N487="zákl. přenesená",J487,0)</f>
        <v>0</v>
      </c>
      <c r="BH487" s="144">
        <f>IF(N487="sníž. přenesená",J487,0)</f>
        <v>0</v>
      </c>
      <c r="BI487" s="144">
        <f>IF(N487="nulová",J487,0)</f>
        <v>0</v>
      </c>
      <c r="BJ487" s="16" t="s">
        <v>85</v>
      </c>
      <c r="BK487" s="144">
        <f>ROUND(I487*H487,2)</f>
        <v>0</v>
      </c>
      <c r="BL487" s="16" t="s">
        <v>141</v>
      </c>
      <c r="BM487" s="143" t="s">
        <v>1024</v>
      </c>
    </row>
    <row r="488" spans="2:65" s="1" customFormat="1">
      <c r="B488" s="31"/>
      <c r="D488" s="145" t="s">
        <v>143</v>
      </c>
      <c r="F488" s="146" t="s">
        <v>1020</v>
      </c>
      <c r="I488" s="147"/>
      <c r="L488" s="31"/>
      <c r="M488" s="148"/>
      <c r="T488" s="55"/>
      <c r="AT488" s="16" t="s">
        <v>143</v>
      </c>
      <c r="AU488" s="16" t="s">
        <v>87</v>
      </c>
    </row>
    <row r="489" spans="2:65" s="1" customFormat="1" ht="16.5" customHeight="1">
      <c r="B489" s="31"/>
      <c r="C489" s="156" t="s">
        <v>1025</v>
      </c>
      <c r="D489" s="156" t="s">
        <v>158</v>
      </c>
      <c r="E489" s="157" t="s">
        <v>1026</v>
      </c>
      <c r="F489" s="158" t="s">
        <v>1027</v>
      </c>
      <c r="G489" s="159" t="s">
        <v>96</v>
      </c>
      <c r="H489" s="160">
        <v>20</v>
      </c>
      <c r="I489" s="161"/>
      <c r="J489" s="162">
        <f>ROUND(I489*H489,2)</f>
        <v>0</v>
      </c>
      <c r="K489" s="158" t="s">
        <v>345</v>
      </c>
      <c r="L489" s="163"/>
      <c r="M489" s="164" t="s">
        <v>1</v>
      </c>
      <c r="N489" s="165" t="s">
        <v>42</v>
      </c>
      <c r="P489" s="141">
        <f>O489*H489</f>
        <v>0</v>
      </c>
      <c r="Q489" s="141">
        <v>0</v>
      </c>
      <c r="R489" s="141">
        <f>Q489*H489</f>
        <v>0</v>
      </c>
      <c r="S489" s="141">
        <v>0</v>
      </c>
      <c r="T489" s="142">
        <f>S489*H489</f>
        <v>0</v>
      </c>
      <c r="AR489" s="143" t="s">
        <v>176</v>
      </c>
      <c r="AT489" s="143" t="s">
        <v>158</v>
      </c>
      <c r="AU489" s="143" t="s">
        <v>87</v>
      </c>
      <c r="AY489" s="16" t="s">
        <v>135</v>
      </c>
      <c r="BE489" s="144">
        <f>IF(N489="základní",J489,0)</f>
        <v>0</v>
      </c>
      <c r="BF489" s="144">
        <f>IF(N489="snížená",J489,0)</f>
        <v>0</v>
      </c>
      <c r="BG489" s="144">
        <f>IF(N489="zákl. přenesená",J489,0)</f>
        <v>0</v>
      </c>
      <c r="BH489" s="144">
        <f>IF(N489="sníž. přenesená",J489,0)</f>
        <v>0</v>
      </c>
      <c r="BI489" s="144">
        <f>IF(N489="nulová",J489,0)</f>
        <v>0</v>
      </c>
      <c r="BJ489" s="16" t="s">
        <v>85</v>
      </c>
      <c r="BK489" s="144">
        <f>ROUND(I489*H489,2)</f>
        <v>0</v>
      </c>
      <c r="BL489" s="16" t="s">
        <v>141</v>
      </c>
      <c r="BM489" s="143" t="s">
        <v>1028</v>
      </c>
    </row>
    <row r="490" spans="2:65" s="1" customFormat="1">
      <c r="B490" s="31"/>
      <c r="D490" s="145" t="s">
        <v>143</v>
      </c>
      <c r="F490" s="146" t="s">
        <v>1029</v>
      </c>
      <c r="I490" s="147"/>
      <c r="L490" s="31"/>
      <c r="M490" s="148"/>
      <c r="T490" s="55"/>
      <c r="AT490" s="16" t="s">
        <v>143</v>
      </c>
      <c r="AU490" s="16" t="s">
        <v>87</v>
      </c>
    </row>
    <row r="491" spans="2:65" s="1" customFormat="1" ht="16.5" customHeight="1">
      <c r="B491" s="31"/>
      <c r="C491" s="156" t="s">
        <v>1030</v>
      </c>
      <c r="D491" s="156" t="s">
        <v>158</v>
      </c>
      <c r="E491" s="157" t="s">
        <v>1031</v>
      </c>
      <c r="F491" s="158" t="s">
        <v>1032</v>
      </c>
      <c r="G491" s="159" t="s">
        <v>96</v>
      </c>
      <c r="H491" s="160">
        <v>100</v>
      </c>
      <c r="I491" s="161"/>
      <c r="J491" s="162">
        <f>ROUND(I491*H491,2)</f>
        <v>0</v>
      </c>
      <c r="K491" s="158" t="s">
        <v>345</v>
      </c>
      <c r="L491" s="163"/>
      <c r="M491" s="164" t="s">
        <v>1</v>
      </c>
      <c r="N491" s="165" t="s">
        <v>42</v>
      </c>
      <c r="P491" s="141">
        <f>O491*H491</f>
        <v>0</v>
      </c>
      <c r="Q491" s="141">
        <v>0</v>
      </c>
      <c r="R491" s="141">
        <f>Q491*H491</f>
        <v>0</v>
      </c>
      <c r="S491" s="141">
        <v>0</v>
      </c>
      <c r="T491" s="142">
        <f>S491*H491</f>
        <v>0</v>
      </c>
      <c r="AR491" s="143" t="s">
        <v>176</v>
      </c>
      <c r="AT491" s="143" t="s">
        <v>158</v>
      </c>
      <c r="AU491" s="143" t="s">
        <v>87</v>
      </c>
      <c r="AY491" s="16" t="s">
        <v>135</v>
      </c>
      <c r="BE491" s="144">
        <f>IF(N491="základní",J491,0)</f>
        <v>0</v>
      </c>
      <c r="BF491" s="144">
        <f>IF(N491="snížená",J491,0)</f>
        <v>0</v>
      </c>
      <c r="BG491" s="144">
        <f>IF(N491="zákl. přenesená",J491,0)</f>
        <v>0</v>
      </c>
      <c r="BH491" s="144">
        <f>IF(N491="sníž. přenesená",J491,0)</f>
        <v>0</v>
      </c>
      <c r="BI491" s="144">
        <f>IF(N491="nulová",J491,0)</f>
        <v>0</v>
      </c>
      <c r="BJ491" s="16" t="s">
        <v>85</v>
      </c>
      <c r="BK491" s="144">
        <f>ROUND(I491*H491,2)</f>
        <v>0</v>
      </c>
      <c r="BL491" s="16" t="s">
        <v>141</v>
      </c>
      <c r="BM491" s="143" t="s">
        <v>1033</v>
      </c>
    </row>
    <row r="492" spans="2:65" s="1" customFormat="1">
      <c r="B492" s="31"/>
      <c r="D492" s="145" t="s">
        <v>143</v>
      </c>
      <c r="F492" s="146" t="s">
        <v>1034</v>
      </c>
      <c r="I492" s="147"/>
      <c r="L492" s="31"/>
      <c r="M492" s="148"/>
      <c r="T492" s="55"/>
      <c r="AT492" s="16" t="s">
        <v>143</v>
      </c>
      <c r="AU492" s="16" t="s">
        <v>87</v>
      </c>
    </row>
    <row r="493" spans="2:65" s="1" customFormat="1" ht="16.5" customHeight="1">
      <c r="B493" s="31"/>
      <c r="C493" s="156" t="s">
        <v>1035</v>
      </c>
      <c r="D493" s="156" t="s">
        <v>158</v>
      </c>
      <c r="E493" s="157" t="s">
        <v>1036</v>
      </c>
      <c r="F493" s="158" t="s">
        <v>1037</v>
      </c>
      <c r="G493" s="159" t="s">
        <v>96</v>
      </c>
      <c r="H493" s="160">
        <v>200</v>
      </c>
      <c r="I493" s="161"/>
      <c r="J493" s="162">
        <f>ROUND(I493*H493,2)</f>
        <v>0</v>
      </c>
      <c r="K493" s="158" t="s">
        <v>345</v>
      </c>
      <c r="L493" s="163"/>
      <c r="M493" s="164" t="s">
        <v>1</v>
      </c>
      <c r="N493" s="165" t="s">
        <v>42</v>
      </c>
      <c r="P493" s="141">
        <f>O493*H493</f>
        <v>0</v>
      </c>
      <c r="Q493" s="141">
        <v>0</v>
      </c>
      <c r="R493" s="141">
        <f>Q493*H493</f>
        <v>0</v>
      </c>
      <c r="S493" s="141">
        <v>0</v>
      </c>
      <c r="T493" s="142">
        <f>S493*H493</f>
        <v>0</v>
      </c>
      <c r="AR493" s="143" t="s">
        <v>176</v>
      </c>
      <c r="AT493" s="143" t="s">
        <v>158</v>
      </c>
      <c r="AU493" s="143" t="s">
        <v>87</v>
      </c>
      <c r="AY493" s="16" t="s">
        <v>135</v>
      </c>
      <c r="BE493" s="144">
        <f>IF(N493="základní",J493,0)</f>
        <v>0</v>
      </c>
      <c r="BF493" s="144">
        <f>IF(N493="snížená",J493,0)</f>
        <v>0</v>
      </c>
      <c r="BG493" s="144">
        <f>IF(N493="zákl. přenesená",J493,0)</f>
        <v>0</v>
      </c>
      <c r="BH493" s="144">
        <f>IF(N493="sníž. přenesená",J493,0)</f>
        <v>0</v>
      </c>
      <c r="BI493" s="144">
        <f>IF(N493="nulová",J493,0)</f>
        <v>0</v>
      </c>
      <c r="BJ493" s="16" t="s">
        <v>85</v>
      </c>
      <c r="BK493" s="144">
        <f>ROUND(I493*H493,2)</f>
        <v>0</v>
      </c>
      <c r="BL493" s="16" t="s">
        <v>141</v>
      </c>
      <c r="BM493" s="143" t="s">
        <v>1038</v>
      </c>
    </row>
    <row r="494" spans="2:65" s="1" customFormat="1">
      <c r="B494" s="31"/>
      <c r="D494" s="145" t="s">
        <v>143</v>
      </c>
      <c r="F494" s="146" t="s">
        <v>1039</v>
      </c>
      <c r="I494" s="147"/>
      <c r="L494" s="31"/>
      <c r="M494" s="148"/>
      <c r="T494" s="55"/>
      <c r="AT494" s="16" t="s">
        <v>143</v>
      </c>
      <c r="AU494" s="16" t="s">
        <v>87</v>
      </c>
    </row>
    <row r="495" spans="2:65" s="1" customFormat="1" ht="16.5" customHeight="1">
      <c r="B495" s="31"/>
      <c r="C495" s="156" t="s">
        <v>1040</v>
      </c>
      <c r="D495" s="156" t="s">
        <v>158</v>
      </c>
      <c r="E495" s="157" t="s">
        <v>1041</v>
      </c>
      <c r="F495" s="158" t="s">
        <v>1042</v>
      </c>
      <c r="G495" s="159" t="s">
        <v>96</v>
      </c>
      <c r="H495" s="160">
        <v>200</v>
      </c>
      <c r="I495" s="161"/>
      <c r="J495" s="162">
        <f>ROUND(I495*H495,2)</f>
        <v>0</v>
      </c>
      <c r="K495" s="158" t="s">
        <v>345</v>
      </c>
      <c r="L495" s="163"/>
      <c r="M495" s="164" t="s">
        <v>1</v>
      </c>
      <c r="N495" s="165" t="s">
        <v>42</v>
      </c>
      <c r="P495" s="141">
        <f>O495*H495</f>
        <v>0</v>
      </c>
      <c r="Q495" s="141">
        <v>0</v>
      </c>
      <c r="R495" s="141">
        <f>Q495*H495</f>
        <v>0</v>
      </c>
      <c r="S495" s="141">
        <v>0</v>
      </c>
      <c r="T495" s="142">
        <f>S495*H495</f>
        <v>0</v>
      </c>
      <c r="AR495" s="143" t="s">
        <v>176</v>
      </c>
      <c r="AT495" s="143" t="s">
        <v>158</v>
      </c>
      <c r="AU495" s="143" t="s">
        <v>87</v>
      </c>
      <c r="AY495" s="16" t="s">
        <v>135</v>
      </c>
      <c r="BE495" s="144">
        <f>IF(N495="základní",J495,0)</f>
        <v>0</v>
      </c>
      <c r="BF495" s="144">
        <f>IF(N495="snížená",J495,0)</f>
        <v>0</v>
      </c>
      <c r="BG495" s="144">
        <f>IF(N495="zákl. přenesená",J495,0)</f>
        <v>0</v>
      </c>
      <c r="BH495" s="144">
        <f>IF(N495="sníž. přenesená",J495,0)</f>
        <v>0</v>
      </c>
      <c r="BI495" s="144">
        <f>IF(N495="nulová",J495,0)</f>
        <v>0</v>
      </c>
      <c r="BJ495" s="16" t="s">
        <v>85</v>
      </c>
      <c r="BK495" s="144">
        <f>ROUND(I495*H495,2)</f>
        <v>0</v>
      </c>
      <c r="BL495" s="16" t="s">
        <v>141</v>
      </c>
      <c r="BM495" s="143" t="s">
        <v>1043</v>
      </c>
    </row>
    <row r="496" spans="2:65" s="1" customFormat="1">
      <c r="B496" s="31"/>
      <c r="D496" s="145" t="s">
        <v>143</v>
      </c>
      <c r="F496" s="146" t="s">
        <v>1039</v>
      </c>
      <c r="I496" s="147"/>
      <c r="L496" s="31"/>
      <c r="M496" s="148"/>
      <c r="T496" s="55"/>
      <c r="AT496" s="16" t="s">
        <v>143</v>
      </c>
      <c r="AU496" s="16" t="s">
        <v>87</v>
      </c>
    </row>
    <row r="497" spans="2:65" s="1" customFormat="1" ht="16.5" customHeight="1">
      <c r="B497" s="31"/>
      <c r="C497" s="132" t="s">
        <v>1044</v>
      </c>
      <c r="D497" s="132" t="s">
        <v>138</v>
      </c>
      <c r="E497" s="133" t="s">
        <v>792</v>
      </c>
      <c r="F497" s="134" t="s">
        <v>560</v>
      </c>
      <c r="G497" s="135" t="s">
        <v>258</v>
      </c>
      <c r="H497" s="136">
        <v>3.17</v>
      </c>
      <c r="I497" s="137"/>
      <c r="J497" s="138">
        <f>ROUND(I497*H497,2)</f>
        <v>0</v>
      </c>
      <c r="K497" s="134" t="s">
        <v>307</v>
      </c>
      <c r="L497" s="31"/>
      <c r="M497" s="139" t="s">
        <v>1</v>
      </c>
      <c r="N497" s="140" t="s">
        <v>42</v>
      </c>
      <c r="P497" s="141">
        <f>O497*H497</f>
        <v>0</v>
      </c>
      <c r="Q497" s="141">
        <v>0</v>
      </c>
      <c r="R497" s="141">
        <f>Q497*H497</f>
        <v>0</v>
      </c>
      <c r="S497" s="141">
        <v>0</v>
      </c>
      <c r="T497" s="142">
        <f>S497*H497</f>
        <v>0</v>
      </c>
      <c r="AR497" s="143" t="s">
        <v>141</v>
      </c>
      <c r="AT497" s="143" t="s">
        <v>138</v>
      </c>
      <c r="AU497" s="143" t="s">
        <v>87</v>
      </c>
      <c r="AY497" s="16" t="s">
        <v>135</v>
      </c>
      <c r="BE497" s="144">
        <f>IF(N497="základní",J497,0)</f>
        <v>0</v>
      </c>
      <c r="BF497" s="144">
        <f>IF(N497="snížená",J497,0)</f>
        <v>0</v>
      </c>
      <c r="BG497" s="144">
        <f>IF(N497="zákl. přenesená",J497,0)</f>
        <v>0</v>
      </c>
      <c r="BH497" s="144">
        <f>IF(N497="sníž. přenesená",J497,0)</f>
        <v>0</v>
      </c>
      <c r="BI497" s="144">
        <f>IF(N497="nulová",J497,0)</f>
        <v>0</v>
      </c>
      <c r="BJ497" s="16" t="s">
        <v>85</v>
      </c>
      <c r="BK497" s="144">
        <f>ROUND(I497*H497,2)</f>
        <v>0</v>
      </c>
      <c r="BL497" s="16" t="s">
        <v>141</v>
      </c>
      <c r="BM497" s="143" t="s">
        <v>1045</v>
      </c>
    </row>
    <row r="498" spans="2:65" s="1" customFormat="1">
      <c r="B498" s="31"/>
      <c r="D498" s="145" t="s">
        <v>143</v>
      </c>
      <c r="F498" s="146" t="s">
        <v>794</v>
      </c>
      <c r="I498" s="147"/>
      <c r="L498" s="31"/>
      <c r="M498" s="148"/>
      <c r="T498" s="55"/>
      <c r="AT498" s="16" t="s">
        <v>143</v>
      </c>
      <c r="AU498" s="16" t="s">
        <v>87</v>
      </c>
    </row>
    <row r="499" spans="2:65" s="12" customFormat="1">
      <c r="B499" s="149"/>
      <c r="D499" s="145" t="s">
        <v>145</v>
      </c>
      <c r="E499" s="150" t="s">
        <v>1</v>
      </c>
      <c r="F499" s="151" t="s">
        <v>1046</v>
      </c>
      <c r="H499" s="152">
        <v>3.17</v>
      </c>
      <c r="I499" s="153"/>
      <c r="L499" s="149"/>
      <c r="M499" s="154"/>
      <c r="T499" s="155"/>
      <c r="AT499" s="150" t="s">
        <v>145</v>
      </c>
      <c r="AU499" s="150" t="s">
        <v>87</v>
      </c>
      <c r="AV499" s="12" t="s">
        <v>87</v>
      </c>
      <c r="AW499" s="12" t="s">
        <v>33</v>
      </c>
      <c r="AX499" s="12" t="s">
        <v>85</v>
      </c>
      <c r="AY499" s="150" t="s">
        <v>135</v>
      </c>
    </row>
    <row r="500" spans="2:65" s="1" customFormat="1" ht="16.5" customHeight="1">
      <c r="B500" s="31"/>
      <c r="C500" s="132" t="s">
        <v>1047</v>
      </c>
      <c r="D500" s="132" t="s">
        <v>138</v>
      </c>
      <c r="E500" s="133" t="s">
        <v>797</v>
      </c>
      <c r="F500" s="134" t="s">
        <v>565</v>
      </c>
      <c r="G500" s="135" t="s">
        <v>258</v>
      </c>
      <c r="H500" s="136">
        <v>3.17</v>
      </c>
      <c r="I500" s="137"/>
      <c r="J500" s="138">
        <f>ROUND(I500*H500,2)</f>
        <v>0</v>
      </c>
      <c r="K500" s="134" t="s">
        <v>307</v>
      </c>
      <c r="L500" s="31"/>
      <c r="M500" s="139" t="s">
        <v>1</v>
      </c>
      <c r="N500" s="140" t="s">
        <v>42</v>
      </c>
      <c r="P500" s="141">
        <f>O500*H500</f>
        <v>0</v>
      </c>
      <c r="Q500" s="141">
        <v>0</v>
      </c>
      <c r="R500" s="141">
        <f>Q500*H500</f>
        <v>0</v>
      </c>
      <c r="S500" s="141">
        <v>0</v>
      </c>
      <c r="T500" s="142">
        <f>S500*H500</f>
        <v>0</v>
      </c>
      <c r="AR500" s="143" t="s">
        <v>141</v>
      </c>
      <c r="AT500" s="143" t="s">
        <v>138</v>
      </c>
      <c r="AU500" s="143" t="s">
        <v>87</v>
      </c>
      <c r="AY500" s="16" t="s">
        <v>135</v>
      </c>
      <c r="BE500" s="144">
        <f>IF(N500="základní",J500,0)</f>
        <v>0</v>
      </c>
      <c r="BF500" s="144">
        <f>IF(N500="snížená",J500,0)</f>
        <v>0</v>
      </c>
      <c r="BG500" s="144">
        <f>IF(N500="zákl. přenesená",J500,0)</f>
        <v>0</v>
      </c>
      <c r="BH500" s="144">
        <f>IF(N500="sníž. přenesená",J500,0)</f>
        <v>0</v>
      </c>
      <c r="BI500" s="144">
        <f>IF(N500="nulová",J500,0)</f>
        <v>0</v>
      </c>
      <c r="BJ500" s="16" t="s">
        <v>85</v>
      </c>
      <c r="BK500" s="144">
        <f>ROUND(I500*H500,2)</f>
        <v>0</v>
      </c>
      <c r="BL500" s="16" t="s">
        <v>141</v>
      </c>
      <c r="BM500" s="143" t="s">
        <v>1048</v>
      </c>
    </row>
    <row r="501" spans="2:65" s="1" customFormat="1">
      <c r="B501" s="31"/>
      <c r="D501" s="145" t="s">
        <v>143</v>
      </c>
      <c r="F501" s="146" t="s">
        <v>567</v>
      </c>
      <c r="I501" s="147"/>
      <c r="L501" s="31"/>
      <c r="M501" s="148"/>
      <c r="T501" s="55"/>
      <c r="AT501" s="16" t="s">
        <v>143</v>
      </c>
      <c r="AU501" s="16" t="s">
        <v>87</v>
      </c>
    </row>
    <row r="502" spans="2:65" s="1" customFormat="1" ht="16.5" customHeight="1">
      <c r="B502" s="31"/>
      <c r="C502" s="132" t="s">
        <v>1049</v>
      </c>
      <c r="D502" s="132" t="s">
        <v>138</v>
      </c>
      <c r="E502" s="133" t="s">
        <v>800</v>
      </c>
      <c r="F502" s="134" t="s">
        <v>570</v>
      </c>
      <c r="G502" s="135" t="s">
        <v>258</v>
      </c>
      <c r="H502" s="136">
        <v>3.17</v>
      </c>
      <c r="I502" s="137"/>
      <c r="J502" s="138">
        <f>ROUND(I502*H502,2)</f>
        <v>0</v>
      </c>
      <c r="K502" s="134" t="s">
        <v>307</v>
      </c>
      <c r="L502" s="31"/>
      <c r="M502" s="139" t="s">
        <v>1</v>
      </c>
      <c r="N502" s="140" t="s">
        <v>42</v>
      </c>
      <c r="P502" s="141">
        <f>O502*H502</f>
        <v>0</v>
      </c>
      <c r="Q502" s="141">
        <v>0</v>
      </c>
      <c r="R502" s="141">
        <f>Q502*H502</f>
        <v>0</v>
      </c>
      <c r="S502" s="141">
        <v>0</v>
      </c>
      <c r="T502" s="142">
        <f>S502*H502</f>
        <v>0</v>
      </c>
      <c r="AR502" s="143" t="s">
        <v>141</v>
      </c>
      <c r="AT502" s="143" t="s">
        <v>138</v>
      </c>
      <c r="AU502" s="143" t="s">
        <v>87</v>
      </c>
      <c r="AY502" s="16" t="s">
        <v>135</v>
      </c>
      <c r="BE502" s="144">
        <f>IF(N502="základní",J502,0)</f>
        <v>0</v>
      </c>
      <c r="BF502" s="144">
        <f>IF(N502="snížená",J502,0)</f>
        <v>0</v>
      </c>
      <c r="BG502" s="144">
        <f>IF(N502="zákl. přenesená",J502,0)</f>
        <v>0</v>
      </c>
      <c r="BH502" s="144">
        <f>IF(N502="sníž. přenesená",J502,0)</f>
        <v>0</v>
      </c>
      <c r="BI502" s="144">
        <f>IF(N502="nulová",J502,0)</f>
        <v>0</v>
      </c>
      <c r="BJ502" s="16" t="s">
        <v>85</v>
      </c>
      <c r="BK502" s="144">
        <f>ROUND(I502*H502,2)</f>
        <v>0</v>
      </c>
      <c r="BL502" s="16" t="s">
        <v>141</v>
      </c>
      <c r="BM502" s="143" t="s">
        <v>1050</v>
      </c>
    </row>
    <row r="503" spans="2:65" s="1" customFormat="1">
      <c r="B503" s="31"/>
      <c r="D503" s="145" t="s">
        <v>143</v>
      </c>
      <c r="F503" s="146" t="s">
        <v>572</v>
      </c>
      <c r="I503" s="147"/>
      <c r="L503" s="31"/>
      <c r="M503" s="148"/>
      <c r="T503" s="55"/>
      <c r="AT503" s="16" t="s">
        <v>143</v>
      </c>
      <c r="AU503" s="16" t="s">
        <v>87</v>
      </c>
    </row>
    <row r="504" spans="2:65" s="1" customFormat="1" ht="16.5" customHeight="1">
      <c r="B504" s="31"/>
      <c r="C504" s="156" t="s">
        <v>1051</v>
      </c>
      <c r="D504" s="156" t="s">
        <v>158</v>
      </c>
      <c r="E504" s="157" t="s">
        <v>803</v>
      </c>
      <c r="F504" s="158" t="s">
        <v>575</v>
      </c>
      <c r="G504" s="159" t="s">
        <v>258</v>
      </c>
      <c r="H504" s="160">
        <v>3.17</v>
      </c>
      <c r="I504" s="161"/>
      <c r="J504" s="162">
        <f>ROUND(I504*H504,2)</f>
        <v>0</v>
      </c>
      <c r="K504" s="158" t="s">
        <v>307</v>
      </c>
      <c r="L504" s="163"/>
      <c r="M504" s="164" t="s">
        <v>1</v>
      </c>
      <c r="N504" s="165" t="s">
        <v>42</v>
      </c>
      <c r="P504" s="141">
        <f>O504*H504</f>
        <v>0</v>
      </c>
      <c r="Q504" s="141">
        <v>0</v>
      </c>
      <c r="R504" s="141">
        <f>Q504*H504</f>
        <v>0</v>
      </c>
      <c r="S504" s="141">
        <v>0</v>
      </c>
      <c r="T504" s="142">
        <f>S504*H504</f>
        <v>0</v>
      </c>
      <c r="AR504" s="143" t="s">
        <v>176</v>
      </c>
      <c r="AT504" s="143" t="s">
        <v>158</v>
      </c>
      <c r="AU504" s="143" t="s">
        <v>87</v>
      </c>
      <c r="AY504" s="16" t="s">
        <v>135</v>
      </c>
      <c r="BE504" s="144">
        <f>IF(N504="základní",J504,0)</f>
        <v>0</v>
      </c>
      <c r="BF504" s="144">
        <f>IF(N504="snížená",J504,0)</f>
        <v>0</v>
      </c>
      <c r="BG504" s="144">
        <f>IF(N504="zákl. přenesená",J504,0)</f>
        <v>0</v>
      </c>
      <c r="BH504" s="144">
        <f>IF(N504="sníž. přenesená",J504,0)</f>
        <v>0</v>
      </c>
      <c r="BI504" s="144">
        <f>IF(N504="nulová",J504,0)</f>
        <v>0</v>
      </c>
      <c r="BJ504" s="16" t="s">
        <v>85</v>
      </c>
      <c r="BK504" s="144">
        <f>ROUND(I504*H504,2)</f>
        <v>0</v>
      </c>
      <c r="BL504" s="16" t="s">
        <v>141</v>
      </c>
      <c r="BM504" s="143" t="s">
        <v>1052</v>
      </c>
    </row>
    <row r="505" spans="2:65" s="1" customFormat="1">
      <c r="B505" s="31"/>
      <c r="D505" s="145" t="s">
        <v>143</v>
      </c>
      <c r="F505" s="146" t="s">
        <v>805</v>
      </c>
      <c r="I505" s="147"/>
      <c r="L505" s="31"/>
      <c r="M505" s="148"/>
      <c r="T505" s="55"/>
      <c r="AT505" s="16" t="s">
        <v>143</v>
      </c>
      <c r="AU505" s="16" t="s">
        <v>87</v>
      </c>
    </row>
    <row r="506" spans="2:65" s="11" customFormat="1" ht="22.9" customHeight="1">
      <c r="B506" s="120"/>
      <c r="D506" s="121" t="s">
        <v>76</v>
      </c>
      <c r="E506" s="130" t="s">
        <v>525</v>
      </c>
      <c r="F506" s="130" t="s">
        <v>1053</v>
      </c>
      <c r="I506" s="123"/>
      <c r="J506" s="131">
        <f>BK506</f>
        <v>0</v>
      </c>
      <c r="L506" s="120"/>
      <c r="M506" s="125"/>
      <c r="P506" s="126">
        <f>P507+SUM(P508:P552)</f>
        <v>0</v>
      </c>
      <c r="R506" s="126">
        <f>R507+SUM(R508:R552)</f>
        <v>0.89724900000000007</v>
      </c>
      <c r="T506" s="127">
        <f>T507+SUM(T508:T552)</f>
        <v>0</v>
      </c>
      <c r="AR506" s="121" t="s">
        <v>85</v>
      </c>
      <c r="AT506" s="128" t="s">
        <v>76</v>
      </c>
      <c r="AU506" s="128" t="s">
        <v>85</v>
      </c>
      <c r="AY506" s="121" t="s">
        <v>135</v>
      </c>
      <c r="BK506" s="129">
        <f>BK507+SUM(BK508:BK552)</f>
        <v>0</v>
      </c>
    </row>
    <row r="507" spans="2:65" s="1" customFormat="1" ht="21.75" customHeight="1">
      <c r="B507" s="31"/>
      <c r="C507" s="132" t="s">
        <v>1054</v>
      </c>
      <c r="D507" s="132" t="s">
        <v>138</v>
      </c>
      <c r="E507" s="133" t="s">
        <v>1055</v>
      </c>
      <c r="F507" s="134" t="s">
        <v>1056</v>
      </c>
      <c r="G507" s="135" t="s">
        <v>258</v>
      </c>
      <c r="H507" s="136">
        <v>331.7</v>
      </c>
      <c r="I507" s="137"/>
      <c r="J507" s="138">
        <f>ROUND(I507*H507,2)</f>
        <v>0</v>
      </c>
      <c r="K507" s="134" t="s">
        <v>307</v>
      </c>
      <c r="L507" s="31"/>
      <c r="M507" s="139" t="s">
        <v>1</v>
      </c>
      <c r="N507" s="140" t="s">
        <v>42</v>
      </c>
      <c r="P507" s="141">
        <f>O507*H507</f>
        <v>0</v>
      </c>
      <c r="Q507" s="141">
        <v>0</v>
      </c>
      <c r="R507" s="141">
        <f>Q507*H507</f>
        <v>0</v>
      </c>
      <c r="S507" s="141">
        <v>0</v>
      </c>
      <c r="T507" s="142">
        <f>S507*H507</f>
        <v>0</v>
      </c>
      <c r="AR507" s="143" t="s">
        <v>141</v>
      </c>
      <c r="AT507" s="143" t="s">
        <v>138</v>
      </c>
      <c r="AU507" s="143" t="s">
        <v>87</v>
      </c>
      <c r="AY507" s="16" t="s">
        <v>135</v>
      </c>
      <c r="BE507" s="144">
        <f>IF(N507="základní",J507,0)</f>
        <v>0</v>
      </c>
      <c r="BF507" s="144">
        <f>IF(N507="snížená",J507,0)</f>
        <v>0</v>
      </c>
      <c r="BG507" s="144">
        <f>IF(N507="zákl. přenesená",J507,0)</f>
        <v>0</v>
      </c>
      <c r="BH507" s="144">
        <f>IF(N507="sníž. přenesená",J507,0)</f>
        <v>0</v>
      </c>
      <c r="BI507" s="144">
        <f>IF(N507="nulová",J507,0)</f>
        <v>0</v>
      </c>
      <c r="BJ507" s="16" t="s">
        <v>85</v>
      </c>
      <c r="BK507" s="144">
        <f>ROUND(I507*H507,2)</f>
        <v>0</v>
      </c>
      <c r="BL507" s="16" t="s">
        <v>141</v>
      </c>
      <c r="BM507" s="143" t="s">
        <v>1057</v>
      </c>
    </row>
    <row r="508" spans="2:65" s="12" customFormat="1">
      <c r="B508" s="149"/>
      <c r="D508" s="145" t="s">
        <v>145</v>
      </c>
      <c r="E508" s="150" t="s">
        <v>1</v>
      </c>
      <c r="F508" s="151" t="s">
        <v>1058</v>
      </c>
      <c r="H508" s="152">
        <v>331.7</v>
      </c>
      <c r="I508" s="153"/>
      <c r="L508" s="149"/>
      <c r="M508" s="154"/>
      <c r="T508" s="155"/>
      <c r="AT508" s="150" t="s">
        <v>145</v>
      </c>
      <c r="AU508" s="150" t="s">
        <v>87</v>
      </c>
      <c r="AV508" s="12" t="s">
        <v>87</v>
      </c>
      <c r="AW508" s="12" t="s">
        <v>33</v>
      </c>
      <c r="AX508" s="12" t="s">
        <v>85</v>
      </c>
      <c r="AY508" s="150" t="s">
        <v>135</v>
      </c>
    </row>
    <row r="509" spans="2:65" s="1" customFormat="1" ht="24.2" customHeight="1">
      <c r="B509" s="31"/>
      <c r="C509" s="132" t="s">
        <v>1059</v>
      </c>
      <c r="D509" s="132" t="s">
        <v>138</v>
      </c>
      <c r="E509" s="133" t="s">
        <v>1060</v>
      </c>
      <c r="F509" s="134" t="s">
        <v>1061</v>
      </c>
      <c r="G509" s="135" t="s">
        <v>105</v>
      </c>
      <c r="H509" s="136">
        <v>3000</v>
      </c>
      <c r="I509" s="137"/>
      <c r="J509" s="138">
        <f>ROUND(I509*H509,2)</f>
        <v>0</v>
      </c>
      <c r="K509" s="134" t="s">
        <v>307</v>
      </c>
      <c r="L509" s="31"/>
      <c r="M509" s="139" t="s">
        <v>1</v>
      </c>
      <c r="N509" s="140" t="s">
        <v>42</v>
      </c>
      <c r="P509" s="141">
        <f>O509*H509</f>
        <v>0</v>
      </c>
      <c r="Q509" s="141">
        <v>0</v>
      </c>
      <c r="R509" s="141">
        <f>Q509*H509</f>
        <v>0</v>
      </c>
      <c r="S509" s="141">
        <v>0</v>
      </c>
      <c r="T509" s="142">
        <f>S509*H509</f>
        <v>0</v>
      </c>
      <c r="AR509" s="143" t="s">
        <v>141</v>
      </c>
      <c r="AT509" s="143" t="s">
        <v>138</v>
      </c>
      <c r="AU509" s="143" t="s">
        <v>87</v>
      </c>
      <c r="AY509" s="16" t="s">
        <v>135</v>
      </c>
      <c r="BE509" s="144">
        <f>IF(N509="základní",J509,0)</f>
        <v>0</v>
      </c>
      <c r="BF509" s="144">
        <f>IF(N509="snížená",J509,0)</f>
        <v>0</v>
      </c>
      <c r="BG509" s="144">
        <f>IF(N509="zákl. přenesená",J509,0)</f>
        <v>0</v>
      </c>
      <c r="BH509" s="144">
        <f>IF(N509="sníž. přenesená",J509,0)</f>
        <v>0</v>
      </c>
      <c r="BI509" s="144">
        <f>IF(N509="nulová",J509,0)</f>
        <v>0</v>
      </c>
      <c r="BJ509" s="16" t="s">
        <v>85</v>
      </c>
      <c r="BK509" s="144">
        <f>ROUND(I509*H509,2)</f>
        <v>0</v>
      </c>
      <c r="BL509" s="16" t="s">
        <v>141</v>
      </c>
      <c r="BM509" s="143" t="s">
        <v>1062</v>
      </c>
    </row>
    <row r="510" spans="2:65" s="1" customFormat="1" ht="19.5">
      <c r="B510" s="31"/>
      <c r="D510" s="145" t="s">
        <v>143</v>
      </c>
      <c r="F510" s="146" t="s">
        <v>1063</v>
      </c>
      <c r="I510" s="147"/>
      <c r="L510" s="31"/>
      <c r="M510" s="148"/>
      <c r="T510" s="55"/>
      <c r="AT510" s="16" t="s">
        <v>143</v>
      </c>
      <c r="AU510" s="16" t="s">
        <v>87</v>
      </c>
    </row>
    <row r="511" spans="2:65" s="12" customFormat="1">
      <c r="B511" s="149"/>
      <c r="D511" s="145" t="s">
        <v>145</v>
      </c>
      <c r="E511" s="150" t="s">
        <v>1</v>
      </c>
      <c r="F511" s="151" t="s">
        <v>269</v>
      </c>
      <c r="H511" s="152">
        <v>3000</v>
      </c>
      <c r="I511" s="153"/>
      <c r="L511" s="149"/>
      <c r="M511" s="154"/>
      <c r="T511" s="155"/>
      <c r="AT511" s="150" t="s">
        <v>145</v>
      </c>
      <c r="AU511" s="150" t="s">
        <v>87</v>
      </c>
      <c r="AV511" s="12" t="s">
        <v>87</v>
      </c>
      <c r="AW511" s="12" t="s">
        <v>33</v>
      </c>
      <c r="AX511" s="12" t="s">
        <v>85</v>
      </c>
      <c r="AY511" s="150" t="s">
        <v>135</v>
      </c>
    </row>
    <row r="512" spans="2:65" s="1" customFormat="1" ht="24.2" customHeight="1">
      <c r="B512" s="31"/>
      <c r="C512" s="132" t="s">
        <v>1064</v>
      </c>
      <c r="D512" s="132" t="s">
        <v>138</v>
      </c>
      <c r="E512" s="133" t="s">
        <v>1065</v>
      </c>
      <c r="F512" s="134" t="s">
        <v>1066</v>
      </c>
      <c r="G512" s="135" t="s">
        <v>105</v>
      </c>
      <c r="H512" s="136">
        <v>317</v>
      </c>
      <c r="I512" s="137"/>
      <c r="J512" s="138">
        <f>ROUND(I512*H512,2)</f>
        <v>0</v>
      </c>
      <c r="K512" s="134" t="s">
        <v>307</v>
      </c>
      <c r="L512" s="31"/>
      <c r="M512" s="139" t="s">
        <v>1</v>
      </c>
      <c r="N512" s="140" t="s">
        <v>42</v>
      </c>
      <c r="P512" s="141">
        <f>O512*H512</f>
        <v>0</v>
      </c>
      <c r="Q512" s="141">
        <v>0</v>
      </c>
      <c r="R512" s="141">
        <f>Q512*H512</f>
        <v>0</v>
      </c>
      <c r="S512" s="141">
        <v>0</v>
      </c>
      <c r="T512" s="142">
        <f>S512*H512</f>
        <v>0</v>
      </c>
      <c r="AR512" s="143" t="s">
        <v>141</v>
      </c>
      <c r="AT512" s="143" t="s">
        <v>138</v>
      </c>
      <c r="AU512" s="143" t="s">
        <v>87</v>
      </c>
      <c r="AY512" s="16" t="s">
        <v>135</v>
      </c>
      <c r="BE512" s="144">
        <f>IF(N512="základní",J512,0)</f>
        <v>0</v>
      </c>
      <c r="BF512" s="144">
        <f>IF(N512="snížená",J512,0)</f>
        <v>0</v>
      </c>
      <c r="BG512" s="144">
        <f>IF(N512="zákl. přenesená",J512,0)</f>
        <v>0</v>
      </c>
      <c r="BH512" s="144">
        <f>IF(N512="sníž. přenesená",J512,0)</f>
        <v>0</v>
      </c>
      <c r="BI512" s="144">
        <f>IF(N512="nulová",J512,0)</f>
        <v>0</v>
      </c>
      <c r="BJ512" s="16" t="s">
        <v>85</v>
      </c>
      <c r="BK512" s="144">
        <f>ROUND(I512*H512,2)</f>
        <v>0</v>
      </c>
      <c r="BL512" s="16" t="s">
        <v>141</v>
      </c>
      <c r="BM512" s="143" t="s">
        <v>1067</v>
      </c>
    </row>
    <row r="513" spans="2:65" s="1" customFormat="1" ht="19.5">
      <c r="B513" s="31"/>
      <c r="D513" s="145" t="s">
        <v>143</v>
      </c>
      <c r="F513" s="146" t="s">
        <v>1068</v>
      </c>
      <c r="I513" s="147"/>
      <c r="L513" s="31"/>
      <c r="M513" s="148"/>
      <c r="T513" s="55"/>
      <c r="AT513" s="16" t="s">
        <v>143</v>
      </c>
      <c r="AU513" s="16" t="s">
        <v>87</v>
      </c>
    </row>
    <row r="514" spans="2:65" s="12" customFormat="1">
      <c r="B514" s="149"/>
      <c r="D514" s="145" t="s">
        <v>145</v>
      </c>
      <c r="E514" s="150" t="s">
        <v>1</v>
      </c>
      <c r="F514" s="151" t="s">
        <v>272</v>
      </c>
      <c r="H514" s="152">
        <v>317</v>
      </c>
      <c r="I514" s="153"/>
      <c r="L514" s="149"/>
      <c r="M514" s="154"/>
      <c r="T514" s="155"/>
      <c r="AT514" s="150" t="s">
        <v>145</v>
      </c>
      <c r="AU514" s="150" t="s">
        <v>87</v>
      </c>
      <c r="AV514" s="12" t="s">
        <v>87</v>
      </c>
      <c r="AW514" s="12" t="s">
        <v>33</v>
      </c>
      <c r="AX514" s="12" t="s">
        <v>85</v>
      </c>
      <c r="AY514" s="150" t="s">
        <v>135</v>
      </c>
    </row>
    <row r="515" spans="2:65" s="1" customFormat="1" ht="21.75" customHeight="1">
      <c r="B515" s="31"/>
      <c r="C515" s="132" t="s">
        <v>1069</v>
      </c>
      <c r="D515" s="132" t="s">
        <v>138</v>
      </c>
      <c r="E515" s="133" t="s">
        <v>1070</v>
      </c>
      <c r="F515" s="134" t="s">
        <v>1071</v>
      </c>
      <c r="G515" s="135" t="s">
        <v>105</v>
      </c>
      <c r="H515" s="136">
        <v>3000</v>
      </c>
      <c r="I515" s="137"/>
      <c r="J515" s="138">
        <f>ROUND(I515*H515,2)</f>
        <v>0</v>
      </c>
      <c r="K515" s="134" t="s">
        <v>307</v>
      </c>
      <c r="L515" s="31"/>
      <c r="M515" s="139" t="s">
        <v>1</v>
      </c>
      <c r="N515" s="140" t="s">
        <v>42</v>
      </c>
      <c r="P515" s="141">
        <f>O515*H515</f>
        <v>0</v>
      </c>
      <c r="Q515" s="141">
        <v>0</v>
      </c>
      <c r="R515" s="141">
        <f>Q515*H515</f>
        <v>0</v>
      </c>
      <c r="S515" s="141">
        <v>0</v>
      </c>
      <c r="T515" s="142">
        <f>S515*H515</f>
        <v>0</v>
      </c>
      <c r="AR515" s="143" t="s">
        <v>308</v>
      </c>
      <c r="AT515" s="143" t="s">
        <v>138</v>
      </c>
      <c r="AU515" s="143" t="s">
        <v>87</v>
      </c>
      <c r="AY515" s="16" t="s">
        <v>135</v>
      </c>
      <c r="BE515" s="144">
        <f>IF(N515="základní",J515,0)</f>
        <v>0</v>
      </c>
      <c r="BF515" s="144">
        <f>IF(N515="snížená",J515,0)</f>
        <v>0</v>
      </c>
      <c r="BG515" s="144">
        <f>IF(N515="zákl. přenesená",J515,0)</f>
        <v>0</v>
      </c>
      <c r="BH515" s="144">
        <f>IF(N515="sníž. přenesená",J515,0)</f>
        <v>0</v>
      </c>
      <c r="BI515" s="144">
        <f>IF(N515="nulová",J515,0)</f>
        <v>0</v>
      </c>
      <c r="BJ515" s="16" t="s">
        <v>85</v>
      </c>
      <c r="BK515" s="144">
        <f>ROUND(I515*H515,2)</f>
        <v>0</v>
      </c>
      <c r="BL515" s="16" t="s">
        <v>308</v>
      </c>
      <c r="BM515" s="143" t="s">
        <v>1072</v>
      </c>
    </row>
    <row r="516" spans="2:65" s="1" customFormat="1" ht="19.5">
      <c r="B516" s="31"/>
      <c r="D516" s="145" t="s">
        <v>143</v>
      </c>
      <c r="F516" s="146" t="s">
        <v>1073</v>
      </c>
      <c r="I516" s="147"/>
      <c r="L516" s="31"/>
      <c r="M516" s="148"/>
      <c r="T516" s="55"/>
      <c r="AT516" s="16" t="s">
        <v>143</v>
      </c>
      <c r="AU516" s="16" t="s">
        <v>87</v>
      </c>
    </row>
    <row r="517" spans="2:65" s="12" customFormat="1">
      <c r="B517" s="149"/>
      <c r="D517" s="145" t="s">
        <v>145</v>
      </c>
      <c r="E517" s="150" t="s">
        <v>1</v>
      </c>
      <c r="F517" s="151" t="s">
        <v>269</v>
      </c>
      <c r="H517" s="152">
        <v>3000</v>
      </c>
      <c r="I517" s="153"/>
      <c r="L517" s="149"/>
      <c r="M517" s="154"/>
      <c r="T517" s="155"/>
      <c r="AT517" s="150" t="s">
        <v>145</v>
      </c>
      <c r="AU517" s="150" t="s">
        <v>87</v>
      </c>
      <c r="AV517" s="12" t="s">
        <v>87</v>
      </c>
      <c r="AW517" s="12" t="s">
        <v>33</v>
      </c>
      <c r="AX517" s="12" t="s">
        <v>85</v>
      </c>
      <c r="AY517" s="150" t="s">
        <v>135</v>
      </c>
    </row>
    <row r="518" spans="2:65" s="1" customFormat="1" ht="21.75" customHeight="1">
      <c r="B518" s="31"/>
      <c r="C518" s="132" t="s">
        <v>1074</v>
      </c>
      <c r="D518" s="132" t="s">
        <v>138</v>
      </c>
      <c r="E518" s="133" t="s">
        <v>1075</v>
      </c>
      <c r="F518" s="134" t="s">
        <v>1076</v>
      </c>
      <c r="G518" s="135" t="s">
        <v>105</v>
      </c>
      <c r="H518" s="136">
        <v>317</v>
      </c>
      <c r="I518" s="137"/>
      <c r="J518" s="138">
        <f>ROUND(I518*H518,2)</f>
        <v>0</v>
      </c>
      <c r="K518" s="134" t="s">
        <v>307</v>
      </c>
      <c r="L518" s="31"/>
      <c r="M518" s="139" t="s">
        <v>1</v>
      </c>
      <c r="N518" s="140" t="s">
        <v>42</v>
      </c>
      <c r="P518" s="141">
        <f>O518*H518</f>
        <v>0</v>
      </c>
      <c r="Q518" s="141">
        <v>0</v>
      </c>
      <c r="R518" s="141">
        <f>Q518*H518</f>
        <v>0</v>
      </c>
      <c r="S518" s="141">
        <v>0</v>
      </c>
      <c r="T518" s="142">
        <f>S518*H518</f>
        <v>0</v>
      </c>
      <c r="AR518" s="143" t="s">
        <v>308</v>
      </c>
      <c r="AT518" s="143" t="s">
        <v>138</v>
      </c>
      <c r="AU518" s="143" t="s">
        <v>87</v>
      </c>
      <c r="AY518" s="16" t="s">
        <v>135</v>
      </c>
      <c r="BE518" s="144">
        <f>IF(N518="základní",J518,0)</f>
        <v>0</v>
      </c>
      <c r="BF518" s="144">
        <f>IF(N518="snížená",J518,0)</f>
        <v>0</v>
      </c>
      <c r="BG518" s="144">
        <f>IF(N518="zákl. přenesená",J518,0)</f>
        <v>0</v>
      </c>
      <c r="BH518" s="144">
        <f>IF(N518="sníž. přenesená",J518,0)</f>
        <v>0</v>
      </c>
      <c r="BI518" s="144">
        <f>IF(N518="nulová",J518,0)</f>
        <v>0</v>
      </c>
      <c r="BJ518" s="16" t="s">
        <v>85</v>
      </c>
      <c r="BK518" s="144">
        <f>ROUND(I518*H518,2)</f>
        <v>0</v>
      </c>
      <c r="BL518" s="16" t="s">
        <v>308</v>
      </c>
      <c r="BM518" s="143" t="s">
        <v>1077</v>
      </c>
    </row>
    <row r="519" spans="2:65" s="1" customFormat="1" ht="19.5">
      <c r="B519" s="31"/>
      <c r="D519" s="145" t="s">
        <v>143</v>
      </c>
      <c r="F519" s="146" t="s">
        <v>1078</v>
      </c>
      <c r="I519" s="147"/>
      <c r="L519" s="31"/>
      <c r="M519" s="148"/>
      <c r="T519" s="55"/>
      <c r="AT519" s="16" t="s">
        <v>143</v>
      </c>
      <c r="AU519" s="16" t="s">
        <v>87</v>
      </c>
    </row>
    <row r="520" spans="2:65" s="12" customFormat="1">
      <c r="B520" s="149"/>
      <c r="D520" s="145" t="s">
        <v>145</v>
      </c>
      <c r="E520" s="150" t="s">
        <v>1</v>
      </c>
      <c r="F520" s="151" t="s">
        <v>272</v>
      </c>
      <c r="H520" s="152">
        <v>317</v>
      </c>
      <c r="I520" s="153"/>
      <c r="L520" s="149"/>
      <c r="M520" s="154"/>
      <c r="T520" s="155"/>
      <c r="AT520" s="150" t="s">
        <v>145</v>
      </c>
      <c r="AU520" s="150" t="s">
        <v>87</v>
      </c>
      <c r="AV520" s="12" t="s">
        <v>87</v>
      </c>
      <c r="AW520" s="12" t="s">
        <v>33</v>
      </c>
      <c r="AX520" s="12" t="s">
        <v>85</v>
      </c>
      <c r="AY520" s="150" t="s">
        <v>135</v>
      </c>
    </row>
    <row r="521" spans="2:65" s="1" customFormat="1" ht="16.5" customHeight="1">
      <c r="B521" s="31"/>
      <c r="C521" s="156" t="s">
        <v>1079</v>
      </c>
      <c r="D521" s="156" t="s">
        <v>158</v>
      </c>
      <c r="E521" s="157" t="s">
        <v>1080</v>
      </c>
      <c r="F521" s="158" t="s">
        <v>636</v>
      </c>
      <c r="G521" s="159" t="s">
        <v>362</v>
      </c>
      <c r="H521" s="160">
        <v>1.659</v>
      </c>
      <c r="I521" s="161"/>
      <c r="J521" s="162">
        <f>ROUND(I521*H521,2)</f>
        <v>0</v>
      </c>
      <c r="K521" s="158" t="s">
        <v>345</v>
      </c>
      <c r="L521" s="163"/>
      <c r="M521" s="164" t="s">
        <v>1</v>
      </c>
      <c r="N521" s="165" t="s">
        <v>42</v>
      </c>
      <c r="P521" s="141">
        <f>O521*H521</f>
        <v>0</v>
      </c>
      <c r="Q521" s="141">
        <v>1E-3</v>
      </c>
      <c r="R521" s="141">
        <f>Q521*H521</f>
        <v>1.6590000000000001E-3</v>
      </c>
      <c r="S521" s="141">
        <v>0</v>
      </c>
      <c r="T521" s="142">
        <f>S521*H521</f>
        <v>0</v>
      </c>
      <c r="AR521" s="143" t="s">
        <v>308</v>
      </c>
      <c r="AT521" s="143" t="s">
        <v>158</v>
      </c>
      <c r="AU521" s="143" t="s">
        <v>87</v>
      </c>
      <c r="AY521" s="16" t="s">
        <v>135</v>
      </c>
      <c r="BE521" s="144">
        <f>IF(N521="základní",J521,0)</f>
        <v>0</v>
      </c>
      <c r="BF521" s="144">
        <f>IF(N521="snížená",J521,0)</f>
        <v>0</v>
      </c>
      <c r="BG521" s="144">
        <f>IF(N521="zákl. přenesená",J521,0)</f>
        <v>0</v>
      </c>
      <c r="BH521" s="144">
        <f>IF(N521="sníž. přenesená",J521,0)</f>
        <v>0</v>
      </c>
      <c r="BI521" s="144">
        <f>IF(N521="nulová",J521,0)</f>
        <v>0</v>
      </c>
      <c r="BJ521" s="16" t="s">
        <v>85</v>
      </c>
      <c r="BK521" s="144">
        <f>ROUND(I521*H521,2)</f>
        <v>0</v>
      </c>
      <c r="BL521" s="16" t="s">
        <v>308</v>
      </c>
      <c r="BM521" s="143" t="s">
        <v>1081</v>
      </c>
    </row>
    <row r="522" spans="2:65" s="1" customFormat="1">
      <c r="B522" s="31"/>
      <c r="D522" s="145" t="s">
        <v>143</v>
      </c>
      <c r="F522" s="146" t="s">
        <v>638</v>
      </c>
      <c r="I522" s="147"/>
      <c r="L522" s="31"/>
      <c r="M522" s="148"/>
      <c r="T522" s="55"/>
      <c r="AT522" s="16" t="s">
        <v>143</v>
      </c>
      <c r="AU522" s="16" t="s">
        <v>87</v>
      </c>
    </row>
    <row r="523" spans="2:65" s="12" customFormat="1">
      <c r="B523" s="149"/>
      <c r="D523" s="145" t="s">
        <v>145</v>
      </c>
      <c r="F523" s="151" t="s">
        <v>1082</v>
      </c>
      <c r="H523" s="152">
        <v>1.659</v>
      </c>
      <c r="I523" s="153"/>
      <c r="L523" s="149"/>
      <c r="M523" s="154"/>
      <c r="T523" s="155"/>
      <c r="AT523" s="150" t="s">
        <v>145</v>
      </c>
      <c r="AU523" s="150" t="s">
        <v>87</v>
      </c>
      <c r="AV523" s="12" t="s">
        <v>87</v>
      </c>
      <c r="AW523" s="12" t="s">
        <v>4</v>
      </c>
      <c r="AX523" s="12" t="s">
        <v>85</v>
      </c>
      <c r="AY523" s="150" t="s">
        <v>135</v>
      </c>
    </row>
    <row r="524" spans="2:65" s="1" customFormat="1" ht="16.5" customHeight="1">
      <c r="B524" s="31"/>
      <c r="C524" s="132" t="s">
        <v>1083</v>
      </c>
      <c r="D524" s="132" t="s">
        <v>138</v>
      </c>
      <c r="E524" s="133" t="s">
        <v>1084</v>
      </c>
      <c r="F524" s="134" t="s">
        <v>353</v>
      </c>
      <c r="G524" s="135" t="s">
        <v>105</v>
      </c>
      <c r="H524" s="136">
        <v>3000</v>
      </c>
      <c r="I524" s="137"/>
      <c r="J524" s="138">
        <f>ROUND(I524*H524,2)</f>
        <v>0</v>
      </c>
      <c r="K524" s="134" t="s">
        <v>307</v>
      </c>
      <c r="L524" s="31"/>
      <c r="M524" s="139" t="s">
        <v>1</v>
      </c>
      <c r="N524" s="140" t="s">
        <v>42</v>
      </c>
      <c r="P524" s="141">
        <f>O524*H524</f>
        <v>0</v>
      </c>
      <c r="Q524" s="141">
        <v>0</v>
      </c>
      <c r="R524" s="141">
        <f>Q524*H524</f>
        <v>0</v>
      </c>
      <c r="S524" s="141">
        <v>0</v>
      </c>
      <c r="T524" s="142">
        <f>S524*H524</f>
        <v>0</v>
      </c>
      <c r="AR524" s="143" t="s">
        <v>308</v>
      </c>
      <c r="AT524" s="143" t="s">
        <v>138</v>
      </c>
      <c r="AU524" s="143" t="s">
        <v>87</v>
      </c>
      <c r="AY524" s="16" t="s">
        <v>135</v>
      </c>
      <c r="BE524" s="144">
        <f>IF(N524="základní",J524,0)</f>
        <v>0</v>
      </c>
      <c r="BF524" s="144">
        <f>IF(N524="snížená",J524,0)</f>
        <v>0</v>
      </c>
      <c r="BG524" s="144">
        <f>IF(N524="zákl. přenesená",J524,0)</f>
        <v>0</v>
      </c>
      <c r="BH524" s="144">
        <f>IF(N524="sníž. přenesená",J524,0)</f>
        <v>0</v>
      </c>
      <c r="BI524" s="144">
        <f>IF(N524="nulová",J524,0)</f>
        <v>0</v>
      </c>
      <c r="BJ524" s="16" t="s">
        <v>85</v>
      </c>
      <c r="BK524" s="144">
        <f>ROUND(I524*H524,2)</f>
        <v>0</v>
      </c>
      <c r="BL524" s="16" t="s">
        <v>308</v>
      </c>
      <c r="BM524" s="143" t="s">
        <v>1085</v>
      </c>
    </row>
    <row r="525" spans="2:65" s="1" customFormat="1">
      <c r="B525" s="31"/>
      <c r="D525" s="145" t="s">
        <v>143</v>
      </c>
      <c r="F525" s="146" t="s">
        <v>355</v>
      </c>
      <c r="I525" s="147"/>
      <c r="L525" s="31"/>
      <c r="M525" s="148"/>
      <c r="T525" s="55"/>
      <c r="AT525" s="16" t="s">
        <v>143</v>
      </c>
      <c r="AU525" s="16" t="s">
        <v>87</v>
      </c>
    </row>
    <row r="526" spans="2:65" s="12" customFormat="1">
      <c r="B526" s="149"/>
      <c r="D526" s="145" t="s">
        <v>145</v>
      </c>
      <c r="E526" s="150" t="s">
        <v>1</v>
      </c>
      <c r="F526" s="151" t="s">
        <v>269</v>
      </c>
      <c r="H526" s="152">
        <v>3000</v>
      </c>
      <c r="I526" s="153"/>
      <c r="L526" s="149"/>
      <c r="M526" s="154"/>
      <c r="T526" s="155"/>
      <c r="AT526" s="150" t="s">
        <v>145</v>
      </c>
      <c r="AU526" s="150" t="s">
        <v>87</v>
      </c>
      <c r="AV526" s="12" t="s">
        <v>87</v>
      </c>
      <c r="AW526" s="12" t="s">
        <v>33</v>
      </c>
      <c r="AX526" s="12" t="s">
        <v>85</v>
      </c>
      <c r="AY526" s="150" t="s">
        <v>135</v>
      </c>
    </row>
    <row r="527" spans="2:65" s="1" customFormat="1" ht="16.5" customHeight="1">
      <c r="B527" s="31"/>
      <c r="C527" s="132" t="s">
        <v>1086</v>
      </c>
      <c r="D527" s="132" t="s">
        <v>138</v>
      </c>
      <c r="E527" s="133" t="s">
        <v>1087</v>
      </c>
      <c r="F527" s="134" t="s">
        <v>1088</v>
      </c>
      <c r="G527" s="135" t="s">
        <v>105</v>
      </c>
      <c r="H527" s="136">
        <v>317</v>
      </c>
      <c r="I527" s="137"/>
      <c r="J527" s="138">
        <f>ROUND(I527*H527,2)</f>
        <v>0</v>
      </c>
      <c r="K527" s="134" t="s">
        <v>307</v>
      </c>
      <c r="L527" s="31"/>
      <c r="M527" s="139" t="s">
        <v>1</v>
      </c>
      <c r="N527" s="140" t="s">
        <v>42</v>
      </c>
      <c r="P527" s="141">
        <f>O527*H527</f>
        <v>0</v>
      </c>
      <c r="Q527" s="141">
        <v>0</v>
      </c>
      <c r="R527" s="141">
        <f>Q527*H527</f>
        <v>0</v>
      </c>
      <c r="S527" s="141">
        <v>0</v>
      </c>
      <c r="T527" s="142">
        <f>S527*H527</f>
        <v>0</v>
      </c>
      <c r="AR527" s="143" t="s">
        <v>308</v>
      </c>
      <c r="AT527" s="143" t="s">
        <v>138</v>
      </c>
      <c r="AU527" s="143" t="s">
        <v>87</v>
      </c>
      <c r="AY527" s="16" t="s">
        <v>135</v>
      </c>
      <c r="BE527" s="144">
        <f>IF(N527="základní",J527,0)</f>
        <v>0</v>
      </c>
      <c r="BF527" s="144">
        <f>IF(N527="snížená",J527,0)</f>
        <v>0</v>
      </c>
      <c r="BG527" s="144">
        <f>IF(N527="zákl. přenesená",J527,0)</f>
        <v>0</v>
      </c>
      <c r="BH527" s="144">
        <f>IF(N527="sníž. přenesená",J527,0)</f>
        <v>0</v>
      </c>
      <c r="BI527" s="144">
        <f>IF(N527="nulová",J527,0)</f>
        <v>0</v>
      </c>
      <c r="BJ527" s="16" t="s">
        <v>85</v>
      </c>
      <c r="BK527" s="144">
        <f>ROUND(I527*H527,2)</f>
        <v>0</v>
      </c>
      <c r="BL527" s="16" t="s">
        <v>308</v>
      </c>
      <c r="BM527" s="143" t="s">
        <v>1089</v>
      </c>
    </row>
    <row r="528" spans="2:65" s="1" customFormat="1">
      <c r="B528" s="31"/>
      <c r="D528" s="145" t="s">
        <v>143</v>
      </c>
      <c r="F528" s="146" t="s">
        <v>1090</v>
      </c>
      <c r="I528" s="147"/>
      <c r="L528" s="31"/>
      <c r="M528" s="148"/>
      <c r="T528" s="55"/>
      <c r="AT528" s="16" t="s">
        <v>143</v>
      </c>
      <c r="AU528" s="16" t="s">
        <v>87</v>
      </c>
    </row>
    <row r="529" spans="2:65" s="12" customFormat="1">
      <c r="B529" s="149"/>
      <c r="D529" s="145" t="s">
        <v>145</v>
      </c>
      <c r="E529" s="150" t="s">
        <v>1</v>
      </c>
      <c r="F529" s="151" t="s">
        <v>272</v>
      </c>
      <c r="H529" s="152">
        <v>317</v>
      </c>
      <c r="I529" s="153"/>
      <c r="L529" s="149"/>
      <c r="M529" s="154"/>
      <c r="T529" s="155"/>
      <c r="AT529" s="150" t="s">
        <v>145</v>
      </c>
      <c r="AU529" s="150" t="s">
        <v>87</v>
      </c>
      <c r="AV529" s="12" t="s">
        <v>87</v>
      </c>
      <c r="AW529" s="12" t="s">
        <v>33</v>
      </c>
      <c r="AX529" s="12" t="s">
        <v>85</v>
      </c>
      <c r="AY529" s="150" t="s">
        <v>135</v>
      </c>
    </row>
    <row r="530" spans="2:65" s="1" customFormat="1" ht="16.5" customHeight="1">
      <c r="B530" s="31"/>
      <c r="C530" s="132" t="s">
        <v>1091</v>
      </c>
      <c r="D530" s="132" t="s">
        <v>138</v>
      </c>
      <c r="E530" s="133" t="s">
        <v>1092</v>
      </c>
      <c r="F530" s="134" t="s">
        <v>1093</v>
      </c>
      <c r="G530" s="135" t="s">
        <v>105</v>
      </c>
      <c r="H530" s="136">
        <v>3000</v>
      </c>
      <c r="I530" s="137"/>
      <c r="J530" s="138">
        <f>ROUND(I530*H530,2)</f>
        <v>0</v>
      </c>
      <c r="K530" s="134" t="s">
        <v>307</v>
      </c>
      <c r="L530" s="31"/>
      <c r="M530" s="139" t="s">
        <v>1</v>
      </c>
      <c r="N530" s="140" t="s">
        <v>42</v>
      </c>
      <c r="P530" s="141">
        <f>O530*H530</f>
        <v>0</v>
      </c>
      <c r="Q530" s="141">
        <v>0</v>
      </c>
      <c r="R530" s="141">
        <f>Q530*H530</f>
        <v>0</v>
      </c>
      <c r="S530" s="141">
        <v>0</v>
      </c>
      <c r="T530" s="142">
        <f>S530*H530</f>
        <v>0</v>
      </c>
      <c r="AR530" s="143" t="s">
        <v>308</v>
      </c>
      <c r="AT530" s="143" t="s">
        <v>138</v>
      </c>
      <c r="AU530" s="143" t="s">
        <v>87</v>
      </c>
      <c r="AY530" s="16" t="s">
        <v>135</v>
      </c>
      <c r="BE530" s="144">
        <f>IF(N530="základní",J530,0)</f>
        <v>0</v>
      </c>
      <c r="BF530" s="144">
        <f>IF(N530="snížená",J530,0)</f>
        <v>0</v>
      </c>
      <c r="BG530" s="144">
        <f>IF(N530="zákl. přenesená",J530,0)</f>
        <v>0</v>
      </c>
      <c r="BH530" s="144">
        <f>IF(N530="sníž. přenesená",J530,0)</f>
        <v>0</v>
      </c>
      <c r="BI530" s="144">
        <f>IF(N530="nulová",J530,0)</f>
        <v>0</v>
      </c>
      <c r="BJ530" s="16" t="s">
        <v>85</v>
      </c>
      <c r="BK530" s="144">
        <f>ROUND(I530*H530,2)</f>
        <v>0</v>
      </c>
      <c r="BL530" s="16" t="s">
        <v>308</v>
      </c>
      <c r="BM530" s="143" t="s">
        <v>1094</v>
      </c>
    </row>
    <row r="531" spans="2:65" s="1" customFormat="1">
      <c r="B531" s="31"/>
      <c r="D531" s="145" t="s">
        <v>143</v>
      </c>
      <c r="F531" s="146" t="s">
        <v>1095</v>
      </c>
      <c r="I531" s="147"/>
      <c r="L531" s="31"/>
      <c r="M531" s="148"/>
      <c r="T531" s="55"/>
      <c r="AT531" s="16" t="s">
        <v>143</v>
      </c>
      <c r="AU531" s="16" t="s">
        <v>87</v>
      </c>
    </row>
    <row r="532" spans="2:65" s="12" customFormat="1">
      <c r="B532" s="149"/>
      <c r="D532" s="145" t="s">
        <v>145</v>
      </c>
      <c r="E532" s="150" t="s">
        <v>1</v>
      </c>
      <c r="F532" s="151" t="s">
        <v>269</v>
      </c>
      <c r="H532" s="152">
        <v>3000</v>
      </c>
      <c r="I532" s="153"/>
      <c r="L532" s="149"/>
      <c r="M532" s="154"/>
      <c r="T532" s="155"/>
      <c r="AT532" s="150" t="s">
        <v>145</v>
      </c>
      <c r="AU532" s="150" t="s">
        <v>87</v>
      </c>
      <c r="AV532" s="12" t="s">
        <v>87</v>
      </c>
      <c r="AW532" s="12" t="s">
        <v>33</v>
      </c>
      <c r="AX532" s="12" t="s">
        <v>85</v>
      </c>
      <c r="AY532" s="150" t="s">
        <v>135</v>
      </c>
    </row>
    <row r="533" spans="2:65" s="1" customFormat="1" ht="16.5" customHeight="1">
      <c r="B533" s="31"/>
      <c r="C533" s="132" t="s">
        <v>1096</v>
      </c>
      <c r="D533" s="132" t="s">
        <v>138</v>
      </c>
      <c r="E533" s="133" t="s">
        <v>1097</v>
      </c>
      <c r="F533" s="134" t="s">
        <v>1098</v>
      </c>
      <c r="G533" s="135" t="s">
        <v>105</v>
      </c>
      <c r="H533" s="136">
        <v>317</v>
      </c>
      <c r="I533" s="137"/>
      <c r="J533" s="138">
        <f>ROUND(I533*H533,2)</f>
        <v>0</v>
      </c>
      <c r="K533" s="134" t="s">
        <v>307</v>
      </c>
      <c r="L533" s="31"/>
      <c r="M533" s="139" t="s">
        <v>1</v>
      </c>
      <c r="N533" s="140" t="s">
        <v>42</v>
      </c>
      <c r="P533" s="141">
        <f>O533*H533</f>
        <v>0</v>
      </c>
      <c r="Q533" s="141">
        <v>0</v>
      </c>
      <c r="R533" s="141">
        <f>Q533*H533</f>
        <v>0</v>
      </c>
      <c r="S533" s="141">
        <v>0</v>
      </c>
      <c r="T533" s="142">
        <f>S533*H533</f>
        <v>0</v>
      </c>
      <c r="AR533" s="143" t="s">
        <v>308</v>
      </c>
      <c r="AT533" s="143" t="s">
        <v>138</v>
      </c>
      <c r="AU533" s="143" t="s">
        <v>87</v>
      </c>
      <c r="AY533" s="16" t="s">
        <v>135</v>
      </c>
      <c r="BE533" s="144">
        <f>IF(N533="základní",J533,0)</f>
        <v>0</v>
      </c>
      <c r="BF533" s="144">
        <f>IF(N533="snížená",J533,0)</f>
        <v>0</v>
      </c>
      <c r="BG533" s="144">
        <f>IF(N533="zákl. přenesená",J533,0)</f>
        <v>0</v>
      </c>
      <c r="BH533" s="144">
        <f>IF(N533="sníž. přenesená",J533,0)</f>
        <v>0</v>
      </c>
      <c r="BI533" s="144">
        <f>IF(N533="nulová",J533,0)</f>
        <v>0</v>
      </c>
      <c r="BJ533" s="16" t="s">
        <v>85</v>
      </c>
      <c r="BK533" s="144">
        <f>ROUND(I533*H533,2)</f>
        <v>0</v>
      </c>
      <c r="BL533" s="16" t="s">
        <v>308</v>
      </c>
      <c r="BM533" s="143" t="s">
        <v>1099</v>
      </c>
    </row>
    <row r="534" spans="2:65" s="1" customFormat="1">
      <c r="B534" s="31"/>
      <c r="D534" s="145" t="s">
        <v>143</v>
      </c>
      <c r="F534" s="146" t="s">
        <v>1100</v>
      </c>
      <c r="I534" s="147"/>
      <c r="L534" s="31"/>
      <c r="M534" s="148"/>
      <c r="T534" s="55"/>
      <c r="AT534" s="16" t="s">
        <v>143</v>
      </c>
      <c r="AU534" s="16" t="s">
        <v>87</v>
      </c>
    </row>
    <row r="535" spans="2:65" s="12" customFormat="1">
      <c r="B535" s="149"/>
      <c r="D535" s="145" t="s">
        <v>145</v>
      </c>
      <c r="E535" s="150" t="s">
        <v>1</v>
      </c>
      <c r="F535" s="151" t="s">
        <v>272</v>
      </c>
      <c r="H535" s="152">
        <v>317</v>
      </c>
      <c r="I535" s="153"/>
      <c r="L535" s="149"/>
      <c r="M535" s="154"/>
      <c r="T535" s="155"/>
      <c r="AT535" s="150" t="s">
        <v>145</v>
      </c>
      <c r="AU535" s="150" t="s">
        <v>87</v>
      </c>
      <c r="AV535" s="12" t="s">
        <v>87</v>
      </c>
      <c r="AW535" s="12" t="s">
        <v>33</v>
      </c>
      <c r="AX535" s="12" t="s">
        <v>85</v>
      </c>
      <c r="AY535" s="150" t="s">
        <v>135</v>
      </c>
    </row>
    <row r="536" spans="2:65" s="1" customFormat="1" ht="16.5" customHeight="1">
      <c r="B536" s="31"/>
      <c r="C536" s="132" t="s">
        <v>1101</v>
      </c>
      <c r="D536" s="132" t="s">
        <v>138</v>
      </c>
      <c r="E536" s="133" t="s">
        <v>1102</v>
      </c>
      <c r="F536" s="134" t="s">
        <v>1103</v>
      </c>
      <c r="G536" s="135" t="s">
        <v>161</v>
      </c>
      <c r="H536" s="136">
        <v>3</v>
      </c>
      <c r="I536" s="137"/>
      <c r="J536" s="138">
        <f>ROUND(I536*H536,2)</f>
        <v>0</v>
      </c>
      <c r="K536" s="134" t="s">
        <v>307</v>
      </c>
      <c r="L536" s="31"/>
      <c r="M536" s="139" t="s">
        <v>1</v>
      </c>
      <c r="N536" s="140" t="s">
        <v>42</v>
      </c>
      <c r="P536" s="141">
        <f>O536*H536</f>
        <v>0</v>
      </c>
      <c r="Q536" s="141">
        <v>0</v>
      </c>
      <c r="R536" s="141">
        <f>Q536*H536</f>
        <v>0</v>
      </c>
      <c r="S536" s="141">
        <v>0</v>
      </c>
      <c r="T536" s="142">
        <f>S536*H536</f>
        <v>0</v>
      </c>
      <c r="AR536" s="143" t="s">
        <v>308</v>
      </c>
      <c r="AT536" s="143" t="s">
        <v>138</v>
      </c>
      <c r="AU536" s="143" t="s">
        <v>87</v>
      </c>
      <c r="AY536" s="16" t="s">
        <v>135</v>
      </c>
      <c r="BE536" s="144">
        <f>IF(N536="základní",J536,0)</f>
        <v>0</v>
      </c>
      <c r="BF536" s="144">
        <f>IF(N536="snížená",J536,0)</f>
        <v>0</v>
      </c>
      <c r="BG536" s="144">
        <f>IF(N536="zákl. přenesená",J536,0)</f>
        <v>0</v>
      </c>
      <c r="BH536" s="144">
        <f>IF(N536="sníž. přenesená",J536,0)</f>
        <v>0</v>
      </c>
      <c r="BI536" s="144">
        <f>IF(N536="nulová",J536,0)</f>
        <v>0</v>
      </c>
      <c r="BJ536" s="16" t="s">
        <v>85</v>
      </c>
      <c r="BK536" s="144">
        <f>ROUND(I536*H536,2)</f>
        <v>0</v>
      </c>
      <c r="BL536" s="16" t="s">
        <v>308</v>
      </c>
      <c r="BM536" s="143" t="s">
        <v>1104</v>
      </c>
    </row>
    <row r="537" spans="2:65" s="1" customFormat="1">
      <c r="B537" s="31"/>
      <c r="D537" s="145" t="s">
        <v>143</v>
      </c>
      <c r="F537" s="146" t="s">
        <v>1105</v>
      </c>
      <c r="I537" s="147"/>
      <c r="L537" s="31"/>
      <c r="M537" s="148"/>
      <c r="T537" s="55"/>
      <c r="AT537" s="16" t="s">
        <v>143</v>
      </c>
      <c r="AU537" s="16" t="s">
        <v>87</v>
      </c>
    </row>
    <row r="538" spans="2:65" s="12" customFormat="1">
      <c r="B538" s="149"/>
      <c r="D538" s="145" t="s">
        <v>145</v>
      </c>
      <c r="E538" s="150" t="s">
        <v>1</v>
      </c>
      <c r="F538" s="151" t="s">
        <v>1106</v>
      </c>
      <c r="H538" s="152">
        <v>3</v>
      </c>
      <c r="I538" s="153"/>
      <c r="L538" s="149"/>
      <c r="M538" s="154"/>
      <c r="T538" s="155"/>
      <c r="AT538" s="150" t="s">
        <v>145</v>
      </c>
      <c r="AU538" s="150" t="s">
        <v>87</v>
      </c>
      <c r="AV538" s="12" t="s">
        <v>87</v>
      </c>
      <c r="AW538" s="12" t="s">
        <v>33</v>
      </c>
      <c r="AX538" s="12" t="s">
        <v>85</v>
      </c>
      <c r="AY538" s="150" t="s">
        <v>135</v>
      </c>
    </row>
    <row r="539" spans="2:65" s="1" customFormat="1" ht="16.5" customHeight="1">
      <c r="B539" s="31"/>
      <c r="C539" s="132" t="s">
        <v>1107</v>
      </c>
      <c r="D539" s="132" t="s">
        <v>138</v>
      </c>
      <c r="E539" s="133" t="s">
        <v>1108</v>
      </c>
      <c r="F539" s="134" t="s">
        <v>1109</v>
      </c>
      <c r="G539" s="135" t="s">
        <v>161</v>
      </c>
      <c r="H539" s="136">
        <v>0.317</v>
      </c>
      <c r="I539" s="137"/>
      <c r="J539" s="138">
        <f>ROUND(I539*H539,2)</f>
        <v>0</v>
      </c>
      <c r="K539" s="134" t="s">
        <v>307</v>
      </c>
      <c r="L539" s="31"/>
      <c r="M539" s="139" t="s">
        <v>1</v>
      </c>
      <c r="N539" s="140" t="s">
        <v>42</v>
      </c>
      <c r="P539" s="141">
        <f>O539*H539</f>
        <v>0</v>
      </c>
      <c r="Q539" s="141">
        <v>0</v>
      </c>
      <c r="R539" s="141">
        <f>Q539*H539</f>
        <v>0</v>
      </c>
      <c r="S539" s="141">
        <v>0</v>
      </c>
      <c r="T539" s="142">
        <f>S539*H539</f>
        <v>0</v>
      </c>
      <c r="AR539" s="143" t="s">
        <v>308</v>
      </c>
      <c r="AT539" s="143" t="s">
        <v>138</v>
      </c>
      <c r="AU539" s="143" t="s">
        <v>87</v>
      </c>
      <c r="AY539" s="16" t="s">
        <v>135</v>
      </c>
      <c r="BE539" s="144">
        <f>IF(N539="základní",J539,0)</f>
        <v>0</v>
      </c>
      <c r="BF539" s="144">
        <f>IF(N539="snížená",J539,0)</f>
        <v>0</v>
      </c>
      <c r="BG539" s="144">
        <f>IF(N539="zákl. přenesená",J539,0)</f>
        <v>0</v>
      </c>
      <c r="BH539" s="144">
        <f>IF(N539="sníž. přenesená",J539,0)</f>
        <v>0</v>
      </c>
      <c r="BI539" s="144">
        <f>IF(N539="nulová",J539,0)</f>
        <v>0</v>
      </c>
      <c r="BJ539" s="16" t="s">
        <v>85</v>
      </c>
      <c r="BK539" s="144">
        <f>ROUND(I539*H539,2)</f>
        <v>0</v>
      </c>
      <c r="BL539" s="16" t="s">
        <v>308</v>
      </c>
      <c r="BM539" s="143" t="s">
        <v>1110</v>
      </c>
    </row>
    <row r="540" spans="2:65" s="1" customFormat="1">
      <c r="B540" s="31"/>
      <c r="D540" s="145" t="s">
        <v>143</v>
      </c>
      <c r="F540" s="146" t="s">
        <v>1111</v>
      </c>
      <c r="I540" s="147"/>
      <c r="L540" s="31"/>
      <c r="M540" s="148"/>
      <c r="T540" s="55"/>
      <c r="AT540" s="16" t="s">
        <v>143</v>
      </c>
      <c r="AU540" s="16" t="s">
        <v>87</v>
      </c>
    </row>
    <row r="541" spans="2:65" s="12" customFormat="1">
      <c r="B541" s="149"/>
      <c r="D541" s="145" t="s">
        <v>145</v>
      </c>
      <c r="E541" s="150" t="s">
        <v>1</v>
      </c>
      <c r="F541" s="151" t="s">
        <v>1112</v>
      </c>
      <c r="H541" s="152">
        <v>0.317</v>
      </c>
      <c r="I541" s="153"/>
      <c r="L541" s="149"/>
      <c r="M541" s="154"/>
      <c r="T541" s="155"/>
      <c r="AT541" s="150" t="s">
        <v>145</v>
      </c>
      <c r="AU541" s="150" t="s">
        <v>87</v>
      </c>
      <c r="AV541" s="12" t="s">
        <v>87</v>
      </c>
      <c r="AW541" s="12" t="s">
        <v>33</v>
      </c>
      <c r="AX541" s="12" t="s">
        <v>85</v>
      </c>
      <c r="AY541" s="150" t="s">
        <v>135</v>
      </c>
    </row>
    <row r="542" spans="2:65" s="1" customFormat="1" ht="16.5" customHeight="1">
      <c r="B542" s="31"/>
      <c r="C542" s="156" t="s">
        <v>1113</v>
      </c>
      <c r="D542" s="156" t="s">
        <v>158</v>
      </c>
      <c r="E542" s="157" t="s">
        <v>1114</v>
      </c>
      <c r="F542" s="158" t="s">
        <v>1115</v>
      </c>
      <c r="G542" s="159" t="s">
        <v>490</v>
      </c>
      <c r="H542" s="160">
        <v>66.34</v>
      </c>
      <c r="I542" s="161"/>
      <c r="J542" s="162">
        <f>ROUND(I542*H542,2)</f>
        <v>0</v>
      </c>
      <c r="K542" s="158" t="s">
        <v>307</v>
      </c>
      <c r="L542" s="163"/>
      <c r="M542" s="164" t="s">
        <v>1</v>
      </c>
      <c r="N542" s="165" t="s">
        <v>42</v>
      </c>
      <c r="P542" s="141">
        <f>O542*H542</f>
        <v>0</v>
      </c>
      <c r="Q542" s="141">
        <v>1E-3</v>
      </c>
      <c r="R542" s="141">
        <f>Q542*H542</f>
        <v>6.634000000000001E-2</v>
      </c>
      <c r="S542" s="141">
        <v>0</v>
      </c>
      <c r="T542" s="142">
        <f>S542*H542</f>
        <v>0</v>
      </c>
      <c r="AR542" s="143" t="s">
        <v>308</v>
      </c>
      <c r="AT542" s="143" t="s">
        <v>158</v>
      </c>
      <c r="AU542" s="143" t="s">
        <v>87</v>
      </c>
      <c r="AY542" s="16" t="s">
        <v>135</v>
      </c>
      <c r="BE542" s="144">
        <f>IF(N542="základní",J542,0)</f>
        <v>0</v>
      </c>
      <c r="BF542" s="144">
        <f>IF(N542="snížená",J542,0)</f>
        <v>0</v>
      </c>
      <c r="BG542" s="144">
        <f>IF(N542="zákl. přenesená",J542,0)</f>
        <v>0</v>
      </c>
      <c r="BH542" s="144">
        <f>IF(N542="sníž. přenesená",J542,0)</f>
        <v>0</v>
      </c>
      <c r="BI542" s="144">
        <f>IF(N542="nulová",J542,0)</f>
        <v>0</v>
      </c>
      <c r="BJ542" s="16" t="s">
        <v>85</v>
      </c>
      <c r="BK542" s="144">
        <f>ROUND(I542*H542,2)</f>
        <v>0</v>
      </c>
      <c r="BL542" s="16" t="s">
        <v>308</v>
      </c>
      <c r="BM542" s="143" t="s">
        <v>1116</v>
      </c>
    </row>
    <row r="543" spans="2:65" s="12" customFormat="1">
      <c r="B543" s="149"/>
      <c r="D543" s="145" t="s">
        <v>145</v>
      </c>
      <c r="E543" s="150" t="s">
        <v>1</v>
      </c>
      <c r="F543" s="151" t="s">
        <v>1117</v>
      </c>
      <c r="H543" s="152">
        <v>66.34</v>
      </c>
      <c r="I543" s="153"/>
      <c r="L543" s="149"/>
      <c r="M543" s="154"/>
      <c r="T543" s="155"/>
      <c r="AT543" s="150" t="s">
        <v>145</v>
      </c>
      <c r="AU543" s="150" t="s">
        <v>87</v>
      </c>
      <c r="AV543" s="12" t="s">
        <v>87</v>
      </c>
      <c r="AW543" s="12" t="s">
        <v>33</v>
      </c>
      <c r="AX543" s="12" t="s">
        <v>85</v>
      </c>
      <c r="AY543" s="150" t="s">
        <v>135</v>
      </c>
    </row>
    <row r="544" spans="2:65" s="1" customFormat="1" ht="16.5" customHeight="1">
      <c r="B544" s="31"/>
      <c r="C544" s="132" t="s">
        <v>1118</v>
      </c>
      <c r="D544" s="132" t="s">
        <v>138</v>
      </c>
      <c r="E544" s="133" t="s">
        <v>1119</v>
      </c>
      <c r="F544" s="134" t="s">
        <v>1120</v>
      </c>
      <c r="G544" s="135" t="s">
        <v>105</v>
      </c>
      <c r="H544" s="136">
        <v>3000</v>
      </c>
      <c r="I544" s="137"/>
      <c r="J544" s="138">
        <f>ROUND(I544*H544,2)</f>
        <v>0</v>
      </c>
      <c r="K544" s="134" t="s">
        <v>307</v>
      </c>
      <c r="L544" s="31"/>
      <c r="M544" s="139" t="s">
        <v>1</v>
      </c>
      <c r="N544" s="140" t="s">
        <v>42</v>
      </c>
      <c r="P544" s="141">
        <f>O544*H544</f>
        <v>0</v>
      </c>
      <c r="Q544" s="141">
        <v>0</v>
      </c>
      <c r="R544" s="141">
        <f>Q544*H544</f>
        <v>0</v>
      </c>
      <c r="S544" s="141">
        <v>0</v>
      </c>
      <c r="T544" s="142">
        <f>S544*H544</f>
        <v>0</v>
      </c>
      <c r="AR544" s="143" t="s">
        <v>85</v>
      </c>
      <c r="AT544" s="143" t="s">
        <v>138</v>
      </c>
      <c r="AU544" s="143" t="s">
        <v>87</v>
      </c>
      <c r="AY544" s="16" t="s">
        <v>135</v>
      </c>
      <c r="BE544" s="144">
        <f>IF(N544="základní",J544,0)</f>
        <v>0</v>
      </c>
      <c r="BF544" s="144">
        <f>IF(N544="snížená",J544,0)</f>
        <v>0</v>
      </c>
      <c r="BG544" s="144">
        <f>IF(N544="zákl. přenesená",J544,0)</f>
        <v>0</v>
      </c>
      <c r="BH544" s="144">
        <f>IF(N544="sníž. přenesená",J544,0)</f>
        <v>0</v>
      </c>
      <c r="BI544" s="144">
        <f>IF(N544="nulová",J544,0)</f>
        <v>0</v>
      </c>
      <c r="BJ544" s="16" t="s">
        <v>85</v>
      </c>
      <c r="BK544" s="144">
        <f>ROUND(I544*H544,2)</f>
        <v>0</v>
      </c>
      <c r="BL544" s="16" t="s">
        <v>85</v>
      </c>
      <c r="BM544" s="143" t="s">
        <v>1121</v>
      </c>
    </row>
    <row r="545" spans="2:65" s="1" customFormat="1">
      <c r="B545" s="31"/>
      <c r="D545" s="145" t="s">
        <v>143</v>
      </c>
      <c r="F545" s="146" t="s">
        <v>1122</v>
      </c>
      <c r="I545" s="147"/>
      <c r="L545" s="31"/>
      <c r="M545" s="148"/>
      <c r="T545" s="55"/>
      <c r="AT545" s="16" t="s">
        <v>143</v>
      </c>
      <c r="AU545" s="16" t="s">
        <v>87</v>
      </c>
    </row>
    <row r="546" spans="2:65" s="12" customFormat="1">
      <c r="B546" s="149"/>
      <c r="D546" s="145" t="s">
        <v>145</v>
      </c>
      <c r="E546" s="150" t="s">
        <v>1</v>
      </c>
      <c r="F546" s="151" t="s">
        <v>269</v>
      </c>
      <c r="H546" s="152">
        <v>3000</v>
      </c>
      <c r="I546" s="153"/>
      <c r="L546" s="149"/>
      <c r="M546" s="154"/>
      <c r="T546" s="155"/>
      <c r="AT546" s="150" t="s">
        <v>145</v>
      </c>
      <c r="AU546" s="150" t="s">
        <v>87</v>
      </c>
      <c r="AV546" s="12" t="s">
        <v>87</v>
      </c>
      <c r="AW546" s="12" t="s">
        <v>33</v>
      </c>
      <c r="AX546" s="12" t="s">
        <v>85</v>
      </c>
      <c r="AY546" s="150" t="s">
        <v>135</v>
      </c>
    </row>
    <row r="547" spans="2:65" s="1" customFormat="1" ht="16.5" customHeight="1">
      <c r="B547" s="31"/>
      <c r="C547" s="132" t="s">
        <v>1123</v>
      </c>
      <c r="D547" s="132" t="s">
        <v>138</v>
      </c>
      <c r="E547" s="133" t="s">
        <v>1124</v>
      </c>
      <c r="F547" s="134" t="s">
        <v>1125</v>
      </c>
      <c r="G547" s="135" t="s">
        <v>105</v>
      </c>
      <c r="H547" s="136">
        <v>317</v>
      </c>
      <c r="I547" s="137"/>
      <c r="J547" s="138">
        <f>ROUND(I547*H547,2)</f>
        <v>0</v>
      </c>
      <c r="K547" s="134" t="s">
        <v>307</v>
      </c>
      <c r="L547" s="31"/>
      <c r="M547" s="139" t="s">
        <v>1</v>
      </c>
      <c r="N547" s="140" t="s">
        <v>42</v>
      </c>
      <c r="P547" s="141">
        <f>O547*H547</f>
        <v>0</v>
      </c>
      <c r="Q547" s="141">
        <v>0</v>
      </c>
      <c r="R547" s="141">
        <f>Q547*H547</f>
        <v>0</v>
      </c>
      <c r="S547" s="141">
        <v>0</v>
      </c>
      <c r="T547" s="142">
        <f>S547*H547</f>
        <v>0</v>
      </c>
      <c r="AR547" s="143" t="s">
        <v>85</v>
      </c>
      <c r="AT547" s="143" t="s">
        <v>138</v>
      </c>
      <c r="AU547" s="143" t="s">
        <v>87</v>
      </c>
      <c r="AY547" s="16" t="s">
        <v>135</v>
      </c>
      <c r="BE547" s="144">
        <f>IF(N547="základní",J547,0)</f>
        <v>0</v>
      </c>
      <c r="BF547" s="144">
        <f>IF(N547="snížená",J547,0)</f>
        <v>0</v>
      </c>
      <c r="BG547" s="144">
        <f>IF(N547="zákl. přenesená",J547,0)</f>
        <v>0</v>
      </c>
      <c r="BH547" s="144">
        <f>IF(N547="sníž. přenesená",J547,0)</f>
        <v>0</v>
      </c>
      <c r="BI547" s="144">
        <f>IF(N547="nulová",J547,0)</f>
        <v>0</v>
      </c>
      <c r="BJ547" s="16" t="s">
        <v>85</v>
      </c>
      <c r="BK547" s="144">
        <f>ROUND(I547*H547,2)</f>
        <v>0</v>
      </c>
      <c r="BL547" s="16" t="s">
        <v>85</v>
      </c>
      <c r="BM547" s="143" t="s">
        <v>1126</v>
      </c>
    </row>
    <row r="548" spans="2:65" s="1" customFormat="1">
      <c r="B548" s="31"/>
      <c r="D548" s="145" t="s">
        <v>143</v>
      </c>
      <c r="F548" s="146" t="s">
        <v>1127</v>
      </c>
      <c r="I548" s="147"/>
      <c r="L548" s="31"/>
      <c r="M548" s="148"/>
      <c r="T548" s="55"/>
      <c r="AT548" s="16" t="s">
        <v>143</v>
      </c>
      <c r="AU548" s="16" t="s">
        <v>87</v>
      </c>
    </row>
    <row r="549" spans="2:65" s="12" customFormat="1">
      <c r="B549" s="149"/>
      <c r="D549" s="145" t="s">
        <v>145</v>
      </c>
      <c r="E549" s="150" t="s">
        <v>1</v>
      </c>
      <c r="F549" s="151" t="s">
        <v>272</v>
      </c>
      <c r="H549" s="152">
        <v>317</v>
      </c>
      <c r="I549" s="153"/>
      <c r="L549" s="149"/>
      <c r="M549" s="154"/>
      <c r="T549" s="155"/>
      <c r="AT549" s="150" t="s">
        <v>145</v>
      </c>
      <c r="AU549" s="150" t="s">
        <v>87</v>
      </c>
      <c r="AV549" s="12" t="s">
        <v>87</v>
      </c>
      <c r="AW549" s="12" t="s">
        <v>33</v>
      </c>
      <c r="AX549" s="12" t="s">
        <v>85</v>
      </c>
      <c r="AY549" s="150" t="s">
        <v>135</v>
      </c>
    </row>
    <row r="550" spans="2:65" s="1" customFormat="1" ht="16.5" customHeight="1">
      <c r="B550" s="31"/>
      <c r="C550" s="156" t="s">
        <v>1128</v>
      </c>
      <c r="D550" s="156" t="s">
        <v>158</v>
      </c>
      <c r="E550" s="157" t="s">
        <v>1129</v>
      </c>
      <c r="F550" s="158" t="s">
        <v>1130</v>
      </c>
      <c r="G550" s="159" t="s">
        <v>490</v>
      </c>
      <c r="H550" s="160">
        <v>829.25</v>
      </c>
      <c r="I550" s="161"/>
      <c r="J550" s="162">
        <f>ROUND(I550*H550,2)</f>
        <v>0</v>
      </c>
      <c r="K550" s="158" t="s">
        <v>345</v>
      </c>
      <c r="L550" s="163"/>
      <c r="M550" s="164" t="s">
        <v>1</v>
      </c>
      <c r="N550" s="165" t="s">
        <v>42</v>
      </c>
      <c r="P550" s="141">
        <f>O550*H550</f>
        <v>0</v>
      </c>
      <c r="Q550" s="141">
        <v>1E-3</v>
      </c>
      <c r="R550" s="141">
        <f>Q550*H550</f>
        <v>0.82925000000000004</v>
      </c>
      <c r="S550" s="141">
        <v>0</v>
      </c>
      <c r="T550" s="142">
        <f>S550*H550</f>
        <v>0</v>
      </c>
      <c r="AR550" s="143" t="s">
        <v>87</v>
      </c>
      <c r="AT550" s="143" t="s">
        <v>158</v>
      </c>
      <c r="AU550" s="143" t="s">
        <v>87</v>
      </c>
      <c r="AY550" s="16" t="s">
        <v>135</v>
      </c>
      <c r="BE550" s="144">
        <f>IF(N550="základní",J550,0)</f>
        <v>0</v>
      </c>
      <c r="BF550" s="144">
        <f>IF(N550="snížená",J550,0)</f>
        <v>0</v>
      </c>
      <c r="BG550" s="144">
        <f>IF(N550="zákl. přenesená",J550,0)</f>
        <v>0</v>
      </c>
      <c r="BH550" s="144">
        <f>IF(N550="sníž. přenesená",J550,0)</f>
        <v>0</v>
      </c>
      <c r="BI550" s="144">
        <f>IF(N550="nulová",J550,0)</f>
        <v>0</v>
      </c>
      <c r="BJ550" s="16" t="s">
        <v>85</v>
      </c>
      <c r="BK550" s="144">
        <f>ROUND(I550*H550,2)</f>
        <v>0</v>
      </c>
      <c r="BL550" s="16" t="s">
        <v>85</v>
      </c>
      <c r="BM550" s="143" t="s">
        <v>1131</v>
      </c>
    </row>
    <row r="551" spans="2:65" s="12" customFormat="1">
      <c r="B551" s="149"/>
      <c r="D551" s="145" t="s">
        <v>145</v>
      </c>
      <c r="E551" s="150" t="s">
        <v>1</v>
      </c>
      <c r="F551" s="151" t="s">
        <v>1132</v>
      </c>
      <c r="H551" s="152">
        <v>829.25</v>
      </c>
      <c r="I551" s="153"/>
      <c r="L551" s="149"/>
      <c r="M551" s="154"/>
      <c r="T551" s="155"/>
      <c r="AT551" s="150" t="s">
        <v>145</v>
      </c>
      <c r="AU551" s="150" t="s">
        <v>87</v>
      </c>
      <c r="AV551" s="12" t="s">
        <v>87</v>
      </c>
      <c r="AW551" s="12" t="s">
        <v>33</v>
      </c>
      <c r="AX551" s="12" t="s">
        <v>85</v>
      </c>
      <c r="AY551" s="150" t="s">
        <v>135</v>
      </c>
    </row>
    <row r="552" spans="2:65" s="11" customFormat="1" ht="20.85" customHeight="1">
      <c r="B552" s="120"/>
      <c r="D552" s="121" t="s">
        <v>76</v>
      </c>
      <c r="E552" s="130" t="s">
        <v>1133</v>
      </c>
      <c r="F552" s="130" t="s">
        <v>1134</v>
      </c>
      <c r="I552" s="123"/>
      <c r="J552" s="131">
        <f>BK552</f>
        <v>0</v>
      </c>
      <c r="L552" s="120"/>
      <c r="M552" s="125"/>
      <c r="P552" s="126">
        <f>SUM(P553:P560)</f>
        <v>0</v>
      </c>
      <c r="R552" s="126">
        <f>SUM(R553:R560)</f>
        <v>0</v>
      </c>
      <c r="T552" s="127">
        <f>SUM(T553:T560)</f>
        <v>0</v>
      </c>
      <c r="AR552" s="121" t="s">
        <v>85</v>
      </c>
      <c r="AT552" s="128" t="s">
        <v>76</v>
      </c>
      <c r="AU552" s="128" t="s">
        <v>87</v>
      </c>
      <c r="AY552" s="121" t="s">
        <v>135</v>
      </c>
      <c r="BK552" s="129">
        <f>SUM(BK553:BK560)</f>
        <v>0</v>
      </c>
    </row>
    <row r="553" spans="2:65" s="1" customFormat="1" ht="16.5" customHeight="1">
      <c r="B553" s="31"/>
      <c r="C553" s="132" t="s">
        <v>1135</v>
      </c>
      <c r="D553" s="132" t="s">
        <v>138</v>
      </c>
      <c r="E553" s="133" t="s">
        <v>1136</v>
      </c>
      <c r="F553" s="134" t="s">
        <v>1137</v>
      </c>
      <c r="G553" s="135" t="s">
        <v>161</v>
      </c>
      <c r="H553" s="136">
        <v>121.696</v>
      </c>
      <c r="I553" s="137"/>
      <c r="J553" s="138">
        <f>ROUND(I553*H553,2)</f>
        <v>0</v>
      </c>
      <c r="K553" s="134" t="s">
        <v>307</v>
      </c>
      <c r="L553" s="31"/>
      <c r="M553" s="139" t="s">
        <v>1</v>
      </c>
      <c r="N553" s="140" t="s">
        <v>42</v>
      </c>
      <c r="P553" s="141">
        <f>O553*H553</f>
        <v>0</v>
      </c>
      <c r="Q553" s="141">
        <v>0</v>
      </c>
      <c r="R553" s="141">
        <f>Q553*H553</f>
        <v>0</v>
      </c>
      <c r="S553" s="141">
        <v>0</v>
      </c>
      <c r="T553" s="142">
        <f>S553*H553</f>
        <v>0</v>
      </c>
      <c r="AR553" s="143" t="s">
        <v>141</v>
      </c>
      <c r="AT553" s="143" t="s">
        <v>138</v>
      </c>
      <c r="AU553" s="143" t="s">
        <v>98</v>
      </c>
      <c r="AY553" s="16" t="s">
        <v>135</v>
      </c>
      <c r="BE553" s="144">
        <f>IF(N553="základní",J553,0)</f>
        <v>0</v>
      </c>
      <c r="BF553" s="144">
        <f>IF(N553="snížená",J553,0)</f>
        <v>0</v>
      </c>
      <c r="BG553" s="144">
        <f>IF(N553="zákl. přenesená",J553,0)</f>
        <v>0</v>
      </c>
      <c r="BH553" s="144">
        <f>IF(N553="sníž. přenesená",J553,0)</f>
        <v>0</v>
      </c>
      <c r="BI553" s="144">
        <f>IF(N553="nulová",J553,0)</f>
        <v>0</v>
      </c>
      <c r="BJ553" s="16" t="s">
        <v>85</v>
      </c>
      <c r="BK553" s="144">
        <f>ROUND(I553*H553,2)</f>
        <v>0</v>
      </c>
      <c r="BL553" s="16" t="s">
        <v>141</v>
      </c>
      <c r="BM553" s="143" t="s">
        <v>1138</v>
      </c>
    </row>
    <row r="554" spans="2:65" s="1" customFormat="1">
      <c r="B554" s="31"/>
      <c r="D554" s="145" t="s">
        <v>143</v>
      </c>
      <c r="F554" s="146" t="s">
        <v>1139</v>
      </c>
      <c r="I554" s="147"/>
      <c r="L554" s="31"/>
      <c r="M554" s="148"/>
      <c r="T554" s="55"/>
      <c r="AT554" s="16" t="s">
        <v>143</v>
      </c>
      <c r="AU554" s="16" t="s">
        <v>98</v>
      </c>
    </row>
    <row r="555" spans="2:65" s="1" customFormat="1" ht="16.5" customHeight="1">
      <c r="B555" s="31"/>
      <c r="C555" s="132" t="s">
        <v>1140</v>
      </c>
      <c r="D555" s="132" t="s">
        <v>138</v>
      </c>
      <c r="E555" s="133" t="s">
        <v>1141</v>
      </c>
      <c r="F555" s="134" t="s">
        <v>1142</v>
      </c>
      <c r="G555" s="135" t="s">
        <v>161</v>
      </c>
      <c r="H555" s="136">
        <v>121.696</v>
      </c>
      <c r="I555" s="137"/>
      <c r="J555" s="138">
        <f>ROUND(I555*H555,2)</f>
        <v>0</v>
      </c>
      <c r="K555" s="134" t="s">
        <v>307</v>
      </c>
      <c r="L555" s="31"/>
      <c r="M555" s="139" t="s">
        <v>1</v>
      </c>
      <c r="N555" s="140" t="s">
        <v>42</v>
      </c>
      <c r="P555" s="141">
        <f>O555*H555</f>
        <v>0</v>
      </c>
      <c r="Q555" s="141">
        <v>0</v>
      </c>
      <c r="R555" s="141">
        <f>Q555*H555</f>
        <v>0</v>
      </c>
      <c r="S555" s="141">
        <v>0</v>
      </c>
      <c r="T555" s="142">
        <f>S555*H555</f>
        <v>0</v>
      </c>
      <c r="AR555" s="143" t="s">
        <v>141</v>
      </c>
      <c r="AT555" s="143" t="s">
        <v>138</v>
      </c>
      <c r="AU555" s="143" t="s">
        <v>98</v>
      </c>
      <c r="AY555" s="16" t="s">
        <v>135</v>
      </c>
      <c r="BE555" s="144">
        <f>IF(N555="základní",J555,0)</f>
        <v>0</v>
      </c>
      <c r="BF555" s="144">
        <f>IF(N555="snížená",J555,0)</f>
        <v>0</v>
      </c>
      <c r="BG555" s="144">
        <f>IF(N555="zákl. přenesená",J555,0)</f>
        <v>0</v>
      </c>
      <c r="BH555" s="144">
        <f>IF(N555="sníž. přenesená",J555,0)</f>
        <v>0</v>
      </c>
      <c r="BI555" s="144">
        <f>IF(N555="nulová",J555,0)</f>
        <v>0</v>
      </c>
      <c r="BJ555" s="16" t="s">
        <v>85</v>
      </c>
      <c r="BK555" s="144">
        <f>ROUND(I555*H555,2)</f>
        <v>0</v>
      </c>
      <c r="BL555" s="16" t="s">
        <v>141</v>
      </c>
      <c r="BM555" s="143" t="s">
        <v>1143</v>
      </c>
    </row>
    <row r="556" spans="2:65" s="1" customFormat="1">
      <c r="B556" s="31"/>
      <c r="D556" s="145" t="s">
        <v>143</v>
      </c>
      <c r="F556" s="146" t="s">
        <v>1144</v>
      </c>
      <c r="I556" s="147"/>
      <c r="L556" s="31"/>
      <c r="M556" s="148"/>
      <c r="T556" s="55"/>
      <c r="AT556" s="16" t="s">
        <v>143</v>
      </c>
      <c r="AU556" s="16" t="s">
        <v>98</v>
      </c>
    </row>
    <row r="557" spans="2:65" s="1" customFormat="1" ht="16.5" customHeight="1">
      <c r="B557" s="31"/>
      <c r="C557" s="132" t="s">
        <v>1145</v>
      </c>
      <c r="D557" s="132" t="s">
        <v>138</v>
      </c>
      <c r="E557" s="133" t="s">
        <v>1146</v>
      </c>
      <c r="F557" s="134" t="s">
        <v>1147</v>
      </c>
      <c r="G557" s="135" t="s">
        <v>161</v>
      </c>
      <c r="H557" s="136">
        <v>183.15</v>
      </c>
      <c r="I557" s="137"/>
      <c r="J557" s="138">
        <f>ROUND(I557*H557,2)</f>
        <v>0</v>
      </c>
      <c r="K557" s="134" t="s">
        <v>307</v>
      </c>
      <c r="L557" s="31"/>
      <c r="M557" s="139" t="s">
        <v>1</v>
      </c>
      <c r="N557" s="140" t="s">
        <v>42</v>
      </c>
      <c r="P557" s="141">
        <f>O557*H557</f>
        <v>0</v>
      </c>
      <c r="Q557" s="141">
        <v>0</v>
      </c>
      <c r="R557" s="141">
        <f>Q557*H557</f>
        <v>0</v>
      </c>
      <c r="S557" s="141">
        <v>0</v>
      </c>
      <c r="T557" s="142">
        <f>S557*H557</f>
        <v>0</v>
      </c>
      <c r="AR557" s="143" t="s">
        <v>308</v>
      </c>
      <c r="AT557" s="143" t="s">
        <v>138</v>
      </c>
      <c r="AU557" s="143" t="s">
        <v>98</v>
      </c>
      <c r="AY557" s="16" t="s">
        <v>135</v>
      </c>
      <c r="BE557" s="144">
        <f>IF(N557="základní",J557,0)</f>
        <v>0</v>
      </c>
      <c r="BF557" s="144">
        <f>IF(N557="snížená",J557,0)</f>
        <v>0</v>
      </c>
      <c r="BG557" s="144">
        <f>IF(N557="zákl. přenesená",J557,0)</f>
        <v>0</v>
      </c>
      <c r="BH557" s="144">
        <f>IF(N557="sníž. přenesená",J557,0)</f>
        <v>0</v>
      </c>
      <c r="BI557" s="144">
        <f>IF(N557="nulová",J557,0)</f>
        <v>0</v>
      </c>
      <c r="BJ557" s="16" t="s">
        <v>85</v>
      </c>
      <c r="BK557" s="144">
        <f>ROUND(I557*H557,2)</f>
        <v>0</v>
      </c>
      <c r="BL557" s="16" t="s">
        <v>308</v>
      </c>
      <c r="BM557" s="143" t="s">
        <v>1148</v>
      </c>
    </row>
    <row r="558" spans="2:65" s="1" customFormat="1">
      <c r="B558" s="31"/>
      <c r="D558" s="145" t="s">
        <v>143</v>
      </c>
      <c r="F558" s="146" t="s">
        <v>1149</v>
      </c>
      <c r="I558" s="147"/>
      <c r="L558" s="31"/>
      <c r="M558" s="148"/>
      <c r="T558" s="55"/>
      <c r="AT558" s="16" t="s">
        <v>143</v>
      </c>
      <c r="AU558" s="16" t="s">
        <v>98</v>
      </c>
    </row>
    <row r="559" spans="2:65" s="1" customFormat="1" ht="16.5" customHeight="1">
      <c r="B559" s="31"/>
      <c r="C559" s="132" t="s">
        <v>1150</v>
      </c>
      <c r="D559" s="132" t="s">
        <v>138</v>
      </c>
      <c r="E559" s="133" t="s">
        <v>1151</v>
      </c>
      <c r="F559" s="134" t="s">
        <v>1152</v>
      </c>
      <c r="G559" s="135" t="s">
        <v>161</v>
      </c>
      <c r="H559" s="136">
        <v>183.15</v>
      </c>
      <c r="I559" s="137"/>
      <c r="J559" s="138">
        <f>ROUND(I559*H559,2)</f>
        <v>0</v>
      </c>
      <c r="K559" s="134" t="s">
        <v>307</v>
      </c>
      <c r="L559" s="31"/>
      <c r="M559" s="139" t="s">
        <v>1</v>
      </c>
      <c r="N559" s="140" t="s">
        <v>42</v>
      </c>
      <c r="P559" s="141">
        <f>O559*H559</f>
        <v>0</v>
      </c>
      <c r="Q559" s="141">
        <v>0</v>
      </c>
      <c r="R559" s="141">
        <f>Q559*H559</f>
        <v>0</v>
      </c>
      <c r="S559" s="141">
        <v>0</v>
      </c>
      <c r="T559" s="142">
        <f>S559*H559</f>
        <v>0</v>
      </c>
      <c r="AR559" s="143" t="s">
        <v>308</v>
      </c>
      <c r="AT559" s="143" t="s">
        <v>138</v>
      </c>
      <c r="AU559" s="143" t="s">
        <v>98</v>
      </c>
      <c r="AY559" s="16" t="s">
        <v>135</v>
      </c>
      <c r="BE559" s="144">
        <f>IF(N559="základní",J559,0)</f>
        <v>0</v>
      </c>
      <c r="BF559" s="144">
        <f>IF(N559="snížená",J559,0)</f>
        <v>0</v>
      </c>
      <c r="BG559" s="144">
        <f>IF(N559="zákl. přenesená",J559,0)</f>
        <v>0</v>
      </c>
      <c r="BH559" s="144">
        <f>IF(N559="sníž. přenesená",J559,0)</f>
        <v>0</v>
      </c>
      <c r="BI559" s="144">
        <f>IF(N559="nulová",J559,0)</f>
        <v>0</v>
      </c>
      <c r="BJ559" s="16" t="s">
        <v>85</v>
      </c>
      <c r="BK559" s="144">
        <f>ROUND(I559*H559,2)</f>
        <v>0</v>
      </c>
      <c r="BL559" s="16" t="s">
        <v>308</v>
      </c>
      <c r="BM559" s="143" t="s">
        <v>1153</v>
      </c>
    </row>
    <row r="560" spans="2:65" s="1" customFormat="1">
      <c r="B560" s="31"/>
      <c r="D560" s="145" t="s">
        <v>143</v>
      </c>
      <c r="F560" s="146" t="s">
        <v>1154</v>
      </c>
      <c r="I560" s="147"/>
      <c r="L560" s="31"/>
      <c r="M560" s="148"/>
      <c r="T560" s="55"/>
      <c r="AT560" s="16" t="s">
        <v>143</v>
      </c>
      <c r="AU560" s="16" t="s">
        <v>98</v>
      </c>
    </row>
    <row r="561" spans="2:65" s="11" customFormat="1" ht="22.9" customHeight="1">
      <c r="B561" s="120"/>
      <c r="D561" s="121" t="s">
        <v>76</v>
      </c>
      <c r="E561" s="130" t="s">
        <v>1155</v>
      </c>
      <c r="F561" s="130" t="s">
        <v>1156</v>
      </c>
      <c r="I561" s="123"/>
      <c r="J561" s="131">
        <f>BK561</f>
        <v>0</v>
      </c>
      <c r="L561" s="120"/>
      <c r="M561" s="125"/>
      <c r="P561" s="126">
        <v>0</v>
      </c>
      <c r="R561" s="126">
        <v>0</v>
      </c>
      <c r="T561" s="127">
        <v>0</v>
      </c>
      <c r="AR561" s="121" t="s">
        <v>85</v>
      </c>
      <c r="AT561" s="128" t="s">
        <v>76</v>
      </c>
      <c r="AU561" s="128" t="s">
        <v>85</v>
      </c>
      <c r="AY561" s="121" t="s">
        <v>135</v>
      </c>
      <c r="BK561" s="129">
        <v>0</v>
      </c>
    </row>
    <row r="562" spans="2:65" s="11" customFormat="1" ht="22.9" customHeight="1">
      <c r="B562" s="120"/>
      <c r="D562" s="121" t="s">
        <v>76</v>
      </c>
      <c r="E562" s="130" t="s">
        <v>192</v>
      </c>
      <c r="F562" s="130" t="s">
        <v>1157</v>
      </c>
      <c r="I562" s="123"/>
      <c r="J562" s="131">
        <f>BK562</f>
        <v>0</v>
      </c>
      <c r="L562" s="120"/>
      <c r="M562" s="125"/>
      <c r="P562" s="126">
        <f>SUM(P563:P597)</f>
        <v>0</v>
      </c>
      <c r="R562" s="126">
        <f>SUM(R563:R597)</f>
        <v>0</v>
      </c>
      <c r="T562" s="127">
        <f>SUM(T563:T597)</f>
        <v>0</v>
      </c>
      <c r="AR562" s="121" t="s">
        <v>85</v>
      </c>
      <c r="AT562" s="128" t="s">
        <v>76</v>
      </c>
      <c r="AU562" s="128" t="s">
        <v>85</v>
      </c>
      <c r="AY562" s="121" t="s">
        <v>135</v>
      </c>
      <c r="BK562" s="129">
        <f>SUM(BK563:BK597)</f>
        <v>0</v>
      </c>
    </row>
    <row r="563" spans="2:65" s="1" customFormat="1" ht="21.75" customHeight="1">
      <c r="B563" s="31"/>
      <c r="C563" s="132" t="s">
        <v>1158</v>
      </c>
      <c r="D563" s="132" t="s">
        <v>138</v>
      </c>
      <c r="E563" s="133" t="s">
        <v>1159</v>
      </c>
      <c r="F563" s="134" t="s">
        <v>1160</v>
      </c>
      <c r="G563" s="135" t="s">
        <v>105</v>
      </c>
      <c r="H563" s="136">
        <v>82</v>
      </c>
      <c r="I563" s="137"/>
      <c r="J563" s="138">
        <f>ROUND(I563*H563,2)</f>
        <v>0</v>
      </c>
      <c r="K563" s="134" t="s">
        <v>307</v>
      </c>
      <c r="L563" s="31"/>
      <c r="M563" s="139" t="s">
        <v>1</v>
      </c>
      <c r="N563" s="140" t="s">
        <v>42</v>
      </c>
      <c r="P563" s="141">
        <f>O563*H563</f>
        <v>0</v>
      </c>
      <c r="Q563" s="141">
        <v>0</v>
      </c>
      <c r="R563" s="141">
        <f>Q563*H563</f>
        <v>0</v>
      </c>
      <c r="S563" s="141">
        <v>0</v>
      </c>
      <c r="T563" s="142">
        <f>S563*H563</f>
        <v>0</v>
      </c>
      <c r="AR563" s="143" t="s">
        <v>141</v>
      </c>
      <c r="AT563" s="143" t="s">
        <v>138</v>
      </c>
      <c r="AU563" s="143" t="s">
        <v>87</v>
      </c>
      <c r="AY563" s="16" t="s">
        <v>135</v>
      </c>
      <c r="BE563" s="144">
        <f>IF(N563="základní",J563,0)</f>
        <v>0</v>
      </c>
      <c r="BF563" s="144">
        <f>IF(N563="snížená",J563,0)</f>
        <v>0</v>
      </c>
      <c r="BG563" s="144">
        <f>IF(N563="zákl. přenesená",J563,0)</f>
        <v>0</v>
      </c>
      <c r="BH563" s="144">
        <f>IF(N563="sníž. přenesená",J563,0)</f>
        <v>0</v>
      </c>
      <c r="BI563" s="144">
        <f>IF(N563="nulová",J563,0)</f>
        <v>0</v>
      </c>
      <c r="BJ563" s="16" t="s">
        <v>85</v>
      </c>
      <c r="BK563" s="144">
        <f>ROUND(I563*H563,2)</f>
        <v>0</v>
      </c>
      <c r="BL563" s="16" t="s">
        <v>141</v>
      </c>
      <c r="BM563" s="143" t="s">
        <v>1161</v>
      </c>
    </row>
    <row r="564" spans="2:65" s="12" customFormat="1">
      <c r="B564" s="149"/>
      <c r="D564" s="145" t="s">
        <v>145</v>
      </c>
      <c r="E564" s="150" t="s">
        <v>1</v>
      </c>
      <c r="F564" s="151" t="s">
        <v>1162</v>
      </c>
      <c r="H564" s="152">
        <v>82</v>
      </c>
      <c r="I564" s="153"/>
      <c r="L564" s="149"/>
      <c r="M564" s="154"/>
      <c r="T564" s="155"/>
      <c r="AT564" s="150" t="s">
        <v>145</v>
      </c>
      <c r="AU564" s="150" t="s">
        <v>87</v>
      </c>
      <c r="AV564" s="12" t="s">
        <v>87</v>
      </c>
      <c r="AW564" s="12" t="s">
        <v>33</v>
      </c>
      <c r="AX564" s="12" t="s">
        <v>85</v>
      </c>
      <c r="AY564" s="150" t="s">
        <v>135</v>
      </c>
    </row>
    <row r="565" spans="2:65" s="1" customFormat="1" ht="21.75" customHeight="1">
      <c r="B565" s="31"/>
      <c r="C565" s="132" t="s">
        <v>1163</v>
      </c>
      <c r="D565" s="132" t="s">
        <v>138</v>
      </c>
      <c r="E565" s="133" t="s">
        <v>1164</v>
      </c>
      <c r="F565" s="134" t="s">
        <v>1165</v>
      </c>
      <c r="G565" s="135" t="s">
        <v>105</v>
      </c>
      <c r="H565" s="136">
        <v>1316</v>
      </c>
      <c r="I565" s="137"/>
      <c r="J565" s="138">
        <f>ROUND(I565*H565,2)</f>
        <v>0</v>
      </c>
      <c r="K565" s="134" t="s">
        <v>307</v>
      </c>
      <c r="L565" s="31"/>
      <c r="M565" s="139" t="s">
        <v>1</v>
      </c>
      <c r="N565" s="140" t="s">
        <v>42</v>
      </c>
      <c r="P565" s="141">
        <f>O565*H565</f>
        <v>0</v>
      </c>
      <c r="Q565" s="141">
        <v>0</v>
      </c>
      <c r="R565" s="141">
        <f>Q565*H565</f>
        <v>0</v>
      </c>
      <c r="S565" s="141">
        <v>0</v>
      </c>
      <c r="T565" s="142">
        <f>S565*H565</f>
        <v>0</v>
      </c>
      <c r="AR565" s="143" t="s">
        <v>141</v>
      </c>
      <c r="AT565" s="143" t="s">
        <v>138</v>
      </c>
      <c r="AU565" s="143" t="s">
        <v>87</v>
      </c>
      <c r="AY565" s="16" t="s">
        <v>135</v>
      </c>
      <c r="BE565" s="144">
        <f>IF(N565="základní",J565,0)</f>
        <v>0</v>
      </c>
      <c r="BF565" s="144">
        <f>IF(N565="snížená",J565,0)</f>
        <v>0</v>
      </c>
      <c r="BG565" s="144">
        <f>IF(N565="zákl. přenesená",J565,0)</f>
        <v>0</v>
      </c>
      <c r="BH565" s="144">
        <f>IF(N565="sníž. přenesená",J565,0)</f>
        <v>0</v>
      </c>
      <c r="BI565" s="144">
        <f>IF(N565="nulová",J565,0)</f>
        <v>0</v>
      </c>
      <c r="BJ565" s="16" t="s">
        <v>85</v>
      </c>
      <c r="BK565" s="144">
        <f>ROUND(I565*H565,2)</f>
        <v>0</v>
      </c>
      <c r="BL565" s="16" t="s">
        <v>141</v>
      </c>
      <c r="BM565" s="143" t="s">
        <v>1166</v>
      </c>
    </row>
    <row r="566" spans="2:65" s="12" customFormat="1">
      <c r="B566" s="149"/>
      <c r="D566" s="145" t="s">
        <v>145</v>
      </c>
      <c r="E566" s="150" t="s">
        <v>1</v>
      </c>
      <c r="F566" s="151" t="s">
        <v>1167</v>
      </c>
      <c r="H566" s="152">
        <v>1316</v>
      </c>
      <c r="I566" s="153"/>
      <c r="L566" s="149"/>
      <c r="M566" s="154"/>
      <c r="T566" s="155"/>
      <c r="AT566" s="150" t="s">
        <v>145</v>
      </c>
      <c r="AU566" s="150" t="s">
        <v>87</v>
      </c>
      <c r="AV566" s="12" t="s">
        <v>87</v>
      </c>
      <c r="AW566" s="12" t="s">
        <v>33</v>
      </c>
      <c r="AX566" s="12" t="s">
        <v>85</v>
      </c>
      <c r="AY566" s="150" t="s">
        <v>135</v>
      </c>
    </row>
    <row r="567" spans="2:65" s="1" customFormat="1" ht="16.5" customHeight="1">
      <c r="B567" s="31"/>
      <c r="C567" s="132" t="s">
        <v>1168</v>
      </c>
      <c r="D567" s="132" t="s">
        <v>138</v>
      </c>
      <c r="E567" s="133" t="s">
        <v>1169</v>
      </c>
      <c r="F567" s="134" t="s">
        <v>1170</v>
      </c>
      <c r="G567" s="135" t="s">
        <v>105</v>
      </c>
      <c r="H567" s="136">
        <v>1124.8800000000001</v>
      </c>
      <c r="I567" s="137"/>
      <c r="J567" s="138">
        <f>ROUND(I567*H567,2)</f>
        <v>0</v>
      </c>
      <c r="K567" s="134" t="s">
        <v>307</v>
      </c>
      <c r="L567" s="31"/>
      <c r="M567" s="139" t="s">
        <v>1</v>
      </c>
      <c r="N567" s="140" t="s">
        <v>42</v>
      </c>
      <c r="P567" s="141">
        <f>O567*H567</f>
        <v>0</v>
      </c>
      <c r="Q567" s="141">
        <v>0</v>
      </c>
      <c r="R567" s="141">
        <f>Q567*H567</f>
        <v>0</v>
      </c>
      <c r="S567" s="141">
        <v>0</v>
      </c>
      <c r="T567" s="142">
        <f>S567*H567</f>
        <v>0</v>
      </c>
      <c r="AR567" s="143" t="s">
        <v>141</v>
      </c>
      <c r="AT567" s="143" t="s">
        <v>138</v>
      </c>
      <c r="AU567" s="143" t="s">
        <v>87</v>
      </c>
      <c r="AY567" s="16" t="s">
        <v>135</v>
      </c>
      <c r="BE567" s="144">
        <f>IF(N567="základní",J567,0)</f>
        <v>0</v>
      </c>
      <c r="BF567" s="144">
        <f>IF(N567="snížená",J567,0)</f>
        <v>0</v>
      </c>
      <c r="BG567" s="144">
        <f>IF(N567="zákl. přenesená",J567,0)</f>
        <v>0</v>
      </c>
      <c r="BH567" s="144">
        <f>IF(N567="sníž. přenesená",J567,0)</f>
        <v>0</v>
      </c>
      <c r="BI567" s="144">
        <f>IF(N567="nulová",J567,0)</f>
        <v>0</v>
      </c>
      <c r="BJ567" s="16" t="s">
        <v>85</v>
      </c>
      <c r="BK567" s="144">
        <f>ROUND(I567*H567,2)</f>
        <v>0</v>
      </c>
      <c r="BL567" s="16" t="s">
        <v>141</v>
      </c>
      <c r="BM567" s="143" t="s">
        <v>1171</v>
      </c>
    </row>
    <row r="568" spans="2:65" s="1" customFormat="1">
      <c r="B568" s="31"/>
      <c r="D568" s="145" t="s">
        <v>143</v>
      </c>
      <c r="F568" s="146" t="s">
        <v>1172</v>
      </c>
      <c r="I568" s="147"/>
      <c r="L568" s="31"/>
      <c r="M568" s="148"/>
      <c r="T568" s="55"/>
      <c r="AT568" s="16" t="s">
        <v>143</v>
      </c>
      <c r="AU568" s="16" t="s">
        <v>87</v>
      </c>
    </row>
    <row r="569" spans="2:65" s="12" customFormat="1">
      <c r="B569" s="149"/>
      <c r="D569" s="145" t="s">
        <v>145</v>
      </c>
      <c r="E569" s="150" t="s">
        <v>1</v>
      </c>
      <c r="F569" s="151" t="s">
        <v>1173</v>
      </c>
      <c r="H569" s="152">
        <v>1124.8800000000001</v>
      </c>
      <c r="I569" s="153"/>
      <c r="L569" s="149"/>
      <c r="M569" s="154"/>
      <c r="T569" s="155"/>
      <c r="AT569" s="150" t="s">
        <v>145</v>
      </c>
      <c r="AU569" s="150" t="s">
        <v>87</v>
      </c>
      <c r="AV569" s="12" t="s">
        <v>87</v>
      </c>
      <c r="AW569" s="12" t="s">
        <v>33</v>
      </c>
      <c r="AX569" s="12" t="s">
        <v>85</v>
      </c>
      <c r="AY569" s="150" t="s">
        <v>135</v>
      </c>
    </row>
    <row r="570" spans="2:65" s="1" customFormat="1" ht="24.2" customHeight="1">
      <c r="B570" s="31"/>
      <c r="C570" s="132" t="s">
        <v>1174</v>
      </c>
      <c r="D570" s="132" t="s">
        <v>138</v>
      </c>
      <c r="E570" s="133" t="s">
        <v>1175</v>
      </c>
      <c r="F570" s="134" t="s">
        <v>1176</v>
      </c>
      <c r="G570" s="135" t="s">
        <v>105</v>
      </c>
      <c r="H570" s="136">
        <v>374.96</v>
      </c>
      <c r="I570" s="137"/>
      <c r="J570" s="138">
        <f>ROUND(I570*H570,2)</f>
        <v>0</v>
      </c>
      <c r="K570" s="134" t="s">
        <v>345</v>
      </c>
      <c r="L570" s="31"/>
      <c r="M570" s="139" t="s">
        <v>1</v>
      </c>
      <c r="N570" s="140" t="s">
        <v>42</v>
      </c>
      <c r="P570" s="141">
        <f>O570*H570</f>
        <v>0</v>
      </c>
      <c r="Q570" s="141">
        <v>0</v>
      </c>
      <c r="R570" s="141">
        <f>Q570*H570</f>
        <v>0</v>
      </c>
      <c r="S570" s="141">
        <v>0</v>
      </c>
      <c r="T570" s="142">
        <f>S570*H570</f>
        <v>0</v>
      </c>
      <c r="AR570" s="143" t="s">
        <v>308</v>
      </c>
      <c r="AT570" s="143" t="s">
        <v>138</v>
      </c>
      <c r="AU570" s="143" t="s">
        <v>87</v>
      </c>
      <c r="AY570" s="16" t="s">
        <v>135</v>
      </c>
      <c r="BE570" s="144">
        <f>IF(N570="základní",J570,0)</f>
        <v>0</v>
      </c>
      <c r="BF570" s="144">
        <f>IF(N570="snížená",J570,0)</f>
        <v>0</v>
      </c>
      <c r="BG570" s="144">
        <f>IF(N570="zákl. přenesená",J570,0)</f>
        <v>0</v>
      </c>
      <c r="BH570" s="144">
        <f>IF(N570="sníž. přenesená",J570,0)</f>
        <v>0</v>
      </c>
      <c r="BI570" s="144">
        <f>IF(N570="nulová",J570,0)</f>
        <v>0</v>
      </c>
      <c r="BJ570" s="16" t="s">
        <v>85</v>
      </c>
      <c r="BK570" s="144">
        <f>ROUND(I570*H570,2)</f>
        <v>0</v>
      </c>
      <c r="BL570" s="16" t="s">
        <v>308</v>
      </c>
      <c r="BM570" s="143" t="s">
        <v>1177</v>
      </c>
    </row>
    <row r="571" spans="2:65" s="1" customFormat="1">
      <c r="B571" s="31"/>
      <c r="D571" s="145" t="s">
        <v>143</v>
      </c>
      <c r="F571" s="146" t="s">
        <v>1178</v>
      </c>
      <c r="I571" s="147"/>
      <c r="L571" s="31"/>
      <c r="M571" s="148"/>
      <c r="T571" s="55"/>
      <c r="AT571" s="16" t="s">
        <v>143</v>
      </c>
      <c r="AU571" s="16" t="s">
        <v>87</v>
      </c>
    </row>
    <row r="572" spans="2:65" s="12" customFormat="1">
      <c r="B572" s="149"/>
      <c r="D572" s="145" t="s">
        <v>145</v>
      </c>
      <c r="E572" s="150" t="s">
        <v>1</v>
      </c>
      <c r="F572" s="151" t="s">
        <v>1179</v>
      </c>
      <c r="H572" s="152">
        <v>374.96</v>
      </c>
      <c r="I572" s="153"/>
      <c r="L572" s="149"/>
      <c r="M572" s="154"/>
      <c r="T572" s="155"/>
      <c r="AT572" s="150" t="s">
        <v>145</v>
      </c>
      <c r="AU572" s="150" t="s">
        <v>87</v>
      </c>
      <c r="AV572" s="12" t="s">
        <v>87</v>
      </c>
      <c r="AW572" s="12" t="s">
        <v>33</v>
      </c>
      <c r="AX572" s="12" t="s">
        <v>85</v>
      </c>
      <c r="AY572" s="150" t="s">
        <v>135</v>
      </c>
    </row>
    <row r="573" spans="2:65" s="1" customFormat="1" ht="16.5" customHeight="1">
      <c r="B573" s="31"/>
      <c r="C573" s="132" t="s">
        <v>1180</v>
      </c>
      <c r="D573" s="132" t="s">
        <v>138</v>
      </c>
      <c r="E573" s="133" t="s">
        <v>1181</v>
      </c>
      <c r="F573" s="134" t="s">
        <v>1182</v>
      </c>
      <c r="G573" s="135" t="s">
        <v>105</v>
      </c>
      <c r="H573" s="136">
        <v>374.96</v>
      </c>
      <c r="I573" s="137"/>
      <c r="J573" s="138">
        <f>ROUND(I573*H573,2)</f>
        <v>0</v>
      </c>
      <c r="K573" s="134" t="s">
        <v>307</v>
      </c>
      <c r="L573" s="31"/>
      <c r="M573" s="139" t="s">
        <v>1</v>
      </c>
      <c r="N573" s="140" t="s">
        <v>42</v>
      </c>
      <c r="P573" s="141">
        <f>O573*H573</f>
        <v>0</v>
      </c>
      <c r="Q573" s="141">
        <v>0</v>
      </c>
      <c r="R573" s="141">
        <f>Q573*H573</f>
        <v>0</v>
      </c>
      <c r="S573" s="141">
        <v>0</v>
      </c>
      <c r="T573" s="142">
        <f>S573*H573</f>
        <v>0</v>
      </c>
      <c r="AR573" s="143" t="s">
        <v>308</v>
      </c>
      <c r="AT573" s="143" t="s">
        <v>138</v>
      </c>
      <c r="AU573" s="143" t="s">
        <v>87</v>
      </c>
      <c r="AY573" s="16" t="s">
        <v>135</v>
      </c>
      <c r="BE573" s="144">
        <f>IF(N573="základní",J573,0)</f>
        <v>0</v>
      </c>
      <c r="BF573" s="144">
        <f>IF(N573="snížená",J573,0)</f>
        <v>0</v>
      </c>
      <c r="BG573" s="144">
        <f>IF(N573="zákl. přenesená",J573,0)</f>
        <v>0</v>
      </c>
      <c r="BH573" s="144">
        <f>IF(N573="sníž. přenesená",J573,0)</f>
        <v>0</v>
      </c>
      <c r="BI573" s="144">
        <f>IF(N573="nulová",J573,0)</f>
        <v>0</v>
      </c>
      <c r="BJ573" s="16" t="s">
        <v>85</v>
      </c>
      <c r="BK573" s="144">
        <f>ROUND(I573*H573,2)</f>
        <v>0</v>
      </c>
      <c r="BL573" s="16" t="s">
        <v>308</v>
      </c>
      <c r="BM573" s="143" t="s">
        <v>1183</v>
      </c>
    </row>
    <row r="574" spans="2:65" s="1" customFormat="1">
      <c r="B574" s="31"/>
      <c r="D574" s="145" t="s">
        <v>143</v>
      </c>
      <c r="F574" s="146" t="s">
        <v>1184</v>
      </c>
      <c r="I574" s="147"/>
      <c r="L574" s="31"/>
      <c r="M574" s="148"/>
      <c r="T574" s="55"/>
      <c r="AT574" s="16" t="s">
        <v>143</v>
      </c>
      <c r="AU574" s="16" t="s">
        <v>87</v>
      </c>
    </row>
    <row r="575" spans="2:65" s="12" customFormat="1">
      <c r="B575" s="149"/>
      <c r="D575" s="145" t="s">
        <v>145</v>
      </c>
      <c r="E575" s="150" t="s">
        <v>1</v>
      </c>
      <c r="F575" s="151" t="s">
        <v>1179</v>
      </c>
      <c r="H575" s="152">
        <v>374.96</v>
      </c>
      <c r="I575" s="153"/>
      <c r="L575" s="149"/>
      <c r="M575" s="154"/>
      <c r="T575" s="155"/>
      <c r="AT575" s="150" t="s">
        <v>145</v>
      </c>
      <c r="AU575" s="150" t="s">
        <v>87</v>
      </c>
      <c r="AV575" s="12" t="s">
        <v>87</v>
      </c>
      <c r="AW575" s="12" t="s">
        <v>33</v>
      </c>
      <c r="AX575" s="12" t="s">
        <v>85</v>
      </c>
      <c r="AY575" s="150" t="s">
        <v>135</v>
      </c>
    </row>
    <row r="576" spans="2:65" s="1" customFormat="1" ht="16.5" customHeight="1">
      <c r="B576" s="31"/>
      <c r="C576" s="132" t="s">
        <v>1185</v>
      </c>
      <c r="D576" s="132" t="s">
        <v>138</v>
      </c>
      <c r="E576" s="133" t="s">
        <v>1186</v>
      </c>
      <c r="F576" s="134" t="s">
        <v>560</v>
      </c>
      <c r="G576" s="135" t="s">
        <v>258</v>
      </c>
      <c r="H576" s="136">
        <v>129.56899999999999</v>
      </c>
      <c r="I576" s="137"/>
      <c r="J576" s="138">
        <f>ROUND(I576*H576,2)</f>
        <v>0</v>
      </c>
      <c r="K576" s="134" t="s">
        <v>307</v>
      </c>
      <c r="L576" s="31"/>
      <c r="M576" s="139" t="s">
        <v>1</v>
      </c>
      <c r="N576" s="140" t="s">
        <v>42</v>
      </c>
      <c r="P576" s="141">
        <f>O576*H576</f>
        <v>0</v>
      </c>
      <c r="Q576" s="141">
        <v>0</v>
      </c>
      <c r="R576" s="141">
        <f>Q576*H576</f>
        <v>0</v>
      </c>
      <c r="S576" s="141">
        <v>0</v>
      </c>
      <c r="T576" s="142">
        <f>S576*H576</f>
        <v>0</v>
      </c>
      <c r="AR576" s="143" t="s">
        <v>141</v>
      </c>
      <c r="AT576" s="143" t="s">
        <v>138</v>
      </c>
      <c r="AU576" s="143" t="s">
        <v>87</v>
      </c>
      <c r="AY576" s="16" t="s">
        <v>135</v>
      </c>
      <c r="BE576" s="144">
        <f>IF(N576="základní",J576,0)</f>
        <v>0</v>
      </c>
      <c r="BF576" s="144">
        <f>IF(N576="snížená",J576,0)</f>
        <v>0</v>
      </c>
      <c r="BG576" s="144">
        <f>IF(N576="zákl. přenesená",J576,0)</f>
        <v>0</v>
      </c>
      <c r="BH576" s="144">
        <f>IF(N576="sníž. přenesená",J576,0)</f>
        <v>0</v>
      </c>
      <c r="BI576" s="144">
        <f>IF(N576="nulová",J576,0)</f>
        <v>0</v>
      </c>
      <c r="BJ576" s="16" t="s">
        <v>85</v>
      </c>
      <c r="BK576" s="144">
        <f>ROUND(I576*H576,2)</f>
        <v>0</v>
      </c>
      <c r="BL576" s="16" t="s">
        <v>141</v>
      </c>
      <c r="BM576" s="143" t="s">
        <v>1187</v>
      </c>
    </row>
    <row r="577" spans="2:65" s="12" customFormat="1">
      <c r="B577" s="149"/>
      <c r="D577" s="145" t="s">
        <v>145</v>
      </c>
      <c r="E577" s="150" t="s">
        <v>1</v>
      </c>
      <c r="F577" s="151" t="s">
        <v>1188</v>
      </c>
      <c r="H577" s="152">
        <v>39.36</v>
      </c>
      <c r="I577" s="153"/>
      <c r="L577" s="149"/>
      <c r="M577" s="154"/>
      <c r="T577" s="155"/>
      <c r="AT577" s="150" t="s">
        <v>145</v>
      </c>
      <c r="AU577" s="150" t="s">
        <v>87</v>
      </c>
      <c r="AV577" s="12" t="s">
        <v>87</v>
      </c>
      <c r="AW577" s="12" t="s">
        <v>33</v>
      </c>
      <c r="AX577" s="12" t="s">
        <v>77</v>
      </c>
      <c r="AY577" s="150" t="s">
        <v>135</v>
      </c>
    </row>
    <row r="578" spans="2:65" s="12" customFormat="1">
      <c r="B578" s="149"/>
      <c r="D578" s="145" t="s">
        <v>145</v>
      </c>
      <c r="E578" s="150" t="s">
        <v>1</v>
      </c>
      <c r="F578" s="151" t="s">
        <v>1189</v>
      </c>
      <c r="H578" s="152">
        <v>78.959999999999994</v>
      </c>
      <c r="I578" s="153"/>
      <c r="L578" s="149"/>
      <c r="M578" s="154"/>
      <c r="T578" s="155"/>
      <c r="AT578" s="150" t="s">
        <v>145</v>
      </c>
      <c r="AU578" s="150" t="s">
        <v>87</v>
      </c>
      <c r="AV578" s="12" t="s">
        <v>87</v>
      </c>
      <c r="AW578" s="12" t="s">
        <v>33</v>
      </c>
      <c r="AX578" s="12" t="s">
        <v>77</v>
      </c>
      <c r="AY578" s="150" t="s">
        <v>135</v>
      </c>
    </row>
    <row r="579" spans="2:65" s="12" customFormat="1">
      <c r="B579" s="149"/>
      <c r="D579" s="145" t="s">
        <v>145</v>
      </c>
      <c r="E579" s="150" t="s">
        <v>1</v>
      </c>
      <c r="F579" s="151" t="s">
        <v>1190</v>
      </c>
      <c r="H579" s="152">
        <v>11.249000000000001</v>
      </c>
      <c r="I579" s="153"/>
      <c r="L579" s="149"/>
      <c r="M579" s="154"/>
      <c r="T579" s="155"/>
      <c r="AT579" s="150" t="s">
        <v>145</v>
      </c>
      <c r="AU579" s="150" t="s">
        <v>87</v>
      </c>
      <c r="AV579" s="12" t="s">
        <v>87</v>
      </c>
      <c r="AW579" s="12" t="s">
        <v>33</v>
      </c>
      <c r="AX579" s="12" t="s">
        <v>77</v>
      </c>
      <c r="AY579" s="150" t="s">
        <v>135</v>
      </c>
    </row>
    <row r="580" spans="2:65" s="14" customFormat="1">
      <c r="B580" s="178"/>
      <c r="D580" s="145" t="s">
        <v>145</v>
      </c>
      <c r="E580" s="179" t="s">
        <v>1</v>
      </c>
      <c r="F580" s="180" t="s">
        <v>531</v>
      </c>
      <c r="H580" s="181">
        <v>129.56899999999999</v>
      </c>
      <c r="I580" s="182"/>
      <c r="L580" s="178"/>
      <c r="M580" s="183"/>
      <c r="T580" s="184"/>
      <c r="AT580" s="179" t="s">
        <v>145</v>
      </c>
      <c r="AU580" s="179" t="s">
        <v>87</v>
      </c>
      <c r="AV580" s="14" t="s">
        <v>141</v>
      </c>
      <c r="AW580" s="14" t="s">
        <v>33</v>
      </c>
      <c r="AX580" s="14" t="s">
        <v>85</v>
      </c>
      <c r="AY580" s="179" t="s">
        <v>135</v>
      </c>
    </row>
    <row r="581" spans="2:65" s="1" customFormat="1" ht="16.5" customHeight="1">
      <c r="B581" s="31"/>
      <c r="C581" s="132" t="s">
        <v>1191</v>
      </c>
      <c r="D581" s="132" t="s">
        <v>138</v>
      </c>
      <c r="E581" s="133" t="s">
        <v>1192</v>
      </c>
      <c r="F581" s="134" t="s">
        <v>565</v>
      </c>
      <c r="G581" s="135" t="s">
        <v>258</v>
      </c>
      <c r="H581" s="136">
        <v>129.56899999999999</v>
      </c>
      <c r="I581" s="137"/>
      <c r="J581" s="138">
        <f>ROUND(I581*H581,2)</f>
        <v>0</v>
      </c>
      <c r="K581" s="134" t="s">
        <v>307</v>
      </c>
      <c r="L581" s="31"/>
      <c r="M581" s="139" t="s">
        <v>1</v>
      </c>
      <c r="N581" s="140" t="s">
        <v>42</v>
      </c>
      <c r="P581" s="141">
        <f>O581*H581</f>
        <v>0</v>
      </c>
      <c r="Q581" s="141">
        <v>0</v>
      </c>
      <c r="R581" s="141">
        <f>Q581*H581</f>
        <v>0</v>
      </c>
      <c r="S581" s="141">
        <v>0</v>
      </c>
      <c r="T581" s="142">
        <f>S581*H581</f>
        <v>0</v>
      </c>
      <c r="AR581" s="143" t="s">
        <v>141</v>
      </c>
      <c r="AT581" s="143" t="s">
        <v>138</v>
      </c>
      <c r="AU581" s="143" t="s">
        <v>87</v>
      </c>
      <c r="AY581" s="16" t="s">
        <v>135</v>
      </c>
      <c r="BE581" s="144">
        <f>IF(N581="základní",J581,0)</f>
        <v>0</v>
      </c>
      <c r="BF581" s="144">
        <f>IF(N581="snížená",J581,0)</f>
        <v>0</v>
      </c>
      <c r="BG581" s="144">
        <f>IF(N581="zákl. přenesená",J581,0)</f>
        <v>0</v>
      </c>
      <c r="BH581" s="144">
        <f>IF(N581="sníž. přenesená",J581,0)</f>
        <v>0</v>
      </c>
      <c r="BI581" s="144">
        <f>IF(N581="nulová",J581,0)</f>
        <v>0</v>
      </c>
      <c r="BJ581" s="16" t="s">
        <v>85</v>
      </c>
      <c r="BK581" s="144">
        <f>ROUND(I581*H581,2)</f>
        <v>0</v>
      </c>
      <c r="BL581" s="16" t="s">
        <v>141</v>
      </c>
      <c r="BM581" s="143" t="s">
        <v>1193</v>
      </c>
    </row>
    <row r="582" spans="2:65" s="1" customFormat="1">
      <c r="B582" s="31"/>
      <c r="D582" s="145" t="s">
        <v>143</v>
      </c>
      <c r="F582" s="146" t="s">
        <v>565</v>
      </c>
      <c r="I582" s="147"/>
      <c r="L582" s="31"/>
      <c r="M582" s="148"/>
      <c r="T582" s="55"/>
      <c r="AT582" s="16" t="s">
        <v>143</v>
      </c>
      <c r="AU582" s="16" t="s">
        <v>87</v>
      </c>
    </row>
    <row r="583" spans="2:65" s="1" customFormat="1" ht="16.5" customHeight="1">
      <c r="B583" s="31"/>
      <c r="C583" s="132" t="s">
        <v>1194</v>
      </c>
      <c r="D583" s="132" t="s">
        <v>138</v>
      </c>
      <c r="E583" s="133" t="s">
        <v>1195</v>
      </c>
      <c r="F583" s="134" t="s">
        <v>570</v>
      </c>
      <c r="G583" s="135" t="s">
        <v>258</v>
      </c>
      <c r="H583" s="136">
        <v>129.56899999999999</v>
      </c>
      <c r="I583" s="137"/>
      <c r="J583" s="138">
        <f>ROUND(I583*H583,2)</f>
        <v>0</v>
      </c>
      <c r="K583" s="134" t="s">
        <v>307</v>
      </c>
      <c r="L583" s="31"/>
      <c r="M583" s="139" t="s">
        <v>1</v>
      </c>
      <c r="N583" s="140" t="s">
        <v>42</v>
      </c>
      <c r="P583" s="141">
        <f>O583*H583</f>
        <v>0</v>
      </c>
      <c r="Q583" s="141">
        <v>0</v>
      </c>
      <c r="R583" s="141">
        <f>Q583*H583</f>
        <v>0</v>
      </c>
      <c r="S583" s="141">
        <v>0</v>
      </c>
      <c r="T583" s="142">
        <f>S583*H583</f>
        <v>0</v>
      </c>
      <c r="AR583" s="143" t="s">
        <v>141</v>
      </c>
      <c r="AT583" s="143" t="s">
        <v>138</v>
      </c>
      <c r="AU583" s="143" t="s">
        <v>87</v>
      </c>
      <c r="AY583" s="16" t="s">
        <v>135</v>
      </c>
      <c r="BE583" s="144">
        <f>IF(N583="základní",J583,0)</f>
        <v>0</v>
      </c>
      <c r="BF583" s="144">
        <f>IF(N583="snížená",J583,0)</f>
        <v>0</v>
      </c>
      <c r="BG583" s="144">
        <f>IF(N583="zákl. přenesená",J583,0)</f>
        <v>0</v>
      </c>
      <c r="BH583" s="144">
        <f>IF(N583="sníž. přenesená",J583,0)</f>
        <v>0</v>
      </c>
      <c r="BI583" s="144">
        <f>IF(N583="nulová",J583,0)</f>
        <v>0</v>
      </c>
      <c r="BJ583" s="16" t="s">
        <v>85</v>
      </c>
      <c r="BK583" s="144">
        <f>ROUND(I583*H583,2)</f>
        <v>0</v>
      </c>
      <c r="BL583" s="16" t="s">
        <v>141</v>
      </c>
      <c r="BM583" s="143" t="s">
        <v>1196</v>
      </c>
    </row>
    <row r="584" spans="2:65" s="1" customFormat="1" ht="16.5" customHeight="1">
      <c r="B584" s="31"/>
      <c r="C584" s="156" t="s">
        <v>1197</v>
      </c>
      <c r="D584" s="156" t="s">
        <v>158</v>
      </c>
      <c r="E584" s="157" t="s">
        <v>686</v>
      </c>
      <c r="F584" s="158" t="s">
        <v>575</v>
      </c>
      <c r="G584" s="159" t="s">
        <v>258</v>
      </c>
      <c r="H584" s="160">
        <v>129.56899999999999</v>
      </c>
      <c r="I584" s="161"/>
      <c r="J584" s="162">
        <f>ROUND(I584*H584,2)</f>
        <v>0</v>
      </c>
      <c r="K584" s="158" t="s">
        <v>307</v>
      </c>
      <c r="L584" s="163"/>
      <c r="M584" s="164" t="s">
        <v>1</v>
      </c>
      <c r="N584" s="165" t="s">
        <v>42</v>
      </c>
      <c r="P584" s="141">
        <f>O584*H584</f>
        <v>0</v>
      </c>
      <c r="Q584" s="141">
        <v>0</v>
      </c>
      <c r="R584" s="141">
        <f>Q584*H584</f>
        <v>0</v>
      </c>
      <c r="S584" s="141">
        <v>0</v>
      </c>
      <c r="T584" s="142">
        <f>S584*H584</f>
        <v>0</v>
      </c>
      <c r="AR584" s="143" t="s">
        <v>176</v>
      </c>
      <c r="AT584" s="143" t="s">
        <v>158</v>
      </c>
      <c r="AU584" s="143" t="s">
        <v>87</v>
      </c>
      <c r="AY584" s="16" t="s">
        <v>135</v>
      </c>
      <c r="BE584" s="144">
        <f>IF(N584="základní",J584,0)</f>
        <v>0</v>
      </c>
      <c r="BF584" s="144">
        <f>IF(N584="snížená",J584,0)</f>
        <v>0</v>
      </c>
      <c r="BG584" s="144">
        <f>IF(N584="zákl. přenesená",J584,0)</f>
        <v>0</v>
      </c>
      <c r="BH584" s="144">
        <f>IF(N584="sníž. přenesená",J584,0)</f>
        <v>0</v>
      </c>
      <c r="BI584" s="144">
        <f>IF(N584="nulová",J584,0)</f>
        <v>0</v>
      </c>
      <c r="BJ584" s="16" t="s">
        <v>85</v>
      </c>
      <c r="BK584" s="144">
        <f>ROUND(I584*H584,2)</f>
        <v>0</v>
      </c>
      <c r="BL584" s="16" t="s">
        <v>141</v>
      </c>
      <c r="BM584" s="143" t="s">
        <v>1198</v>
      </c>
    </row>
    <row r="585" spans="2:65" s="1" customFormat="1" ht="16.5" customHeight="1">
      <c r="B585" s="31"/>
      <c r="C585" s="132" t="s">
        <v>1199</v>
      </c>
      <c r="D585" s="132" t="s">
        <v>138</v>
      </c>
      <c r="E585" s="133" t="s">
        <v>1200</v>
      </c>
      <c r="F585" s="134" t="s">
        <v>1201</v>
      </c>
      <c r="G585" s="135" t="s">
        <v>105</v>
      </c>
      <c r="H585" s="136">
        <v>30000</v>
      </c>
      <c r="I585" s="137"/>
      <c r="J585" s="138">
        <f>ROUND(I585*H585,2)</f>
        <v>0</v>
      </c>
      <c r="K585" s="134" t="s">
        <v>307</v>
      </c>
      <c r="L585" s="31"/>
      <c r="M585" s="139" t="s">
        <v>1</v>
      </c>
      <c r="N585" s="140" t="s">
        <v>42</v>
      </c>
      <c r="P585" s="141">
        <f>O585*H585</f>
        <v>0</v>
      </c>
      <c r="Q585" s="141">
        <v>0</v>
      </c>
      <c r="R585" s="141">
        <f>Q585*H585</f>
        <v>0</v>
      </c>
      <c r="S585" s="141">
        <v>0</v>
      </c>
      <c r="T585" s="142">
        <f>S585*H585</f>
        <v>0</v>
      </c>
      <c r="AR585" s="143" t="s">
        <v>141</v>
      </c>
      <c r="AT585" s="143" t="s">
        <v>138</v>
      </c>
      <c r="AU585" s="143" t="s">
        <v>87</v>
      </c>
      <c r="AY585" s="16" t="s">
        <v>135</v>
      </c>
      <c r="BE585" s="144">
        <f>IF(N585="základní",J585,0)</f>
        <v>0</v>
      </c>
      <c r="BF585" s="144">
        <f>IF(N585="snížená",J585,0)</f>
        <v>0</v>
      </c>
      <c r="BG585" s="144">
        <f>IF(N585="zákl. přenesená",J585,0)</f>
        <v>0</v>
      </c>
      <c r="BH585" s="144">
        <f>IF(N585="sníž. přenesená",J585,0)</f>
        <v>0</v>
      </c>
      <c r="BI585" s="144">
        <f>IF(N585="nulová",J585,0)</f>
        <v>0</v>
      </c>
      <c r="BJ585" s="16" t="s">
        <v>85</v>
      </c>
      <c r="BK585" s="144">
        <f>ROUND(I585*H585,2)</f>
        <v>0</v>
      </c>
      <c r="BL585" s="16" t="s">
        <v>141</v>
      </c>
      <c r="BM585" s="143" t="s">
        <v>1202</v>
      </c>
    </row>
    <row r="586" spans="2:65" s="1" customFormat="1">
      <c r="B586" s="31"/>
      <c r="D586" s="145" t="s">
        <v>143</v>
      </c>
      <c r="F586" s="146" t="s">
        <v>1203</v>
      </c>
      <c r="I586" s="147"/>
      <c r="L586" s="31"/>
      <c r="M586" s="148"/>
      <c r="T586" s="55"/>
      <c r="AT586" s="16" t="s">
        <v>143</v>
      </c>
      <c r="AU586" s="16" t="s">
        <v>87</v>
      </c>
    </row>
    <row r="587" spans="2:65" s="12" customFormat="1">
      <c r="B587" s="149"/>
      <c r="D587" s="145" t="s">
        <v>145</v>
      </c>
      <c r="E587" s="150" t="s">
        <v>1</v>
      </c>
      <c r="F587" s="151" t="s">
        <v>1204</v>
      </c>
      <c r="H587" s="152">
        <v>30000</v>
      </c>
      <c r="I587" s="153"/>
      <c r="L587" s="149"/>
      <c r="M587" s="154"/>
      <c r="T587" s="155"/>
      <c r="AT587" s="150" t="s">
        <v>145</v>
      </c>
      <c r="AU587" s="150" t="s">
        <v>87</v>
      </c>
      <c r="AV587" s="12" t="s">
        <v>87</v>
      </c>
      <c r="AW587" s="12" t="s">
        <v>33</v>
      </c>
      <c r="AX587" s="12" t="s">
        <v>77</v>
      </c>
      <c r="AY587" s="150" t="s">
        <v>135</v>
      </c>
    </row>
    <row r="588" spans="2:65" s="14" customFormat="1">
      <c r="B588" s="178"/>
      <c r="D588" s="145" t="s">
        <v>145</v>
      </c>
      <c r="E588" s="179" t="s">
        <v>274</v>
      </c>
      <c r="F588" s="180" t="s">
        <v>531</v>
      </c>
      <c r="H588" s="181">
        <v>30000</v>
      </c>
      <c r="I588" s="182"/>
      <c r="L588" s="178"/>
      <c r="M588" s="183"/>
      <c r="T588" s="184"/>
      <c r="AT588" s="179" t="s">
        <v>145</v>
      </c>
      <c r="AU588" s="179" t="s">
        <v>87</v>
      </c>
      <c r="AV588" s="14" t="s">
        <v>141</v>
      </c>
      <c r="AW588" s="14" t="s">
        <v>33</v>
      </c>
      <c r="AX588" s="14" t="s">
        <v>85</v>
      </c>
      <c r="AY588" s="179" t="s">
        <v>135</v>
      </c>
    </row>
    <row r="589" spans="2:65" s="1" customFormat="1" ht="16.5" customHeight="1">
      <c r="B589" s="31"/>
      <c r="C589" s="132" t="s">
        <v>1205</v>
      </c>
      <c r="D589" s="132" t="s">
        <v>138</v>
      </c>
      <c r="E589" s="133" t="s">
        <v>1206</v>
      </c>
      <c r="F589" s="134" t="s">
        <v>1207</v>
      </c>
      <c r="G589" s="135" t="s">
        <v>105</v>
      </c>
      <c r="H589" s="136">
        <v>3170</v>
      </c>
      <c r="I589" s="137"/>
      <c r="J589" s="138">
        <f>ROUND(I589*H589,2)</f>
        <v>0</v>
      </c>
      <c r="K589" s="134" t="s">
        <v>307</v>
      </c>
      <c r="L589" s="31"/>
      <c r="M589" s="139" t="s">
        <v>1</v>
      </c>
      <c r="N589" s="140" t="s">
        <v>42</v>
      </c>
      <c r="P589" s="141">
        <f>O589*H589</f>
        <v>0</v>
      </c>
      <c r="Q589" s="141">
        <v>0</v>
      </c>
      <c r="R589" s="141">
        <f>Q589*H589</f>
        <v>0</v>
      </c>
      <c r="S589" s="141">
        <v>0</v>
      </c>
      <c r="T589" s="142">
        <f>S589*H589</f>
        <v>0</v>
      </c>
      <c r="AR589" s="143" t="s">
        <v>141</v>
      </c>
      <c r="AT589" s="143" t="s">
        <v>138</v>
      </c>
      <c r="AU589" s="143" t="s">
        <v>87</v>
      </c>
      <c r="AY589" s="16" t="s">
        <v>135</v>
      </c>
      <c r="BE589" s="144">
        <f>IF(N589="základní",J589,0)</f>
        <v>0</v>
      </c>
      <c r="BF589" s="144">
        <f>IF(N589="snížená",J589,0)</f>
        <v>0</v>
      </c>
      <c r="BG589" s="144">
        <f>IF(N589="zákl. přenesená",J589,0)</f>
        <v>0</v>
      </c>
      <c r="BH589" s="144">
        <f>IF(N589="sníž. přenesená",J589,0)</f>
        <v>0</v>
      </c>
      <c r="BI589" s="144">
        <f>IF(N589="nulová",J589,0)</f>
        <v>0</v>
      </c>
      <c r="BJ589" s="16" t="s">
        <v>85</v>
      </c>
      <c r="BK589" s="144">
        <f>ROUND(I589*H589,2)</f>
        <v>0</v>
      </c>
      <c r="BL589" s="16" t="s">
        <v>141</v>
      </c>
      <c r="BM589" s="143" t="s">
        <v>1208</v>
      </c>
    </row>
    <row r="590" spans="2:65" s="1" customFormat="1">
      <c r="B590" s="31"/>
      <c r="D590" s="145" t="s">
        <v>143</v>
      </c>
      <c r="F590" s="146" t="s">
        <v>1209</v>
      </c>
      <c r="I590" s="147"/>
      <c r="L590" s="31"/>
      <c r="M590" s="148"/>
      <c r="T590" s="55"/>
      <c r="AT590" s="16" t="s">
        <v>143</v>
      </c>
      <c r="AU590" s="16" t="s">
        <v>87</v>
      </c>
    </row>
    <row r="591" spans="2:65" s="12" customFormat="1">
      <c r="B591" s="149"/>
      <c r="D591" s="145" t="s">
        <v>145</v>
      </c>
      <c r="E591" s="150" t="s">
        <v>277</v>
      </c>
      <c r="F591" s="151" t="s">
        <v>1210</v>
      </c>
      <c r="H591" s="152">
        <v>3170</v>
      </c>
      <c r="I591" s="153"/>
      <c r="L591" s="149"/>
      <c r="M591" s="154"/>
      <c r="T591" s="155"/>
      <c r="AT591" s="150" t="s">
        <v>145</v>
      </c>
      <c r="AU591" s="150" t="s">
        <v>87</v>
      </c>
      <c r="AV591" s="12" t="s">
        <v>87</v>
      </c>
      <c r="AW591" s="12" t="s">
        <v>33</v>
      </c>
      <c r="AX591" s="12" t="s">
        <v>85</v>
      </c>
      <c r="AY591" s="150" t="s">
        <v>135</v>
      </c>
    </row>
    <row r="592" spans="2:65" s="1" customFormat="1" ht="21.75" customHeight="1">
      <c r="B592" s="31"/>
      <c r="C592" s="132" t="s">
        <v>1211</v>
      </c>
      <c r="D592" s="132" t="s">
        <v>138</v>
      </c>
      <c r="E592" s="133" t="s">
        <v>218</v>
      </c>
      <c r="F592" s="134" t="s">
        <v>219</v>
      </c>
      <c r="G592" s="135" t="s">
        <v>161</v>
      </c>
      <c r="H592" s="136">
        <v>33.17</v>
      </c>
      <c r="I592" s="137"/>
      <c r="J592" s="138">
        <f>ROUND(I592*H592,2)</f>
        <v>0</v>
      </c>
      <c r="K592" s="134" t="s">
        <v>307</v>
      </c>
      <c r="L592" s="31"/>
      <c r="M592" s="139" t="s">
        <v>1</v>
      </c>
      <c r="N592" s="140" t="s">
        <v>42</v>
      </c>
      <c r="P592" s="141">
        <f>O592*H592</f>
        <v>0</v>
      </c>
      <c r="Q592" s="141">
        <v>0</v>
      </c>
      <c r="R592" s="141">
        <f>Q592*H592</f>
        <v>0</v>
      </c>
      <c r="S592" s="141">
        <v>0</v>
      </c>
      <c r="T592" s="142">
        <f>S592*H592</f>
        <v>0</v>
      </c>
      <c r="AR592" s="143" t="s">
        <v>141</v>
      </c>
      <c r="AT592" s="143" t="s">
        <v>138</v>
      </c>
      <c r="AU592" s="143" t="s">
        <v>87</v>
      </c>
      <c r="AY592" s="16" t="s">
        <v>135</v>
      </c>
      <c r="BE592" s="144">
        <f>IF(N592="základní",J592,0)</f>
        <v>0</v>
      </c>
      <c r="BF592" s="144">
        <f>IF(N592="snížená",J592,0)</f>
        <v>0</v>
      </c>
      <c r="BG592" s="144">
        <f>IF(N592="zákl. přenesená",J592,0)</f>
        <v>0</v>
      </c>
      <c r="BH592" s="144">
        <f>IF(N592="sníž. přenesená",J592,0)</f>
        <v>0</v>
      </c>
      <c r="BI592" s="144">
        <f>IF(N592="nulová",J592,0)</f>
        <v>0</v>
      </c>
      <c r="BJ592" s="16" t="s">
        <v>85</v>
      </c>
      <c r="BK592" s="144">
        <f>ROUND(I592*H592,2)</f>
        <v>0</v>
      </c>
      <c r="BL592" s="16" t="s">
        <v>141</v>
      </c>
      <c r="BM592" s="143" t="s">
        <v>1212</v>
      </c>
    </row>
    <row r="593" spans="2:65" s="1" customFormat="1" ht="19.5">
      <c r="B593" s="31"/>
      <c r="D593" s="145" t="s">
        <v>143</v>
      </c>
      <c r="F593" s="146" t="s">
        <v>221</v>
      </c>
      <c r="I593" s="147"/>
      <c r="L593" s="31"/>
      <c r="M593" s="148"/>
      <c r="T593" s="55"/>
      <c r="AT593" s="16" t="s">
        <v>143</v>
      </c>
      <c r="AU593" s="16" t="s">
        <v>87</v>
      </c>
    </row>
    <row r="594" spans="2:65" s="12" customFormat="1">
      <c r="B594" s="149"/>
      <c r="D594" s="145" t="s">
        <v>145</v>
      </c>
      <c r="E594" s="150" t="s">
        <v>1213</v>
      </c>
      <c r="F594" s="151" t="s">
        <v>1214</v>
      </c>
      <c r="H594" s="152">
        <v>331.7</v>
      </c>
      <c r="I594" s="153"/>
      <c r="L594" s="149"/>
      <c r="M594" s="154"/>
      <c r="T594" s="155"/>
      <c r="AT594" s="150" t="s">
        <v>145</v>
      </c>
      <c r="AU594" s="150" t="s">
        <v>87</v>
      </c>
      <c r="AV594" s="12" t="s">
        <v>87</v>
      </c>
      <c r="AW594" s="12" t="s">
        <v>33</v>
      </c>
      <c r="AX594" s="12" t="s">
        <v>77</v>
      </c>
      <c r="AY594" s="150" t="s">
        <v>135</v>
      </c>
    </row>
    <row r="595" spans="2:65" s="12" customFormat="1">
      <c r="B595" s="149"/>
      <c r="D595" s="145" t="s">
        <v>145</v>
      </c>
      <c r="E595" s="150" t="s">
        <v>1</v>
      </c>
      <c r="F595" s="151" t="s">
        <v>1215</v>
      </c>
      <c r="H595" s="152">
        <v>33.17</v>
      </c>
      <c r="I595" s="153"/>
      <c r="L595" s="149"/>
      <c r="M595" s="154"/>
      <c r="T595" s="155"/>
      <c r="AT595" s="150" t="s">
        <v>145</v>
      </c>
      <c r="AU595" s="150" t="s">
        <v>87</v>
      </c>
      <c r="AV595" s="12" t="s">
        <v>87</v>
      </c>
      <c r="AW595" s="12" t="s">
        <v>33</v>
      </c>
      <c r="AX595" s="12" t="s">
        <v>85</v>
      </c>
      <c r="AY595" s="150" t="s">
        <v>135</v>
      </c>
    </row>
    <row r="596" spans="2:65" s="1" customFormat="1" ht="16.5" customHeight="1">
      <c r="B596" s="31"/>
      <c r="C596" s="132" t="s">
        <v>1216</v>
      </c>
      <c r="D596" s="132" t="s">
        <v>138</v>
      </c>
      <c r="E596" s="133" t="s">
        <v>1217</v>
      </c>
      <c r="F596" s="134" t="s">
        <v>1218</v>
      </c>
      <c r="G596" s="135" t="s">
        <v>96</v>
      </c>
      <c r="H596" s="136">
        <v>82</v>
      </c>
      <c r="I596" s="137"/>
      <c r="J596" s="138">
        <f>ROUND(I596*H596,2)</f>
        <v>0</v>
      </c>
      <c r="K596" s="134" t="s">
        <v>345</v>
      </c>
      <c r="L596" s="31"/>
      <c r="M596" s="139" t="s">
        <v>1</v>
      </c>
      <c r="N596" s="140" t="s">
        <v>42</v>
      </c>
      <c r="P596" s="141">
        <f>O596*H596</f>
        <v>0</v>
      </c>
      <c r="Q596" s="141">
        <v>0</v>
      </c>
      <c r="R596" s="141">
        <f>Q596*H596</f>
        <v>0</v>
      </c>
      <c r="S596" s="141">
        <v>0</v>
      </c>
      <c r="T596" s="142">
        <f>S596*H596</f>
        <v>0</v>
      </c>
      <c r="AR596" s="143" t="s">
        <v>141</v>
      </c>
      <c r="AT596" s="143" t="s">
        <v>138</v>
      </c>
      <c r="AU596" s="143" t="s">
        <v>87</v>
      </c>
      <c r="AY596" s="16" t="s">
        <v>135</v>
      </c>
      <c r="BE596" s="144">
        <f>IF(N596="základní",J596,0)</f>
        <v>0</v>
      </c>
      <c r="BF596" s="144">
        <f>IF(N596="snížená",J596,0)</f>
        <v>0</v>
      </c>
      <c r="BG596" s="144">
        <f>IF(N596="zákl. přenesená",J596,0)</f>
        <v>0</v>
      </c>
      <c r="BH596" s="144">
        <f>IF(N596="sníž. přenesená",J596,0)</f>
        <v>0</v>
      </c>
      <c r="BI596" s="144">
        <f>IF(N596="nulová",J596,0)</f>
        <v>0</v>
      </c>
      <c r="BJ596" s="16" t="s">
        <v>85</v>
      </c>
      <c r="BK596" s="144">
        <f>ROUND(I596*H596,2)</f>
        <v>0</v>
      </c>
      <c r="BL596" s="16" t="s">
        <v>141</v>
      </c>
      <c r="BM596" s="143" t="s">
        <v>1219</v>
      </c>
    </row>
    <row r="597" spans="2:65" s="12" customFormat="1">
      <c r="B597" s="149"/>
      <c r="D597" s="145" t="s">
        <v>145</v>
      </c>
      <c r="E597" s="150" t="s">
        <v>1</v>
      </c>
      <c r="F597" s="151" t="s">
        <v>1220</v>
      </c>
      <c r="H597" s="152">
        <v>82</v>
      </c>
      <c r="I597" s="153"/>
      <c r="L597" s="149"/>
      <c r="M597" s="154"/>
      <c r="T597" s="155"/>
      <c r="AT597" s="150" t="s">
        <v>145</v>
      </c>
      <c r="AU597" s="150" t="s">
        <v>87</v>
      </c>
      <c r="AV597" s="12" t="s">
        <v>87</v>
      </c>
      <c r="AW597" s="12" t="s">
        <v>33</v>
      </c>
      <c r="AX597" s="12" t="s">
        <v>85</v>
      </c>
      <c r="AY597" s="150" t="s">
        <v>135</v>
      </c>
    </row>
    <row r="598" spans="2:65" s="11" customFormat="1" ht="22.9" customHeight="1">
      <c r="B598" s="120"/>
      <c r="D598" s="121" t="s">
        <v>76</v>
      </c>
      <c r="E598" s="130" t="s">
        <v>1221</v>
      </c>
      <c r="F598" s="130" t="s">
        <v>1222</v>
      </c>
      <c r="I598" s="123"/>
      <c r="J598" s="131">
        <f>BK598</f>
        <v>0</v>
      </c>
      <c r="L598" s="120"/>
      <c r="M598" s="125"/>
      <c r="P598" s="126">
        <f>SUM(P599:P632)</f>
        <v>0</v>
      </c>
      <c r="R598" s="126">
        <f>SUM(R599:R632)</f>
        <v>0</v>
      </c>
      <c r="T598" s="127">
        <f>SUM(T599:T632)</f>
        <v>0</v>
      </c>
      <c r="AR598" s="121" t="s">
        <v>85</v>
      </c>
      <c r="AT598" s="128" t="s">
        <v>76</v>
      </c>
      <c r="AU598" s="128" t="s">
        <v>85</v>
      </c>
      <c r="AY598" s="121" t="s">
        <v>135</v>
      </c>
      <c r="BK598" s="129">
        <f>SUM(BK599:BK632)</f>
        <v>0</v>
      </c>
    </row>
    <row r="599" spans="2:65" s="1" customFormat="1" ht="21.75" customHeight="1">
      <c r="B599" s="31"/>
      <c r="C599" s="132" t="s">
        <v>1223</v>
      </c>
      <c r="D599" s="132" t="s">
        <v>138</v>
      </c>
      <c r="E599" s="133" t="s">
        <v>1159</v>
      </c>
      <c r="F599" s="134" t="s">
        <v>1160</v>
      </c>
      <c r="G599" s="135" t="s">
        <v>105</v>
      </c>
      <c r="H599" s="136">
        <v>82</v>
      </c>
      <c r="I599" s="137"/>
      <c r="J599" s="138">
        <f>ROUND(I599*H599,2)</f>
        <v>0</v>
      </c>
      <c r="K599" s="134" t="s">
        <v>307</v>
      </c>
      <c r="L599" s="31"/>
      <c r="M599" s="139" t="s">
        <v>1</v>
      </c>
      <c r="N599" s="140" t="s">
        <v>42</v>
      </c>
      <c r="P599" s="141">
        <f>O599*H599</f>
        <v>0</v>
      </c>
      <c r="Q599" s="141">
        <v>0</v>
      </c>
      <c r="R599" s="141">
        <f>Q599*H599</f>
        <v>0</v>
      </c>
      <c r="S599" s="141">
        <v>0</v>
      </c>
      <c r="T599" s="142">
        <f>S599*H599</f>
        <v>0</v>
      </c>
      <c r="AR599" s="143" t="s">
        <v>141</v>
      </c>
      <c r="AT599" s="143" t="s">
        <v>138</v>
      </c>
      <c r="AU599" s="143" t="s">
        <v>87</v>
      </c>
      <c r="AY599" s="16" t="s">
        <v>135</v>
      </c>
      <c r="BE599" s="144">
        <f>IF(N599="základní",J599,0)</f>
        <v>0</v>
      </c>
      <c r="BF599" s="144">
        <f>IF(N599="snížená",J599,0)</f>
        <v>0</v>
      </c>
      <c r="BG599" s="144">
        <f>IF(N599="zákl. přenesená",J599,0)</f>
        <v>0</v>
      </c>
      <c r="BH599" s="144">
        <f>IF(N599="sníž. přenesená",J599,0)</f>
        <v>0</v>
      </c>
      <c r="BI599" s="144">
        <f>IF(N599="nulová",J599,0)</f>
        <v>0</v>
      </c>
      <c r="BJ599" s="16" t="s">
        <v>85</v>
      </c>
      <c r="BK599" s="144">
        <f>ROUND(I599*H599,2)</f>
        <v>0</v>
      </c>
      <c r="BL599" s="16" t="s">
        <v>141</v>
      </c>
      <c r="BM599" s="143" t="s">
        <v>1224</v>
      </c>
    </row>
    <row r="600" spans="2:65" s="12" customFormat="1">
      <c r="B600" s="149"/>
      <c r="D600" s="145" t="s">
        <v>145</v>
      </c>
      <c r="E600" s="150" t="s">
        <v>1</v>
      </c>
      <c r="F600" s="151" t="s">
        <v>1162</v>
      </c>
      <c r="H600" s="152">
        <v>82</v>
      </c>
      <c r="I600" s="153"/>
      <c r="L600" s="149"/>
      <c r="M600" s="154"/>
      <c r="T600" s="155"/>
      <c r="AT600" s="150" t="s">
        <v>145</v>
      </c>
      <c r="AU600" s="150" t="s">
        <v>87</v>
      </c>
      <c r="AV600" s="12" t="s">
        <v>87</v>
      </c>
      <c r="AW600" s="12" t="s">
        <v>33</v>
      </c>
      <c r="AX600" s="12" t="s">
        <v>85</v>
      </c>
      <c r="AY600" s="150" t="s">
        <v>135</v>
      </c>
    </row>
    <row r="601" spans="2:65" s="1" customFormat="1" ht="21.75" customHeight="1">
      <c r="B601" s="31"/>
      <c r="C601" s="132" t="s">
        <v>1225</v>
      </c>
      <c r="D601" s="132" t="s">
        <v>138</v>
      </c>
      <c r="E601" s="133" t="s">
        <v>1164</v>
      </c>
      <c r="F601" s="134" t="s">
        <v>1165</v>
      </c>
      <c r="G601" s="135" t="s">
        <v>105</v>
      </c>
      <c r="H601" s="136">
        <v>1316</v>
      </c>
      <c r="I601" s="137"/>
      <c r="J601" s="138">
        <f>ROUND(I601*H601,2)</f>
        <v>0</v>
      </c>
      <c r="K601" s="134" t="s">
        <v>307</v>
      </c>
      <c r="L601" s="31"/>
      <c r="M601" s="139" t="s">
        <v>1</v>
      </c>
      <c r="N601" s="140" t="s">
        <v>42</v>
      </c>
      <c r="P601" s="141">
        <f>O601*H601</f>
        <v>0</v>
      </c>
      <c r="Q601" s="141">
        <v>0</v>
      </c>
      <c r="R601" s="141">
        <f>Q601*H601</f>
        <v>0</v>
      </c>
      <c r="S601" s="141">
        <v>0</v>
      </c>
      <c r="T601" s="142">
        <f>S601*H601</f>
        <v>0</v>
      </c>
      <c r="AR601" s="143" t="s">
        <v>141</v>
      </c>
      <c r="AT601" s="143" t="s">
        <v>138</v>
      </c>
      <c r="AU601" s="143" t="s">
        <v>87</v>
      </c>
      <c r="AY601" s="16" t="s">
        <v>135</v>
      </c>
      <c r="BE601" s="144">
        <f>IF(N601="základní",J601,0)</f>
        <v>0</v>
      </c>
      <c r="BF601" s="144">
        <f>IF(N601="snížená",J601,0)</f>
        <v>0</v>
      </c>
      <c r="BG601" s="144">
        <f>IF(N601="zákl. přenesená",J601,0)</f>
        <v>0</v>
      </c>
      <c r="BH601" s="144">
        <f>IF(N601="sníž. přenesená",J601,0)</f>
        <v>0</v>
      </c>
      <c r="BI601" s="144">
        <f>IF(N601="nulová",J601,0)</f>
        <v>0</v>
      </c>
      <c r="BJ601" s="16" t="s">
        <v>85</v>
      </c>
      <c r="BK601" s="144">
        <f>ROUND(I601*H601,2)</f>
        <v>0</v>
      </c>
      <c r="BL601" s="16" t="s">
        <v>141</v>
      </c>
      <c r="BM601" s="143" t="s">
        <v>1226</v>
      </c>
    </row>
    <row r="602" spans="2:65" s="12" customFormat="1">
      <c r="B602" s="149"/>
      <c r="D602" s="145" t="s">
        <v>145</v>
      </c>
      <c r="E602" s="150" t="s">
        <v>1</v>
      </c>
      <c r="F602" s="151" t="s">
        <v>1167</v>
      </c>
      <c r="H602" s="152">
        <v>1316</v>
      </c>
      <c r="I602" s="153"/>
      <c r="L602" s="149"/>
      <c r="M602" s="154"/>
      <c r="T602" s="155"/>
      <c r="AT602" s="150" t="s">
        <v>145</v>
      </c>
      <c r="AU602" s="150" t="s">
        <v>87</v>
      </c>
      <c r="AV602" s="12" t="s">
        <v>87</v>
      </c>
      <c r="AW602" s="12" t="s">
        <v>33</v>
      </c>
      <c r="AX602" s="12" t="s">
        <v>85</v>
      </c>
      <c r="AY602" s="150" t="s">
        <v>135</v>
      </c>
    </row>
    <row r="603" spans="2:65" s="1" customFormat="1" ht="16.5" customHeight="1">
      <c r="B603" s="31"/>
      <c r="C603" s="132" t="s">
        <v>1227</v>
      </c>
      <c r="D603" s="132" t="s">
        <v>138</v>
      </c>
      <c r="E603" s="133" t="s">
        <v>1169</v>
      </c>
      <c r="F603" s="134" t="s">
        <v>1170</v>
      </c>
      <c r="G603" s="135" t="s">
        <v>105</v>
      </c>
      <c r="H603" s="136">
        <v>1124.8800000000001</v>
      </c>
      <c r="I603" s="137"/>
      <c r="J603" s="138">
        <f>ROUND(I603*H603,2)</f>
        <v>0</v>
      </c>
      <c r="K603" s="134" t="s">
        <v>307</v>
      </c>
      <c r="L603" s="31"/>
      <c r="M603" s="139" t="s">
        <v>1</v>
      </c>
      <c r="N603" s="140" t="s">
        <v>42</v>
      </c>
      <c r="P603" s="141">
        <f>O603*H603</f>
        <v>0</v>
      </c>
      <c r="Q603" s="141">
        <v>0</v>
      </c>
      <c r="R603" s="141">
        <f>Q603*H603</f>
        <v>0</v>
      </c>
      <c r="S603" s="141">
        <v>0</v>
      </c>
      <c r="T603" s="142">
        <f>S603*H603</f>
        <v>0</v>
      </c>
      <c r="AR603" s="143" t="s">
        <v>141</v>
      </c>
      <c r="AT603" s="143" t="s">
        <v>138</v>
      </c>
      <c r="AU603" s="143" t="s">
        <v>87</v>
      </c>
      <c r="AY603" s="16" t="s">
        <v>135</v>
      </c>
      <c r="BE603" s="144">
        <f>IF(N603="základní",J603,0)</f>
        <v>0</v>
      </c>
      <c r="BF603" s="144">
        <f>IF(N603="snížená",J603,0)</f>
        <v>0</v>
      </c>
      <c r="BG603" s="144">
        <f>IF(N603="zákl. přenesená",J603,0)</f>
        <v>0</v>
      </c>
      <c r="BH603" s="144">
        <f>IF(N603="sníž. přenesená",J603,0)</f>
        <v>0</v>
      </c>
      <c r="BI603" s="144">
        <f>IF(N603="nulová",J603,0)</f>
        <v>0</v>
      </c>
      <c r="BJ603" s="16" t="s">
        <v>85</v>
      </c>
      <c r="BK603" s="144">
        <f>ROUND(I603*H603,2)</f>
        <v>0</v>
      </c>
      <c r="BL603" s="16" t="s">
        <v>141</v>
      </c>
      <c r="BM603" s="143" t="s">
        <v>1228</v>
      </c>
    </row>
    <row r="604" spans="2:65" s="1" customFormat="1">
      <c r="B604" s="31"/>
      <c r="D604" s="145" t="s">
        <v>143</v>
      </c>
      <c r="F604" s="146" t="s">
        <v>1172</v>
      </c>
      <c r="I604" s="147"/>
      <c r="L604" s="31"/>
      <c r="M604" s="148"/>
      <c r="T604" s="55"/>
      <c r="AT604" s="16" t="s">
        <v>143</v>
      </c>
      <c r="AU604" s="16" t="s">
        <v>87</v>
      </c>
    </row>
    <row r="605" spans="2:65" s="12" customFormat="1">
      <c r="B605" s="149"/>
      <c r="D605" s="145" t="s">
        <v>145</v>
      </c>
      <c r="E605" s="150" t="s">
        <v>1</v>
      </c>
      <c r="F605" s="151" t="s">
        <v>1173</v>
      </c>
      <c r="H605" s="152">
        <v>1124.8800000000001</v>
      </c>
      <c r="I605" s="153"/>
      <c r="L605" s="149"/>
      <c r="M605" s="154"/>
      <c r="T605" s="155"/>
      <c r="AT605" s="150" t="s">
        <v>145</v>
      </c>
      <c r="AU605" s="150" t="s">
        <v>87</v>
      </c>
      <c r="AV605" s="12" t="s">
        <v>87</v>
      </c>
      <c r="AW605" s="12" t="s">
        <v>33</v>
      </c>
      <c r="AX605" s="12" t="s">
        <v>85</v>
      </c>
      <c r="AY605" s="150" t="s">
        <v>135</v>
      </c>
    </row>
    <row r="606" spans="2:65" s="1" customFormat="1" ht="24.2" customHeight="1">
      <c r="B606" s="31"/>
      <c r="C606" s="132" t="s">
        <v>1229</v>
      </c>
      <c r="D606" s="132" t="s">
        <v>138</v>
      </c>
      <c r="E606" s="133" t="s">
        <v>1175</v>
      </c>
      <c r="F606" s="134" t="s">
        <v>1176</v>
      </c>
      <c r="G606" s="135" t="s">
        <v>105</v>
      </c>
      <c r="H606" s="136">
        <v>374.96</v>
      </c>
      <c r="I606" s="137"/>
      <c r="J606" s="138">
        <f>ROUND(I606*H606,2)</f>
        <v>0</v>
      </c>
      <c r="K606" s="134" t="s">
        <v>345</v>
      </c>
      <c r="L606" s="31"/>
      <c r="M606" s="139" t="s">
        <v>1</v>
      </c>
      <c r="N606" s="140" t="s">
        <v>42</v>
      </c>
      <c r="P606" s="141">
        <f>O606*H606</f>
        <v>0</v>
      </c>
      <c r="Q606" s="141">
        <v>0</v>
      </c>
      <c r="R606" s="141">
        <f>Q606*H606</f>
        <v>0</v>
      </c>
      <c r="S606" s="141">
        <v>0</v>
      </c>
      <c r="T606" s="142">
        <f>S606*H606</f>
        <v>0</v>
      </c>
      <c r="AR606" s="143" t="s">
        <v>141</v>
      </c>
      <c r="AT606" s="143" t="s">
        <v>138</v>
      </c>
      <c r="AU606" s="143" t="s">
        <v>87</v>
      </c>
      <c r="AY606" s="16" t="s">
        <v>135</v>
      </c>
      <c r="BE606" s="144">
        <f>IF(N606="základní",J606,0)</f>
        <v>0</v>
      </c>
      <c r="BF606" s="144">
        <f>IF(N606="snížená",J606,0)</f>
        <v>0</v>
      </c>
      <c r="BG606" s="144">
        <f>IF(N606="zákl. přenesená",J606,0)</f>
        <v>0</v>
      </c>
      <c r="BH606" s="144">
        <f>IF(N606="sníž. přenesená",J606,0)</f>
        <v>0</v>
      </c>
      <c r="BI606" s="144">
        <f>IF(N606="nulová",J606,0)</f>
        <v>0</v>
      </c>
      <c r="BJ606" s="16" t="s">
        <v>85</v>
      </c>
      <c r="BK606" s="144">
        <f>ROUND(I606*H606,2)</f>
        <v>0</v>
      </c>
      <c r="BL606" s="16" t="s">
        <v>141</v>
      </c>
      <c r="BM606" s="143" t="s">
        <v>1230</v>
      </c>
    </row>
    <row r="607" spans="2:65" s="1" customFormat="1">
      <c r="B607" s="31"/>
      <c r="D607" s="145" t="s">
        <v>143</v>
      </c>
      <c r="F607" s="146" t="s">
        <v>1178</v>
      </c>
      <c r="I607" s="147"/>
      <c r="L607" s="31"/>
      <c r="M607" s="148"/>
      <c r="T607" s="55"/>
      <c r="AT607" s="16" t="s">
        <v>143</v>
      </c>
      <c r="AU607" s="16" t="s">
        <v>87</v>
      </c>
    </row>
    <row r="608" spans="2:65" s="12" customFormat="1">
      <c r="B608" s="149"/>
      <c r="D608" s="145" t="s">
        <v>145</v>
      </c>
      <c r="E608" s="150" t="s">
        <v>1</v>
      </c>
      <c r="F608" s="151" t="s">
        <v>1179</v>
      </c>
      <c r="H608" s="152">
        <v>374.96</v>
      </c>
      <c r="I608" s="153"/>
      <c r="L608" s="149"/>
      <c r="M608" s="154"/>
      <c r="T608" s="155"/>
      <c r="AT608" s="150" t="s">
        <v>145</v>
      </c>
      <c r="AU608" s="150" t="s">
        <v>87</v>
      </c>
      <c r="AV608" s="12" t="s">
        <v>87</v>
      </c>
      <c r="AW608" s="12" t="s">
        <v>33</v>
      </c>
      <c r="AX608" s="12" t="s">
        <v>85</v>
      </c>
      <c r="AY608" s="150" t="s">
        <v>135</v>
      </c>
    </row>
    <row r="609" spans="2:65" s="1" customFormat="1" ht="16.5" customHeight="1">
      <c r="B609" s="31"/>
      <c r="C609" s="132" t="s">
        <v>1231</v>
      </c>
      <c r="D609" s="132" t="s">
        <v>138</v>
      </c>
      <c r="E609" s="133" t="s">
        <v>1181</v>
      </c>
      <c r="F609" s="134" t="s">
        <v>1182</v>
      </c>
      <c r="G609" s="135" t="s">
        <v>105</v>
      </c>
      <c r="H609" s="136">
        <v>374.96</v>
      </c>
      <c r="I609" s="137"/>
      <c r="J609" s="138">
        <f>ROUND(I609*H609,2)</f>
        <v>0</v>
      </c>
      <c r="K609" s="134" t="s">
        <v>307</v>
      </c>
      <c r="L609" s="31"/>
      <c r="M609" s="139" t="s">
        <v>1</v>
      </c>
      <c r="N609" s="140" t="s">
        <v>42</v>
      </c>
      <c r="P609" s="141">
        <f>O609*H609</f>
        <v>0</v>
      </c>
      <c r="Q609" s="141">
        <v>0</v>
      </c>
      <c r="R609" s="141">
        <f>Q609*H609</f>
        <v>0</v>
      </c>
      <c r="S609" s="141">
        <v>0</v>
      </c>
      <c r="T609" s="142">
        <f>S609*H609</f>
        <v>0</v>
      </c>
      <c r="AR609" s="143" t="s">
        <v>141</v>
      </c>
      <c r="AT609" s="143" t="s">
        <v>138</v>
      </c>
      <c r="AU609" s="143" t="s">
        <v>87</v>
      </c>
      <c r="AY609" s="16" t="s">
        <v>135</v>
      </c>
      <c r="BE609" s="144">
        <f>IF(N609="základní",J609,0)</f>
        <v>0</v>
      </c>
      <c r="BF609" s="144">
        <f>IF(N609="snížená",J609,0)</f>
        <v>0</v>
      </c>
      <c r="BG609" s="144">
        <f>IF(N609="zákl. přenesená",J609,0)</f>
        <v>0</v>
      </c>
      <c r="BH609" s="144">
        <f>IF(N609="sníž. přenesená",J609,0)</f>
        <v>0</v>
      </c>
      <c r="BI609" s="144">
        <f>IF(N609="nulová",J609,0)</f>
        <v>0</v>
      </c>
      <c r="BJ609" s="16" t="s">
        <v>85</v>
      </c>
      <c r="BK609" s="144">
        <f>ROUND(I609*H609,2)</f>
        <v>0</v>
      </c>
      <c r="BL609" s="16" t="s">
        <v>141</v>
      </c>
      <c r="BM609" s="143" t="s">
        <v>1232</v>
      </c>
    </row>
    <row r="610" spans="2:65" s="1" customFormat="1">
      <c r="B610" s="31"/>
      <c r="D610" s="145" t="s">
        <v>143</v>
      </c>
      <c r="F610" s="146" t="s">
        <v>1184</v>
      </c>
      <c r="I610" s="147"/>
      <c r="L610" s="31"/>
      <c r="M610" s="148"/>
      <c r="T610" s="55"/>
      <c r="AT610" s="16" t="s">
        <v>143</v>
      </c>
      <c r="AU610" s="16" t="s">
        <v>87</v>
      </c>
    </row>
    <row r="611" spans="2:65" s="12" customFormat="1">
      <c r="B611" s="149"/>
      <c r="D611" s="145" t="s">
        <v>145</v>
      </c>
      <c r="E611" s="150" t="s">
        <v>1</v>
      </c>
      <c r="F611" s="151" t="s">
        <v>1179</v>
      </c>
      <c r="H611" s="152">
        <v>374.96</v>
      </c>
      <c r="I611" s="153"/>
      <c r="L611" s="149"/>
      <c r="M611" s="154"/>
      <c r="T611" s="155"/>
      <c r="AT611" s="150" t="s">
        <v>145</v>
      </c>
      <c r="AU611" s="150" t="s">
        <v>87</v>
      </c>
      <c r="AV611" s="12" t="s">
        <v>87</v>
      </c>
      <c r="AW611" s="12" t="s">
        <v>33</v>
      </c>
      <c r="AX611" s="12" t="s">
        <v>85</v>
      </c>
      <c r="AY611" s="150" t="s">
        <v>135</v>
      </c>
    </row>
    <row r="612" spans="2:65" s="1" customFormat="1" ht="16.5" customHeight="1">
      <c r="B612" s="31"/>
      <c r="C612" s="132" t="s">
        <v>1233</v>
      </c>
      <c r="D612" s="132" t="s">
        <v>138</v>
      </c>
      <c r="E612" s="133" t="s">
        <v>1186</v>
      </c>
      <c r="F612" s="134" t="s">
        <v>560</v>
      </c>
      <c r="G612" s="135" t="s">
        <v>258</v>
      </c>
      <c r="H612" s="136">
        <v>118.32</v>
      </c>
      <c r="I612" s="137"/>
      <c r="J612" s="138">
        <f>ROUND(I612*H612,2)</f>
        <v>0</v>
      </c>
      <c r="K612" s="134" t="s">
        <v>307</v>
      </c>
      <c r="L612" s="31"/>
      <c r="M612" s="139" t="s">
        <v>1</v>
      </c>
      <c r="N612" s="140" t="s">
        <v>42</v>
      </c>
      <c r="P612" s="141">
        <f>O612*H612</f>
        <v>0</v>
      </c>
      <c r="Q612" s="141">
        <v>0</v>
      </c>
      <c r="R612" s="141">
        <f>Q612*H612</f>
        <v>0</v>
      </c>
      <c r="S612" s="141">
        <v>0</v>
      </c>
      <c r="T612" s="142">
        <f>S612*H612</f>
        <v>0</v>
      </c>
      <c r="AR612" s="143" t="s">
        <v>141</v>
      </c>
      <c r="AT612" s="143" t="s">
        <v>138</v>
      </c>
      <c r="AU612" s="143" t="s">
        <v>87</v>
      </c>
      <c r="AY612" s="16" t="s">
        <v>135</v>
      </c>
      <c r="BE612" s="144">
        <f>IF(N612="základní",J612,0)</f>
        <v>0</v>
      </c>
      <c r="BF612" s="144">
        <f>IF(N612="snížená",J612,0)</f>
        <v>0</v>
      </c>
      <c r="BG612" s="144">
        <f>IF(N612="zákl. přenesená",J612,0)</f>
        <v>0</v>
      </c>
      <c r="BH612" s="144">
        <f>IF(N612="sníž. přenesená",J612,0)</f>
        <v>0</v>
      </c>
      <c r="BI612" s="144">
        <f>IF(N612="nulová",J612,0)</f>
        <v>0</v>
      </c>
      <c r="BJ612" s="16" t="s">
        <v>85</v>
      </c>
      <c r="BK612" s="144">
        <f>ROUND(I612*H612,2)</f>
        <v>0</v>
      </c>
      <c r="BL612" s="16" t="s">
        <v>141</v>
      </c>
      <c r="BM612" s="143" t="s">
        <v>1234</v>
      </c>
    </row>
    <row r="613" spans="2:65" s="12" customFormat="1">
      <c r="B613" s="149"/>
      <c r="D613" s="145" t="s">
        <v>145</v>
      </c>
      <c r="E613" s="150" t="s">
        <v>1</v>
      </c>
      <c r="F613" s="151" t="s">
        <v>1188</v>
      </c>
      <c r="H613" s="152">
        <v>39.36</v>
      </c>
      <c r="I613" s="153"/>
      <c r="L613" s="149"/>
      <c r="M613" s="154"/>
      <c r="T613" s="155"/>
      <c r="AT613" s="150" t="s">
        <v>145</v>
      </c>
      <c r="AU613" s="150" t="s">
        <v>87</v>
      </c>
      <c r="AV613" s="12" t="s">
        <v>87</v>
      </c>
      <c r="AW613" s="12" t="s">
        <v>33</v>
      </c>
      <c r="AX613" s="12" t="s">
        <v>77</v>
      </c>
      <c r="AY613" s="150" t="s">
        <v>135</v>
      </c>
    </row>
    <row r="614" spans="2:65" s="12" customFormat="1">
      <c r="B614" s="149"/>
      <c r="D614" s="145" t="s">
        <v>145</v>
      </c>
      <c r="E614" s="150" t="s">
        <v>1</v>
      </c>
      <c r="F614" s="151" t="s">
        <v>1189</v>
      </c>
      <c r="H614" s="152">
        <v>78.959999999999994</v>
      </c>
      <c r="I614" s="153"/>
      <c r="L614" s="149"/>
      <c r="M614" s="154"/>
      <c r="T614" s="155"/>
      <c r="AT614" s="150" t="s">
        <v>145</v>
      </c>
      <c r="AU614" s="150" t="s">
        <v>87</v>
      </c>
      <c r="AV614" s="12" t="s">
        <v>87</v>
      </c>
      <c r="AW614" s="12" t="s">
        <v>33</v>
      </c>
      <c r="AX614" s="12" t="s">
        <v>77</v>
      </c>
      <c r="AY614" s="150" t="s">
        <v>135</v>
      </c>
    </row>
    <row r="615" spans="2:65" s="14" customFormat="1">
      <c r="B615" s="178"/>
      <c r="D615" s="145" t="s">
        <v>145</v>
      </c>
      <c r="E615" s="179" t="s">
        <v>1</v>
      </c>
      <c r="F615" s="180" t="s">
        <v>531</v>
      </c>
      <c r="H615" s="181">
        <v>118.32</v>
      </c>
      <c r="I615" s="182"/>
      <c r="L615" s="178"/>
      <c r="M615" s="183"/>
      <c r="T615" s="184"/>
      <c r="AT615" s="179" t="s">
        <v>145</v>
      </c>
      <c r="AU615" s="179" t="s">
        <v>87</v>
      </c>
      <c r="AV615" s="14" t="s">
        <v>141</v>
      </c>
      <c r="AW615" s="14" t="s">
        <v>33</v>
      </c>
      <c r="AX615" s="14" t="s">
        <v>85</v>
      </c>
      <c r="AY615" s="179" t="s">
        <v>135</v>
      </c>
    </row>
    <row r="616" spans="2:65" s="1" customFormat="1" ht="16.5" customHeight="1">
      <c r="B616" s="31"/>
      <c r="C616" s="132" t="s">
        <v>1235</v>
      </c>
      <c r="D616" s="132" t="s">
        <v>138</v>
      </c>
      <c r="E616" s="133" t="s">
        <v>1192</v>
      </c>
      <c r="F616" s="134" t="s">
        <v>565</v>
      </c>
      <c r="G616" s="135" t="s">
        <v>258</v>
      </c>
      <c r="H616" s="136">
        <v>118.32</v>
      </c>
      <c r="I616" s="137"/>
      <c r="J616" s="138">
        <f>ROUND(I616*H616,2)</f>
        <v>0</v>
      </c>
      <c r="K616" s="134" t="s">
        <v>307</v>
      </c>
      <c r="L616" s="31"/>
      <c r="M616" s="139" t="s">
        <v>1</v>
      </c>
      <c r="N616" s="140" t="s">
        <v>42</v>
      </c>
      <c r="P616" s="141">
        <f>O616*H616</f>
        <v>0</v>
      </c>
      <c r="Q616" s="141">
        <v>0</v>
      </c>
      <c r="R616" s="141">
        <f>Q616*H616</f>
        <v>0</v>
      </c>
      <c r="S616" s="141">
        <v>0</v>
      </c>
      <c r="T616" s="142">
        <f>S616*H616</f>
        <v>0</v>
      </c>
      <c r="AR616" s="143" t="s">
        <v>141</v>
      </c>
      <c r="AT616" s="143" t="s">
        <v>138</v>
      </c>
      <c r="AU616" s="143" t="s">
        <v>87</v>
      </c>
      <c r="AY616" s="16" t="s">
        <v>135</v>
      </c>
      <c r="BE616" s="144">
        <f>IF(N616="základní",J616,0)</f>
        <v>0</v>
      </c>
      <c r="BF616" s="144">
        <f>IF(N616="snížená",J616,0)</f>
        <v>0</v>
      </c>
      <c r="BG616" s="144">
        <f>IF(N616="zákl. přenesená",J616,0)</f>
        <v>0</v>
      </c>
      <c r="BH616" s="144">
        <f>IF(N616="sníž. přenesená",J616,0)</f>
        <v>0</v>
      </c>
      <c r="BI616" s="144">
        <f>IF(N616="nulová",J616,0)</f>
        <v>0</v>
      </c>
      <c r="BJ616" s="16" t="s">
        <v>85</v>
      </c>
      <c r="BK616" s="144">
        <f>ROUND(I616*H616,2)</f>
        <v>0</v>
      </c>
      <c r="BL616" s="16" t="s">
        <v>141</v>
      </c>
      <c r="BM616" s="143" t="s">
        <v>1236</v>
      </c>
    </row>
    <row r="617" spans="2:65" s="1" customFormat="1">
      <c r="B617" s="31"/>
      <c r="D617" s="145" t="s">
        <v>143</v>
      </c>
      <c r="F617" s="146" t="s">
        <v>565</v>
      </c>
      <c r="I617" s="147"/>
      <c r="L617" s="31"/>
      <c r="M617" s="148"/>
      <c r="T617" s="55"/>
      <c r="AT617" s="16" t="s">
        <v>143</v>
      </c>
      <c r="AU617" s="16" t="s">
        <v>87</v>
      </c>
    </row>
    <row r="618" spans="2:65" s="1" customFormat="1" ht="16.5" customHeight="1">
      <c r="B618" s="31"/>
      <c r="C618" s="132" t="s">
        <v>1237</v>
      </c>
      <c r="D618" s="132" t="s">
        <v>138</v>
      </c>
      <c r="E618" s="133" t="s">
        <v>1195</v>
      </c>
      <c r="F618" s="134" t="s">
        <v>570</v>
      </c>
      <c r="G618" s="135" t="s">
        <v>258</v>
      </c>
      <c r="H618" s="136">
        <v>118.32</v>
      </c>
      <c r="I618" s="137"/>
      <c r="J618" s="138">
        <f>ROUND(I618*H618,2)</f>
        <v>0</v>
      </c>
      <c r="K618" s="134" t="s">
        <v>307</v>
      </c>
      <c r="L618" s="31"/>
      <c r="M618" s="139" t="s">
        <v>1</v>
      </c>
      <c r="N618" s="140" t="s">
        <v>42</v>
      </c>
      <c r="P618" s="141">
        <f>O618*H618</f>
        <v>0</v>
      </c>
      <c r="Q618" s="141">
        <v>0</v>
      </c>
      <c r="R618" s="141">
        <f>Q618*H618</f>
        <v>0</v>
      </c>
      <c r="S618" s="141">
        <v>0</v>
      </c>
      <c r="T618" s="142">
        <f>S618*H618</f>
        <v>0</v>
      </c>
      <c r="AR618" s="143" t="s">
        <v>141</v>
      </c>
      <c r="AT618" s="143" t="s">
        <v>138</v>
      </c>
      <c r="AU618" s="143" t="s">
        <v>87</v>
      </c>
      <c r="AY618" s="16" t="s">
        <v>135</v>
      </c>
      <c r="BE618" s="144">
        <f>IF(N618="základní",J618,0)</f>
        <v>0</v>
      </c>
      <c r="BF618" s="144">
        <f>IF(N618="snížená",J618,0)</f>
        <v>0</v>
      </c>
      <c r="BG618" s="144">
        <f>IF(N618="zákl. přenesená",J618,0)</f>
        <v>0</v>
      </c>
      <c r="BH618" s="144">
        <f>IF(N618="sníž. přenesená",J618,0)</f>
        <v>0</v>
      </c>
      <c r="BI618" s="144">
        <f>IF(N618="nulová",J618,0)</f>
        <v>0</v>
      </c>
      <c r="BJ618" s="16" t="s">
        <v>85</v>
      </c>
      <c r="BK618" s="144">
        <f>ROUND(I618*H618,2)</f>
        <v>0</v>
      </c>
      <c r="BL618" s="16" t="s">
        <v>141</v>
      </c>
      <c r="BM618" s="143" t="s">
        <v>1238</v>
      </c>
    </row>
    <row r="619" spans="2:65" s="1" customFormat="1" ht="16.5" customHeight="1">
      <c r="B619" s="31"/>
      <c r="C619" s="156" t="s">
        <v>1239</v>
      </c>
      <c r="D619" s="156" t="s">
        <v>158</v>
      </c>
      <c r="E619" s="157" t="s">
        <v>686</v>
      </c>
      <c r="F619" s="158" t="s">
        <v>575</v>
      </c>
      <c r="G619" s="159" t="s">
        <v>258</v>
      </c>
      <c r="H619" s="160">
        <v>118.32</v>
      </c>
      <c r="I619" s="161"/>
      <c r="J619" s="162">
        <f>ROUND(I619*H619,2)</f>
        <v>0</v>
      </c>
      <c r="K619" s="158" t="s">
        <v>307</v>
      </c>
      <c r="L619" s="163"/>
      <c r="M619" s="164" t="s">
        <v>1</v>
      </c>
      <c r="N619" s="165" t="s">
        <v>42</v>
      </c>
      <c r="P619" s="141">
        <f>O619*H619</f>
        <v>0</v>
      </c>
      <c r="Q619" s="141">
        <v>0</v>
      </c>
      <c r="R619" s="141">
        <f>Q619*H619</f>
        <v>0</v>
      </c>
      <c r="S619" s="141">
        <v>0</v>
      </c>
      <c r="T619" s="142">
        <f>S619*H619</f>
        <v>0</v>
      </c>
      <c r="AR619" s="143" t="s">
        <v>176</v>
      </c>
      <c r="AT619" s="143" t="s">
        <v>158</v>
      </c>
      <c r="AU619" s="143" t="s">
        <v>87</v>
      </c>
      <c r="AY619" s="16" t="s">
        <v>135</v>
      </c>
      <c r="BE619" s="144">
        <f>IF(N619="základní",J619,0)</f>
        <v>0</v>
      </c>
      <c r="BF619" s="144">
        <f>IF(N619="snížená",J619,0)</f>
        <v>0</v>
      </c>
      <c r="BG619" s="144">
        <f>IF(N619="zákl. přenesená",J619,0)</f>
        <v>0</v>
      </c>
      <c r="BH619" s="144">
        <f>IF(N619="sníž. přenesená",J619,0)</f>
        <v>0</v>
      </c>
      <c r="BI619" s="144">
        <f>IF(N619="nulová",J619,0)</f>
        <v>0</v>
      </c>
      <c r="BJ619" s="16" t="s">
        <v>85</v>
      </c>
      <c r="BK619" s="144">
        <f>ROUND(I619*H619,2)</f>
        <v>0</v>
      </c>
      <c r="BL619" s="16" t="s">
        <v>141</v>
      </c>
      <c r="BM619" s="143" t="s">
        <v>1240</v>
      </c>
    </row>
    <row r="620" spans="2:65" s="1" customFormat="1" ht="16.5" customHeight="1">
      <c r="B620" s="31"/>
      <c r="C620" s="132" t="s">
        <v>1241</v>
      </c>
      <c r="D620" s="132" t="s">
        <v>138</v>
      </c>
      <c r="E620" s="133" t="s">
        <v>1200</v>
      </c>
      <c r="F620" s="134" t="s">
        <v>1201</v>
      </c>
      <c r="G620" s="135" t="s">
        <v>105</v>
      </c>
      <c r="H620" s="136">
        <v>24000</v>
      </c>
      <c r="I620" s="137"/>
      <c r="J620" s="138">
        <f>ROUND(I620*H620,2)</f>
        <v>0</v>
      </c>
      <c r="K620" s="134" t="s">
        <v>307</v>
      </c>
      <c r="L620" s="31"/>
      <c r="M620" s="139" t="s">
        <v>1</v>
      </c>
      <c r="N620" s="140" t="s">
        <v>42</v>
      </c>
      <c r="P620" s="141">
        <f>O620*H620</f>
        <v>0</v>
      </c>
      <c r="Q620" s="141">
        <v>0</v>
      </c>
      <c r="R620" s="141">
        <f>Q620*H620</f>
        <v>0</v>
      </c>
      <c r="S620" s="141">
        <v>0</v>
      </c>
      <c r="T620" s="142">
        <f>S620*H620</f>
        <v>0</v>
      </c>
      <c r="AR620" s="143" t="s">
        <v>141</v>
      </c>
      <c r="AT620" s="143" t="s">
        <v>138</v>
      </c>
      <c r="AU620" s="143" t="s">
        <v>87</v>
      </c>
      <c r="AY620" s="16" t="s">
        <v>135</v>
      </c>
      <c r="BE620" s="144">
        <f>IF(N620="základní",J620,0)</f>
        <v>0</v>
      </c>
      <c r="BF620" s="144">
        <f>IF(N620="snížená",J620,0)</f>
        <v>0</v>
      </c>
      <c r="BG620" s="144">
        <f>IF(N620="zákl. přenesená",J620,0)</f>
        <v>0</v>
      </c>
      <c r="BH620" s="144">
        <f>IF(N620="sníž. přenesená",J620,0)</f>
        <v>0</v>
      </c>
      <c r="BI620" s="144">
        <f>IF(N620="nulová",J620,0)</f>
        <v>0</v>
      </c>
      <c r="BJ620" s="16" t="s">
        <v>85</v>
      </c>
      <c r="BK620" s="144">
        <f>ROUND(I620*H620,2)</f>
        <v>0</v>
      </c>
      <c r="BL620" s="16" t="s">
        <v>141</v>
      </c>
      <c r="BM620" s="143" t="s">
        <v>1242</v>
      </c>
    </row>
    <row r="621" spans="2:65" s="1" customFormat="1">
      <c r="B621" s="31"/>
      <c r="D621" s="145" t="s">
        <v>143</v>
      </c>
      <c r="F621" s="146" t="s">
        <v>1203</v>
      </c>
      <c r="I621" s="147"/>
      <c r="L621" s="31"/>
      <c r="M621" s="148"/>
      <c r="T621" s="55"/>
      <c r="AT621" s="16" t="s">
        <v>143</v>
      </c>
      <c r="AU621" s="16" t="s">
        <v>87</v>
      </c>
    </row>
    <row r="622" spans="2:65" s="12" customFormat="1">
      <c r="B622" s="149"/>
      <c r="D622" s="145" t="s">
        <v>145</v>
      </c>
      <c r="E622" s="150" t="s">
        <v>279</v>
      </c>
      <c r="F622" s="151" t="s">
        <v>1243</v>
      </c>
      <c r="H622" s="152">
        <v>24000</v>
      </c>
      <c r="I622" s="153"/>
      <c r="L622" s="149"/>
      <c r="M622" s="154"/>
      <c r="T622" s="155"/>
      <c r="AT622" s="150" t="s">
        <v>145</v>
      </c>
      <c r="AU622" s="150" t="s">
        <v>87</v>
      </c>
      <c r="AV622" s="12" t="s">
        <v>87</v>
      </c>
      <c r="AW622" s="12" t="s">
        <v>33</v>
      </c>
      <c r="AX622" s="12" t="s">
        <v>77</v>
      </c>
      <c r="AY622" s="150" t="s">
        <v>135</v>
      </c>
    </row>
    <row r="623" spans="2:65" s="14" customFormat="1">
      <c r="B623" s="178"/>
      <c r="D623" s="145" t="s">
        <v>145</v>
      </c>
      <c r="E623" s="179" t="s">
        <v>1</v>
      </c>
      <c r="F623" s="180" t="s">
        <v>531</v>
      </c>
      <c r="H623" s="181">
        <v>24000</v>
      </c>
      <c r="I623" s="182"/>
      <c r="L623" s="178"/>
      <c r="M623" s="183"/>
      <c r="T623" s="184"/>
      <c r="AT623" s="179" t="s">
        <v>145</v>
      </c>
      <c r="AU623" s="179" t="s">
        <v>87</v>
      </c>
      <c r="AV623" s="14" t="s">
        <v>141</v>
      </c>
      <c r="AW623" s="14" t="s">
        <v>33</v>
      </c>
      <c r="AX623" s="14" t="s">
        <v>85</v>
      </c>
      <c r="AY623" s="179" t="s">
        <v>135</v>
      </c>
    </row>
    <row r="624" spans="2:65" s="1" customFormat="1" ht="16.5" customHeight="1">
      <c r="B624" s="31"/>
      <c r="C624" s="132" t="s">
        <v>1244</v>
      </c>
      <c r="D624" s="132" t="s">
        <v>138</v>
      </c>
      <c r="E624" s="133" t="s">
        <v>1206</v>
      </c>
      <c r="F624" s="134" t="s">
        <v>1207</v>
      </c>
      <c r="G624" s="135" t="s">
        <v>105</v>
      </c>
      <c r="H624" s="136">
        <v>2536</v>
      </c>
      <c r="I624" s="137"/>
      <c r="J624" s="138">
        <f>ROUND(I624*H624,2)</f>
        <v>0</v>
      </c>
      <c r="K624" s="134" t="s">
        <v>307</v>
      </c>
      <c r="L624" s="31"/>
      <c r="M624" s="139" t="s">
        <v>1</v>
      </c>
      <c r="N624" s="140" t="s">
        <v>42</v>
      </c>
      <c r="P624" s="141">
        <f>O624*H624</f>
        <v>0</v>
      </c>
      <c r="Q624" s="141">
        <v>0</v>
      </c>
      <c r="R624" s="141">
        <f>Q624*H624</f>
        <v>0</v>
      </c>
      <c r="S624" s="141">
        <v>0</v>
      </c>
      <c r="T624" s="142">
        <f>S624*H624</f>
        <v>0</v>
      </c>
      <c r="AR624" s="143" t="s">
        <v>141</v>
      </c>
      <c r="AT624" s="143" t="s">
        <v>138</v>
      </c>
      <c r="AU624" s="143" t="s">
        <v>87</v>
      </c>
      <c r="AY624" s="16" t="s">
        <v>135</v>
      </c>
      <c r="BE624" s="144">
        <f>IF(N624="základní",J624,0)</f>
        <v>0</v>
      </c>
      <c r="BF624" s="144">
        <f>IF(N624="snížená",J624,0)</f>
        <v>0</v>
      </c>
      <c r="BG624" s="144">
        <f>IF(N624="zákl. přenesená",J624,0)</f>
        <v>0</v>
      </c>
      <c r="BH624" s="144">
        <f>IF(N624="sníž. přenesená",J624,0)</f>
        <v>0</v>
      </c>
      <c r="BI624" s="144">
        <f>IF(N624="nulová",J624,0)</f>
        <v>0</v>
      </c>
      <c r="BJ624" s="16" t="s">
        <v>85</v>
      </c>
      <c r="BK624" s="144">
        <f>ROUND(I624*H624,2)</f>
        <v>0</v>
      </c>
      <c r="BL624" s="16" t="s">
        <v>141</v>
      </c>
      <c r="BM624" s="143" t="s">
        <v>1245</v>
      </c>
    </row>
    <row r="625" spans="2:65" s="1" customFormat="1">
      <c r="B625" s="31"/>
      <c r="D625" s="145" t="s">
        <v>143</v>
      </c>
      <c r="F625" s="146" t="s">
        <v>1209</v>
      </c>
      <c r="I625" s="147"/>
      <c r="L625" s="31"/>
      <c r="M625" s="148"/>
      <c r="T625" s="55"/>
      <c r="AT625" s="16" t="s">
        <v>143</v>
      </c>
      <c r="AU625" s="16" t="s">
        <v>87</v>
      </c>
    </row>
    <row r="626" spans="2:65" s="12" customFormat="1">
      <c r="B626" s="149"/>
      <c r="D626" s="145" t="s">
        <v>145</v>
      </c>
      <c r="E626" s="150" t="s">
        <v>281</v>
      </c>
      <c r="F626" s="151" t="s">
        <v>1246</v>
      </c>
      <c r="H626" s="152">
        <v>2536</v>
      </c>
      <c r="I626" s="153"/>
      <c r="L626" s="149"/>
      <c r="M626" s="154"/>
      <c r="T626" s="155"/>
      <c r="AT626" s="150" t="s">
        <v>145</v>
      </c>
      <c r="AU626" s="150" t="s">
        <v>87</v>
      </c>
      <c r="AV626" s="12" t="s">
        <v>87</v>
      </c>
      <c r="AW626" s="12" t="s">
        <v>33</v>
      </c>
      <c r="AX626" s="12" t="s">
        <v>85</v>
      </c>
      <c r="AY626" s="150" t="s">
        <v>135</v>
      </c>
    </row>
    <row r="627" spans="2:65" s="1" customFormat="1" ht="21.75" customHeight="1">
      <c r="B627" s="31"/>
      <c r="C627" s="132" t="s">
        <v>1247</v>
      </c>
      <c r="D627" s="132" t="s">
        <v>138</v>
      </c>
      <c r="E627" s="133" t="s">
        <v>218</v>
      </c>
      <c r="F627" s="134" t="s">
        <v>219</v>
      </c>
      <c r="G627" s="135" t="s">
        <v>161</v>
      </c>
      <c r="H627" s="136">
        <v>26.536000000000001</v>
      </c>
      <c r="I627" s="137"/>
      <c r="J627" s="138">
        <f>ROUND(I627*H627,2)</f>
        <v>0</v>
      </c>
      <c r="K627" s="134" t="s">
        <v>307</v>
      </c>
      <c r="L627" s="31"/>
      <c r="M627" s="139" t="s">
        <v>1</v>
      </c>
      <c r="N627" s="140" t="s">
        <v>42</v>
      </c>
      <c r="P627" s="141">
        <f>O627*H627</f>
        <v>0</v>
      </c>
      <c r="Q627" s="141">
        <v>0</v>
      </c>
      <c r="R627" s="141">
        <f>Q627*H627</f>
        <v>0</v>
      </c>
      <c r="S627" s="141">
        <v>0</v>
      </c>
      <c r="T627" s="142">
        <f>S627*H627</f>
        <v>0</v>
      </c>
      <c r="AR627" s="143" t="s">
        <v>141</v>
      </c>
      <c r="AT627" s="143" t="s">
        <v>138</v>
      </c>
      <c r="AU627" s="143" t="s">
        <v>87</v>
      </c>
      <c r="AY627" s="16" t="s">
        <v>135</v>
      </c>
      <c r="BE627" s="144">
        <f>IF(N627="základní",J627,0)</f>
        <v>0</v>
      </c>
      <c r="BF627" s="144">
        <f>IF(N627="snížená",J627,0)</f>
        <v>0</v>
      </c>
      <c r="BG627" s="144">
        <f>IF(N627="zákl. přenesená",J627,0)</f>
        <v>0</v>
      </c>
      <c r="BH627" s="144">
        <f>IF(N627="sníž. přenesená",J627,0)</f>
        <v>0</v>
      </c>
      <c r="BI627" s="144">
        <f>IF(N627="nulová",J627,0)</f>
        <v>0</v>
      </c>
      <c r="BJ627" s="16" t="s">
        <v>85</v>
      </c>
      <c r="BK627" s="144">
        <f>ROUND(I627*H627,2)</f>
        <v>0</v>
      </c>
      <c r="BL627" s="16" t="s">
        <v>141</v>
      </c>
      <c r="BM627" s="143" t="s">
        <v>1248</v>
      </c>
    </row>
    <row r="628" spans="2:65" s="1" customFormat="1" ht="19.5">
      <c r="B628" s="31"/>
      <c r="D628" s="145" t="s">
        <v>143</v>
      </c>
      <c r="F628" s="146" t="s">
        <v>221</v>
      </c>
      <c r="I628" s="147"/>
      <c r="L628" s="31"/>
      <c r="M628" s="148"/>
      <c r="T628" s="55"/>
      <c r="AT628" s="16" t="s">
        <v>143</v>
      </c>
      <c r="AU628" s="16" t="s">
        <v>87</v>
      </c>
    </row>
    <row r="629" spans="2:65" s="12" customFormat="1">
      <c r="B629" s="149"/>
      <c r="D629" s="145" t="s">
        <v>145</v>
      </c>
      <c r="E629" s="150" t="s">
        <v>1249</v>
      </c>
      <c r="F629" s="151" t="s">
        <v>1250</v>
      </c>
      <c r="H629" s="152">
        <v>265.36</v>
      </c>
      <c r="I629" s="153"/>
      <c r="L629" s="149"/>
      <c r="M629" s="154"/>
      <c r="T629" s="155"/>
      <c r="AT629" s="150" t="s">
        <v>145</v>
      </c>
      <c r="AU629" s="150" t="s">
        <v>87</v>
      </c>
      <c r="AV629" s="12" t="s">
        <v>87</v>
      </c>
      <c r="AW629" s="12" t="s">
        <v>33</v>
      </c>
      <c r="AX629" s="12" t="s">
        <v>77</v>
      </c>
      <c r="AY629" s="150" t="s">
        <v>135</v>
      </c>
    </row>
    <row r="630" spans="2:65" s="12" customFormat="1">
      <c r="B630" s="149"/>
      <c r="D630" s="145" t="s">
        <v>145</v>
      </c>
      <c r="E630" s="150" t="s">
        <v>1</v>
      </c>
      <c r="F630" s="151" t="s">
        <v>1251</v>
      </c>
      <c r="H630" s="152">
        <v>26.536000000000001</v>
      </c>
      <c r="I630" s="153"/>
      <c r="L630" s="149"/>
      <c r="M630" s="154"/>
      <c r="T630" s="155"/>
      <c r="AT630" s="150" t="s">
        <v>145</v>
      </c>
      <c r="AU630" s="150" t="s">
        <v>87</v>
      </c>
      <c r="AV630" s="12" t="s">
        <v>87</v>
      </c>
      <c r="AW630" s="12" t="s">
        <v>33</v>
      </c>
      <c r="AX630" s="12" t="s">
        <v>85</v>
      </c>
      <c r="AY630" s="150" t="s">
        <v>135</v>
      </c>
    </row>
    <row r="631" spans="2:65" s="1" customFormat="1" ht="16.5" customHeight="1">
      <c r="B631" s="31"/>
      <c r="C631" s="132" t="s">
        <v>1252</v>
      </c>
      <c r="D631" s="132" t="s">
        <v>138</v>
      </c>
      <c r="E631" s="133" t="s">
        <v>1217</v>
      </c>
      <c r="F631" s="134" t="s">
        <v>1218</v>
      </c>
      <c r="G631" s="135" t="s">
        <v>96</v>
      </c>
      <c r="H631" s="136">
        <v>82</v>
      </c>
      <c r="I631" s="137"/>
      <c r="J631" s="138">
        <f>ROUND(I631*H631,2)</f>
        <v>0</v>
      </c>
      <c r="K631" s="134" t="s">
        <v>345</v>
      </c>
      <c r="L631" s="31"/>
      <c r="M631" s="139" t="s">
        <v>1</v>
      </c>
      <c r="N631" s="140" t="s">
        <v>42</v>
      </c>
      <c r="P631" s="141">
        <f>O631*H631</f>
        <v>0</v>
      </c>
      <c r="Q631" s="141">
        <v>0</v>
      </c>
      <c r="R631" s="141">
        <f>Q631*H631</f>
        <v>0</v>
      </c>
      <c r="S631" s="141">
        <v>0</v>
      </c>
      <c r="T631" s="142">
        <f>S631*H631</f>
        <v>0</v>
      </c>
      <c r="AR631" s="143" t="s">
        <v>141</v>
      </c>
      <c r="AT631" s="143" t="s">
        <v>138</v>
      </c>
      <c r="AU631" s="143" t="s">
        <v>87</v>
      </c>
      <c r="AY631" s="16" t="s">
        <v>135</v>
      </c>
      <c r="BE631" s="144">
        <f>IF(N631="základní",J631,0)</f>
        <v>0</v>
      </c>
      <c r="BF631" s="144">
        <f>IF(N631="snížená",J631,0)</f>
        <v>0</v>
      </c>
      <c r="BG631" s="144">
        <f>IF(N631="zákl. přenesená",J631,0)</f>
        <v>0</v>
      </c>
      <c r="BH631" s="144">
        <f>IF(N631="sníž. přenesená",J631,0)</f>
        <v>0</v>
      </c>
      <c r="BI631" s="144">
        <f>IF(N631="nulová",J631,0)</f>
        <v>0</v>
      </c>
      <c r="BJ631" s="16" t="s">
        <v>85</v>
      </c>
      <c r="BK631" s="144">
        <f>ROUND(I631*H631,2)</f>
        <v>0</v>
      </c>
      <c r="BL631" s="16" t="s">
        <v>141</v>
      </c>
      <c r="BM631" s="143" t="s">
        <v>1253</v>
      </c>
    </row>
    <row r="632" spans="2:65" s="12" customFormat="1">
      <c r="B632" s="149"/>
      <c r="D632" s="145" t="s">
        <v>145</v>
      </c>
      <c r="E632" s="150" t="s">
        <v>1</v>
      </c>
      <c r="F632" s="151" t="s">
        <v>1220</v>
      </c>
      <c r="H632" s="152">
        <v>82</v>
      </c>
      <c r="I632" s="153"/>
      <c r="L632" s="149"/>
      <c r="M632" s="154"/>
      <c r="T632" s="155"/>
      <c r="AT632" s="150" t="s">
        <v>145</v>
      </c>
      <c r="AU632" s="150" t="s">
        <v>87</v>
      </c>
      <c r="AV632" s="12" t="s">
        <v>87</v>
      </c>
      <c r="AW632" s="12" t="s">
        <v>33</v>
      </c>
      <c r="AX632" s="12" t="s">
        <v>85</v>
      </c>
      <c r="AY632" s="150" t="s">
        <v>135</v>
      </c>
    </row>
    <row r="633" spans="2:65" s="11" customFormat="1" ht="22.9" customHeight="1">
      <c r="B633" s="120"/>
      <c r="D633" s="121" t="s">
        <v>76</v>
      </c>
      <c r="E633" s="130" t="s">
        <v>202</v>
      </c>
      <c r="F633" s="130" t="s">
        <v>1254</v>
      </c>
      <c r="I633" s="123"/>
      <c r="J633" s="131">
        <f>BK633</f>
        <v>0</v>
      </c>
      <c r="L633" s="120"/>
      <c r="M633" s="125"/>
      <c r="P633" s="126">
        <f>SUM(P634:P682)</f>
        <v>0</v>
      </c>
      <c r="R633" s="126">
        <f>SUM(R634:R682)</f>
        <v>22.498000000000001</v>
      </c>
      <c r="T633" s="127">
        <f>SUM(T634:T682)</f>
        <v>0</v>
      </c>
      <c r="AR633" s="121" t="s">
        <v>87</v>
      </c>
      <c r="AT633" s="128" t="s">
        <v>76</v>
      </c>
      <c r="AU633" s="128" t="s">
        <v>85</v>
      </c>
      <c r="AY633" s="121" t="s">
        <v>135</v>
      </c>
      <c r="BK633" s="129">
        <f>SUM(BK634:BK682)</f>
        <v>0</v>
      </c>
    </row>
    <row r="634" spans="2:65" s="1" customFormat="1" ht="21.75" customHeight="1">
      <c r="B634" s="31"/>
      <c r="C634" s="132" t="s">
        <v>1255</v>
      </c>
      <c r="D634" s="132" t="s">
        <v>138</v>
      </c>
      <c r="E634" s="133" t="s">
        <v>1159</v>
      </c>
      <c r="F634" s="134" t="s">
        <v>1160</v>
      </c>
      <c r="G634" s="135" t="s">
        <v>105</v>
      </c>
      <c r="H634" s="136">
        <v>82</v>
      </c>
      <c r="I634" s="137"/>
      <c r="J634" s="138">
        <f>ROUND(I634*H634,2)</f>
        <v>0</v>
      </c>
      <c r="K634" s="134" t="s">
        <v>307</v>
      </c>
      <c r="L634" s="31"/>
      <c r="M634" s="139" t="s">
        <v>1</v>
      </c>
      <c r="N634" s="140" t="s">
        <v>42</v>
      </c>
      <c r="P634" s="141">
        <f>O634*H634</f>
        <v>0</v>
      </c>
      <c r="Q634" s="141">
        <v>0</v>
      </c>
      <c r="R634" s="141">
        <f>Q634*H634</f>
        <v>0</v>
      </c>
      <c r="S634" s="141">
        <v>0</v>
      </c>
      <c r="T634" s="142">
        <f>S634*H634</f>
        <v>0</v>
      </c>
      <c r="AR634" s="143" t="s">
        <v>217</v>
      </c>
      <c r="AT634" s="143" t="s">
        <v>138</v>
      </c>
      <c r="AU634" s="143" t="s">
        <v>87</v>
      </c>
      <c r="AY634" s="16" t="s">
        <v>135</v>
      </c>
      <c r="BE634" s="144">
        <f>IF(N634="základní",J634,0)</f>
        <v>0</v>
      </c>
      <c r="BF634" s="144">
        <f>IF(N634="snížená",J634,0)</f>
        <v>0</v>
      </c>
      <c r="BG634" s="144">
        <f>IF(N634="zákl. přenesená",J634,0)</f>
        <v>0</v>
      </c>
      <c r="BH634" s="144">
        <f>IF(N634="sníž. přenesená",J634,0)</f>
        <v>0</v>
      </c>
      <c r="BI634" s="144">
        <f>IF(N634="nulová",J634,0)</f>
        <v>0</v>
      </c>
      <c r="BJ634" s="16" t="s">
        <v>85</v>
      </c>
      <c r="BK634" s="144">
        <f>ROUND(I634*H634,2)</f>
        <v>0</v>
      </c>
      <c r="BL634" s="16" t="s">
        <v>217</v>
      </c>
      <c r="BM634" s="143" t="s">
        <v>1256</v>
      </c>
    </row>
    <row r="635" spans="2:65" s="12" customFormat="1">
      <c r="B635" s="149"/>
      <c r="D635" s="145" t="s">
        <v>145</v>
      </c>
      <c r="E635" s="150" t="s">
        <v>1</v>
      </c>
      <c r="F635" s="151" t="s">
        <v>1162</v>
      </c>
      <c r="H635" s="152">
        <v>82</v>
      </c>
      <c r="I635" s="153"/>
      <c r="L635" s="149"/>
      <c r="M635" s="154"/>
      <c r="T635" s="155"/>
      <c r="AT635" s="150" t="s">
        <v>145</v>
      </c>
      <c r="AU635" s="150" t="s">
        <v>87</v>
      </c>
      <c r="AV635" s="12" t="s">
        <v>87</v>
      </c>
      <c r="AW635" s="12" t="s">
        <v>33</v>
      </c>
      <c r="AX635" s="12" t="s">
        <v>85</v>
      </c>
      <c r="AY635" s="150" t="s">
        <v>135</v>
      </c>
    </row>
    <row r="636" spans="2:65" s="1" customFormat="1" ht="21.75" customHeight="1">
      <c r="B636" s="31"/>
      <c r="C636" s="132" t="s">
        <v>1257</v>
      </c>
      <c r="D636" s="132" t="s">
        <v>138</v>
      </c>
      <c r="E636" s="133" t="s">
        <v>1164</v>
      </c>
      <c r="F636" s="134" t="s">
        <v>1165</v>
      </c>
      <c r="G636" s="135" t="s">
        <v>105</v>
      </c>
      <c r="H636" s="136">
        <v>1316</v>
      </c>
      <c r="I636" s="137"/>
      <c r="J636" s="138">
        <f>ROUND(I636*H636,2)</f>
        <v>0</v>
      </c>
      <c r="K636" s="134" t="s">
        <v>307</v>
      </c>
      <c r="L636" s="31"/>
      <c r="M636" s="139" t="s">
        <v>1</v>
      </c>
      <c r="N636" s="140" t="s">
        <v>42</v>
      </c>
      <c r="P636" s="141">
        <f>O636*H636</f>
        <v>0</v>
      </c>
      <c r="Q636" s="141">
        <v>0</v>
      </c>
      <c r="R636" s="141">
        <f>Q636*H636</f>
        <v>0</v>
      </c>
      <c r="S636" s="141">
        <v>0</v>
      </c>
      <c r="T636" s="142">
        <f>S636*H636</f>
        <v>0</v>
      </c>
      <c r="AR636" s="143" t="s">
        <v>217</v>
      </c>
      <c r="AT636" s="143" t="s">
        <v>138</v>
      </c>
      <c r="AU636" s="143" t="s">
        <v>87</v>
      </c>
      <c r="AY636" s="16" t="s">
        <v>135</v>
      </c>
      <c r="BE636" s="144">
        <f>IF(N636="základní",J636,0)</f>
        <v>0</v>
      </c>
      <c r="BF636" s="144">
        <f>IF(N636="snížená",J636,0)</f>
        <v>0</v>
      </c>
      <c r="BG636" s="144">
        <f>IF(N636="zákl. přenesená",J636,0)</f>
        <v>0</v>
      </c>
      <c r="BH636" s="144">
        <f>IF(N636="sníž. přenesená",J636,0)</f>
        <v>0</v>
      </c>
      <c r="BI636" s="144">
        <f>IF(N636="nulová",J636,0)</f>
        <v>0</v>
      </c>
      <c r="BJ636" s="16" t="s">
        <v>85</v>
      </c>
      <c r="BK636" s="144">
        <f>ROUND(I636*H636,2)</f>
        <v>0</v>
      </c>
      <c r="BL636" s="16" t="s">
        <v>217</v>
      </c>
      <c r="BM636" s="143" t="s">
        <v>1258</v>
      </c>
    </row>
    <row r="637" spans="2:65" s="12" customFormat="1">
      <c r="B637" s="149"/>
      <c r="D637" s="145" t="s">
        <v>145</v>
      </c>
      <c r="E637" s="150" t="s">
        <v>1</v>
      </c>
      <c r="F637" s="151" t="s">
        <v>1167</v>
      </c>
      <c r="H637" s="152">
        <v>1316</v>
      </c>
      <c r="I637" s="153"/>
      <c r="L637" s="149"/>
      <c r="M637" s="154"/>
      <c r="T637" s="155"/>
      <c r="AT637" s="150" t="s">
        <v>145</v>
      </c>
      <c r="AU637" s="150" t="s">
        <v>87</v>
      </c>
      <c r="AV637" s="12" t="s">
        <v>87</v>
      </c>
      <c r="AW637" s="12" t="s">
        <v>33</v>
      </c>
      <c r="AX637" s="12" t="s">
        <v>85</v>
      </c>
      <c r="AY637" s="150" t="s">
        <v>135</v>
      </c>
    </row>
    <row r="638" spans="2:65" s="1" customFormat="1" ht="16.5" customHeight="1">
      <c r="B638" s="31"/>
      <c r="C638" s="132" t="s">
        <v>1259</v>
      </c>
      <c r="D638" s="132" t="s">
        <v>138</v>
      </c>
      <c r="E638" s="133" t="s">
        <v>1169</v>
      </c>
      <c r="F638" s="134" t="s">
        <v>1170</v>
      </c>
      <c r="G638" s="135" t="s">
        <v>105</v>
      </c>
      <c r="H638" s="136">
        <v>1124.8800000000001</v>
      </c>
      <c r="I638" s="137"/>
      <c r="J638" s="138">
        <f>ROUND(I638*H638,2)</f>
        <v>0</v>
      </c>
      <c r="K638" s="134" t="s">
        <v>307</v>
      </c>
      <c r="L638" s="31"/>
      <c r="M638" s="139" t="s">
        <v>1</v>
      </c>
      <c r="N638" s="140" t="s">
        <v>42</v>
      </c>
      <c r="P638" s="141">
        <f>O638*H638</f>
        <v>0</v>
      </c>
      <c r="Q638" s="141">
        <v>0</v>
      </c>
      <c r="R638" s="141">
        <f>Q638*H638</f>
        <v>0</v>
      </c>
      <c r="S638" s="141">
        <v>0</v>
      </c>
      <c r="T638" s="142">
        <f>S638*H638</f>
        <v>0</v>
      </c>
      <c r="AR638" s="143" t="s">
        <v>217</v>
      </c>
      <c r="AT638" s="143" t="s">
        <v>138</v>
      </c>
      <c r="AU638" s="143" t="s">
        <v>87</v>
      </c>
      <c r="AY638" s="16" t="s">
        <v>135</v>
      </c>
      <c r="BE638" s="144">
        <f>IF(N638="základní",J638,0)</f>
        <v>0</v>
      </c>
      <c r="BF638" s="144">
        <f>IF(N638="snížená",J638,0)</f>
        <v>0</v>
      </c>
      <c r="BG638" s="144">
        <f>IF(N638="zákl. přenesená",J638,0)</f>
        <v>0</v>
      </c>
      <c r="BH638" s="144">
        <f>IF(N638="sníž. přenesená",J638,0)</f>
        <v>0</v>
      </c>
      <c r="BI638" s="144">
        <f>IF(N638="nulová",J638,0)</f>
        <v>0</v>
      </c>
      <c r="BJ638" s="16" t="s">
        <v>85</v>
      </c>
      <c r="BK638" s="144">
        <f>ROUND(I638*H638,2)</f>
        <v>0</v>
      </c>
      <c r="BL638" s="16" t="s">
        <v>217</v>
      </c>
      <c r="BM638" s="143" t="s">
        <v>1260</v>
      </c>
    </row>
    <row r="639" spans="2:65" s="1" customFormat="1">
      <c r="B639" s="31"/>
      <c r="D639" s="145" t="s">
        <v>143</v>
      </c>
      <c r="F639" s="146" t="s">
        <v>1172</v>
      </c>
      <c r="I639" s="147"/>
      <c r="L639" s="31"/>
      <c r="M639" s="148"/>
      <c r="T639" s="55"/>
      <c r="AT639" s="16" t="s">
        <v>143</v>
      </c>
      <c r="AU639" s="16" t="s">
        <v>87</v>
      </c>
    </row>
    <row r="640" spans="2:65" s="12" customFormat="1">
      <c r="B640" s="149"/>
      <c r="D640" s="145" t="s">
        <v>145</v>
      </c>
      <c r="E640" s="150" t="s">
        <v>1</v>
      </c>
      <c r="F640" s="151" t="s">
        <v>1173</v>
      </c>
      <c r="H640" s="152">
        <v>1124.8800000000001</v>
      </c>
      <c r="I640" s="153"/>
      <c r="L640" s="149"/>
      <c r="M640" s="154"/>
      <c r="T640" s="155"/>
      <c r="AT640" s="150" t="s">
        <v>145</v>
      </c>
      <c r="AU640" s="150" t="s">
        <v>87</v>
      </c>
      <c r="AV640" s="12" t="s">
        <v>87</v>
      </c>
      <c r="AW640" s="12" t="s">
        <v>33</v>
      </c>
      <c r="AX640" s="12" t="s">
        <v>85</v>
      </c>
      <c r="AY640" s="150" t="s">
        <v>135</v>
      </c>
    </row>
    <row r="641" spans="2:65" s="1" customFormat="1" ht="24.2" customHeight="1">
      <c r="B641" s="31"/>
      <c r="C641" s="132" t="s">
        <v>1261</v>
      </c>
      <c r="D641" s="132" t="s">
        <v>138</v>
      </c>
      <c r="E641" s="133" t="s">
        <v>1175</v>
      </c>
      <c r="F641" s="134" t="s">
        <v>1176</v>
      </c>
      <c r="G641" s="135" t="s">
        <v>105</v>
      </c>
      <c r="H641" s="136">
        <v>374.96</v>
      </c>
      <c r="I641" s="137"/>
      <c r="J641" s="138">
        <f>ROUND(I641*H641,2)</f>
        <v>0</v>
      </c>
      <c r="K641" s="134" t="s">
        <v>345</v>
      </c>
      <c r="L641" s="31"/>
      <c r="M641" s="139" t="s">
        <v>1</v>
      </c>
      <c r="N641" s="140" t="s">
        <v>42</v>
      </c>
      <c r="P641" s="141">
        <f>O641*H641</f>
        <v>0</v>
      </c>
      <c r="Q641" s="141">
        <v>0</v>
      </c>
      <c r="R641" s="141">
        <f>Q641*H641</f>
        <v>0</v>
      </c>
      <c r="S641" s="141">
        <v>0</v>
      </c>
      <c r="T641" s="142">
        <f>S641*H641</f>
        <v>0</v>
      </c>
      <c r="AR641" s="143" t="s">
        <v>217</v>
      </c>
      <c r="AT641" s="143" t="s">
        <v>138</v>
      </c>
      <c r="AU641" s="143" t="s">
        <v>87</v>
      </c>
      <c r="AY641" s="16" t="s">
        <v>135</v>
      </c>
      <c r="BE641" s="144">
        <f>IF(N641="základní",J641,0)</f>
        <v>0</v>
      </c>
      <c r="BF641" s="144">
        <f>IF(N641="snížená",J641,0)</f>
        <v>0</v>
      </c>
      <c r="BG641" s="144">
        <f>IF(N641="zákl. přenesená",J641,0)</f>
        <v>0</v>
      </c>
      <c r="BH641" s="144">
        <f>IF(N641="sníž. přenesená",J641,0)</f>
        <v>0</v>
      </c>
      <c r="BI641" s="144">
        <f>IF(N641="nulová",J641,0)</f>
        <v>0</v>
      </c>
      <c r="BJ641" s="16" t="s">
        <v>85</v>
      </c>
      <c r="BK641" s="144">
        <f>ROUND(I641*H641,2)</f>
        <v>0</v>
      </c>
      <c r="BL641" s="16" t="s">
        <v>217</v>
      </c>
      <c r="BM641" s="143" t="s">
        <v>1262</v>
      </c>
    </row>
    <row r="642" spans="2:65" s="1" customFormat="1">
      <c r="B642" s="31"/>
      <c r="D642" s="145" t="s">
        <v>143</v>
      </c>
      <c r="F642" s="146" t="s">
        <v>1178</v>
      </c>
      <c r="I642" s="147"/>
      <c r="L642" s="31"/>
      <c r="M642" s="148"/>
      <c r="T642" s="55"/>
      <c r="AT642" s="16" t="s">
        <v>143</v>
      </c>
      <c r="AU642" s="16" t="s">
        <v>87</v>
      </c>
    </row>
    <row r="643" spans="2:65" s="12" customFormat="1">
      <c r="B643" s="149"/>
      <c r="D643" s="145" t="s">
        <v>145</v>
      </c>
      <c r="E643" s="150" t="s">
        <v>1</v>
      </c>
      <c r="F643" s="151" t="s">
        <v>1179</v>
      </c>
      <c r="H643" s="152">
        <v>374.96</v>
      </c>
      <c r="I643" s="153"/>
      <c r="L643" s="149"/>
      <c r="M643" s="154"/>
      <c r="T643" s="155"/>
      <c r="AT643" s="150" t="s">
        <v>145</v>
      </c>
      <c r="AU643" s="150" t="s">
        <v>87</v>
      </c>
      <c r="AV643" s="12" t="s">
        <v>87</v>
      </c>
      <c r="AW643" s="12" t="s">
        <v>33</v>
      </c>
      <c r="AX643" s="12" t="s">
        <v>85</v>
      </c>
      <c r="AY643" s="150" t="s">
        <v>135</v>
      </c>
    </row>
    <row r="644" spans="2:65" s="1" customFormat="1" ht="16.5" customHeight="1">
      <c r="B644" s="31"/>
      <c r="C644" s="132" t="s">
        <v>1263</v>
      </c>
      <c r="D644" s="132" t="s">
        <v>138</v>
      </c>
      <c r="E644" s="133" t="s">
        <v>1181</v>
      </c>
      <c r="F644" s="134" t="s">
        <v>1182</v>
      </c>
      <c r="G644" s="135" t="s">
        <v>105</v>
      </c>
      <c r="H644" s="136">
        <v>374.96</v>
      </c>
      <c r="I644" s="137"/>
      <c r="J644" s="138">
        <f>ROUND(I644*H644,2)</f>
        <v>0</v>
      </c>
      <c r="K644" s="134" t="s">
        <v>307</v>
      </c>
      <c r="L644" s="31"/>
      <c r="M644" s="139" t="s">
        <v>1</v>
      </c>
      <c r="N644" s="140" t="s">
        <v>42</v>
      </c>
      <c r="P644" s="141">
        <f>O644*H644</f>
        <v>0</v>
      </c>
      <c r="Q644" s="141">
        <v>0</v>
      </c>
      <c r="R644" s="141">
        <f>Q644*H644</f>
        <v>0</v>
      </c>
      <c r="S644" s="141">
        <v>0</v>
      </c>
      <c r="T644" s="142">
        <f>S644*H644</f>
        <v>0</v>
      </c>
      <c r="AR644" s="143" t="s">
        <v>217</v>
      </c>
      <c r="AT644" s="143" t="s">
        <v>138</v>
      </c>
      <c r="AU644" s="143" t="s">
        <v>87</v>
      </c>
      <c r="AY644" s="16" t="s">
        <v>135</v>
      </c>
      <c r="BE644" s="144">
        <f>IF(N644="základní",J644,0)</f>
        <v>0</v>
      </c>
      <c r="BF644" s="144">
        <f>IF(N644="snížená",J644,0)</f>
        <v>0</v>
      </c>
      <c r="BG644" s="144">
        <f>IF(N644="zákl. přenesená",J644,0)</f>
        <v>0</v>
      </c>
      <c r="BH644" s="144">
        <f>IF(N644="sníž. přenesená",J644,0)</f>
        <v>0</v>
      </c>
      <c r="BI644" s="144">
        <f>IF(N644="nulová",J644,0)</f>
        <v>0</v>
      </c>
      <c r="BJ644" s="16" t="s">
        <v>85</v>
      </c>
      <c r="BK644" s="144">
        <f>ROUND(I644*H644,2)</f>
        <v>0</v>
      </c>
      <c r="BL644" s="16" t="s">
        <v>217</v>
      </c>
      <c r="BM644" s="143" t="s">
        <v>1264</v>
      </c>
    </row>
    <row r="645" spans="2:65" s="1" customFormat="1">
      <c r="B645" s="31"/>
      <c r="D645" s="145" t="s">
        <v>143</v>
      </c>
      <c r="F645" s="146" t="s">
        <v>1184</v>
      </c>
      <c r="I645" s="147"/>
      <c r="L645" s="31"/>
      <c r="M645" s="148"/>
      <c r="T645" s="55"/>
      <c r="AT645" s="16" t="s">
        <v>143</v>
      </c>
      <c r="AU645" s="16" t="s">
        <v>87</v>
      </c>
    </row>
    <row r="646" spans="2:65" s="12" customFormat="1">
      <c r="B646" s="149"/>
      <c r="D646" s="145" t="s">
        <v>145</v>
      </c>
      <c r="E646" s="150" t="s">
        <v>1</v>
      </c>
      <c r="F646" s="151" t="s">
        <v>1179</v>
      </c>
      <c r="H646" s="152">
        <v>374.96</v>
      </c>
      <c r="I646" s="153"/>
      <c r="L646" s="149"/>
      <c r="M646" s="154"/>
      <c r="T646" s="155"/>
      <c r="AT646" s="150" t="s">
        <v>145</v>
      </c>
      <c r="AU646" s="150" t="s">
        <v>87</v>
      </c>
      <c r="AV646" s="12" t="s">
        <v>87</v>
      </c>
      <c r="AW646" s="12" t="s">
        <v>33</v>
      </c>
      <c r="AX646" s="12" t="s">
        <v>85</v>
      </c>
      <c r="AY646" s="150" t="s">
        <v>135</v>
      </c>
    </row>
    <row r="647" spans="2:65" s="1" customFormat="1" ht="16.5" customHeight="1">
      <c r="B647" s="31"/>
      <c r="C647" s="132" t="s">
        <v>1265</v>
      </c>
      <c r="D647" s="132" t="s">
        <v>138</v>
      </c>
      <c r="E647" s="133" t="s">
        <v>1186</v>
      </c>
      <c r="F647" s="134" t="s">
        <v>560</v>
      </c>
      <c r="G647" s="135" t="s">
        <v>258</v>
      </c>
      <c r="H647" s="136">
        <v>118.32</v>
      </c>
      <c r="I647" s="137"/>
      <c r="J647" s="138">
        <f>ROUND(I647*H647,2)</f>
        <v>0</v>
      </c>
      <c r="K647" s="134" t="s">
        <v>307</v>
      </c>
      <c r="L647" s="31"/>
      <c r="M647" s="139" t="s">
        <v>1</v>
      </c>
      <c r="N647" s="140" t="s">
        <v>42</v>
      </c>
      <c r="P647" s="141">
        <f>O647*H647</f>
        <v>0</v>
      </c>
      <c r="Q647" s="141">
        <v>0</v>
      </c>
      <c r="R647" s="141">
        <f>Q647*H647</f>
        <v>0</v>
      </c>
      <c r="S647" s="141">
        <v>0</v>
      </c>
      <c r="T647" s="142">
        <f>S647*H647</f>
        <v>0</v>
      </c>
      <c r="AR647" s="143" t="s">
        <v>217</v>
      </c>
      <c r="AT647" s="143" t="s">
        <v>138</v>
      </c>
      <c r="AU647" s="143" t="s">
        <v>87</v>
      </c>
      <c r="AY647" s="16" t="s">
        <v>135</v>
      </c>
      <c r="BE647" s="144">
        <f>IF(N647="základní",J647,0)</f>
        <v>0</v>
      </c>
      <c r="BF647" s="144">
        <f>IF(N647="snížená",J647,0)</f>
        <v>0</v>
      </c>
      <c r="BG647" s="144">
        <f>IF(N647="zákl. přenesená",J647,0)</f>
        <v>0</v>
      </c>
      <c r="BH647" s="144">
        <f>IF(N647="sníž. přenesená",J647,0)</f>
        <v>0</v>
      </c>
      <c r="BI647" s="144">
        <f>IF(N647="nulová",J647,0)</f>
        <v>0</v>
      </c>
      <c r="BJ647" s="16" t="s">
        <v>85</v>
      </c>
      <c r="BK647" s="144">
        <f>ROUND(I647*H647,2)</f>
        <v>0</v>
      </c>
      <c r="BL647" s="16" t="s">
        <v>217</v>
      </c>
      <c r="BM647" s="143" t="s">
        <v>1266</v>
      </c>
    </row>
    <row r="648" spans="2:65" s="12" customFormat="1">
      <c r="B648" s="149"/>
      <c r="D648" s="145" t="s">
        <v>145</v>
      </c>
      <c r="E648" s="150" t="s">
        <v>1</v>
      </c>
      <c r="F648" s="151" t="s">
        <v>1188</v>
      </c>
      <c r="H648" s="152">
        <v>39.36</v>
      </c>
      <c r="I648" s="153"/>
      <c r="L648" s="149"/>
      <c r="M648" s="154"/>
      <c r="T648" s="155"/>
      <c r="AT648" s="150" t="s">
        <v>145</v>
      </c>
      <c r="AU648" s="150" t="s">
        <v>87</v>
      </c>
      <c r="AV648" s="12" t="s">
        <v>87</v>
      </c>
      <c r="AW648" s="12" t="s">
        <v>33</v>
      </c>
      <c r="AX648" s="12" t="s">
        <v>77</v>
      </c>
      <c r="AY648" s="150" t="s">
        <v>135</v>
      </c>
    </row>
    <row r="649" spans="2:65" s="12" customFormat="1">
      <c r="B649" s="149"/>
      <c r="D649" s="145" t="s">
        <v>145</v>
      </c>
      <c r="E649" s="150" t="s">
        <v>1</v>
      </c>
      <c r="F649" s="151" t="s">
        <v>1189</v>
      </c>
      <c r="H649" s="152">
        <v>78.959999999999994</v>
      </c>
      <c r="I649" s="153"/>
      <c r="L649" s="149"/>
      <c r="M649" s="154"/>
      <c r="T649" s="155"/>
      <c r="AT649" s="150" t="s">
        <v>145</v>
      </c>
      <c r="AU649" s="150" t="s">
        <v>87</v>
      </c>
      <c r="AV649" s="12" t="s">
        <v>87</v>
      </c>
      <c r="AW649" s="12" t="s">
        <v>33</v>
      </c>
      <c r="AX649" s="12" t="s">
        <v>77</v>
      </c>
      <c r="AY649" s="150" t="s">
        <v>135</v>
      </c>
    </row>
    <row r="650" spans="2:65" s="14" customFormat="1">
      <c r="B650" s="178"/>
      <c r="D650" s="145" t="s">
        <v>145</v>
      </c>
      <c r="E650" s="179" t="s">
        <v>1</v>
      </c>
      <c r="F650" s="180" t="s">
        <v>531</v>
      </c>
      <c r="H650" s="181">
        <v>118.32</v>
      </c>
      <c r="I650" s="182"/>
      <c r="L650" s="178"/>
      <c r="M650" s="183"/>
      <c r="T650" s="184"/>
      <c r="AT650" s="179" t="s">
        <v>145</v>
      </c>
      <c r="AU650" s="179" t="s">
        <v>87</v>
      </c>
      <c r="AV650" s="14" t="s">
        <v>141</v>
      </c>
      <c r="AW650" s="14" t="s">
        <v>33</v>
      </c>
      <c r="AX650" s="14" t="s">
        <v>85</v>
      </c>
      <c r="AY650" s="179" t="s">
        <v>135</v>
      </c>
    </row>
    <row r="651" spans="2:65" s="1" customFormat="1" ht="16.5" customHeight="1">
      <c r="B651" s="31"/>
      <c r="C651" s="132" t="s">
        <v>1267</v>
      </c>
      <c r="D651" s="132" t="s">
        <v>138</v>
      </c>
      <c r="E651" s="133" t="s">
        <v>1192</v>
      </c>
      <c r="F651" s="134" t="s">
        <v>565</v>
      </c>
      <c r="G651" s="135" t="s">
        <v>258</v>
      </c>
      <c r="H651" s="136">
        <v>118.32</v>
      </c>
      <c r="I651" s="137"/>
      <c r="J651" s="138">
        <f>ROUND(I651*H651,2)</f>
        <v>0</v>
      </c>
      <c r="K651" s="134" t="s">
        <v>307</v>
      </c>
      <c r="L651" s="31"/>
      <c r="M651" s="139" t="s">
        <v>1</v>
      </c>
      <c r="N651" s="140" t="s">
        <v>42</v>
      </c>
      <c r="P651" s="141">
        <f>O651*H651</f>
        <v>0</v>
      </c>
      <c r="Q651" s="141">
        <v>0</v>
      </c>
      <c r="R651" s="141">
        <f>Q651*H651</f>
        <v>0</v>
      </c>
      <c r="S651" s="141">
        <v>0</v>
      </c>
      <c r="T651" s="142">
        <f>S651*H651</f>
        <v>0</v>
      </c>
      <c r="AR651" s="143" t="s">
        <v>217</v>
      </c>
      <c r="AT651" s="143" t="s">
        <v>138</v>
      </c>
      <c r="AU651" s="143" t="s">
        <v>87</v>
      </c>
      <c r="AY651" s="16" t="s">
        <v>135</v>
      </c>
      <c r="BE651" s="144">
        <f>IF(N651="základní",J651,0)</f>
        <v>0</v>
      </c>
      <c r="BF651" s="144">
        <f>IF(N651="snížená",J651,0)</f>
        <v>0</v>
      </c>
      <c r="BG651" s="144">
        <f>IF(N651="zákl. přenesená",J651,0)</f>
        <v>0</v>
      </c>
      <c r="BH651" s="144">
        <f>IF(N651="sníž. přenesená",J651,0)</f>
        <v>0</v>
      </c>
      <c r="BI651" s="144">
        <f>IF(N651="nulová",J651,0)</f>
        <v>0</v>
      </c>
      <c r="BJ651" s="16" t="s">
        <v>85</v>
      </c>
      <c r="BK651" s="144">
        <f>ROUND(I651*H651,2)</f>
        <v>0</v>
      </c>
      <c r="BL651" s="16" t="s">
        <v>217</v>
      </c>
      <c r="BM651" s="143" t="s">
        <v>1268</v>
      </c>
    </row>
    <row r="652" spans="2:65" s="1" customFormat="1">
      <c r="B652" s="31"/>
      <c r="D652" s="145" t="s">
        <v>143</v>
      </c>
      <c r="F652" s="146" t="s">
        <v>565</v>
      </c>
      <c r="I652" s="147"/>
      <c r="L652" s="31"/>
      <c r="M652" s="148"/>
      <c r="T652" s="55"/>
      <c r="AT652" s="16" t="s">
        <v>143</v>
      </c>
      <c r="AU652" s="16" t="s">
        <v>87</v>
      </c>
    </row>
    <row r="653" spans="2:65" s="1" customFormat="1" ht="16.5" customHeight="1">
      <c r="B653" s="31"/>
      <c r="C653" s="132" t="s">
        <v>1269</v>
      </c>
      <c r="D653" s="132" t="s">
        <v>138</v>
      </c>
      <c r="E653" s="133" t="s">
        <v>1195</v>
      </c>
      <c r="F653" s="134" t="s">
        <v>570</v>
      </c>
      <c r="G653" s="135" t="s">
        <v>258</v>
      </c>
      <c r="H653" s="136">
        <v>118.32</v>
      </c>
      <c r="I653" s="137"/>
      <c r="J653" s="138">
        <f>ROUND(I653*H653,2)</f>
        <v>0</v>
      </c>
      <c r="K653" s="134" t="s">
        <v>307</v>
      </c>
      <c r="L653" s="31"/>
      <c r="M653" s="139" t="s">
        <v>1</v>
      </c>
      <c r="N653" s="140" t="s">
        <v>42</v>
      </c>
      <c r="P653" s="141">
        <f>O653*H653</f>
        <v>0</v>
      </c>
      <c r="Q653" s="141">
        <v>0</v>
      </c>
      <c r="R653" s="141">
        <f>Q653*H653</f>
        <v>0</v>
      </c>
      <c r="S653" s="141">
        <v>0</v>
      </c>
      <c r="T653" s="142">
        <f>S653*H653</f>
        <v>0</v>
      </c>
      <c r="AR653" s="143" t="s">
        <v>217</v>
      </c>
      <c r="AT653" s="143" t="s">
        <v>138</v>
      </c>
      <c r="AU653" s="143" t="s">
        <v>87</v>
      </c>
      <c r="AY653" s="16" t="s">
        <v>135</v>
      </c>
      <c r="BE653" s="144">
        <f>IF(N653="základní",J653,0)</f>
        <v>0</v>
      </c>
      <c r="BF653" s="144">
        <f>IF(N653="snížená",J653,0)</f>
        <v>0</v>
      </c>
      <c r="BG653" s="144">
        <f>IF(N653="zákl. přenesená",J653,0)</f>
        <v>0</v>
      </c>
      <c r="BH653" s="144">
        <f>IF(N653="sníž. přenesená",J653,0)</f>
        <v>0</v>
      </c>
      <c r="BI653" s="144">
        <f>IF(N653="nulová",J653,0)</f>
        <v>0</v>
      </c>
      <c r="BJ653" s="16" t="s">
        <v>85</v>
      </c>
      <c r="BK653" s="144">
        <f>ROUND(I653*H653,2)</f>
        <v>0</v>
      </c>
      <c r="BL653" s="16" t="s">
        <v>217</v>
      </c>
      <c r="BM653" s="143" t="s">
        <v>1270</v>
      </c>
    </row>
    <row r="654" spans="2:65" s="1" customFormat="1" ht="16.5" customHeight="1">
      <c r="B654" s="31"/>
      <c r="C654" s="156" t="s">
        <v>1271</v>
      </c>
      <c r="D654" s="156" t="s">
        <v>158</v>
      </c>
      <c r="E654" s="157" t="s">
        <v>686</v>
      </c>
      <c r="F654" s="158" t="s">
        <v>575</v>
      </c>
      <c r="G654" s="159" t="s">
        <v>258</v>
      </c>
      <c r="H654" s="160">
        <v>118.32</v>
      </c>
      <c r="I654" s="161"/>
      <c r="J654" s="162">
        <f>ROUND(I654*H654,2)</f>
        <v>0</v>
      </c>
      <c r="K654" s="158" t="s">
        <v>307</v>
      </c>
      <c r="L654" s="163"/>
      <c r="M654" s="164" t="s">
        <v>1</v>
      </c>
      <c r="N654" s="165" t="s">
        <v>42</v>
      </c>
      <c r="P654" s="141">
        <f>O654*H654</f>
        <v>0</v>
      </c>
      <c r="Q654" s="141">
        <v>0</v>
      </c>
      <c r="R654" s="141">
        <f>Q654*H654</f>
        <v>0</v>
      </c>
      <c r="S654" s="141">
        <v>0</v>
      </c>
      <c r="T654" s="142">
        <f>S654*H654</f>
        <v>0</v>
      </c>
      <c r="AR654" s="143" t="s">
        <v>451</v>
      </c>
      <c r="AT654" s="143" t="s">
        <v>158</v>
      </c>
      <c r="AU654" s="143" t="s">
        <v>87</v>
      </c>
      <c r="AY654" s="16" t="s">
        <v>135</v>
      </c>
      <c r="BE654" s="144">
        <f>IF(N654="základní",J654,0)</f>
        <v>0</v>
      </c>
      <c r="BF654" s="144">
        <f>IF(N654="snížená",J654,0)</f>
        <v>0</v>
      </c>
      <c r="BG654" s="144">
        <f>IF(N654="zákl. přenesená",J654,0)</f>
        <v>0</v>
      </c>
      <c r="BH654" s="144">
        <f>IF(N654="sníž. přenesená",J654,0)</f>
        <v>0</v>
      </c>
      <c r="BI654" s="144">
        <f>IF(N654="nulová",J654,0)</f>
        <v>0</v>
      </c>
      <c r="BJ654" s="16" t="s">
        <v>85</v>
      </c>
      <c r="BK654" s="144">
        <f>ROUND(I654*H654,2)</f>
        <v>0</v>
      </c>
      <c r="BL654" s="16" t="s">
        <v>217</v>
      </c>
      <c r="BM654" s="143" t="s">
        <v>1272</v>
      </c>
    </row>
    <row r="655" spans="2:65" s="1" customFormat="1" ht="16.5" customHeight="1">
      <c r="B655" s="31"/>
      <c r="C655" s="132" t="s">
        <v>1273</v>
      </c>
      <c r="D655" s="132" t="s">
        <v>138</v>
      </c>
      <c r="E655" s="133" t="s">
        <v>1200</v>
      </c>
      <c r="F655" s="134" t="s">
        <v>1201</v>
      </c>
      <c r="G655" s="135" t="s">
        <v>105</v>
      </c>
      <c r="H655" s="136">
        <v>24000</v>
      </c>
      <c r="I655" s="137"/>
      <c r="J655" s="138">
        <f>ROUND(I655*H655,2)</f>
        <v>0</v>
      </c>
      <c r="K655" s="134" t="s">
        <v>307</v>
      </c>
      <c r="L655" s="31"/>
      <c r="M655" s="139" t="s">
        <v>1</v>
      </c>
      <c r="N655" s="140" t="s">
        <v>42</v>
      </c>
      <c r="P655" s="141">
        <f>O655*H655</f>
        <v>0</v>
      </c>
      <c r="Q655" s="141">
        <v>0</v>
      </c>
      <c r="R655" s="141">
        <f>Q655*H655</f>
        <v>0</v>
      </c>
      <c r="S655" s="141">
        <v>0</v>
      </c>
      <c r="T655" s="142">
        <f>S655*H655</f>
        <v>0</v>
      </c>
      <c r="AR655" s="143" t="s">
        <v>217</v>
      </c>
      <c r="AT655" s="143" t="s">
        <v>138</v>
      </c>
      <c r="AU655" s="143" t="s">
        <v>87</v>
      </c>
      <c r="AY655" s="16" t="s">
        <v>135</v>
      </c>
      <c r="BE655" s="144">
        <f>IF(N655="základní",J655,0)</f>
        <v>0</v>
      </c>
      <c r="BF655" s="144">
        <f>IF(N655="snížená",J655,0)</f>
        <v>0</v>
      </c>
      <c r="BG655" s="144">
        <f>IF(N655="zákl. přenesená",J655,0)</f>
        <v>0</v>
      </c>
      <c r="BH655" s="144">
        <f>IF(N655="sníž. přenesená",J655,0)</f>
        <v>0</v>
      </c>
      <c r="BI655" s="144">
        <f>IF(N655="nulová",J655,0)</f>
        <v>0</v>
      </c>
      <c r="BJ655" s="16" t="s">
        <v>85</v>
      </c>
      <c r="BK655" s="144">
        <f>ROUND(I655*H655,2)</f>
        <v>0</v>
      </c>
      <c r="BL655" s="16" t="s">
        <v>217</v>
      </c>
      <c r="BM655" s="143" t="s">
        <v>1274</v>
      </c>
    </row>
    <row r="656" spans="2:65" s="1" customFormat="1">
      <c r="B656" s="31"/>
      <c r="D656" s="145" t="s">
        <v>143</v>
      </c>
      <c r="F656" s="146" t="s">
        <v>1203</v>
      </c>
      <c r="I656" s="147"/>
      <c r="L656" s="31"/>
      <c r="M656" s="148"/>
      <c r="T656" s="55"/>
      <c r="AT656" s="16" t="s">
        <v>143</v>
      </c>
      <c r="AU656" s="16" t="s">
        <v>87</v>
      </c>
    </row>
    <row r="657" spans="2:65" s="12" customFormat="1">
      <c r="B657" s="149"/>
      <c r="D657" s="145" t="s">
        <v>145</v>
      </c>
      <c r="E657" s="150" t="s">
        <v>1</v>
      </c>
      <c r="F657" s="151" t="s">
        <v>1243</v>
      </c>
      <c r="H657" s="152">
        <v>24000</v>
      </c>
      <c r="I657" s="153"/>
      <c r="L657" s="149"/>
      <c r="M657" s="154"/>
      <c r="T657" s="155"/>
      <c r="AT657" s="150" t="s">
        <v>145</v>
      </c>
      <c r="AU657" s="150" t="s">
        <v>87</v>
      </c>
      <c r="AV657" s="12" t="s">
        <v>87</v>
      </c>
      <c r="AW657" s="12" t="s">
        <v>33</v>
      </c>
      <c r="AX657" s="12" t="s">
        <v>77</v>
      </c>
      <c r="AY657" s="150" t="s">
        <v>135</v>
      </c>
    </row>
    <row r="658" spans="2:65" s="14" customFormat="1">
      <c r="B658" s="178"/>
      <c r="D658" s="145" t="s">
        <v>145</v>
      </c>
      <c r="E658" s="179" t="s">
        <v>1</v>
      </c>
      <c r="F658" s="180" t="s">
        <v>531</v>
      </c>
      <c r="H658" s="181">
        <v>24000</v>
      </c>
      <c r="I658" s="182"/>
      <c r="L658" s="178"/>
      <c r="M658" s="183"/>
      <c r="T658" s="184"/>
      <c r="AT658" s="179" t="s">
        <v>145</v>
      </c>
      <c r="AU658" s="179" t="s">
        <v>87</v>
      </c>
      <c r="AV658" s="14" t="s">
        <v>141</v>
      </c>
      <c r="AW658" s="14" t="s">
        <v>33</v>
      </c>
      <c r="AX658" s="14" t="s">
        <v>85</v>
      </c>
      <c r="AY658" s="179" t="s">
        <v>135</v>
      </c>
    </row>
    <row r="659" spans="2:65" s="1" customFormat="1" ht="16.5" customHeight="1">
      <c r="B659" s="31"/>
      <c r="C659" s="132" t="s">
        <v>1275</v>
      </c>
      <c r="D659" s="132" t="s">
        <v>138</v>
      </c>
      <c r="E659" s="133" t="s">
        <v>1206</v>
      </c>
      <c r="F659" s="134" t="s">
        <v>1207</v>
      </c>
      <c r="G659" s="135" t="s">
        <v>105</v>
      </c>
      <c r="H659" s="136">
        <v>2536</v>
      </c>
      <c r="I659" s="137"/>
      <c r="J659" s="138">
        <f>ROUND(I659*H659,2)</f>
        <v>0</v>
      </c>
      <c r="K659" s="134" t="s">
        <v>307</v>
      </c>
      <c r="L659" s="31"/>
      <c r="M659" s="139" t="s">
        <v>1</v>
      </c>
      <c r="N659" s="140" t="s">
        <v>42</v>
      </c>
      <c r="P659" s="141">
        <f>O659*H659</f>
        <v>0</v>
      </c>
      <c r="Q659" s="141">
        <v>0</v>
      </c>
      <c r="R659" s="141">
        <f>Q659*H659</f>
        <v>0</v>
      </c>
      <c r="S659" s="141">
        <v>0</v>
      </c>
      <c r="T659" s="142">
        <f>S659*H659</f>
        <v>0</v>
      </c>
      <c r="AR659" s="143" t="s">
        <v>217</v>
      </c>
      <c r="AT659" s="143" t="s">
        <v>138</v>
      </c>
      <c r="AU659" s="143" t="s">
        <v>87</v>
      </c>
      <c r="AY659" s="16" t="s">
        <v>135</v>
      </c>
      <c r="BE659" s="144">
        <f>IF(N659="základní",J659,0)</f>
        <v>0</v>
      </c>
      <c r="BF659" s="144">
        <f>IF(N659="snížená",J659,0)</f>
        <v>0</v>
      </c>
      <c r="BG659" s="144">
        <f>IF(N659="zákl. přenesená",J659,0)</f>
        <v>0</v>
      </c>
      <c r="BH659" s="144">
        <f>IF(N659="sníž. přenesená",J659,0)</f>
        <v>0</v>
      </c>
      <c r="BI659" s="144">
        <f>IF(N659="nulová",J659,0)</f>
        <v>0</v>
      </c>
      <c r="BJ659" s="16" t="s">
        <v>85</v>
      </c>
      <c r="BK659" s="144">
        <f>ROUND(I659*H659,2)</f>
        <v>0</v>
      </c>
      <c r="BL659" s="16" t="s">
        <v>217</v>
      </c>
      <c r="BM659" s="143" t="s">
        <v>1276</v>
      </c>
    </row>
    <row r="660" spans="2:65" s="1" customFormat="1">
      <c r="B660" s="31"/>
      <c r="D660" s="145" t="s">
        <v>143</v>
      </c>
      <c r="F660" s="146" t="s">
        <v>1209</v>
      </c>
      <c r="I660" s="147"/>
      <c r="L660" s="31"/>
      <c r="M660" s="148"/>
      <c r="T660" s="55"/>
      <c r="AT660" s="16" t="s">
        <v>143</v>
      </c>
      <c r="AU660" s="16" t="s">
        <v>87</v>
      </c>
    </row>
    <row r="661" spans="2:65" s="12" customFormat="1">
      <c r="B661" s="149"/>
      <c r="D661" s="145" t="s">
        <v>145</v>
      </c>
      <c r="E661" s="150" t="s">
        <v>1</v>
      </c>
      <c r="F661" s="151" t="s">
        <v>1246</v>
      </c>
      <c r="H661" s="152">
        <v>2536</v>
      </c>
      <c r="I661" s="153"/>
      <c r="L661" s="149"/>
      <c r="M661" s="154"/>
      <c r="T661" s="155"/>
      <c r="AT661" s="150" t="s">
        <v>145</v>
      </c>
      <c r="AU661" s="150" t="s">
        <v>87</v>
      </c>
      <c r="AV661" s="12" t="s">
        <v>87</v>
      </c>
      <c r="AW661" s="12" t="s">
        <v>33</v>
      </c>
      <c r="AX661" s="12" t="s">
        <v>85</v>
      </c>
      <c r="AY661" s="150" t="s">
        <v>135</v>
      </c>
    </row>
    <row r="662" spans="2:65" s="1" customFormat="1" ht="21.75" customHeight="1">
      <c r="B662" s="31"/>
      <c r="C662" s="132" t="s">
        <v>1277</v>
      </c>
      <c r="D662" s="132" t="s">
        <v>138</v>
      </c>
      <c r="E662" s="133" t="s">
        <v>218</v>
      </c>
      <c r="F662" s="134" t="s">
        <v>219</v>
      </c>
      <c r="G662" s="135" t="s">
        <v>161</v>
      </c>
      <c r="H662" s="136">
        <v>26.536000000000001</v>
      </c>
      <c r="I662" s="137"/>
      <c r="J662" s="138">
        <f>ROUND(I662*H662,2)</f>
        <v>0</v>
      </c>
      <c r="K662" s="134" t="s">
        <v>307</v>
      </c>
      <c r="L662" s="31"/>
      <c r="M662" s="139" t="s">
        <v>1</v>
      </c>
      <c r="N662" s="140" t="s">
        <v>42</v>
      </c>
      <c r="P662" s="141">
        <f>O662*H662</f>
        <v>0</v>
      </c>
      <c r="Q662" s="141">
        <v>0</v>
      </c>
      <c r="R662" s="141">
        <f>Q662*H662</f>
        <v>0</v>
      </c>
      <c r="S662" s="141">
        <v>0</v>
      </c>
      <c r="T662" s="142">
        <f>S662*H662</f>
        <v>0</v>
      </c>
      <c r="AR662" s="143" t="s">
        <v>217</v>
      </c>
      <c r="AT662" s="143" t="s">
        <v>138</v>
      </c>
      <c r="AU662" s="143" t="s">
        <v>87</v>
      </c>
      <c r="AY662" s="16" t="s">
        <v>135</v>
      </c>
      <c r="BE662" s="144">
        <f>IF(N662="základní",J662,0)</f>
        <v>0</v>
      </c>
      <c r="BF662" s="144">
        <f>IF(N662="snížená",J662,0)</f>
        <v>0</v>
      </c>
      <c r="BG662" s="144">
        <f>IF(N662="zákl. přenesená",J662,0)</f>
        <v>0</v>
      </c>
      <c r="BH662" s="144">
        <f>IF(N662="sníž. přenesená",J662,0)</f>
        <v>0</v>
      </c>
      <c r="BI662" s="144">
        <f>IF(N662="nulová",J662,0)</f>
        <v>0</v>
      </c>
      <c r="BJ662" s="16" t="s">
        <v>85</v>
      </c>
      <c r="BK662" s="144">
        <f>ROUND(I662*H662,2)</f>
        <v>0</v>
      </c>
      <c r="BL662" s="16" t="s">
        <v>217</v>
      </c>
      <c r="BM662" s="143" t="s">
        <v>1278</v>
      </c>
    </row>
    <row r="663" spans="2:65" s="1" customFormat="1" ht="19.5">
      <c r="B663" s="31"/>
      <c r="D663" s="145" t="s">
        <v>143</v>
      </c>
      <c r="F663" s="146" t="s">
        <v>221</v>
      </c>
      <c r="I663" s="147"/>
      <c r="L663" s="31"/>
      <c r="M663" s="148"/>
      <c r="T663" s="55"/>
      <c r="AT663" s="16" t="s">
        <v>143</v>
      </c>
      <c r="AU663" s="16" t="s">
        <v>87</v>
      </c>
    </row>
    <row r="664" spans="2:65" s="12" customFormat="1">
      <c r="B664" s="149"/>
      <c r="D664" s="145" t="s">
        <v>145</v>
      </c>
      <c r="E664" s="150" t="s">
        <v>1</v>
      </c>
      <c r="F664" s="151" t="s">
        <v>1250</v>
      </c>
      <c r="H664" s="152">
        <v>265.36</v>
      </c>
      <c r="I664" s="153"/>
      <c r="L664" s="149"/>
      <c r="M664" s="154"/>
      <c r="T664" s="155"/>
      <c r="AT664" s="150" t="s">
        <v>145</v>
      </c>
      <c r="AU664" s="150" t="s">
        <v>87</v>
      </c>
      <c r="AV664" s="12" t="s">
        <v>87</v>
      </c>
      <c r="AW664" s="12" t="s">
        <v>33</v>
      </c>
      <c r="AX664" s="12" t="s">
        <v>77</v>
      </c>
      <c r="AY664" s="150" t="s">
        <v>135</v>
      </c>
    </row>
    <row r="665" spans="2:65" s="12" customFormat="1">
      <c r="B665" s="149"/>
      <c r="D665" s="145" t="s">
        <v>145</v>
      </c>
      <c r="E665" s="150" t="s">
        <v>1</v>
      </c>
      <c r="F665" s="151" t="s">
        <v>1251</v>
      </c>
      <c r="H665" s="152">
        <v>26.536000000000001</v>
      </c>
      <c r="I665" s="153"/>
      <c r="L665" s="149"/>
      <c r="M665" s="154"/>
      <c r="T665" s="155"/>
      <c r="AT665" s="150" t="s">
        <v>145</v>
      </c>
      <c r="AU665" s="150" t="s">
        <v>87</v>
      </c>
      <c r="AV665" s="12" t="s">
        <v>87</v>
      </c>
      <c r="AW665" s="12" t="s">
        <v>33</v>
      </c>
      <c r="AX665" s="12" t="s">
        <v>85</v>
      </c>
      <c r="AY665" s="150" t="s">
        <v>135</v>
      </c>
    </row>
    <row r="666" spans="2:65" s="1" customFormat="1" ht="16.5" customHeight="1">
      <c r="B666" s="31"/>
      <c r="C666" s="132" t="s">
        <v>1279</v>
      </c>
      <c r="D666" s="132" t="s">
        <v>138</v>
      </c>
      <c r="E666" s="133" t="s">
        <v>1217</v>
      </c>
      <c r="F666" s="134" t="s">
        <v>1218</v>
      </c>
      <c r="G666" s="135" t="s">
        <v>96</v>
      </c>
      <c r="H666" s="136">
        <v>82</v>
      </c>
      <c r="I666" s="137"/>
      <c r="J666" s="138">
        <f>ROUND(I666*H666,2)</f>
        <v>0</v>
      </c>
      <c r="K666" s="134" t="s">
        <v>345</v>
      </c>
      <c r="L666" s="31"/>
      <c r="M666" s="139" t="s">
        <v>1</v>
      </c>
      <c r="N666" s="140" t="s">
        <v>42</v>
      </c>
      <c r="P666" s="141">
        <f>O666*H666</f>
        <v>0</v>
      </c>
      <c r="Q666" s="141">
        <v>0</v>
      </c>
      <c r="R666" s="141">
        <f>Q666*H666</f>
        <v>0</v>
      </c>
      <c r="S666" s="141">
        <v>0</v>
      </c>
      <c r="T666" s="142">
        <f>S666*H666</f>
        <v>0</v>
      </c>
      <c r="AR666" s="143" t="s">
        <v>217</v>
      </c>
      <c r="AT666" s="143" t="s">
        <v>138</v>
      </c>
      <c r="AU666" s="143" t="s">
        <v>87</v>
      </c>
      <c r="AY666" s="16" t="s">
        <v>135</v>
      </c>
      <c r="BE666" s="144">
        <f>IF(N666="základní",J666,0)</f>
        <v>0</v>
      </c>
      <c r="BF666" s="144">
        <f>IF(N666="snížená",J666,0)</f>
        <v>0</v>
      </c>
      <c r="BG666" s="144">
        <f>IF(N666="zákl. přenesená",J666,0)</f>
        <v>0</v>
      </c>
      <c r="BH666" s="144">
        <f>IF(N666="sníž. přenesená",J666,0)</f>
        <v>0</v>
      </c>
      <c r="BI666" s="144">
        <f>IF(N666="nulová",J666,0)</f>
        <v>0</v>
      </c>
      <c r="BJ666" s="16" t="s">
        <v>85</v>
      </c>
      <c r="BK666" s="144">
        <f>ROUND(I666*H666,2)</f>
        <v>0</v>
      </c>
      <c r="BL666" s="16" t="s">
        <v>217</v>
      </c>
      <c r="BM666" s="143" t="s">
        <v>1280</v>
      </c>
    </row>
    <row r="667" spans="2:65" s="12" customFormat="1">
      <c r="B667" s="149"/>
      <c r="D667" s="145" t="s">
        <v>145</v>
      </c>
      <c r="E667" s="150" t="s">
        <v>1</v>
      </c>
      <c r="F667" s="151" t="s">
        <v>1220</v>
      </c>
      <c r="H667" s="152">
        <v>82</v>
      </c>
      <c r="I667" s="153"/>
      <c r="L667" s="149"/>
      <c r="M667" s="154"/>
      <c r="T667" s="155"/>
      <c r="AT667" s="150" t="s">
        <v>145</v>
      </c>
      <c r="AU667" s="150" t="s">
        <v>87</v>
      </c>
      <c r="AV667" s="12" t="s">
        <v>87</v>
      </c>
      <c r="AW667" s="12" t="s">
        <v>33</v>
      </c>
      <c r="AX667" s="12" t="s">
        <v>85</v>
      </c>
      <c r="AY667" s="150" t="s">
        <v>135</v>
      </c>
    </row>
    <row r="668" spans="2:65" s="1" customFormat="1" ht="16.5" customHeight="1">
      <c r="B668" s="31"/>
      <c r="C668" s="132" t="s">
        <v>1281</v>
      </c>
      <c r="D668" s="132" t="s">
        <v>138</v>
      </c>
      <c r="E668" s="133" t="s">
        <v>781</v>
      </c>
      <c r="F668" s="134" t="s">
        <v>782</v>
      </c>
      <c r="G668" s="135" t="s">
        <v>105</v>
      </c>
      <c r="H668" s="136">
        <v>374.96</v>
      </c>
      <c r="I668" s="137"/>
      <c r="J668" s="138">
        <f>ROUND(I668*H668,2)</f>
        <v>0</v>
      </c>
      <c r="K668" s="134" t="s">
        <v>307</v>
      </c>
      <c r="L668" s="31"/>
      <c r="M668" s="139" t="s">
        <v>1</v>
      </c>
      <c r="N668" s="140" t="s">
        <v>42</v>
      </c>
      <c r="P668" s="141">
        <f>O668*H668</f>
        <v>0</v>
      </c>
      <c r="Q668" s="141">
        <v>0</v>
      </c>
      <c r="R668" s="141">
        <f>Q668*H668</f>
        <v>0</v>
      </c>
      <c r="S668" s="141">
        <v>0</v>
      </c>
      <c r="T668" s="142">
        <f>S668*H668</f>
        <v>0</v>
      </c>
      <c r="AR668" s="143" t="s">
        <v>217</v>
      </c>
      <c r="AT668" s="143" t="s">
        <v>138</v>
      </c>
      <c r="AU668" s="143" t="s">
        <v>87</v>
      </c>
      <c r="AY668" s="16" t="s">
        <v>135</v>
      </c>
      <c r="BE668" s="144">
        <f>IF(N668="základní",J668,0)</f>
        <v>0</v>
      </c>
      <c r="BF668" s="144">
        <f>IF(N668="snížená",J668,0)</f>
        <v>0</v>
      </c>
      <c r="BG668" s="144">
        <f>IF(N668="zákl. přenesená",J668,0)</f>
        <v>0</v>
      </c>
      <c r="BH668" s="144">
        <f>IF(N668="sníž. přenesená",J668,0)</f>
        <v>0</v>
      </c>
      <c r="BI668" s="144">
        <f>IF(N668="nulová",J668,0)</f>
        <v>0</v>
      </c>
      <c r="BJ668" s="16" t="s">
        <v>85</v>
      </c>
      <c r="BK668" s="144">
        <f>ROUND(I668*H668,2)</f>
        <v>0</v>
      </c>
      <c r="BL668" s="16" t="s">
        <v>217</v>
      </c>
      <c r="BM668" s="143" t="s">
        <v>1282</v>
      </c>
    </row>
    <row r="669" spans="2:65" s="1" customFormat="1">
      <c r="B669" s="31"/>
      <c r="D669" s="145" t="s">
        <v>143</v>
      </c>
      <c r="F669" s="146" t="s">
        <v>784</v>
      </c>
      <c r="I669" s="147"/>
      <c r="L669" s="31"/>
      <c r="M669" s="148"/>
      <c r="T669" s="55"/>
      <c r="AT669" s="16" t="s">
        <v>143</v>
      </c>
      <c r="AU669" s="16" t="s">
        <v>87</v>
      </c>
    </row>
    <row r="670" spans="2:65" s="12" customFormat="1">
      <c r="B670" s="149"/>
      <c r="D670" s="145" t="s">
        <v>145</v>
      </c>
      <c r="E670" s="150" t="s">
        <v>1</v>
      </c>
      <c r="F670" s="151" t="s">
        <v>1179</v>
      </c>
      <c r="H670" s="152">
        <v>374.96</v>
      </c>
      <c r="I670" s="153"/>
      <c r="L670" s="149"/>
      <c r="M670" s="154"/>
      <c r="T670" s="155"/>
      <c r="AT670" s="150" t="s">
        <v>145</v>
      </c>
      <c r="AU670" s="150" t="s">
        <v>87</v>
      </c>
      <c r="AV670" s="12" t="s">
        <v>87</v>
      </c>
      <c r="AW670" s="12" t="s">
        <v>33</v>
      </c>
      <c r="AX670" s="12" t="s">
        <v>85</v>
      </c>
      <c r="AY670" s="150" t="s">
        <v>135</v>
      </c>
    </row>
    <row r="671" spans="2:65" s="1" customFormat="1" ht="16.5" customHeight="1">
      <c r="B671" s="31"/>
      <c r="C671" s="156" t="s">
        <v>1283</v>
      </c>
      <c r="D671" s="156" t="s">
        <v>158</v>
      </c>
      <c r="E671" s="157" t="s">
        <v>786</v>
      </c>
      <c r="F671" s="158" t="s">
        <v>787</v>
      </c>
      <c r="G671" s="159" t="s">
        <v>161</v>
      </c>
      <c r="H671" s="160">
        <v>22.498000000000001</v>
      </c>
      <c r="I671" s="161"/>
      <c r="J671" s="162">
        <f>ROUND(I671*H671,2)</f>
        <v>0</v>
      </c>
      <c r="K671" s="158" t="s">
        <v>307</v>
      </c>
      <c r="L671" s="163"/>
      <c r="M671" s="164" t="s">
        <v>1</v>
      </c>
      <c r="N671" s="165" t="s">
        <v>42</v>
      </c>
      <c r="P671" s="141">
        <f>O671*H671</f>
        <v>0</v>
      </c>
      <c r="Q671" s="141">
        <v>1</v>
      </c>
      <c r="R671" s="141">
        <f>Q671*H671</f>
        <v>22.498000000000001</v>
      </c>
      <c r="S671" s="141">
        <v>0</v>
      </c>
      <c r="T671" s="142">
        <f>S671*H671</f>
        <v>0</v>
      </c>
      <c r="AR671" s="143" t="s">
        <v>451</v>
      </c>
      <c r="AT671" s="143" t="s">
        <v>158</v>
      </c>
      <c r="AU671" s="143" t="s">
        <v>87</v>
      </c>
      <c r="AY671" s="16" t="s">
        <v>135</v>
      </c>
      <c r="BE671" s="144">
        <f>IF(N671="základní",J671,0)</f>
        <v>0</v>
      </c>
      <c r="BF671" s="144">
        <f>IF(N671="snížená",J671,0)</f>
        <v>0</v>
      </c>
      <c r="BG671" s="144">
        <f>IF(N671="zákl. přenesená",J671,0)</f>
        <v>0</v>
      </c>
      <c r="BH671" s="144">
        <f>IF(N671="sníž. přenesená",J671,0)</f>
        <v>0</v>
      </c>
      <c r="BI671" s="144">
        <f>IF(N671="nulová",J671,0)</f>
        <v>0</v>
      </c>
      <c r="BJ671" s="16" t="s">
        <v>85</v>
      </c>
      <c r="BK671" s="144">
        <f>ROUND(I671*H671,2)</f>
        <v>0</v>
      </c>
      <c r="BL671" s="16" t="s">
        <v>217</v>
      </c>
      <c r="BM671" s="143" t="s">
        <v>1284</v>
      </c>
    </row>
    <row r="672" spans="2:65" s="1" customFormat="1" ht="19.5">
      <c r="B672" s="31"/>
      <c r="D672" s="145" t="s">
        <v>143</v>
      </c>
      <c r="F672" s="146" t="s">
        <v>789</v>
      </c>
      <c r="I672" s="147"/>
      <c r="L672" s="31"/>
      <c r="M672" s="148"/>
      <c r="T672" s="55"/>
      <c r="AT672" s="16" t="s">
        <v>143</v>
      </c>
      <c r="AU672" s="16" t="s">
        <v>87</v>
      </c>
    </row>
    <row r="673" spans="2:65" s="12" customFormat="1">
      <c r="B673" s="149"/>
      <c r="D673" s="145" t="s">
        <v>145</v>
      </c>
      <c r="E673" s="150" t="s">
        <v>1</v>
      </c>
      <c r="F673" s="151" t="s">
        <v>1285</v>
      </c>
      <c r="H673" s="152">
        <v>22.498000000000001</v>
      </c>
      <c r="I673" s="153"/>
      <c r="L673" s="149"/>
      <c r="M673" s="154"/>
      <c r="T673" s="155"/>
      <c r="AT673" s="150" t="s">
        <v>145</v>
      </c>
      <c r="AU673" s="150" t="s">
        <v>87</v>
      </c>
      <c r="AV673" s="12" t="s">
        <v>87</v>
      </c>
      <c r="AW673" s="12" t="s">
        <v>33</v>
      </c>
      <c r="AX673" s="12" t="s">
        <v>85</v>
      </c>
      <c r="AY673" s="150" t="s">
        <v>135</v>
      </c>
    </row>
    <row r="674" spans="2:65" s="1" customFormat="1" ht="16.5" customHeight="1">
      <c r="B674" s="31"/>
      <c r="C674" s="132" t="s">
        <v>1286</v>
      </c>
      <c r="D674" s="132" t="s">
        <v>138</v>
      </c>
      <c r="E674" s="133" t="s">
        <v>1287</v>
      </c>
      <c r="F674" s="134" t="s">
        <v>1288</v>
      </c>
      <c r="G674" s="135" t="s">
        <v>96</v>
      </c>
      <c r="H674" s="136">
        <v>35</v>
      </c>
      <c r="I674" s="137"/>
      <c r="J674" s="138">
        <f>ROUND(I674*H674,2)</f>
        <v>0</v>
      </c>
      <c r="K674" s="134" t="s">
        <v>307</v>
      </c>
      <c r="L674" s="31"/>
      <c r="M674" s="139" t="s">
        <v>1</v>
      </c>
      <c r="N674" s="140" t="s">
        <v>42</v>
      </c>
      <c r="P674" s="141">
        <f>O674*H674</f>
        <v>0</v>
      </c>
      <c r="Q674" s="141">
        <v>0</v>
      </c>
      <c r="R674" s="141">
        <f>Q674*H674</f>
        <v>0</v>
      </c>
      <c r="S674" s="141">
        <v>0</v>
      </c>
      <c r="T674" s="142">
        <f>S674*H674</f>
        <v>0</v>
      </c>
      <c r="AR674" s="143" t="s">
        <v>141</v>
      </c>
      <c r="AT674" s="143" t="s">
        <v>138</v>
      </c>
      <c r="AU674" s="143" t="s">
        <v>87</v>
      </c>
      <c r="AY674" s="16" t="s">
        <v>135</v>
      </c>
      <c r="BE674" s="144">
        <f>IF(N674="základní",J674,0)</f>
        <v>0</v>
      </c>
      <c r="BF674" s="144">
        <f>IF(N674="snížená",J674,0)</f>
        <v>0</v>
      </c>
      <c r="BG674" s="144">
        <f>IF(N674="zákl. přenesená",J674,0)</f>
        <v>0</v>
      </c>
      <c r="BH674" s="144">
        <f>IF(N674="sníž. přenesená",J674,0)</f>
        <v>0</v>
      </c>
      <c r="BI674" s="144">
        <f>IF(N674="nulová",J674,0)</f>
        <v>0</v>
      </c>
      <c r="BJ674" s="16" t="s">
        <v>85</v>
      </c>
      <c r="BK674" s="144">
        <f>ROUND(I674*H674,2)</f>
        <v>0</v>
      </c>
      <c r="BL674" s="16" t="s">
        <v>141</v>
      </c>
      <c r="BM674" s="143" t="s">
        <v>1289</v>
      </c>
    </row>
    <row r="675" spans="2:65" s="12" customFormat="1">
      <c r="B675" s="149"/>
      <c r="D675" s="145" t="s">
        <v>145</v>
      </c>
      <c r="E675" s="150" t="s">
        <v>1</v>
      </c>
      <c r="F675" s="151" t="s">
        <v>506</v>
      </c>
      <c r="H675" s="152">
        <v>35</v>
      </c>
      <c r="I675" s="153"/>
      <c r="L675" s="149"/>
      <c r="M675" s="154"/>
      <c r="T675" s="155"/>
      <c r="AT675" s="150" t="s">
        <v>145</v>
      </c>
      <c r="AU675" s="150" t="s">
        <v>87</v>
      </c>
      <c r="AV675" s="12" t="s">
        <v>87</v>
      </c>
      <c r="AW675" s="12" t="s">
        <v>33</v>
      </c>
      <c r="AX675" s="12" t="s">
        <v>85</v>
      </c>
      <c r="AY675" s="150" t="s">
        <v>135</v>
      </c>
    </row>
    <row r="676" spans="2:65" s="1" customFormat="1" ht="16.5" customHeight="1">
      <c r="B676" s="31"/>
      <c r="C676" s="132" t="s">
        <v>1290</v>
      </c>
      <c r="D676" s="132" t="s">
        <v>138</v>
      </c>
      <c r="E676" s="133" t="s">
        <v>1291</v>
      </c>
      <c r="F676" s="134" t="s">
        <v>1292</v>
      </c>
      <c r="G676" s="135" t="s">
        <v>96</v>
      </c>
      <c r="H676" s="136">
        <v>3</v>
      </c>
      <c r="I676" s="137"/>
      <c r="J676" s="138">
        <f>ROUND(I676*H676,2)</f>
        <v>0</v>
      </c>
      <c r="K676" s="134" t="s">
        <v>307</v>
      </c>
      <c r="L676" s="31"/>
      <c r="M676" s="139" t="s">
        <v>1</v>
      </c>
      <c r="N676" s="140" t="s">
        <v>42</v>
      </c>
      <c r="P676" s="141">
        <f>O676*H676</f>
        <v>0</v>
      </c>
      <c r="Q676" s="141">
        <v>0</v>
      </c>
      <c r="R676" s="141">
        <f>Q676*H676</f>
        <v>0</v>
      </c>
      <c r="S676" s="141">
        <v>0</v>
      </c>
      <c r="T676" s="142">
        <f>S676*H676</f>
        <v>0</v>
      </c>
      <c r="AR676" s="143" t="s">
        <v>141</v>
      </c>
      <c r="AT676" s="143" t="s">
        <v>138</v>
      </c>
      <c r="AU676" s="143" t="s">
        <v>87</v>
      </c>
      <c r="AY676" s="16" t="s">
        <v>135</v>
      </c>
      <c r="BE676" s="144">
        <f>IF(N676="základní",J676,0)</f>
        <v>0</v>
      </c>
      <c r="BF676" s="144">
        <f>IF(N676="snížená",J676,0)</f>
        <v>0</v>
      </c>
      <c r="BG676" s="144">
        <f>IF(N676="zákl. přenesená",J676,0)</f>
        <v>0</v>
      </c>
      <c r="BH676" s="144">
        <f>IF(N676="sníž. přenesená",J676,0)</f>
        <v>0</v>
      </c>
      <c r="BI676" s="144">
        <f>IF(N676="nulová",J676,0)</f>
        <v>0</v>
      </c>
      <c r="BJ676" s="16" t="s">
        <v>85</v>
      </c>
      <c r="BK676" s="144">
        <f>ROUND(I676*H676,2)</f>
        <v>0</v>
      </c>
      <c r="BL676" s="16" t="s">
        <v>141</v>
      </c>
      <c r="BM676" s="143" t="s">
        <v>1293</v>
      </c>
    </row>
    <row r="677" spans="2:65" s="1" customFormat="1">
      <c r="B677" s="31"/>
      <c r="D677" s="145" t="s">
        <v>143</v>
      </c>
      <c r="F677" s="146" t="s">
        <v>1294</v>
      </c>
      <c r="I677" s="147"/>
      <c r="L677" s="31"/>
      <c r="M677" s="148"/>
      <c r="T677" s="55"/>
      <c r="AT677" s="16" t="s">
        <v>143</v>
      </c>
      <c r="AU677" s="16" t="s">
        <v>87</v>
      </c>
    </row>
    <row r="678" spans="2:65" s="1" customFormat="1" ht="16.5" customHeight="1">
      <c r="B678" s="31"/>
      <c r="C678" s="132" t="s">
        <v>1295</v>
      </c>
      <c r="D678" s="132" t="s">
        <v>138</v>
      </c>
      <c r="E678" s="133" t="s">
        <v>1296</v>
      </c>
      <c r="F678" s="134" t="s">
        <v>1297</v>
      </c>
      <c r="G678" s="135" t="s">
        <v>96</v>
      </c>
      <c r="H678" s="136">
        <v>3</v>
      </c>
      <c r="I678" s="137"/>
      <c r="J678" s="138">
        <f>ROUND(I678*H678,2)</f>
        <v>0</v>
      </c>
      <c r="K678" s="134" t="s">
        <v>307</v>
      </c>
      <c r="L678" s="31"/>
      <c r="M678" s="139" t="s">
        <v>1</v>
      </c>
      <c r="N678" s="140" t="s">
        <v>42</v>
      </c>
      <c r="P678" s="141">
        <f>O678*H678</f>
        <v>0</v>
      </c>
      <c r="Q678" s="141">
        <v>0</v>
      </c>
      <c r="R678" s="141">
        <f>Q678*H678</f>
        <v>0</v>
      </c>
      <c r="S678" s="141">
        <v>0</v>
      </c>
      <c r="T678" s="142">
        <f>S678*H678</f>
        <v>0</v>
      </c>
      <c r="AR678" s="143" t="s">
        <v>141</v>
      </c>
      <c r="AT678" s="143" t="s">
        <v>138</v>
      </c>
      <c r="AU678" s="143" t="s">
        <v>87</v>
      </c>
      <c r="AY678" s="16" t="s">
        <v>135</v>
      </c>
      <c r="BE678" s="144">
        <f>IF(N678="základní",J678,0)</f>
        <v>0</v>
      </c>
      <c r="BF678" s="144">
        <f>IF(N678="snížená",J678,0)</f>
        <v>0</v>
      </c>
      <c r="BG678" s="144">
        <f>IF(N678="zákl. přenesená",J678,0)</f>
        <v>0</v>
      </c>
      <c r="BH678" s="144">
        <f>IF(N678="sníž. přenesená",J678,0)</f>
        <v>0</v>
      </c>
      <c r="BI678" s="144">
        <f>IF(N678="nulová",J678,0)</f>
        <v>0</v>
      </c>
      <c r="BJ678" s="16" t="s">
        <v>85</v>
      </c>
      <c r="BK678" s="144">
        <f>ROUND(I678*H678,2)</f>
        <v>0</v>
      </c>
      <c r="BL678" s="16" t="s">
        <v>141</v>
      </c>
      <c r="BM678" s="143" t="s">
        <v>1298</v>
      </c>
    </row>
    <row r="679" spans="2:65" s="1" customFormat="1">
      <c r="B679" s="31"/>
      <c r="D679" s="145" t="s">
        <v>143</v>
      </c>
      <c r="F679" s="146" t="s">
        <v>1299</v>
      </c>
      <c r="I679" s="147"/>
      <c r="L679" s="31"/>
      <c r="M679" s="148"/>
      <c r="T679" s="55"/>
      <c r="AT679" s="16" t="s">
        <v>143</v>
      </c>
      <c r="AU679" s="16" t="s">
        <v>87</v>
      </c>
    </row>
    <row r="680" spans="2:65" s="1" customFormat="1" ht="16.5" customHeight="1">
      <c r="B680" s="31"/>
      <c r="C680" s="132" t="s">
        <v>1300</v>
      </c>
      <c r="D680" s="132" t="s">
        <v>138</v>
      </c>
      <c r="E680" s="133" t="s">
        <v>1301</v>
      </c>
      <c r="F680" s="134" t="s">
        <v>1302</v>
      </c>
      <c r="G680" s="135" t="s">
        <v>96</v>
      </c>
      <c r="H680" s="136">
        <v>38</v>
      </c>
      <c r="I680" s="137"/>
      <c r="J680" s="138">
        <f>ROUND(I680*H680,2)</f>
        <v>0</v>
      </c>
      <c r="K680" s="134" t="s">
        <v>307</v>
      </c>
      <c r="L680" s="31"/>
      <c r="M680" s="139" t="s">
        <v>1</v>
      </c>
      <c r="N680" s="140" t="s">
        <v>42</v>
      </c>
      <c r="P680" s="141">
        <f>O680*H680</f>
        <v>0</v>
      </c>
      <c r="Q680" s="141">
        <v>0</v>
      </c>
      <c r="R680" s="141">
        <f>Q680*H680</f>
        <v>0</v>
      </c>
      <c r="S680" s="141">
        <v>0</v>
      </c>
      <c r="T680" s="142">
        <f>S680*H680</f>
        <v>0</v>
      </c>
      <c r="AR680" s="143" t="s">
        <v>141</v>
      </c>
      <c r="AT680" s="143" t="s">
        <v>138</v>
      </c>
      <c r="AU680" s="143" t="s">
        <v>87</v>
      </c>
      <c r="AY680" s="16" t="s">
        <v>135</v>
      </c>
      <c r="BE680" s="144">
        <f>IF(N680="základní",J680,0)</f>
        <v>0</v>
      </c>
      <c r="BF680" s="144">
        <f>IF(N680="snížená",J680,0)</f>
        <v>0</v>
      </c>
      <c r="BG680" s="144">
        <f>IF(N680="zákl. přenesená",J680,0)</f>
        <v>0</v>
      </c>
      <c r="BH680" s="144">
        <f>IF(N680="sníž. přenesená",J680,0)</f>
        <v>0</v>
      </c>
      <c r="BI680" s="144">
        <f>IF(N680="nulová",J680,0)</f>
        <v>0</v>
      </c>
      <c r="BJ680" s="16" t="s">
        <v>85</v>
      </c>
      <c r="BK680" s="144">
        <f>ROUND(I680*H680,2)</f>
        <v>0</v>
      </c>
      <c r="BL680" s="16" t="s">
        <v>141</v>
      </c>
      <c r="BM680" s="143" t="s">
        <v>1303</v>
      </c>
    </row>
    <row r="681" spans="2:65" s="1" customFormat="1" ht="19.5">
      <c r="B681" s="31"/>
      <c r="D681" s="145" t="s">
        <v>143</v>
      </c>
      <c r="F681" s="146" t="s">
        <v>1304</v>
      </c>
      <c r="I681" s="147"/>
      <c r="L681" s="31"/>
      <c r="M681" s="148"/>
      <c r="T681" s="55"/>
      <c r="AT681" s="16" t="s">
        <v>143</v>
      </c>
      <c r="AU681" s="16" t="s">
        <v>87</v>
      </c>
    </row>
    <row r="682" spans="2:65" s="12" customFormat="1">
      <c r="B682" s="149"/>
      <c r="D682" s="145" t="s">
        <v>145</v>
      </c>
      <c r="E682" s="150" t="s">
        <v>1</v>
      </c>
      <c r="F682" s="151" t="s">
        <v>542</v>
      </c>
      <c r="H682" s="152">
        <v>38</v>
      </c>
      <c r="I682" s="153"/>
      <c r="L682" s="149"/>
      <c r="M682" s="166"/>
      <c r="N682" s="167"/>
      <c r="O682" s="167"/>
      <c r="P682" s="167"/>
      <c r="Q682" s="167"/>
      <c r="R682" s="167"/>
      <c r="S682" s="167"/>
      <c r="T682" s="168"/>
      <c r="AT682" s="150" t="s">
        <v>145</v>
      </c>
      <c r="AU682" s="150" t="s">
        <v>87</v>
      </c>
      <c r="AV682" s="12" t="s">
        <v>87</v>
      </c>
      <c r="AW682" s="12" t="s">
        <v>33</v>
      </c>
      <c r="AX682" s="12" t="s">
        <v>85</v>
      </c>
      <c r="AY682" s="150" t="s">
        <v>135</v>
      </c>
    </row>
    <row r="683" spans="2:65" s="1" customFormat="1" ht="6.95" customHeight="1">
      <c r="B683" s="43"/>
      <c r="C683" s="44"/>
      <c r="D683" s="44"/>
      <c r="E683" s="44"/>
      <c r="F683" s="44"/>
      <c r="G683" s="44"/>
      <c r="H683" s="44"/>
      <c r="I683" s="44"/>
      <c r="J683" s="44"/>
      <c r="K683" s="44"/>
      <c r="L683" s="31"/>
    </row>
  </sheetData>
  <sheetProtection algorithmName="SHA-512" hashValue="2NrTeFkzsxarnZX6STRw7ApX29Mg4kEnjcS6w/Ixw61ZVkkL4ZsRAo6dwKb8Q//QnY7mGVW/E8MPUhOArlfuSQ==" saltValue="qmDhMvY4VgWCuQXAUfs6Vg==" spinCount="100000" sheet="1" formatColumns="0" formatRows="0" autoFilter="0"/>
  <autoFilter ref="C136:K682" xr:uid="{00000000-0009-0000-0000-000002000000}"/>
  <mergeCells count="9">
    <mergeCell ref="E87:H87"/>
    <mergeCell ref="E127:H127"/>
    <mergeCell ref="E129:H129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2:BM131"/>
  <sheetViews>
    <sheetView showGridLines="0" topLeftCell="A107" workbookViewId="0">
      <selection activeCell="H138" sqref="H138:I138"/>
    </sheetView>
  </sheetViews>
  <sheetFormatPr defaultRowHeight="11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10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196"/>
      <c r="M2" s="196"/>
      <c r="N2" s="196"/>
      <c r="O2" s="196"/>
      <c r="P2" s="196"/>
      <c r="Q2" s="196"/>
      <c r="R2" s="196"/>
      <c r="S2" s="196"/>
      <c r="T2" s="196"/>
      <c r="U2" s="196"/>
      <c r="V2" s="196"/>
      <c r="AT2" s="16" t="s">
        <v>93</v>
      </c>
    </row>
    <row r="3" spans="2:46" ht="6.95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  <c r="AT3" s="16" t="s">
        <v>87</v>
      </c>
    </row>
    <row r="4" spans="2:46" ht="24.95" customHeight="1">
      <c r="B4" s="19"/>
      <c r="D4" s="20" t="s">
        <v>102</v>
      </c>
      <c r="L4" s="19"/>
      <c r="M4" s="88" t="s">
        <v>10</v>
      </c>
      <c r="AT4" s="16" t="s">
        <v>4</v>
      </c>
    </row>
    <row r="5" spans="2:46" ht="6.95" customHeight="1">
      <c r="B5" s="19"/>
      <c r="L5" s="19"/>
    </row>
    <row r="6" spans="2:46" ht="12" customHeight="1">
      <c r="B6" s="19"/>
      <c r="D6" s="26" t="s">
        <v>16</v>
      </c>
      <c r="L6" s="19"/>
    </row>
    <row r="7" spans="2:46" ht="16.5" customHeight="1">
      <c r="B7" s="19"/>
      <c r="E7" s="235" t="str">
        <f>'Rekapitulace stavby'!K6</f>
        <v>Revitalizace veřejného prostranství před autobusovým nádražím v Karviné</v>
      </c>
      <c r="F7" s="236"/>
      <c r="G7" s="236"/>
      <c r="H7" s="236"/>
      <c r="L7" s="19"/>
    </row>
    <row r="8" spans="2:46" s="1" customFormat="1" ht="12" customHeight="1">
      <c r="B8" s="31"/>
      <c r="D8" s="26" t="s">
        <v>110</v>
      </c>
      <c r="L8" s="31"/>
    </row>
    <row r="9" spans="2:46" s="1" customFormat="1" ht="16.5" customHeight="1">
      <c r="B9" s="31"/>
      <c r="E9" s="207" t="s">
        <v>1305</v>
      </c>
      <c r="F9" s="234"/>
      <c r="G9" s="234"/>
      <c r="H9" s="234"/>
      <c r="L9" s="31"/>
    </row>
    <row r="10" spans="2:46" s="1" customFormat="1">
      <c r="B10" s="31"/>
      <c r="L10" s="31"/>
    </row>
    <row r="11" spans="2:46" s="1" customFormat="1" ht="12" customHeight="1">
      <c r="B11" s="31"/>
      <c r="D11" s="26" t="s">
        <v>18</v>
      </c>
      <c r="F11" s="24" t="s">
        <v>1</v>
      </c>
      <c r="I11" s="26" t="s">
        <v>19</v>
      </c>
      <c r="J11" s="24" t="s">
        <v>1</v>
      </c>
      <c r="L11" s="31"/>
    </row>
    <row r="12" spans="2:46" s="1" customFormat="1" ht="12" customHeight="1">
      <c r="B12" s="31"/>
      <c r="D12" s="26" t="s">
        <v>20</v>
      </c>
      <c r="F12" s="24" t="s">
        <v>21</v>
      </c>
      <c r="I12" s="26" t="s">
        <v>22</v>
      </c>
      <c r="J12" s="51"/>
      <c r="L12" s="31"/>
    </row>
    <row r="13" spans="2:46" s="1" customFormat="1" ht="10.9" customHeight="1">
      <c r="B13" s="31"/>
      <c r="L13" s="31"/>
    </row>
    <row r="14" spans="2:46" s="1" customFormat="1" ht="12" customHeight="1">
      <c r="B14" s="31"/>
      <c r="D14" s="26" t="s">
        <v>23</v>
      </c>
      <c r="I14" s="26" t="s">
        <v>24</v>
      </c>
      <c r="J14" s="24" t="s">
        <v>25</v>
      </c>
      <c r="L14" s="31"/>
    </row>
    <row r="15" spans="2:46" s="1" customFormat="1" ht="18" customHeight="1">
      <c r="B15" s="31"/>
      <c r="E15" s="24" t="s">
        <v>26</v>
      </c>
      <c r="I15" s="26" t="s">
        <v>27</v>
      </c>
      <c r="J15" s="24" t="s">
        <v>1</v>
      </c>
      <c r="L15" s="31"/>
    </row>
    <row r="16" spans="2:46" s="1" customFormat="1" ht="6.95" customHeight="1">
      <c r="B16" s="31"/>
      <c r="L16" s="31"/>
    </row>
    <row r="17" spans="2:12" s="1" customFormat="1" ht="12" customHeight="1">
      <c r="B17" s="31"/>
      <c r="D17" s="26" t="s">
        <v>28</v>
      </c>
      <c r="I17" s="26" t="s">
        <v>24</v>
      </c>
      <c r="J17" s="27" t="str">
        <f>'Rekapitulace stavby'!AN13</f>
        <v>Vyplň údaj</v>
      </c>
      <c r="L17" s="31"/>
    </row>
    <row r="18" spans="2:12" s="1" customFormat="1" ht="18" customHeight="1">
      <c r="B18" s="31"/>
      <c r="E18" s="237" t="str">
        <f>'Rekapitulace stavby'!E14</f>
        <v>Vyplň údaj</v>
      </c>
      <c r="F18" s="226"/>
      <c r="G18" s="226"/>
      <c r="H18" s="226"/>
      <c r="I18" s="26" t="s">
        <v>27</v>
      </c>
      <c r="J18" s="27" t="str">
        <f>'Rekapitulace stavby'!AN14</f>
        <v>Vyplň údaj</v>
      </c>
      <c r="L18" s="31"/>
    </row>
    <row r="19" spans="2:12" s="1" customFormat="1" ht="6.95" customHeight="1">
      <c r="B19" s="31"/>
      <c r="L19" s="31"/>
    </row>
    <row r="20" spans="2:12" s="1" customFormat="1" ht="12" customHeight="1">
      <c r="B20" s="31"/>
      <c r="D20" s="26" t="s">
        <v>30</v>
      </c>
      <c r="I20" s="26" t="s">
        <v>24</v>
      </c>
      <c r="J20" s="24" t="s">
        <v>31</v>
      </c>
      <c r="L20" s="31"/>
    </row>
    <row r="21" spans="2:12" s="1" customFormat="1" ht="18" customHeight="1">
      <c r="B21" s="31"/>
      <c r="E21" s="24" t="s">
        <v>32</v>
      </c>
      <c r="I21" s="26" t="s">
        <v>27</v>
      </c>
      <c r="J21" s="24" t="s">
        <v>1</v>
      </c>
      <c r="L21" s="31"/>
    </row>
    <row r="22" spans="2:12" s="1" customFormat="1" ht="6.95" customHeight="1">
      <c r="B22" s="31"/>
      <c r="L22" s="31"/>
    </row>
    <row r="23" spans="2:12" s="1" customFormat="1" ht="12" customHeight="1">
      <c r="B23" s="31"/>
      <c r="D23" s="26" t="s">
        <v>34</v>
      </c>
      <c r="I23" s="26" t="s">
        <v>24</v>
      </c>
      <c r="J23" s="24" t="s">
        <v>1</v>
      </c>
      <c r="L23" s="31"/>
    </row>
    <row r="24" spans="2:12" s="1" customFormat="1" ht="18" customHeight="1">
      <c r="B24" s="31"/>
      <c r="E24" s="24" t="s">
        <v>35</v>
      </c>
      <c r="I24" s="26" t="s">
        <v>27</v>
      </c>
      <c r="J24" s="24" t="s">
        <v>1</v>
      </c>
      <c r="L24" s="31"/>
    </row>
    <row r="25" spans="2:12" s="1" customFormat="1" ht="6.95" customHeight="1">
      <c r="B25" s="31"/>
      <c r="L25" s="31"/>
    </row>
    <row r="26" spans="2:12" s="1" customFormat="1" ht="12" customHeight="1">
      <c r="B26" s="31"/>
      <c r="D26" s="26" t="s">
        <v>36</v>
      </c>
      <c r="L26" s="31"/>
    </row>
    <row r="27" spans="2:12" s="7" customFormat="1" ht="16.5" customHeight="1">
      <c r="B27" s="89"/>
      <c r="E27" s="230" t="s">
        <v>1</v>
      </c>
      <c r="F27" s="230"/>
      <c r="G27" s="230"/>
      <c r="H27" s="230"/>
      <c r="L27" s="89"/>
    </row>
    <row r="28" spans="2:12" s="1" customFormat="1" ht="6.95" customHeight="1">
      <c r="B28" s="31"/>
      <c r="L28" s="31"/>
    </row>
    <row r="29" spans="2:12" s="1" customFormat="1" ht="6.95" customHeight="1">
      <c r="B29" s="31"/>
      <c r="D29" s="52"/>
      <c r="E29" s="52"/>
      <c r="F29" s="52"/>
      <c r="G29" s="52"/>
      <c r="H29" s="52"/>
      <c r="I29" s="52"/>
      <c r="J29" s="52"/>
      <c r="K29" s="52"/>
      <c r="L29" s="31"/>
    </row>
    <row r="30" spans="2:12" s="1" customFormat="1" ht="25.35" customHeight="1">
      <c r="B30" s="31"/>
      <c r="D30" s="90" t="s">
        <v>37</v>
      </c>
      <c r="J30" s="65">
        <f>ROUND(J119, 2)</f>
        <v>0</v>
      </c>
      <c r="L30" s="31"/>
    </row>
    <row r="31" spans="2:12" s="1" customFormat="1" ht="6.95" customHeight="1">
      <c r="B31" s="31"/>
      <c r="D31" s="52"/>
      <c r="E31" s="52"/>
      <c r="F31" s="52"/>
      <c r="G31" s="52"/>
      <c r="H31" s="52"/>
      <c r="I31" s="52"/>
      <c r="J31" s="52"/>
      <c r="K31" s="52"/>
      <c r="L31" s="31"/>
    </row>
    <row r="32" spans="2:12" s="1" customFormat="1" ht="14.45" customHeight="1">
      <c r="B32" s="31"/>
      <c r="F32" s="34" t="s">
        <v>39</v>
      </c>
      <c r="I32" s="34" t="s">
        <v>38</v>
      </c>
      <c r="J32" s="34" t="s">
        <v>40</v>
      </c>
      <c r="L32" s="31"/>
    </row>
    <row r="33" spans="2:12" s="1" customFormat="1" ht="14.45" customHeight="1">
      <c r="B33" s="31"/>
      <c r="D33" s="54" t="s">
        <v>41</v>
      </c>
      <c r="E33" s="26" t="s">
        <v>42</v>
      </c>
      <c r="F33" s="91">
        <f>ROUND((SUM(BE119:BE130)),  2)</f>
        <v>0</v>
      </c>
      <c r="I33" s="92">
        <v>0.21</v>
      </c>
      <c r="J33" s="91">
        <f>ROUND(((SUM(BE119:BE130))*I33),  2)</f>
        <v>0</v>
      </c>
      <c r="L33" s="31"/>
    </row>
    <row r="34" spans="2:12" s="1" customFormat="1" ht="14.45" customHeight="1">
      <c r="B34" s="31"/>
      <c r="E34" s="26" t="s">
        <v>43</v>
      </c>
      <c r="F34" s="91">
        <f>ROUND((SUM(BF119:BF130)),  2)</f>
        <v>0</v>
      </c>
      <c r="I34" s="92">
        <v>0.12</v>
      </c>
      <c r="J34" s="91">
        <f>ROUND(((SUM(BF119:BF130))*I34),  2)</f>
        <v>0</v>
      </c>
      <c r="L34" s="31"/>
    </row>
    <row r="35" spans="2:12" s="1" customFormat="1" ht="14.45" hidden="1" customHeight="1">
      <c r="B35" s="31"/>
      <c r="E35" s="26" t="s">
        <v>44</v>
      </c>
      <c r="F35" s="91">
        <f>ROUND((SUM(BG119:BG130)),  2)</f>
        <v>0</v>
      </c>
      <c r="I35" s="92">
        <v>0.21</v>
      </c>
      <c r="J35" s="91">
        <f>0</f>
        <v>0</v>
      </c>
      <c r="L35" s="31"/>
    </row>
    <row r="36" spans="2:12" s="1" customFormat="1" ht="14.45" hidden="1" customHeight="1">
      <c r="B36" s="31"/>
      <c r="E36" s="26" t="s">
        <v>45</v>
      </c>
      <c r="F36" s="91">
        <f>ROUND((SUM(BH119:BH130)),  2)</f>
        <v>0</v>
      </c>
      <c r="I36" s="92">
        <v>0.12</v>
      </c>
      <c r="J36" s="91">
        <f>0</f>
        <v>0</v>
      </c>
      <c r="L36" s="31"/>
    </row>
    <row r="37" spans="2:12" s="1" customFormat="1" ht="14.45" hidden="1" customHeight="1">
      <c r="B37" s="31"/>
      <c r="E37" s="26" t="s">
        <v>46</v>
      </c>
      <c r="F37" s="91">
        <f>ROUND((SUM(BI119:BI130)),  2)</f>
        <v>0</v>
      </c>
      <c r="I37" s="92">
        <v>0</v>
      </c>
      <c r="J37" s="91">
        <f>0</f>
        <v>0</v>
      </c>
      <c r="L37" s="31"/>
    </row>
    <row r="38" spans="2:12" s="1" customFormat="1" ht="6.95" customHeight="1">
      <c r="B38" s="31"/>
      <c r="L38" s="31"/>
    </row>
    <row r="39" spans="2:12" s="1" customFormat="1" ht="25.35" customHeight="1">
      <c r="B39" s="31"/>
      <c r="C39" s="93"/>
      <c r="D39" s="94" t="s">
        <v>47</v>
      </c>
      <c r="E39" s="56"/>
      <c r="F39" s="56"/>
      <c r="G39" s="95" t="s">
        <v>48</v>
      </c>
      <c r="H39" s="96" t="s">
        <v>49</v>
      </c>
      <c r="I39" s="56"/>
      <c r="J39" s="97">
        <f>SUM(J30:J37)</f>
        <v>0</v>
      </c>
      <c r="K39" s="98"/>
      <c r="L39" s="31"/>
    </row>
    <row r="40" spans="2:12" s="1" customFormat="1" ht="14.45" customHeight="1">
      <c r="B40" s="31"/>
      <c r="L40" s="31"/>
    </row>
    <row r="41" spans="2:12" ht="14.45" customHeight="1">
      <c r="B41" s="19"/>
      <c r="L41" s="19"/>
    </row>
    <row r="42" spans="2:12" ht="14.45" customHeight="1">
      <c r="B42" s="19"/>
      <c r="L42" s="19"/>
    </row>
    <row r="43" spans="2:12" ht="14.45" customHeight="1">
      <c r="B43" s="19"/>
      <c r="L43" s="19"/>
    </row>
    <row r="44" spans="2:12" ht="14.45" customHeight="1">
      <c r="B44" s="19"/>
      <c r="L44" s="19"/>
    </row>
    <row r="45" spans="2:12" ht="14.45" customHeight="1">
      <c r="B45" s="19"/>
      <c r="L45" s="19"/>
    </row>
    <row r="46" spans="2:12" ht="14.45" customHeight="1">
      <c r="B46" s="19"/>
      <c r="L46" s="19"/>
    </row>
    <row r="47" spans="2:12" ht="14.45" customHeight="1">
      <c r="B47" s="19"/>
      <c r="L47" s="19"/>
    </row>
    <row r="48" spans="2:12" ht="14.45" customHeight="1">
      <c r="B48" s="19"/>
      <c r="L48" s="19"/>
    </row>
    <row r="49" spans="2:12" ht="14.45" customHeight="1">
      <c r="B49" s="19"/>
      <c r="L49" s="19"/>
    </row>
    <row r="50" spans="2:12" s="1" customFormat="1" ht="14.45" customHeight="1">
      <c r="B50" s="31"/>
      <c r="D50" s="40" t="s">
        <v>50</v>
      </c>
      <c r="E50" s="41"/>
      <c r="F50" s="41"/>
      <c r="G50" s="40" t="s">
        <v>51</v>
      </c>
      <c r="H50" s="41"/>
      <c r="I50" s="41"/>
      <c r="J50" s="41"/>
      <c r="K50" s="41"/>
      <c r="L50" s="31"/>
    </row>
    <row r="51" spans="2:12">
      <c r="B51" s="19"/>
      <c r="L51" s="19"/>
    </row>
    <row r="52" spans="2:12">
      <c r="B52" s="19"/>
      <c r="L52" s="19"/>
    </row>
    <row r="53" spans="2:12">
      <c r="B53" s="19"/>
      <c r="L53" s="19"/>
    </row>
    <row r="54" spans="2:12">
      <c r="B54" s="19"/>
      <c r="L54" s="19"/>
    </row>
    <row r="55" spans="2:12">
      <c r="B55" s="19"/>
      <c r="L55" s="19"/>
    </row>
    <row r="56" spans="2:12">
      <c r="B56" s="19"/>
      <c r="L56" s="19"/>
    </row>
    <row r="57" spans="2:12">
      <c r="B57" s="19"/>
      <c r="L57" s="19"/>
    </row>
    <row r="58" spans="2:12">
      <c r="B58" s="19"/>
      <c r="L58" s="19"/>
    </row>
    <row r="59" spans="2:12">
      <c r="B59" s="19"/>
      <c r="L59" s="19"/>
    </row>
    <row r="60" spans="2:12">
      <c r="B60" s="19"/>
      <c r="L60" s="19"/>
    </row>
    <row r="61" spans="2:12" s="1" customFormat="1" ht="12.75">
      <c r="B61" s="31"/>
      <c r="D61" s="42" t="s">
        <v>52</v>
      </c>
      <c r="E61" s="33"/>
      <c r="F61" s="99" t="s">
        <v>53</v>
      </c>
      <c r="G61" s="42" t="s">
        <v>52</v>
      </c>
      <c r="H61" s="33"/>
      <c r="I61" s="33"/>
      <c r="J61" s="100" t="s">
        <v>53</v>
      </c>
      <c r="K61" s="33"/>
      <c r="L61" s="31"/>
    </row>
    <row r="62" spans="2:12">
      <c r="B62" s="19"/>
      <c r="L62" s="19"/>
    </row>
    <row r="63" spans="2:12">
      <c r="B63" s="19"/>
      <c r="L63" s="19"/>
    </row>
    <row r="64" spans="2:12">
      <c r="B64" s="19"/>
      <c r="L64" s="19"/>
    </row>
    <row r="65" spans="2:12" s="1" customFormat="1" ht="12.75">
      <c r="B65" s="31"/>
      <c r="D65" s="40" t="s">
        <v>54</v>
      </c>
      <c r="E65" s="41"/>
      <c r="F65" s="41"/>
      <c r="G65" s="40" t="s">
        <v>55</v>
      </c>
      <c r="H65" s="41"/>
      <c r="I65" s="41"/>
      <c r="J65" s="41"/>
      <c r="K65" s="41"/>
      <c r="L65" s="31"/>
    </row>
    <row r="66" spans="2:12">
      <c r="B66" s="19"/>
      <c r="L66" s="19"/>
    </row>
    <row r="67" spans="2:12">
      <c r="B67" s="19"/>
      <c r="L67" s="19"/>
    </row>
    <row r="68" spans="2:12">
      <c r="B68" s="19"/>
      <c r="L68" s="19"/>
    </row>
    <row r="69" spans="2:12">
      <c r="B69" s="19"/>
      <c r="L69" s="19"/>
    </row>
    <row r="70" spans="2:12">
      <c r="B70" s="19"/>
      <c r="L70" s="19"/>
    </row>
    <row r="71" spans="2:12">
      <c r="B71" s="19"/>
      <c r="L71" s="19"/>
    </row>
    <row r="72" spans="2:12">
      <c r="B72" s="19"/>
      <c r="L72" s="19"/>
    </row>
    <row r="73" spans="2:12">
      <c r="B73" s="19"/>
      <c r="L73" s="19"/>
    </row>
    <row r="74" spans="2:12">
      <c r="B74" s="19"/>
      <c r="L74" s="19"/>
    </row>
    <row r="75" spans="2:12">
      <c r="B75" s="19"/>
      <c r="L75" s="19"/>
    </row>
    <row r="76" spans="2:12" s="1" customFormat="1" ht="12.75">
      <c r="B76" s="31"/>
      <c r="D76" s="42" t="s">
        <v>52</v>
      </c>
      <c r="E76" s="33"/>
      <c r="F76" s="99" t="s">
        <v>53</v>
      </c>
      <c r="G76" s="42" t="s">
        <v>52</v>
      </c>
      <c r="H76" s="33"/>
      <c r="I76" s="33"/>
      <c r="J76" s="100" t="s">
        <v>53</v>
      </c>
      <c r="K76" s="33"/>
      <c r="L76" s="31"/>
    </row>
    <row r="77" spans="2:12" s="1" customFormat="1" ht="14.45" customHeight="1"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31"/>
    </row>
    <row r="81" spans="2:47" s="1" customFormat="1" ht="6.95" customHeight="1"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31"/>
    </row>
    <row r="82" spans="2:47" s="1" customFormat="1" ht="24.95" customHeight="1">
      <c r="B82" s="31"/>
      <c r="C82" s="20" t="s">
        <v>112</v>
      </c>
      <c r="L82" s="31"/>
    </row>
    <row r="83" spans="2:47" s="1" customFormat="1" ht="6.95" customHeight="1">
      <c r="B83" s="31"/>
      <c r="L83" s="31"/>
    </row>
    <row r="84" spans="2:47" s="1" customFormat="1" ht="12" customHeight="1">
      <c r="B84" s="31"/>
      <c r="C84" s="26" t="s">
        <v>16</v>
      </c>
      <c r="L84" s="31"/>
    </row>
    <row r="85" spans="2:47" s="1" customFormat="1" ht="16.5" customHeight="1">
      <c r="B85" s="31"/>
      <c r="E85" s="235" t="str">
        <f>E7</f>
        <v>Revitalizace veřejného prostranství před autobusovým nádražím v Karviné</v>
      </c>
      <c r="F85" s="236"/>
      <c r="G85" s="236"/>
      <c r="H85" s="236"/>
      <c r="L85" s="31"/>
    </row>
    <row r="86" spans="2:47" s="1" customFormat="1" ht="12" customHeight="1">
      <c r="B86" s="31"/>
      <c r="C86" s="26" t="s">
        <v>110</v>
      </c>
      <c r="L86" s="31"/>
    </row>
    <row r="87" spans="2:47" s="1" customFormat="1" ht="16.5" customHeight="1">
      <c r="B87" s="31"/>
      <c r="E87" s="207" t="str">
        <f>E9</f>
        <v xml:space="preserve">VRN - Vedlejší rozpočtové náklady </v>
      </c>
      <c r="F87" s="234"/>
      <c r="G87" s="234"/>
      <c r="H87" s="234"/>
      <c r="L87" s="31"/>
    </row>
    <row r="88" spans="2:47" s="1" customFormat="1" ht="6.95" customHeight="1">
      <c r="B88" s="31"/>
      <c r="L88" s="31"/>
    </row>
    <row r="89" spans="2:47" s="1" customFormat="1" ht="12" customHeight="1">
      <c r="B89" s="31"/>
      <c r="C89" s="26" t="s">
        <v>20</v>
      </c>
      <c r="F89" s="24" t="str">
        <f>F12</f>
        <v xml:space="preserve">Statutární město Karviná </v>
      </c>
      <c r="I89" s="26" t="s">
        <v>22</v>
      </c>
      <c r="J89" s="51"/>
      <c r="L89" s="31"/>
    </row>
    <row r="90" spans="2:47" s="1" customFormat="1" ht="6.95" customHeight="1">
      <c r="B90" s="31"/>
      <c r="L90" s="31"/>
    </row>
    <row r="91" spans="2:47" s="1" customFormat="1" ht="40.15" customHeight="1">
      <c r="B91" s="31"/>
      <c r="C91" s="26" t="s">
        <v>23</v>
      </c>
      <c r="F91" s="24" t="str">
        <f>E15</f>
        <v>Statutární město Karviná, Fryštácká 72/1</v>
      </c>
      <c r="I91" s="26" t="s">
        <v>30</v>
      </c>
      <c r="J91" s="29" t="str">
        <f>E21</f>
        <v>Atregia s.r.o., Vážného 10, Brno - Řečkovice</v>
      </c>
      <c r="L91" s="31"/>
    </row>
    <row r="92" spans="2:47" s="1" customFormat="1" ht="25.7" customHeight="1">
      <c r="B92" s="31"/>
      <c r="C92" s="26" t="s">
        <v>28</v>
      </c>
      <c r="F92" s="24" t="str">
        <f>IF(E18="","",E18)</f>
        <v>Vyplň údaj</v>
      </c>
      <c r="I92" s="26" t="s">
        <v>34</v>
      </c>
      <c r="J92" s="29" t="str">
        <f>E24</f>
        <v>Bc. Barbora Zábojníková</v>
      </c>
      <c r="L92" s="31"/>
    </row>
    <row r="93" spans="2:47" s="1" customFormat="1" ht="10.35" customHeight="1">
      <c r="B93" s="31"/>
      <c r="L93" s="31"/>
    </row>
    <row r="94" spans="2:47" s="1" customFormat="1" ht="29.25" customHeight="1">
      <c r="B94" s="31"/>
      <c r="C94" s="101" t="s">
        <v>113</v>
      </c>
      <c r="D94" s="93"/>
      <c r="E94" s="93"/>
      <c r="F94" s="93"/>
      <c r="G94" s="93"/>
      <c r="H94" s="93"/>
      <c r="I94" s="93"/>
      <c r="J94" s="102" t="s">
        <v>114</v>
      </c>
      <c r="K94" s="93"/>
      <c r="L94" s="31"/>
    </row>
    <row r="95" spans="2:47" s="1" customFormat="1" ht="10.35" customHeight="1">
      <c r="B95" s="31"/>
      <c r="L95" s="31"/>
    </row>
    <row r="96" spans="2:47" s="1" customFormat="1" ht="22.9" customHeight="1">
      <c r="B96" s="31"/>
      <c r="C96" s="103" t="s">
        <v>115</v>
      </c>
      <c r="J96" s="65">
        <f>J119</f>
        <v>0</v>
      </c>
      <c r="L96" s="31"/>
      <c r="AU96" s="16" t="s">
        <v>116</v>
      </c>
    </row>
    <row r="97" spans="2:12" s="8" customFormat="1" ht="24.95" customHeight="1">
      <c r="B97" s="104"/>
      <c r="D97" s="105" t="s">
        <v>1306</v>
      </c>
      <c r="E97" s="106"/>
      <c r="F97" s="106"/>
      <c r="G97" s="106"/>
      <c r="H97" s="106"/>
      <c r="I97" s="106"/>
      <c r="J97" s="107">
        <f>J120</f>
        <v>0</v>
      </c>
      <c r="L97" s="104"/>
    </row>
    <row r="98" spans="2:12" s="9" customFormat="1" ht="19.899999999999999" customHeight="1">
      <c r="B98" s="108"/>
      <c r="D98" s="109" t="s">
        <v>1307</v>
      </c>
      <c r="E98" s="110"/>
      <c r="F98" s="110"/>
      <c r="G98" s="110"/>
      <c r="H98" s="110"/>
      <c r="I98" s="110"/>
      <c r="J98" s="111">
        <f>J121</f>
        <v>0</v>
      </c>
      <c r="L98" s="108"/>
    </row>
    <row r="99" spans="2:12" s="9" customFormat="1" ht="19.899999999999999" customHeight="1">
      <c r="B99" s="108"/>
      <c r="D99" s="109" t="s">
        <v>1308</v>
      </c>
      <c r="E99" s="110"/>
      <c r="F99" s="110"/>
      <c r="G99" s="110"/>
      <c r="H99" s="110"/>
      <c r="I99" s="110"/>
      <c r="J99" s="111">
        <f>J124</f>
        <v>0</v>
      </c>
      <c r="L99" s="108"/>
    </row>
    <row r="100" spans="2:12" s="1" customFormat="1" ht="21.75" customHeight="1">
      <c r="B100" s="31"/>
      <c r="L100" s="31"/>
    </row>
    <row r="101" spans="2:12" s="1" customFormat="1" ht="6.95" customHeight="1">
      <c r="B101" s="43"/>
      <c r="C101" s="44"/>
      <c r="D101" s="44"/>
      <c r="E101" s="44"/>
      <c r="F101" s="44"/>
      <c r="G101" s="44"/>
      <c r="H101" s="44"/>
      <c r="I101" s="44"/>
      <c r="J101" s="44"/>
      <c r="K101" s="44"/>
      <c r="L101" s="31"/>
    </row>
    <row r="105" spans="2:12" s="1" customFormat="1" ht="6.95" customHeight="1">
      <c r="B105" s="45"/>
      <c r="C105" s="46"/>
      <c r="D105" s="46"/>
      <c r="E105" s="46"/>
      <c r="F105" s="46"/>
      <c r="G105" s="46"/>
      <c r="H105" s="46"/>
      <c r="I105" s="46"/>
      <c r="J105" s="46"/>
      <c r="K105" s="46"/>
      <c r="L105" s="31"/>
    </row>
    <row r="106" spans="2:12" s="1" customFormat="1" ht="24.95" customHeight="1">
      <c r="B106" s="31"/>
      <c r="C106" s="20" t="s">
        <v>120</v>
      </c>
      <c r="L106" s="31"/>
    </row>
    <row r="107" spans="2:12" s="1" customFormat="1" ht="6.95" customHeight="1">
      <c r="B107" s="31"/>
      <c r="L107" s="31"/>
    </row>
    <row r="108" spans="2:12" s="1" customFormat="1" ht="12" customHeight="1">
      <c r="B108" s="31"/>
      <c r="C108" s="26" t="s">
        <v>16</v>
      </c>
      <c r="L108" s="31"/>
    </row>
    <row r="109" spans="2:12" s="1" customFormat="1" ht="16.5" customHeight="1">
      <c r="B109" s="31"/>
      <c r="E109" s="235" t="str">
        <f>E7</f>
        <v>Revitalizace veřejného prostranství před autobusovým nádražím v Karviné</v>
      </c>
      <c r="F109" s="236"/>
      <c r="G109" s="236"/>
      <c r="H109" s="236"/>
      <c r="L109" s="31"/>
    </row>
    <row r="110" spans="2:12" s="1" customFormat="1" ht="12" customHeight="1">
      <c r="B110" s="31"/>
      <c r="C110" s="26" t="s">
        <v>110</v>
      </c>
      <c r="L110" s="31"/>
    </row>
    <row r="111" spans="2:12" s="1" customFormat="1" ht="16.5" customHeight="1">
      <c r="B111" s="31"/>
      <c r="E111" s="207" t="str">
        <f>E9</f>
        <v xml:space="preserve">VRN - Vedlejší rozpočtové náklady </v>
      </c>
      <c r="F111" s="234"/>
      <c r="G111" s="234"/>
      <c r="H111" s="234"/>
      <c r="L111" s="31"/>
    </row>
    <row r="112" spans="2:12" s="1" customFormat="1" ht="6.95" customHeight="1">
      <c r="B112" s="31"/>
      <c r="L112" s="31"/>
    </row>
    <row r="113" spans="2:65" s="1" customFormat="1" ht="12" customHeight="1">
      <c r="B113" s="31"/>
      <c r="C113" s="26" t="s">
        <v>20</v>
      </c>
      <c r="F113" s="24" t="str">
        <f>F12</f>
        <v xml:space="preserve">Statutární město Karviná </v>
      </c>
      <c r="I113" s="26" t="s">
        <v>22</v>
      </c>
      <c r="J113" s="51"/>
      <c r="L113" s="31"/>
    </row>
    <row r="114" spans="2:65" s="1" customFormat="1" ht="6.95" customHeight="1">
      <c r="B114" s="31"/>
      <c r="L114" s="31"/>
    </row>
    <row r="115" spans="2:65" s="1" customFormat="1" ht="40.15" customHeight="1">
      <c r="B115" s="31"/>
      <c r="C115" s="26" t="s">
        <v>23</v>
      </c>
      <c r="F115" s="24" t="str">
        <f>E15</f>
        <v>Statutární město Karviná, Fryštácká 72/1</v>
      </c>
      <c r="I115" s="26" t="s">
        <v>30</v>
      </c>
      <c r="J115" s="29" t="str">
        <f>E21</f>
        <v>Atregia s.r.o., Vážného 10, Brno - Řečkovice</v>
      </c>
      <c r="L115" s="31"/>
    </row>
    <row r="116" spans="2:65" s="1" customFormat="1" ht="25.7" customHeight="1">
      <c r="B116" s="31"/>
      <c r="C116" s="26" t="s">
        <v>28</v>
      </c>
      <c r="F116" s="24" t="str">
        <f>IF(E18="","",E18)</f>
        <v>Vyplň údaj</v>
      </c>
      <c r="I116" s="26" t="s">
        <v>34</v>
      </c>
      <c r="J116" s="29" t="str">
        <f>E24</f>
        <v>Bc. Barbora Zábojníková</v>
      </c>
      <c r="L116" s="31"/>
    </row>
    <row r="117" spans="2:65" s="1" customFormat="1" ht="10.35" customHeight="1">
      <c r="B117" s="31"/>
      <c r="L117" s="31"/>
    </row>
    <row r="118" spans="2:65" s="10" customFormat="1" ht="29.25" customHeight="1">
      <c r="B118" s="112"/>
      <c r="C118" s="113" t="s">
        <v>121</v>
      </c>
      <c r="D118" s="114" t="s">
        <v>62</v>
      </c>
      <c r="E118" s="114" t="s">
        <v>58</v>
      </c>
      <c r="F118" s="114" t="s">
        <v>59</v>
      </c>
      <c r="G118" s="114" t="s">
        <v>122</v>
      </c>
      <c r="H118" s="114" t="s">
        <v>123</v>
      </c>
      <c r="I118" s="114" t="s">
        <v>124</v>
      </c>
      <c r="J118" s="114" t="s">
        <v>114</v>
      </c>
      <c r="K118" s="115" t="s">
        <v>125</v>
      </c>
      <c r="L118" s="112"/>
      <c r="M118" s="58" t="s">
        <v>1</v>
      </c>
      <c r="N118" s="59" t="s">
        <v>41</v>
      </c>
      <c r="O118" s="59" t="s">
        <v>126</v>
      </c>
      <c r="P118" s="59" t="s">
        <v>127</v>
      </c>
      <c r="Q118" s="59" t="s">
        <v>128</v>
      </c>
      <c r="R118" s="59" t="s">
        <v>129</v>
      </c>
      <c r="S118" s="59" t="s">
        <v>130</v>
      </c>
      <c r="T118" s="60" t="s">
        <v>131</v>
      </c>
    </row>
    <row r="119" spans="2:65" s="1" customFormat="1" ht="22.9" customHeight="1">
      <c r="B119" s="31"/>
      <c r="C119" s="63" t="s">
        <v>132</v>
      </c>
      <c r="J119" s="116">
        <f>BK119</f>
        <v>0</v>
      </c>
      <c r="L119" s="31"/>
      <c r="M119" s="61"/>
      <c r="N119" s="52"/>
      <c r="O119" s="52"/>
      <c r="P119" s="117">
        <f>P120</f>
        <v>0</v>
      </c>
      <c r="Q119" s="52"/>
      <c r="R119" s="117">
        <f>R120</f>
        <v>0</v>
      </c>
      <c r="S119" s="52"/>
      <c r="T119" s="118">
        <f>T120</f>
        <v>0</v>
      </c>
      <c r="AT119" s="16" t="s">
        <v>76</v>
      </c>
      <c r="AU119" s="16" t="s">
        <v>116</v>
      </c>
      <c r="BK119" s="119">
        <f>BK120</f>
        <v>0</v>
      </c>
    </row>
    <row r="120" spans="2:65" s="11" customFormat="1" ht="25.9" customHeight="1">
      <c r="B120" s="120"/>
      <c r="D120" s="121" t="s">
        <v>76</v>
      </c>
      <c r="E120" s="122" t="s">
        <v>91</v>
      </c>
      <c r="F120" s="122" t="s">
        <v>1309</v>
      </c>
      <c r="I120" s="123"/>
      <c r="J120" s="124">
        <f>BK120</f>
        <v>0</v>
      </c>
      <c r="L120" s="120"/>
      <c r="M120" s="125"/>
      <c r="P120" s="126">
        <f>P121+P124</f>
        <v>0</v>
      </c>
      <c r="R120" s="126">
        <f>R121+R124</f>
        <v>0</v>
      </c>
      <c r="T120" s="127">
        <f>T121+T124</f>
        <v>0</v>
      </c>
      <c r="AR120" s="121" t="s">
        <v>136</v>
      </c>
      <c r="AT120" s="128" t="s">
        <v>76</v>
      </c>
      <c r="AU120" s="128" t="s">
        <v>77</v>
      </c>
      <c r="AY120" s="121" t="s">
        <v>135</v>
      </c>
      <c r="BK120" s="129">
        <f>BK121+BK124</f>
        <v>0</v>
      </c>
    </row>
    <row r="121" spans="2:65" s="11" customFormat="1" ht="22.9" customHeight="1">
      <c r="B121" s="120"/>
      <c r="D121" s="121" t="s">
        <v>76</v>
      </c>
      <c r="E121" s="130" t="s">
        <v>1310</v>
      </c>
      <c r="F121" s="130" t="s">
        <v>1311</v>
      </c>
      <c r="I121" s="123"/>
      <c r="J121" s="131">
        <f>BK121</f>
        <v>0</v>
      </c>
      <c r="L121" s="120"/>
      <c r="M121" s="125"/>
      <c r="P121" s="126">
        <f>SUM(P122:P123)</f>
        <v>0</v>
      </c>
      <c r="R121" s="126">
        <f>SUM(R122:R123)</f>
        <v>0</v>
      </c>
      <c r="T121" s="127">
        <f>SUM(T122:T123)</f>
        <v>0</v>
      </c>
      <c r="AR121" s="121" t="s">
        <v>136</v>
      </c>
      <c r="AT121" s="128" t="s">
        <v>76</v>
      </c>
      <c r="AU121" s="128" t="s">
        <v>85</v>
      </c>
      <c r="AY121" s="121" t="s">
        <v>135</v>
      </c>
      <c r="BK121" s="129">
        <f>SUM(BK122:BK123)</f>
        <v>0</v>
      </c>
    </row>
    <row r="122" spans="2:65" s="1" customFormat="1" ht="24.2" customHeight="1">
      <c r="B122" s="31"/>
      <c r="C122" s="132" t="s">
        <v>85</v>
      </c>
      <c r="D122" s="132" t="s">
        <v>138</v>
      </c>
      <c r="E122" s="133" t="s">
        <v>1312</v>
      </c>
      <c r="F122" s="134" t="s">
        <v>1313</v>
      </c>
      <c r="G122" s="135" t="s">
        <v>1314</v>
      </c>
      <c r="H122" s="136">
        <v>1</v>
      </c>
      <c r="I122" s="137"/>
      <c r="J122" s="138">
        <f>ROUND(I122*H122,2)</f>
        <v>0</v>
      </c>
      <c r="K122" s="134" t="s">
        <v>307</v>
      </c>
      <c r="L122" s="31"/>
      <c r="M122" s="139" t="s">
        <v>1</v>
      </c>
      <c r="N122" s="140" t="s">
        <v>42</v>
      </c>
      <c r="P122" s="141">
        <f>O122*H122</f>
        <v>0</v>
      </c>
      <c r="Q122" s="141">
        <v>0</v>
      </c>
      <c r="R122" s="141">
        <f>Q122*H122</f>
        <v>0</v>
      </c>
      <c r="S122" s="141">
        <v>0</v>
      </c>
      <c r="T122" s="142">
        <f>S122*H122</f>
        <v>0</v>
      </c>
      <c r="AR122" s="143" t="s">
        <v>141</v>
      </c>
      <c r="AT122" s="143" t="s">
        <v>138</v>
      </c>
      <c r="AU122" s="143" t="s">
        <v>87</v>
      </c>
      <c r="AY122" s="16" t="s">
        <v>135</v>
      </c>
      <c r="BE122" s="144">
        <f>IF(N122="základní",J122,0)</f>
        <v>0</v>
      </c>
      <c r="BF122" s="144">
        <f>IF(N122="snížená",J122,0)</f>
        <v>0</v>
      </c>
      <c r="BG122" s="144">
        <f>IF(N122="zákl. přenesená",J122,0)</f>
        <v>0</v>
      </c>
      <c r="BH122" s="144">
        <f>IF(N122="sníž. přenesená",J122,0)</f>
        <v>0</v>
      </c>
      <c r="BI122" s="144">
        <f>IF(N122="nulová",J122,0)</f>
        <v>0</v>
      </c>
      <c r="BJ122" s="16" t="s">
        <v>85</v>
      </c>
      <c r="BK122" s="144">
        <f>ROUND(I122*H122,2)</f>
        <v>0</v>
      </c>
      <c r="BL122" s="16" t="s">
        <v>141</v>
      </c>
      <c r="BM122" s="143" t="s">
        <v>1315</v>
      </c>
    </row>
    <row r="123" spans="2:65" s="1" customFormat="1">
      <c r="B123" s="31"/>
      <c r="D123" s="145" t="s">
        <v>143</v>
      </c>
      <c r="F123" s="146" t="s">
        <v>1313</v>
      </c>
      <c r="I123" s="147"/>
      <c r="L123" s="31"/>
      <c r="M123" s="148"/>
      <c r="T123" s="55"/>
      <c r="AT123" s="16" t="s">
        <v>143</v>
      </c>
      <c r="AU123" s="16" t="s">
        <v>87</v>
      </c>
    </row>
    <row r="124" spans="2:65" s="11" customFormat="1" ht="22.9" customHeight="1">
      <c r="B124" s="120"/>
      <c r="D124" s="121" t="s">
        <v>76</v>
      </c>
      <c r="E124" s="130" t="s">
        <v>1316</v>
      </c>
      <c r="F124" s="130" t="s">
        <v>1317</v>
      </c>
      <c r="I124" s="123"/>
      <c r="J124" s="131">
        <f>BK124</f>
        <v>0</v>
      </c>
      <c r="L124" s="120"/>
      <c r="M124" s="125"/>
      <c r="P124" s="126">
        <f>SUM(P125:P130)</f>
        <v>0</v>
      </c>
      <c r="R124" s="126">
        <f>SUM(R125:R130)</f>
        <v>0</v>
      </c>
      <c r="T124" s="127">
        <f>SUM(T125:T130)</f>
        <v>0</v>
      </c>
      <c r="AR124" s="121" t="s">
        <v>136</v>
      </c>
      <c r="AT124" s="128" t="s">
        <v>76</v>
      </c>
      <c r="AU124" s="128" t="s">
        <v>85</v>
      </c>
      <c r="AY124" s="121" t="s">
        <v>135</v>
      </c>
      <c r="BK124" s="129">
        <f>SUM(BK125:BK130)</f>
        <v>0</v>
      </c>
    </row>
    <row r="125" spans="2:65" s="1" customFormat="1" ht="16.5" customHeight="1">
      <c r="B125" s="31"/>
      <c r="C125" s="132" t="s">
        <v>87</v>
      </c>
      <c r="D125" s="132" t="s">
        <v>138</v>
      </c>
      <c r="E125" s="133" t="s">
        <v>1318</v>
      </c>
      <c r="F125" s="134" t="s">
        <v>1319</v>
      </c>
      <c r="G125" s="135" t="s">
        <v>1320</v>
      </c>
      <c r="H125" s="136">
        <v>1</v>
      </c>
      <c r="I125" s="137"/>
      <c r="J125" s="138">
        <f>ROUND(I125*H125,2)</f>
        <v>0</v>
      </c>
      <c r="K125" s="134" t="s">
        <v>307</v>
      </c>
      <c r="L125" s="31"/>
      <c r="M125" s="139" t="s">
        <v>1</v>
      </c>
      <c r="N125" s="140" t="s">
        <v>42</v>
      </c>
      <c r="P125" s="141">
        <f>O125*H125</f>
        <v>0</v>
      </c>
      <c r="Q125" s="141">
        <v>0</v>
      </c>
      <c r="R125" s="141">
        <f>Q125*H125</f>
        <v>0</v>
      </c>
      <c r="S125" s="141">
        <v>0</v>
      </c>
      <c r="T125" s="142">
        <f>S125*H125</f>
        <v>0</v>
      </c>
      <c r="AR125" s="143" t="s">
        <v>1321</v>
      </c>
      <c r="AT125" s="143" t="s">
        <v>138</v>
      </c>
      <c r="AU125" s="143" t="s">
        <v>87</v>
      </c>
      <c r="AY125" s="16" t="s">
        <v>135</v>
      </c>
      <c r="BE125" s="144">
        <f>IF(N125="základní",J125,0)</f>
        <v>0</v>
      </c>
      <c r="BF125" s="144">
        <f>IF(N125="snížená",J125,0)</f>
        <v>0</v>
      </c>
      <c r="BG125" s="144">
        <f>IF(N125="zákl. přenesená",J125,0)</f>
        <v>0</v>
      </c>
      <c r="BH125" s="144">
        <f>IF(N125="sníž. přenesená",J125,0)</f>
        <v>0</v>
      </c>
      <c r="BI125" s="144">
        <f>IF(N125="nulová",J125,0)</f>
        <v>0</v>
      </c>
      <c r="BJ125" s="16" t="s">
        <v>85</v>
      </c>
      <c r="BK125" s="144">
        <f>ROUND(I125*H125,2)</f>
        <v>0</v>
      </c>
      <c r="BL125" s="16" t="s">
        <v>1321</v>
      </c>
      <c r="BM125" s="143" t="s">
        <v>1322</v>
      </c>
    </row>
    <row r="126" spans="2:65" s="1" customFormat="1">
      <c r="B126" s="31"/>
      <c r="D126" s="145" t="s">
        <v>143</v>
      </c>
      <c r="F126" s="146" t="s">
        <v>1323</v>
      </c>
      <c r="I126" s="147"/>
      <c r="L126" s="31"/>
      <c r="M126" s="148"/>
      <c r="T126" s="55"/>
      <c r="AT126" s="16" t="s">
        <v>143</v>
      </c>
      <c r="AU126" s="16" t="s">
        <v>87</v>
      </c>
    </row>
    <row r="127" spans="2:65" s="1" customFormat="1" ht="16.5" customHeight="1">
      <c r="B127" s="31"/>
      <c r="C127" s="132" t="s">
        <v>98</v>
      </c>
      <c r="D127" s="132" t="s">
        <v>138</v>
      </c>
      <c r="E127" s="133" t="s">
        <v>1324</v>
      </c>
      <c r="F127" s="134" t="s">
        <v>1325</v>
      </c>
      <c r="G127" s="135" t="s">
        <v>1320</v>
      </c>
      <c r="H127" s="136">
        <v>1</v>
      </c>
      <c r="I127" s="137"/>
      <c r="J127" s="138">
        <f>ROUND(I127*H127,2)</f>
        <v>0</v>
      </c>
      <c r="K127" s="134" t="s">
        <v>307</v>
      </c>
      <c r="L127" s="31"/>
      <c r="M127" s="139" t="s">
        <v>1</v>
      </c>
      <c r="N127" s="140" t="s">
        <v>42</v>
      </c>
      <c r="P127" s="141">
        <f>O127*H127</f>
        <v>0</v>
      </c>
      <c r="Q127" s="141">
        <v>0</v>
      </c>
      <c r="R127" s="141">
        <f>Q127*H127</f>
        <v>0</v>
      </c>
      <c r="S127" s="141">
        <v>0</v>
      </c>
      <c r="T127" s="142">
        <f>S127*H127</f>
        <v>0</v>
      </c>
      <c r="AR127" s="143" t="s">
        <v>1321</v>
      </c>
      <c r="AT127" s="143" t="s">
        <v>138</v>
      </c>
      <c r="AU127" s="143" t="s">
        <v>87</v>
      </c>
      <c r="AY127" s="16" t="s">
        <v>135</v>
      </c>
      <c r="BE127" s="144">
        <f>IF(N127="základní",J127,0)</f>
        <v>0</v>
      </c>
      <c r="BF127" s="144">
        <f>IF(N127="snížená",J127,0)</f>
        <v>0</v>
      </c>
      <c r="BG127" s="144">
        <f>IF(N127="zákl. přenesená",J127,0)</f>
        <v>0</v>
      </c>
      <c r="BH127" s="144">
        <f>IF(N127="sníž. přenesená",J127,0)</f>
        <v>0</v>
      </c>
      <c r="BI127" s="144">
        <f>IF(N127="nulová",J127,0)</f>
        <v>0</v>
      </c>
      <c r="BJ127" s="16" t="s">
        <v>85</v>
      </c>
      <c r="BK127" s="144">
        <f>ROUND(I127*H127,2)</f>
        <v>0</v>
      </c>
      <c r="BL127" s="16" t="s">
        <v>1321</v>
      </c>
      <c r="BM127" s="143" t="s">
        <v>1326</v>
      </c>
    </row>
    <row r="128" spans="2:65" s="1" customFormat="1">
      <c r="B128" s="31"/>
      <c r="D128" s="145" t="s">
        <v>143</v>
      </c>
      <c r="F128" s="146" t="s">
        <v>1325</v>
      </c>
      <c r="I128" s="147"/>
      <c r="L128" s="31"/>
      <c r="M128" s="148"/>
      <c r="T128" s="55"/>
      <c r="AT128" s="16" t="s">
        <v>143</v>
      </c>
      <c r="AU128" s="16" t="s">
        <v>87</v>
      </c>
    </row>
    <row r="129" spans="2:65" s="1" customFormat="1" ht="16.5" customHeight="1">
      <c r="B129" s="31"/>
      <c r="C129" s="132" t="s">
        <v>141</v>
      </c>
      <c r="D129" s="132" t="s">
        <v>138</v>
      </c>
      <c r="E129" s="133" t="s">
        <v>1327</v>
      </c>
      <c r="F129" s="134" t="s">
        <v>1351</v>
      </c>
      <c r="G129" s="135" t="s">
        <v>1320</v>
      </c>
      <c r="H129" s="136">
        <v>1</v>
      </c>
      <c r="I129" s="137"/>
      <c r="J129" s="138">
        <f>ROUND(I129*H129,2)</f>
        <v>0</v>
      </c>
      <c r="K129" s="134" t="s">
        <v>1352</v>
      </c>
      <c r="L129" s="31"/>
      <c r="M129" s="139" t="s">
        <v>1</v>
      </c>
      <c r="N129" s="140" t="s">
        <v>42</v>
      </c>
      <c r="P129" s="141">
        <f>O129*H129</f>
        <v>0</v>
      </c>
      <c r="Q129" s="141">
        <v>0</v>
      </c>
      <c r="R129" s="141">
        <f>Q129*H129</f>
        <v>0</v>
      </c>
      <c r="S129" s="141">
        <v>0</v>
      </c>
      <c r="T129" s="142">
        <f>S129*H129</f>
        <v>0</v>
      </c>
      <c r="AR129" s="143" t="s">
        <v>1321</v>
      </c>
      <c r="AT129" s="143" t="s">
        <v>138</v>
      </c>
      <c r="AU129" s="143" t="s">
        <v>87</v>
      </c>
      <c r="AY129" s="16" t="s">
        <v>135</v>
      </c>
      <c r="BE129" s="144">
        <f>IF(N129="základní",J129,0)</f>
        <v>0</v>
      </c>
      <c r="BF129" s="144">
        <f>IF(N129="snížená",J129,0)</f>
        <v>0</v>
      </c>
      <c r="BG129" s="144">
        <f>IF(N129="zákl. přenesená",J129,0)</f>
        <v>0</v>
      </c>
      <c r="BH129" s="144">
        <f>IF(N129="sníž. přenesená",J129,0)</f>
        <v>0</v>
      </c>
      <c r="BI129" s="144">
        <f>IF(N129="nulová",J129,0)</f>
        <v>0</v>
      </c>
      <c r="BJ129" s="16" t="s">
        <v>85</v>
      </c>
      <c r="BK129" s="144">
        <f>ROUND(I129*H129,2)</f>
        <v>0</v>
      </c>
      <c r="BL129" s="16" t="s">
        <v>1321</v>
      </c>
      <c r="BM129" s="143" t="s">
        <v>1328</v>
      </c>
    </row>
    <row r="130" spans="2:65" s="1" customFormat="1">
      <c r="B130" s="31"/>
      <c r="D130" s="145" t="s">
        <v>143</v>
      </c>
      <c r="F130" s="146"/>
      <c r="I130" s="147"/>
      <c r="L130" s="31"/>
      <c r="M130" s="185"/>
      <c r="N130" s="186"/>
      <c r="O130" s="186"/>
      <c r="P130" s="186"/>
      <c r="Q130" s="186"/>
      <c r="R130" s="186"/>
      <c r="S130" s="186"/>
      <c r="T130" s="187"/>
      <c r="AT130" s="16" t="s">
        <v>143</v>
      </c>
      <c r="AU130" s="16" t="s">
        <v>87</v>
      </c>
    </row>
    <row r="131" spans="2:65" s="1" customFormat="1" ht="6.95" customHeight="1">
      <c r="B131" s="43"/>
      <c r="C131" s="44"/>
      <c r="D131" s="44"/>
      <c r="E131" s="44"/>
      <c r="F131" s="44"/>
      <c r="G131" s="44"/>
      <c r="H131" s="44"/>
      <c r="I131" s="44"/>
      <c r="J131" s="44"/>
      <c r="K131" s="44"/>
      <c r="L131" s="31"/>
    </row>
  </sheetData>
  <sheetProtection algorithmName="SHA-512" hashValue="XTgo5qC89g1m6HxnoRVCkmRIv9JR8u6I8Z6elp/8o/lg+j8pnpzaRwTtOOLReqq5cQV85fYVH34t0a3s9/KK+g==" saltValue="FCiVQxhdYuiTHga4yZ2Evg==" spinCount="100000" sheet="1" formatColumns="0" formatRows="0" autoFilter="0"/>
  <autoFilter ref="C118:K130" xr:uid="{00000000-0009-0000-0000-000003000000}"/>
  <mergeCells count="9">
    <mergeCell ref="E87:H87"/>
    <mergeCell ref="E109:H109"/>
    <mergeCell ref="E111:H111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H309"/>
  <sheetViews>
    <sheetView showGridLines="0" workbookViewId="0">
      <selection activeCell="J6" sqref="J6"/>
    </sheetView>
  </sheetViews>
  <sheetFormatPr defaultRowHeight="11.25"/>
  <cols>
    <col min="1" max="1" width="8.33203125" customWidth="1"/>
    <col min="2" max="2" width="1.6640625" customWidth="1"/>
    <col min="3" max="3" width="25" customWidth="1"/>
    <col min="4" max="4" width="130.83203125" customWidth="1"/>
    <col min="5" max="5" width="13.33203125" customWidth="1"/>
    <col min="6" max="6" width="20" customWidth="1"/>
    <col min="7" max="7" width="1.6640625" customWidth="1"/>
    <col min="8" max="8" width="8.33203125" customWidth="1"/>
  </cols>
  <sheetData>
    <row r="1" spans="2:8" ht="11.25" customHeight="1"/>
    <row r="2" spans="2:8" ht="36.950000000000003" customHeight="1"/>
    <row r="3" spans="2:8" ht="6.95" customHeight="1">
      <c r="B3" s="17"/>
      <c r="C3" s="18"/>
      <c r="D3" s="18"/>
      <c r="E3" s="18"/>
      <c r="F3" s="18"/>
      <c r="G3" s="18"/>
      <c r="H3" s="19"/>
    </row>
    <row r="4" spans="2:8" ht="24.95" customHeight="1">
      <c r="B4" s="19"/>
      <c r="C4" s="20" t="s">
        <v>1329</v>
      </c>
      <c r="H4" s="19"/>
    </row>
    <row r="5" spans="2:8" ht="12" customHeight="1">
      <c r="B5" s="19"/>
      <c r="C5" s="23" t="s">
        <v>13</v>
      </c>
      <c r="D5" s="230" t="s">
        <v>14</v>
      </c>
      <c r="E5" s="196"/>
      <c r="F5" s="196"/>
      <c r="H5" s="19"/>
    </row>
    <row r="6" spans="2:8" ht="36.950000000000003" customHeight="1">
      <c r="B6" s="19"/>
      <c r="C6" s="25" t="s">
        <v>16</v>
      </c>
      <c r="D6" s="227" t="s">
        <v>17</v>
      </c>
      <c r="E6" s="196"/>
      <c r="F6" s="196"/>
      <c r="H6" s="19"/>
    </row>
    <row r="7" spans="2:8" ht="16.5" customHeight="1">
      <c r="B7" s="19"/>
      <c r="C7" s="26" t="s">
        <v>22</v>
      </c>
      <c r="D7" s="51">
        <f>'Rekapitulace stavby'!AN8</f>
        <v>0</v>
      </c>
      <c r="H7" s="19"/>
    </row>
    <row r="8" spans="2:8" s="1" customFormat="1" ht="10.9" customHeight="1">
      <c r="B8" s="31"/>
      <c r="H8" s="31"/>
    </row>
    <row r="9" spans="2:8" s="10" customFormat="1" ht="29.25" customHeight="1">
      <c r="B9" s="112"/>
      <c r="C9" s="113" t="s">
        <v>58</v>
      </c>
      <c r="D9" s="114" t="s">
        <v>59</v>
      </c>
      <c r="E9" s="114" t="s">
        <v>122</v>
      </c>
      <c r="F9" s="115" t="s">
        <v>1330</v>
      </c>
      <c r="H9" s="112"/>
    </row>
    <row r="10" spans="2:8" s="1" customFormat="1" ht="26.45" customHeight="1">
      <c r="B10" s="31"/>
      <c r="C10" s="188" t="s">
        <v>82</v>
      </c>
      <c r="D10" s="188" t="s">
        <v>83</v>
      </c>
      <c r="H10" s="31"/>
    </row>
    <row r="11" spans="2:8" s="1" customFormat="1" ht="16.899999999999999" customHeight="1">
      <c r="B11" s="31"/>
      <c r="C11" s="189" t="s">
        <v>1331</v>
      </c>
      <c r="D11" s="190" t="s">
        <v>1332</v>
      </c>
      <c r="E11" s="191" t="s">
        <v>1</v>
      </c>
      <c r="F11" s="192">
        <v>34.768999999999998</v>
      </c>
      <c r="H11" s="31"/>
    </row>
    <row r="12" spans="2:8" s="1" customFormat="1" ht="16.899999999999999" customHeight="1">
      <c r="B12" s="31"/>
      <c r="C12" s="193" t="s">
        <v>1</v>
      </c>
      <c r="D12" s="193" t="s">
        <v>1333</v>
      </c>
      <c r="E12" s="16" t="s">
        <v>1</v>
      </c>
      <c r="F12" s="194">
        <v>2.68</v>
      </c>
      <c r="H12" s="31"/>
    </row>
    <row r="13" spans="2:8" s="1" customFormat="1" ht="16.899999999999999" customHeight="1">
      <c r="B13" s="31"/>
      <c r="C13" s="193" t="s">
        <v>1</v>
      </c>
      <c r="D13" s="193" t="s">
        <v>1334</v>
      </c>
      <c r="E13" s="16" t="s">
        <v>1</v>
      </c>
      <c r="F13" s="194">
        <v>1382</v>
      </c>
      <c r="H13" s="31"/>
    </row>
    <row r="14" spans="2:8" s="1" customFormat="1" ht="16.899999999999999" customHeight="1">
      <c r="B14" s="31"/>
      <c r="C14" s="193" t="s">
        <v>1</v>
      </c>
      <c r="D14" s="193" t="s">
        <v>1335</v>
      </c>
      <c r="E14" s="16" t="s">
        <v>1</v>
      </c>
      <c r="F14" s="194">
        <v>353.75</v>
      </c>
      <c r="H14" s="31"/>
    </row>
    <row r="15" spans="2:8" s="1" customFormat="1" ht="16.899999999999999" customHeight="1">
      <c r="B15" s="31"/>
      <c r="C15" s="193" t="s">
        <v>1</v>
      </c>
      <c r="D15" s="193" t="s">
        <v>531</v>
      </c>
      <c r="E15" s="16" t="s">
        <v>1</v>
      </c>
      <c r="F15" s="194">
        <v>1738.43</v>
      </c>
      <c r="H15" s="31"/>
    </row>
    <row r="16" spans="2:8" s="1" customFormat="1" ht="16.899999999999999" customHeight="1">
      <c r="B16" s="31"/>
      <c r="C16" s="193" t="s">
        <v>1</v>
      </c>
      <c r="D16" s="193" t="s">
        <v>1336</v>
      </c>
      <c r="E16" s="16" t="s">
        <v>1</v>
      </c>
      <c r="F16" s="194">
        <v>34.768999999999998</v>
      </c>
      <c r="H16" s="31"/>
    </row>
    <row r="17" spans="2:8" s="1" customFormat="1" ht="16.899999999999999" customHeight="1">
      <c r="B17" s="31"/>
      <c r="C17" s="195" t="s">
        <v>1337</v>
      </c>
      <c r="H17" s="31"/>
    </row>
    <row r="18" spans="2:8" s="1" customFormat="1" ht="16.899999999999999" customHeight="1">
      <c r="B18" s="31"/>
      <c r="C18" s="193" t="s">
        <v>218</v>
      </c>
      <c r="D18" s="193" t="s">
        <v>219</v>
      </c>
      <c r="E18" s="16" t="s">
        <v>161</v>
      </c>
      <c r="F18" s="194">
        <v>12.169</v>
      </c>
      <c r="H18" s="31"/>
    </row>
    <row r="19" spans="2:8" s="1" customFormat="1" ht="16.899999999999999" customHeight="1">
      <c r="B19" s="31"/>
      <c r="C19" s="189" t="s">
        <v>103</v>
      </c>
      <c r="D19" s="190" t="s">
        <v>104</v>
      </c>
      <c r="E19" s="191" t="s">
        <v>105</v>
      </c>
      <c r="F19" s="192">
        <v>833.5</v>
      </c>
      <c r="H19" s="31"/>
    </row>
    <row r="20" spans="2:8" s="1" customFormat="1" ht="16.899999999999999" customHeight="1">
      <c r="B20" s="31"/>
      <c r="C20" s="193" t="s">
        <v>1</v>
      </c>
      <c r="D20" s="193" t="s">
        <v>1338</v>
      </c>
      <c r="E20" s="16" t="s">
        <v>1</v>
      </c>
      <c r="F20" s="194">
        <v>833.5</v>
      </c>
      <c r="H20" s="31"/>
    </row>
    <row r="21" spans="2:8" s="1" customFormat="1" ht="16.899999999999999" customHeight="1">
      <c r="B21" s="31"/>
      <c r="C21" s="193" t="s">
        <v>1</v>
      </c>
      <c r="D21" s="193" t="s">
        <v>531</v>
      </c>
      <c r="E21" s="16" t="s">
        <v>1</v>
      </c>
      <c r="F21" s="194">
        <v>833.5</v>
      </c>
      <c r="H21" s="31"/>
    </row>
    <row r="22" spans="2:8" s="1" customFormat="1" ht="16.899999999999999" customHeight="1">
      <c r="B22" s="31"/>
      <c r="C22" s="195" t="s">
        <v>1337</v>
      </c>
      <c r="H22" s="31"/>
    </row>
    <row r="23" spans="2:8" s="1" customFormat="1" ht="16.899999999999999" customHeight="1">
      <c r="B23" s="31"/>
      <c r="C23" s="193" t="s">
        <v>203</v>
      </c>
      <c r="D23" s="193" t="s">
        <v>204</v>
      </c>
      <c r="E23" s="16" t="s">
        <v>105</v>
      </c>
      <c r="F23" s="194">
        <v>1415.5</v>
      </c>
      <c r="H23" s="31"/>
    </row>
    <row r="24" spans="2:8" s="1" customFormat="1" ht="16.899999999999999" customHeight="1">
      <c r="B24" s="31"/>
      <c r="C24" s="193" t="s">
        <v>213</v>
      </c>
      <c r="D24" s="193" t="s">
        <v>214</v>
      </c>
      <c r="E24" s="16" t="s">
        <v>105</v>
      </c>
      <c r="F24" s="194">
        <v>1415.5</v>
      </c>
      <c r="H24" s="31"/>
    </row>
    <row r="25" spans="2:8" s="1" customFormat="1" ht="16.899999999999999" customHeight="1">
      <c r="B25" s="31"/>
      <c r="C25" s="193" t="s">
        <v>208</v>
      </c>
      <c r="D25" s="193" t="s">
        <v>209</v>
      </c>
      <c r="E25" s="16" t="s">
        <v>105</v>
      </c>
      <c r="F25" s="194">
        <v>1415.5</v>
      </c>
      <c r="H25" s="31"/>
    </row>
    <row r="26" spans="2:8" s="1" customFormat="1" ht="16.899999999999999" customHeight="1">
      <c r="B26" s="31"/>
      <c r="C26" s="189" t="s">
        <v>107</v>
      </c>
      <c r="D26" s="190" t="s">
        <v>108</v>
      </c>
      <c r="E26" s="191" t="s">
        <v>105</v>
      </c>
      <c r="F26" s="192">
        <v>582</v>
      </c>
      <c r="H26" s="31"/>
    </row>
    <row r="27" spans="2:8" s="1" customFormat="1" ht="16.899999999999999" customHeight="1">
      <c r="B27" s="31"/>
      <c r="C27" s="193" t="s">
        <v>1</v>
      </c>
      <c r="D27" s="193" t="s">
        <v>1339</v>
      </c>
      <c r="E27" s="16" t="s">
        <v>1</v>
      </c>
      <c r="F27" s="194">
        <v>582</v>
      </c>
      <c r="H27" s="31"/>
    </row>
    <row r="28" spans="2:8" s="1" customFormat="1" ht="16.899999999999999" customHeight="1">
      <c r="B28" s="31"/>
      <c r="C28" s="195" t="s">
        <v>1337</v>
      </c>
      <c r="H28" s="31"/>
    </row>
    <row r="29" spans="2:8" s="1" customFormat="1" ht="16.899999999999999" customHeight="1">
      <c r="B29" s="31"/>
      <c r="C29" s="193" t="s">
        <v>203</v>
      </c>
      <c r="D29" s="193" t="s">
        <v>204</v>
      </c>
      <c r="E29" s="16" t="s">
        <v>105</v>
      </c>
      <c r="F29" s="194">
        <v>1415.5</v>
      </c>
      <c r="H29" s="31"/>
    </row>
    <row r="30" spans="2:8" s="1" customFormat="1" ht="16.899999999999999" customHeight="1">
      <c r="B30" s="31"/>
      <c r="C30" s="193" t="s">
        <v>213</v>
      </c>
      <c r="D30" s="193" t="s">
        <v>214</v>
      </c>
      <c r="E30" s="16" t="s">
        <v>105</v>
      </c>
      <c r="F30" s="194">
        <v>1415.5</v>
      </c>
      <c r="H30" s="31"/>
    </row>
    <row r="31" spans="2:8" s="1" customFormat="1" ht="16.899999999999999" customHeight="1">
      <c r="B31" s="31"/>
      <c r="C31" s="193" t="s">
        <v>208</v>
      </c>
      <c r="D31" s="193" t="s">
        <v>209</v>
      </c>
      <c r="E31" s="16" t="s">
        <v>105</v>
      </c>
      <c r="F31" s="194">
        <v>1415.5</v>
      </c>
      <c r="H31" s="31"/>
    </row>
    <row r="32" spans="2:8" s="1" customFormat="1" ht="16.899999999999999" customHeight="1">
      <c r="B32" s="31"/>
      <c r="C32" s="189" t="s">
        <v>1340</v>
      </c>
      <c r="D32" s="190" t="s">
        <v>1341</v>
      </c>
      <c r="E32" s="191" t="s">
        <v>105</v>
      </c>
      <c r="F32" s="192">
        <v>2.68</v>
      </c>
      <c r="H32" s="31"/>
    </row>
    <row r="33" spans="2:8" s="1" customFormat="1" ht="16.899999999999999" customHeight="1">
      <c r="B33" s="31"/>
      <c r="C33" s="193" t="s">
        <v>1</v>
      </c>
      <c r="D33" s="193" t="s">
        <v>1342</v>
      </c>
      <c r="E33" s="16" t="s">
        <v>1</v>
      </c>
      <c r="F33" s="194">
        <v>2.68</v>
      </c>
      <c r="H33" s="31"/>
    </row>
    <row r="34" spans="2:8" s="1" customFormat="1" ht="16.899999999999999" customHeight="1">
      <c r="B34" s="31"/>
      <c r="C34" s="195" t="s">
        <v>1337</v>
      </c>
      <c r="H34" s="31"/>
    </row>
    <row r="35" spans="2:8" s="1" customFormat="1" ht="16.899999999999999" customHeight="1">
      <c r="B35" s="31"/>
      <c r="C35" s="193" t="s">
        <v>159</v>
      </c>
      <c r="D35" s="193" t="s">
        <v>160</v>
      </c>
      <c r="E35" s="16" t="s">
        <v>161</v>
      </c>
      <c r="F35" s="194">
        <v>2.68</v>
      </c>
      <c r="H35" s="31"/>
    </row>
    <row r="36" spans="2:8" s="1" customFormat="1" ht="16.899999999999999" customHeight="1">
      <c r="B36" s="31"/>
      <c r="C36" s="189" t="s">
        <v>94</v>
      </c>
      <c r="D36" s="190" t="s">
        <v>95</v>
      </c>
      <c r="E36" s="191" t="s">
        <v>96</v>
      </c>
      <c r="F36" s="192">
        <v>31</v>
      </c>
      <c r="H36" s="31"/>
    </row>
    <row r="37" spans="2:8" s="1" customFormat="1" ht="16.899999999999999" customHeight="1">
      <c r="B37" s="31"/>
      <c r="C37" s="193" t="s">
        <v>1</v>
      </c>
      <c r="D37" s="193" t="s">
        <v>97</v>
      </c>
      <c r="E37" s="16" t="s">
        <v>1</v>
      </c>
      <c r="F37" s="194">
        <v>31</v>
      </c>
      <c r="H37" s="31"/>
    </row>
    <row r="38" spans="2:8" s="1" customFormat="1" ht="16.899999999999999" customHeight="1">
      <c r="B38" s="31"/>
      <c r="C38" s="195" t="s">
        <v>1337</v>
      </c>
      <c r="H38" s="31"/>
    </row>
    <row r="39" spans="2:8" s="1" customFormat="1" ht="16.899999999999999" customHeight="1">
      <c r="B39" s="31"/>
      <c r="C39" s="193" t="s">
        <v>139</v>
      </c>
      <c r="D39" s="193" t="s">
        <v>140</v>
      </c>
      <c r="E39" s="16" t="s">
        <v>96</v>
      </c>
      <c r="F39" s="194">
        <v>31</v>
      </c>
      <c r="H39" s="31"/>
    </row>
    <row r="40" spans="2:8" s="1" customFormat="1" ht="16.899999999999999" customHeight="1">
      <c r="B40" s="31"/>
      <c r="C40" s="193" t="s">
        <v>150</v>
      </c>
      <c r="D40" s="193" t="s">
        <v>151</v>
      </c>
      <c r="E40" s="16" t="s">
        <v>96</v>
      </c>
      <c r="F40" s="194">
        <v>31</v>
      </c>
      <c r="H40" s="31"/>
    </row>
    <row r="41" spans="2:8" s="1" customFormat="1" ht="16.899999999999999" customHeight="1">
      <c r="B41" s="31"/>
      <c r="C41" s="193" t="s">
        <v>193</v>
      </c>
      <c r="D41" s="193" t="s">
        <v>194</v>
      </c>
      <c r="E41" s="16" t="s">
        <v>96</v>
      </c>
      <c r="F41" s="194">
        <v>31</v>
      </c>
      <c r="H41" s="31"/>
    </row>
    <row r="42" spans="2:8" s="1" customFormat="1" ht="16.899999999999999" customHeight="1">
      <c r="B42" s="31"/>
      <c r="C42" s="189" t="s">
        <v>99</v>
      </c>
      <c r="D42" s="190" t="s">
        <v>100</v>
      </c>
      <c r="E42" s="191" t="s">
        <v>96</v>
      </c>
      <c r="F42" s="192">
        <v>14</v>
      </c>
      <c r="H42" s="31"/>
    </row>
    <row r="43" spans="2:8" s="1" customFormat="1" ht="16.899999999999999" customHeight="1">
      <c r="B43" s="31"/>
      <c r="C43" s="193" t="s">
        <v>1</v>
      </c>
      <c r="D43" s="193" t="s">
        <v>101</v>
      </c>
      <c r="E43" s="16" t="s">
        <v>1</v>
      </c>
      <c r="F43" s="194">
        <v>14</v>
      </c>
      <c r="H43" s="31"/>
    </row>
    <row r="44" spans="2:8" s="1" customFormat="1" ht="16.899999999999999" customHeight="1">
      <c r="B44" s="31"/>
      <c r="C44" s="195" t="s">
        <v>1337</v>
      </c>
      <c r="H44" s="31"/>
    </row>
    <row r="45" spans="2:8" s="1" customFormat="1" ht="16.899999999999999" customHeight="1">
      <c r="B45" s="31"/>
      <c r="C45" s="193" t="s">
        <v>146</v>
      </c>
      <c r="D45" s="193" t="s">
        <v>147</v>
      </c>
      <c r="E45" s="16" t="s">
        <v>96</v>
      </c>
      <c r="F45" s="194">
        <v>14</v>
      </c>
      <c r="H45" s="31"/>
    </row>
    <row r="46" spans="2:8" s="1" customFormat="1" ht="16.899999999999999" customHeight="1">
      <c r="B46" s="31"/>
      <c r="C46" s="193" t="s">
        <v>154</v>
      </c>
      <c r="D46" s="193" t="s">
        <v>155</v>
      </c>
      <c r="E46" s="16" t="s">
        <v>96</v>
      </c>
      <c r="F46" s="194">
        <v>14</v>
      </c>
      <c r="H46" s="31"/>
    </row>
    <row r="47" spans="2:8" s="1" customFormat="1" ht="16.899999999999999" customHeight="1">
      <c r="B47" s="31"/>
      <c r="C47" s="193" t="s">
        <v>197</v>
      </c>
      <c r="D47" s="193" t="s">
        <v>198</v>
      </c>
      <c r="E47" s="16" t="s">
        <v>96</v>
      </c>
      <c r="F47" s="194">
        <v>14</v>
      </c>
      <c r="H47" s="31"/>
    </row>
    <row r="48" spans="2:8" s="1" customFormat="1" ht="16.899999999999999" customHeight="1">
      <c r="B48" s="31"/>
      <c r="C48" s="189" t="s">
        <v>1343</v>
      </c>
      <c r="D48" s="190" t="s">
        <v>1344</v>
      </c>
      <c r="E48" s="191" t="s">
        <v>258</v>
      </c>
      <c r="F48" s="192">
        <v>1.34</v>
      </c>
      <c r="H48" s="31"/>
    </row>
    <row r="49" spans="2:8" s="1" customFormat="1" ht="16.899999999999999" customHeight="1">
      <c r="B49" s="31"/>
      <c r="C49" s="195" t="s">
        <v>1337</v>
      </c>
      <c r="H49" s="31"/>
    </row>
    <row r="50" spans="2:8" s="1" customFormat="1" ht="16.899999999999999" customHeight="1">
      <c r="B50" s="31"/>
      <c r="C50" s="193" t="s">
        <v>159</v>
      </c>
      <c r="D50" s="193" t="s">
        <v>160</v>
      </c>
      <c r="E50" s="16" t="s">
        <v>161</v>
      </c>
      <c r="F50" s="194">
        <v>2.68</v>
      </c>
      <c r="H50" s="31"/>
    </row>
    <row r="51" spans="2:8" s="1" customFormat="1" ht="26.45" customHeight="1">
      <c r="B51" s="31"/>
      <c r="C51" s="188" t="s">
        <v>88</v>
      </c>
      <c r="D51" s="188" t="s">
        <v>89</v>
      </c>
      <c r="H51" s="31"/>
    </row>
    <row r="52" spans="2:8" s="1" customFormat="1" ht="16.899999999999999" customHeight="1">
      <c r="B52" s="31"/>
      <c r="C52" s="189" t="s">
        <v>1249</v>
      </c>
      <c r="D52" s="190" t="s">
        <v>1</v>
      </c>
      <c r="E52" s="191" t="s">
        <v>1</v>
      </c>
      <c r="F52" s="192">
        <v>265.36</v>
      </c>
      <c r="H52" s="31"/>
    </row>
    <row r="53" spans="2:8" s="1" customFormat="1" ht="16.899999999999999" customHeight="1">
      <c r="B53" s="31"/>
      <c r="C53" s="193" t="s">
        <v>1249</v>
      </c>
      <c r="D53" s="193" t="s">
        <v>1250</v>
      </c>
      <c r="E53" s="16" t="s">
        <v>1</v>
      </c>
      <c r="F53" s="194">
        <v>265.36</v>
      </c>
      <c r="H53" s="31"/>
    </row>
    <row r="54" spans="2:8" s="1" customFormat="1" ht="16.899999999999999" customHeight="1">
      <c r="B54" s="31"/>
      <c r="C54" s="195" t="s">
        <v>1337</v>
      </c>
      <c r="H54" s="31"/>
    </row>
    <row r="55" spans="2:8" s="1" customFormat="1" ht="16.899999999999999" customHeight="1">
      <c r="B55" s="31"/>
      <c r="C55" s="193" t="s">
        <v>218</v>
      </c>
      <c r="D55" s="193" t="s">
        <v>219</v>
      </c>
      <c r="E55" s="16" t="s">
        <v>161</v>
      </c>
      <c r="F55" s="194">
        <v>26.536000000000001</v>
      </c>
      <c r="H55" s="31"/>
    </row>
    <row r="56" spans="2:8" s="1" customFormat="1" ht="16.899999999999999" customHeight="1">
      <c r="B56" s="31"/>
      <c r="C56" s="193" t="s">
        <v>218</v>
      </c>
      <c r="D56" s="193" t="s">
        <v>219</v>
      </c>
      <c r="E56" s="16" t="s">
        <v>161</v>
      </c>
      <c r="F56" s="194">
        <v>26.536000000000001</v>
      </c>
      <c r="H56" s="31"/>
    </row>
    <row r="57" spans="2:8" s="1" customFormat="1" ht="16.899999999999999" customHeight="1">
      <c r="B57" s="31"/>
      <c r="C57" s="189" t="s">
        <v>1213</v>
      </c>
      <c r="D57" s="190" t="s">
        <v>1</v>
      </c>
      <c r="E57" s="191" t="s">
        <v>258</v>
      </c>
      <c r="F57" s="192">
        <v>331.7</v>
      </c>
      <c r="H57" s="31"/>
    </row>
    <row r="58" spans="2:8" s="1" customFormat="1" ht="16.899999999999999" customHeight="1">
      <c r="B58" s="31"/>
      <c r="C58" s="193" t="s">
        <v>1213</v>
      </c>
      <c r="D58" s="193" t="s">
        <v>1214</v>
      </c>
      <c r="E58" s="16" t="s">
        <v>1</v>
      </c>
      <c r="F58" s="194">
        <v>331.7</v>
      </c>
      <c r="H58" s="31"/>
    </row>
    <row r="59" spans="2:8" s="1" customFormat="1" ht="16.899999999999999" customHeight="1">
      <c r="B59" s="31"/>
      <c r="C59" s="195" t="s">
        <v>1337</v>
      </c>
      <c r="H59" s="31"/>
    </row>
    <row r="60" spans="2:8" s="1" customFormat="1" ht="16.899999999999999" customHeight="1">
      <c r="B60" s="31"/>
      <c r="C60" s="193" t="s">
        <v>218</v>
      </c>
      <c r="D60" s="193" t="s">
        <v>219</v>
      </c>
      <c r="E60" s="16" t="s">
        <v>161</v>
      </c>
      <c r="F60" s="194">
        <v>33.17</v>
      </c>
      <c r="H60" s="31"/>
    </row>
    <row r="61" spans="2:8" s="1" customFormat="1" ht="16.899999999999999" customHeight="1">
      <c r="B61" s="31"/>
      <c r="C61" s="189" t="s">
        <v>266</v>
      </c>
      <c r="D61" s="190" t="s">
        <v>267</v>
      </c>
      <c r="E61" s="191" t="s">
        <v>96</v>
      </c>
      <c r="F61" s="192">
        <v>500</v>
      </c>
      <c r="H61" s="31"/>
    </row>
    <row r="62" spans="2:8" s="1" customFormat="1" ht="16.899999999999999" customHeight="1">
      <c r="B62" s="31"/>
      <c r="C62" s="193" t="s">
        <v>1</v>
      </c>
      <c r="D62" s="193" t="s">
        <v>268</v>
      </c>
      <c r="E62" s="16" t="s">
        <v>1</v>
      </c>
      <c r="F62" s="194">
        <v>500</v>
      </c>
      <c r="H62" s="31"/>
    </row>
    <row r="63" spans="2:8" s="1" customFormat="1" ht="16.899999999999999" customHeight="1">
      <c r="B63" s="31"/>
      <c r="C63" s="195" t="s">
        <v>1337</v>
      </c>
      <c r="H63" s="31"/>
    </row>
    <row r="64" spans="2:8" s="1" customFormat="1" ht="16.899999999999999" customHeight="1">
      <c r="B64" s="31"/>
      <c r="C64" s="193" t="s">
        <v>765</v>
      </c>
      <c r="D64" s="193" t="s">
        <v>766</v>
      </c>
      <c r="E64" s="16" t="s">
        <v>96</v>
      </c>
      <c r="F64" s="194">
        <v>850</v>
      </c>
      <c r="H64" s="31"/>
    </row>
    <row r="65" spans="2:8" s="1" customFormat="1" ht="16.899999999999999" customHeight="1">
      <c r="B65" s="31"/>
      <c r="C65" s="193" t="s">
        <v>776</v>
      </c>
      <c r="D65" s="193" t="s">
        <v>777</v>
      </c>
      <c r="E65" s="16" t="s">
        <v>96</v>
      </c>
      <c r="F65" s="194">
        <v>500</v>
      </c>
      <c r="H65" s="31"/>
    </row>
    <row r="66" spans="2:8" s="1" customFormat="1" ht="16.899999999999999" customHeight="1">
      <c r="B66" s="31"/>
      <c r="C66" s="189" t="s">
        <v>250</v>
      </c>
      <c r="D66" s="190" t="s">
        <v>251</v>
      </c>
      <c r="E66" s="191" t="s">
        <v>96</v>
      </c>
      <c r="F66" s="192">
        <v>5805</v>
      </c>
      <c r="H66" s="31"/>
    </row>
    <row r="67" spans="2:8" s="1" customFormat="1" ht="16.899999999999999" customHeight="1">
      <c r="B67" s="31"/>
      <c r="C67" s="193" t="s">
        <v>1</v>
      </c>
      <c r="D67" s="193" t="s">
        <v>252</v>
      </c>
      <c r="E67" s="16" t="s">
        <v>1</v>
      </c>
      <c r="F67" s="194">
        <v>5805</v>
      </c>
      <c r="H67" s="31"/>
    </row>
    <row r="68" spans="2:8" s="1" customFormat="1" ht="16.899999999999999" customHeight="1">
      <c r="B68" s="31"/>
      <c r="C68" s="195" t="s">
        <v>1337</v>
      </c>
      <c r="H68" s="31"/>
    </row>
    <row r="69" spans="2:8" s="1" customFormat="1" ht="16.899999999999999" customHeight="1">
      <c r="B69" s="31"/>
      <c r="C69" s="193" t="s">
        <v>765</v>
      </c>
      <c r="D69" s="193" t="s">
        <v>766</v>
      </c>
      <c r="E69" s="16" t="s">
        <v>96</v>
      </c>
      <c r="F69" s="194">
        <v>7745</v>
      </c>
      <c r="H69" s="31"/>
    </row>
    <row r="70" spans="2:8" s="1" customFormat="1" ht="16.899999999999999" customHeight="1">
      <c r="B70" s="31"/>
      <c r="C70" s="193" t="s">
        <v>776</v>
      </c>
      <c r="D70" s="193" t="s">
        <v>777</v>
      </c>
      <c r="E70" s="16" t="s">
        <v>96</v>
      </c>
      <c r="F70" s="194">
        <v>5805</v>
      </c>
      <c r="H70" s="31"/>
    </row>
    <row r="71" spans="2:8" s="1" customFormat="1" ht="16.899999999999999" customHeight="1">
      <c r="B71" s="31"/>
      <c r="C71" s="189" t="s">
        <v>239</v>
      </c>
      <c r="D71" s="190" t="s">
        <v>240</v>
      </c>
      <c r="E71" s="191" t="s">
        <v>241</v>
      </c>
      <c r="F71" s="192">
        <v>43</v>
      </c>
      <c r="H71" s="31"/>
    </row>
    <row r="72" spans="2:8" s="1" customFormat="1" ht="16.899999999999999" customHeight="1">
      <c r="B72" s="31"/>
      <c r="C72" s="193" t="s">
        <v>1</v>
      </c>
      <c r="D72" s="193" t="s">
        <v>1345</v>
      </c>
      <c r="E72" s="16" t="s">
        <v>1</v>
      </c>
      <c r="F72" s="194">
        <v>43</v>
      </c>
      <c r="H72" s="31"/>
    </row>
    <row r="73" spans="2:8" s="1" customFormat="1" ht="16.899999999999999" customHeight="1">
      <c r="B73" s="31"/>
      <c r="C73" s="195" t="s">
        <v>1337</v>
      </c>
      <c r="H73" s="31"/>
    </row>
    <row r="74" spans="2:8" s="1" customFormat="1" ht="16.899999999999999" customHeight="1">
      <c r="B74" s="31"/>
      <c r="C74" s="193" t="s">
        <v>729</v>
      </c>
      <c r="D74" s="193" t="s">
        <v>730</v>
      </c>
      <c r="E74" s="16" t="s">
        <v>241</v>
      </c>
      <c r="F74" s="194">
        <v>43</v>
      </c>
      <c r="H74" s="31"/>
    </row>
    <row r="75" spans="2:8" s="1" customFormat="1" ht="16.899999999999999" customHeight="1">
      <c r="B75" s="31"/>
      <c r="C75" s="189" t="s">
        <v>253</v>
      </c>
      <c r="D75" s="190" t="s">
        <v>254</v>
      </c>
      <c r="E75" s="191" t="s">
        <v>105</v>
      </c>
      <c r="F75" s="192">
        <v>317</v>
      </c>
      <c r="H75" s="31"/>
    </row>
    <row r="76" spans="2:8" s="1" customFormat="1" ht="16.899999999999999" customHeight="1">
      <c r="B76" s="31"/>
      <c r="C76" s="193" t="s">
        <v>1</v>
      </c>
      <c r="D76" s="193" t="s">
        <v>1346</v>
      </c>
      <c r="E76" s="16" t="s">
        <v>1</v>
      </c>
      <c r="F76" s="194">
        <v>317</v>
      </c>
      <c r="H76" s="31"/>
    </row>
    <row r="77" spans="2:8" s="1" customFormat="1" ht="16.899999999999999" customHeight="1">
      <c r="B77" s="31"/>
      <c r="C77" s="195" t="s">
        <v>1337</v>
      </c>
      <c r="H77" s="31"/>
    </row>
    <row r="78" spans="2:8" s="1" customFormat="1" ht="16.899999999999999" customHeight="1">
      <c r="B78" s="31"/>
      <c r="C78" s="193" t="s">
        <v>969</v>
      </c>
      <c r="D78" s="193" t="s">
        <v>970</v>
      </c>
      <c r="E78" s="16" t="s">
        <v>105</v>
      </c>
      <c r="F78" s="194">
        <v>317</v>
      </c>
      <c r="H78" s="31"/>
    </row>
    <row r="79" spans="2:8" s="1" customFormat="1" ht="16.899999999999999" customHeight="1">
      <c r="B79" s="31"/>
      <c r="C79" s="193" t="s">
        <v>989</v>
      </c>
      <c r="D79" s="193" t="s">
        <v>990</v>
      </c>
      <c r="E79" s="16" t="s">
        <v>105</v>
      </c>
      <c r="F79" s="194">
        <v>317</v>
      </c>
      <c r="H79" s="31"/>
    </row>
    <row r="80" spans="2:8" s="1" customFormat="1" ht="16.899999999999999" customHeight="1">
      <c r="B80" s="31"/>
      <c r="C80" s="193" t="s">
        <v>994</v>
      </c>
      <c r="D80" s="193" t="s">
        <v>995</v>
      </c>
      <c r="E80" s="16" t="s">
        <v>105</v>
      </c>
      <c r="F80" s="194">
        <v>317</v>
      </c>
      <c r="H80" s="31"/>
    </row>
    <row r="81" spans="2:8" s="1" customFormat="1" ht="16.899999999999999" customHeight="1">
      <c r="B81" s="31"/>
      <c r="C81" s="193" t="s">
        <v>632</v>
      </c>
      <c r="D81" s="193" t="s">
        <v>357</v>
      </c>
      <c r="E81" s="16" t="s">
        <v>105</v>
      </c>
      <c r="F81" s="194">
        <v>634</v>
      </c>
      <c r="H81" s="31"/>
    </row>
    <row r="82" spans="2:8" s="1" customFormat="1" ht="16.899999999999999" customHeight="1">
      <c r="B82" s="31"/>
      <c r="C82" s="193" t="s">
        <v>792</v>
      </c>
      <c r="D82" s="193" t="s">
        <v>560</v>
      </c>
      <c r="E82" s="16" t="s">
        <v>258</v>
      </c>
      <c r="F82" s="194">
        <v>3.17</v>
      </c>
      <c r="H82" s="31"/>
    </row>
    <row r="83" spans="2:8" s="1" customFormat="1" ht="16.899999999999999" customHeight="1">
      <c r="B83" s="31"/>
      <c r="C83" s="193" t="s">
        <v>797</v>
      </c>
      <c r="D83" s="193" t="s">
        <v>565</v>
      </c>
      <c r="E83" s="16" t="s">
        <v>258</v>
      </c>
      <c r="F83" s="194">
        <v>3.17</v>
      </c>
      <c r="H83" s="31"/>
    </row>
    <row r="84" spans="2:8" s="1" customFormat="1" ht="16.899999999999999" customHeight="1">
      <c r="B84" s="31"/>
      <c r="C84" s="193" t="s">
        <v>800</v>
      </c>
      <c r="D84" s="193" t="s">
        <v>570</v>
      </c>
      <c r="E84" s="16" t="s">
        <v>258</v>
      </c>
      <c r="F84" s="194">
        <v>3.17</v>
      </c>
      <c r="H84" s="31"/>
    </row>
    <row r="85" spans="2:8" s="1" customFormat="1" ht="16.899999999999999" customHeight="1">
      <c r="B85" s="31"/>
      <c r="C85" s="193" t="s">
        <v>803</v>
      </c>
      <c r="D85" s="193" t="s">
        <v>575</v>
      </c>
      <c r="E85" s="16" t="s">
        <v>258</v>
      </c>
      <c r="F85" s="194">
        <v>3.17</v>
      </c>
      <c r="H85" s="31"/>
    </row>
    <row r="86" spans="2:8" s="1" customFormat="1" ht="16.899999999999999" customHeight="1">
      <c r="B86" s="31"/>
      <c r="C86" s="193" t="s">
        <v>488</v>
      </c>
      <c r="D86" s="193" t="s">
        <v>489</v>
      </c>
      <c r="E86" s="16" t="s">
        <v>490</v>
      </c>
      <c r="F86" s="194">
        <v>31.7</v>
      </c>
      <c r="H86" s="31"/>
    </row>
    <row r="87" spans="2:8" s="1" customFormat="1" ht="16.899999999999999" customHeight="1">
      <c r="B87" s="31"/>
      <c r="C87" s="189" t="s">
        <v>256</v>
      </c>
      <c r="D87" s="190" t="s">
        <v>257</v>
      </c>
      <c r="E87" s="191" t="s">
        <v>258</v>
      </c>
      <c r="F87" s="192">
        <v>47.8</v>
      </c>
      <c r="H87" s="31"/>
    </row>
    <row r="88" spans="2:8" s="1" customFormat="1" ht="16.899999999999999" customHeight="1">
      <c r="B88" s="31"/>
      <c r="C88" s="193" t="s">
        <v>1</v>
      </c>
      <c r="D88" s="193" t="s">
        <v>259</v>
      </c>
      <c r="E88" s="16" t="s">
        <v>1</v>
      </c>
      <c r="F88" s="194">
        <v>47.8</v>
      </c>
      <c r="H88" s="31"/>
    </row>
    <row r="89" spans="2:8" s="1" customFormat="1" ht="16.899999999999999" customHeight="1">
      <c r="B89" s="31"/>
      <c r="C89" s="195" t="s">
        <v>1337</v>
      </c>
      <c r="H89" s="31"/>
    </row>
    <row r="90" spans="2:8" s="1" customFormat="1" ht="16.899999999999999" customHeight="1">
      <c r="B90" s="31"/>
      <c r="C90" s="193" t="s">
        <v>334</v>
      </c>
      <c r="D90" s="193" t="s">
        <v>335</v>
      </c>
      <c r="E90" s="16" t="s">
        <v>105</v>
      </c>
      <c r="F90" s="194">
        <v>1032.96</v>
      </c>
      <c r="H90" s="31"/>
    </row>
    <row r="91" spans="2:8" s="1" customFormat="1" ht="16.899999999999999" customHeight="1">
      <c r="B91" s="31"/>
      <c r="C91" s="193" t="s">
        <v>942</v>
      </c>
      <c r="D91" s="193" t="s">
        <v>943</v>
      </c>
      <c r="E91" s="16" t="s">
        <v>258</v>
      </c>
      <c r="F91" s="194">
        <v>99.96</v>
      </c>
      <c r="H91" s="31"/>
    </row>
    <row r="92" spans="2:8" s="1" customFormat="1" ht="16.899999999999999" customHeight="1">
      <c r="B92" s="31"/>
      <c r="C92" s="193" t="s">
        <v>948</v>
      </c>
      <c r="D92" s="193" t="s">
        <v>949</v>
      </c>
      <c r="E92" s="16" t="s">
        <v>258</v>
      </c>
      <c r="F92" s="194">
        <v>99.96</v>
      </c>
      <c r="H92" s="31"/>
    </row>
    <row r="93" spans="2:8" s="1" customFormat="1" ht="16.899999999999999" customHeight="1">
      <c r="B93" s="31"/>
      <c r="C93" s="193" t="s">
        <v>339</v>
      </c>
      <c r="D93" s="193" t="s">
        <v>340</v>
      </c>
      <c r="E93" s="16" t="s">
        <v>105</v>
      </c>
      <c r="F93" s="194">
        <v>1032.96</v>
      </c>
      <c r="H93" s="31"/>
    </row>
    <row r="94" spans="2:8" s="1" customFormat="1" ht="16.899999999999999" customHeight="1">
      <c r="B94" s="31"/>
      <c r="C94" s="193" t="s">
        <v>953</v>
      </c>
      <c r="D94" s="193" t="s">
        <v>954</v>
      </c>
      <c r="E94" s="16" t="s">
        <v>258</v>
      </c>
      <c r="F94" s="194">
        <v>99.96</v>
      </c>
      <c r="H94" s="31"/>
    </row>
    <row r="95" spans="2:8" s="1" customFormat="1" ht="16.899999999999999" customHeight="1">
      <c r="B95" s="31"/>
      <c r="C95" s="193" t="s">
        <v>958</v>
      </c>
      <c r="D95" s="193" t="s">
        <v>959</v>
      </c>
      <c r="E95" s="16" t="s">
        <v>258</v>
      </c>
      <c r="F95" s="194">
        <v>99.96</v>
      </c>
      <c r="H95" s="31"/>
    </row>
    <row r="96" spans="2:8" s="1" customFormat="1" ht="16.899999999999999" customHeight="1">
      <c r="B96" s="31"/>
      <c r="C96" s="193" t="s">
        <v>377</v>
      </c>
      <c r="D96" s="193" t="s">
        <v>378</v>
      </c>
      <c r="E96" s="16" t="s">
        <v>161</v>
      </c>
      <c r="F96" s="194">
        <v>56.813000000000002</v>
      </c>
      <c r="H96" s="31"/>
    </row>
    <row r="97" spans="2:8" s="1" customFormat="1" ht="16.899999999999999" customHeight="1">
      <c r="B97" s="31"/>
      <c r="C97" s="193" t="s">
        <v>365</v>
      </c>
      <c r="D97" s="193" t="s">
        <v>366</v>
      </c>
      <c r="E97" s="16" t="s">
        <v>105</v>
      </c>
      <c r="F97" s="194">
        <v>1032.96</v>
      </c>
      <c r="H97" s="31"/>
    </row>
    <row r="98" spans="2:8" s="1" customFormat="1" ht="16.899999999999999" customHeight="1">
      <c r="B98" s="31"/>
      <c r="C98" s="193" t="s">
        <v>348</v>
      </c>
      <c r="D98" s="193" t="s">
        <v>349</v>
      </c>
      <c r="E98" s="16" t="s">
        <v>105</v>
      </c>
      <c r="F98" s="194">
        <v>1032.96</v>
      </c>
      <c r="H98" s="31"/>
    </row>
    <row r="99" spans="2:8" s="1" customFormat="1" ht="16.899999999999999" customHeight="1">
      <c r="B99" s="31"/>
      <c r="C99" s="193" t="s">
        <v>352</v>
      </c>
      <c r="D99" s="193" t="s">
        <v>353</v>
      </c>
      <c r="E99" s="16" t="s">
        <v>105</v>
      </c>
      <c r="F99" s="194">
        <v>1032.96</v>
      </c>
      <c r="H99" s="31"/>
    </row>
    <row r="100" spans="2:8" s="1" customFormat="1" ht="16.899999999999999" customHeight="1">
      <c r="B100" s="31"/>
      <c r="C100" s="193" t="s">
        <v>356</v>
      </c>
      <c r="D100" s="193" t="s">
        <v>357</v>
      </c>
      <c r="E100" s="16" t="s">
        <v>105</v>
      </c>
      <c r="F100" s="194">
        <v>1032.96</v>
      </c>
      <c r="H100" s="31"/>
    </row>
    <row r="101" spans="2:8" s="1" customFormat="1" ht="16.899999999999999" customHeight="1">
      <c r="B101" s="31"/>
      <c r="C101" s="193" t="s">
        <v>1181</v>
      </c>
      <c r="D101" s="193" t="s">
        <v>1182</v>
      </c>
      <c r="E101" s="16" t="s">
        <v>105</v>
      </c>
      <c r="F101" s="194">
        <v>374.96</v>
      </c>
      <c r="H101" s="31"/>
    </row>
    <row r="102" spans="2:8" s="1" customFormat="1" ht="16.899999999999999" customHeight="1">
      <c r="B102" s="31"/>
      <c r="C102" s="193" t="s">
        <v>1181</v>
      </c>
      <c r="D102" s="193" t="s">
        <v>1182</v>
      </c>
      <c r="E102" s="16" t="s">
        <v>105</v>
      </c>
      <c r="F102" s="194">
        <v>374.96</v>
      </c>
      <c r="H102" s="31"/>
    </row>
    <row r="103" spans="2:8" s="1" customFormat="1" ht="16.899999999999999" customHeight="1">
      <c r="B103" s="31"/>
      <c r="C103" s="193" t="s">
        <v>1181</v>
      </c>
      <c r="D103" s="193" t="s">
        <v>1182</v>
      </c>
      <c r="E103" s="16" t="s">
        <v>105</v>
      </c>
      <c r="F103" s="194">
        <v>374.96</v>
      </c>
      <c r="H103" s="31"/>
    </row>
    <row r="104" spans="2:8" s="1" customFormat="1" ht="16.899999999999999" customHeight="1">
      <c r="B104" s="31"/>
      <c r="C104" s="193" t="s">
        <v>781</v>
      </c>
      <c r="D104" s="193" t="s">
        <v>782</v>
      </c>
      <c r="E104" s="16" t="s">
        <v>105</v>
      </c>
      <c r="F104" s="194">
        <v>374.96</v>
      </c>
      <c r="H104" s="31"/>
    </row>
    <row r="105" spans="2:8" s="1" customFormat="1" ht="16.899999999999999" customHeight="1">
      <c r="B105" s="31"/>
      <c r="C105" s="193" t="s">
        <v>1169</v>
      </c>
      <c r="D105" s="193" t="s">
        <v>1170</v>
      </c>
      <c r="E105" s="16" t="s">
        <v>105</v>
      </c>
      <c r="F105" s="194">
        <v>1124.8800000000001</v>
      </c>
      <c r="H105" s="31"/>
    </row>
    <row r="106" spans="2:8" s="1" customFormat="1" ht="16.899999999999999" customHeight="1">
      <c r="B106" s="31"/>
      <c r="C106" s="193" t="s">
        <v>1169</v>
      </c>
      <c r="D106" s="193" t="s">
        <v>1170</v>
      </c>
      <c r="E106" s="16" t="s">
        <v>105</v>
      </c>
      <c r="F106" s="194">
        <v>1124.8800000000001</v>
      </c>
      <c r="H106" s="31"/>
    </row>
    <row r="107" spans="2:8" s="1" customFormat="1" ht="16.899999999999999" customHeight="1">
      <c r="B107" s="31"/>
      <c r="C107" s="193" t="s">
        <v>1169</v>
      </c>
      <c r="D107" s="193" t="s">
        <v>1170</v>
      </c>
      <c r="E107" s="16" t="s">
        <v>105</v>
      </c>
      <c r="F107" s="194">
        <v>1124.8800000000001</v>
      </c>
      <c r="H107" s="31"/>
    </row>
    <row r="108" spans="2:8" s="1" customFormat="1" ht="16.899999999999999" customHeight="1">
      <c r="B108" s="31"/>
      <c r="C108" s="193" t="s">
        <v>1175</v>
      </c>
      <c r="D108" s="193" t="s">
        <v>1176</v>
      </c>
      <c r="E108" s="16" t="s">
        <v>105</v>
      </c>
      <c r="F108" s="194">
        <v>374.96</v>
      </c>
      <c r="H108" s="31"/>
    </row>
    <row r="109" spans="2:8" s="1" customFormat="1" ht="16.899999999999999" customHeight="1">
      <c r="B109" s="31"/>
      <c r="C109" s="193" t="s">
        <v>1175</v>
      </c>
      <c r="D109" s="193" t="s">
        <v>1176</v>
      </c>
      <c r="E109" s="16" t="s">
        <v>105</v>
      </c>
      <c r="F109" s="194">
        <v>374.96</v>
      </c>
      <c r="H109" s="31"/>
    </row>
    <row r="110" spans="2:8" s="1" customFormat="1" ht="16.899999999999999" customHeight="1">
      <c r="B110" s="31"/>
      <c r="C110" s="193" t="s">
        <v>1175</v>
      </c>
      <c r="D110" s="193" t="s">
        <v>1176</v>
      </c>
      <c r="E110" s="16" t="s">
        <v>105</v>
      </c>
      <c r="F110" s="194">
        <v>374.96</v>
      </c>
      <c r="H110" s="31"/>
    </row>
    <row r="111" spans="2:8" s="1" customFormat="1" ht="16.899999999999999" customHeight="1">
      <c r="B111" s="31"/>
      <c r="C111" s="193" t="s">
        <v>1186</v>
      </c>
      <c r="D111" s="193" t="s">
        <v>560</v>
      </c>
      <c r="E111" s="16" t="s">
        <v>258</v>
      </c>
      <c r="F111" s="194">
        <v>129.56899999999999</v>
      </c>
      <c r="H111" s="31"/>
    </row>
    <row r="112" spans="2:8" s="1" customFormat="1" ht="16.899999999999999" customHeight="1">
      <c r="B112" s="31"/>
      <c r="C112" s="193" t="s">
        <v>218</v>
      </c>
      <c r="D112" s="193" t="s">
        <v>219</v>
      </c>
      <c r="E112" s="16" t="s">
        <v>161</v>
      </c>
      <c r="F112" s="194">
        <v>56.813000000000002</v>
      </c>
      <c r="H112" s="31"/>
    </row>
    <row r="113" spans="2:8" s="1" customFormat="1" ht="16.899999999999999" customHeight="1">
      <c r="B113" s="31"/>
      <c r="C113" s="193" t="s">
        <v>343</v>
      </c>
      <c r="D113" s="193" t="s">
        <v>344</v>
      </c>
      <c r="E113" s="16" t="s">
        <v>258</v>
      </c>
      <c r="F113" s="194">
        <v>103.29600000000001</v>
      </c>
      <c r="H113" s="31"/>
    </row>
    <row r="114" spans="2:8" s="1" customFormat="1" ht="16.899999999999999" customHeight="1">
      <c r="B114" s="31"/>
      <c r="C114" s="193" t="s">
        <v>786</v>
      </c>
      <c r="D114" s="193" t="s">
        <v>787</v>
      </c>
      <c r="E114" s="16" t="s">
        <v>161</v>
      </c>
      <c r="F114" s="194">
        <v>22.498000000000001</v>
      </c>
      <c r="H114" s="31"/>
    </row>
    <row r="115" spans="2:8" s="1" customFormat="1" ht="16.899999999999999" customHeight="1">
      <c r="B115" s="31"/>
      <c r="C115" s="193" t="s">
        <v>369</v>
      </c>
      <c r="D115" s="193" t="s">
        <v>370</v>
      </c>
      <c r="E115" s="16" t="s">
        <v>161</v>
      </c>
      <c r="F115" s="194">
        <v>103.29600000000001</v>
      </c>
      <c r="H115" s="31"/>
    </row>
    <row r="116" spans="2:8" s="1" customFormat="1" ht="16.899999999999999" customHeight="1">
      <c r="B116" s="31"/>
      <c r="C116" s="189" t="s">
        <v>260</v>
      </c>
      <c r="D116" s="190" t="s">
        <v>261</v>
      </c>
      <c r="E116" s="191" t="s">
        <v>258</v>
      </c>
      <c r="F116" s="192">
        <v>52.16</v>
      </c>
      <c r="H116" s="31"/>
    </row>
    <row r="117" spans="2:8" s="1" customFormat="1" ht="16.899999999999999" customHeight="1">
      <c r="B117" s="31"/>
      <c r="C117" s="193" t="s">
        <v>1</v>
      </c>
      <c r="D117" s="193" t="s">
        <v>262</v>
      </c>
      <c r="E117" s="16" t="s">
        <v>1</v>
      </c>
      <c r="F117" s="194">
        <v>52.16</v>
      </c>
      <c r="H117" s="31"/>
    </row>
    <row r="118" spans="2:8" s="1" customFormat="1" ht="16.899999999999999" customHeight="1">
      <c r="B118" s="31"/>
      <c r="C118" s="195" t="s">
        <v>1337</v>
      </c>
      <c r="H118" s="31"/>
    </row>
    <row r="119" spans="2:8" s="1" customFormat="1" ht="16.899999999999999" customHeight="1">
      <c r="B119" s="31"/>
      <c r="C119" s="193" t="s">
        <v>334</v>
      </c>
      <c r="D119" s="193" t="s">
        <v>335</v>
      </c>
      <c r="E119" s="16" t="s">
        <v>105</v>
      </c>
      <c r="F119" s="194">
        <v>1032.96</v>
      </c>
      <c r="H119" s="31"/>
    </row>
    <row r="120" spans="2:8" s="1" customFormat="1" ht="16.899999999999999" customHeight="1">
      <c r="B120" s="31"/>
      <c r="C120" s="193" t="s">
        <v>942</v>
      </c>
      <c r="D120" s="193" t="s">
        <v>943</v>
      </c>
      <c r="E120" s="16" t="s">
        <v>258</v>
      </c>
      <c r="F120" s="194">
        <v>99.96</v>
      </c>
      <c r="H120" s="31"/>
    </row>
    <row r="121" spans="2:8" s="1" customFormat="1" ht="16.899999999999999" customHeight="1">
      <c r="B121" s="31"/>
      <c r="C121" s="193" t="s">
        <v>948</v>
      </c>
      <c r="D121" s="193" t="s">
        <v>949</v>
      </c>
      <c r="E121" s="16" t="s">
        <v>258</v>
      </c>
      <c r="F121" s="194">
        <v>99.96</v>
      </c>
      <c r="H121" s="31"/>
    </row>
    <row r="122" spans="2:8" s="1" customFormat="1" ht="16.899999999999999" customHeight="1">
      <c r="B122" s="31"/>
      <c r="C122" s="193" t="s">
        <v>339</v>
      </c>
      <c r="D122" s="193" t="s">
        <v>340</v>
      </c>
      <c r="E122" s="16" t="s">
        <v>105</v>
      </c>
      <c r="F122" s="194">
        <v>1032.96</v>
      </c>
      <c r="H122" s="31"/>
    </row>
    <row r="123" spans="2:8" s="1" customFormat="1" ht="16.899999999999999" customHeight="1">
      <c r="B123" s="31"/>
      <c r="C123" s="193" t="s">
        <v>953</v>
      </c>
      <c r="D123" s="193" t="s">
        <v>954</v>
      </c>
      <c r="E123" s="16" t="s">
        <v>258</v>
      </c>
      <c r="F123" s="194">
        <v>99.96</v>
      </c>
      <c r="H123" s="31"/>
    </row>
    <row r="124" spans="2:8" s="1" customFormat="1" ht="16.899999999999999" customHeight="1">
      <c r="B124" s="31"/>
      <c r="C124" s="193" t="s">
        <v>958</v>
      </c>
      <c r="D124" s="193" t="s">
        <v>959</v>
      </c>
      <c r="E124" s="16" t="s">
        <v>258</v>
      </c>
      <c r="F124" s="194">
        <v>99.96</v>
      </c>
      <c r="H124" s="31"/>
    </row>
    <row r="125" spans="2:8" s="1" customFormat="1" ht="16.899999999999999" customHeight="1">
      <c r="B125" s="31"/>
      <c r="C125" s="193" t="s">
        <v>377</v>
      </c>
      <c r="D125" s="193" t="s">
        <v>378</v>
      </c>
      <c r="E125" s="16" t="s">
        <v>161</v>
      </c>
      <c r="F125" s="194">
        <v>56.813000000000002</v>
      </c>
      <c r="H125" s="31"/>
    </row>
    <row r="126" spans="2:8" s="1" customFormat="1" ht="16.899999999999999" customHeight="1">
      <c r="B126" s="31"/>
      <c r="C126" s="193" t="s">
        <v>365</v>
      </c>
      <c r="D126" s="193" t="s">
        <v>366</v>
      </c>
      <c r="E126" s="16" t="s">
        <v>105</v>
      </c>
      <c r="F126" s="194">
        <v>1032.96</v>
      </c>
      <c r="H126" s="31"/>
    </row>
    <row r="127" spans="2:8" s="1" customFormat="1" ht="16.899999999999999" customHeight="1">
      <c r="B127" s="31"/>
      <c r="C127" s="193" t="s">
        <v>348</v>
      </c>
      <c r="D127" s="193" t="s">
        <v>349</v>
      </c>
      <c r="E127" s="16" t="s">
        <v>105</v>
      </c>
      <c r="F127" s="194">
        <v>1032.96</v>
      </c>
      <c r="H127" s="31"/>
    </row>
    <row r="128" spans="2:8" s="1" customFormat="1" ht="16.899999999999999" customHeight="1">
      <c r="B128" s="31"/>
      <c r="C128" s="193" t="s">
        <v>352</v>
      </c>
      <c r="D128" s="193" t="s">
        <v>353</v>
      </c>
      <c r="E128" s="16" t="s">
        <v>105</v>
      </c>
      <c r="F128" s="194">
        <v>1032.96</v>
      </c>
      <c r="H128" s="31"/>
    </row>
    <row r="129" spans="2:8" s="1" customFormat="1" ht="16.899999999999999" customHeight="1">
      <c r="B129" s="31"/>
      <c r="C129" s="193" t="s">
        <v>356</v>
      </c>
      <c r="D129" s="193" t="s">
        <v>357</v>
      </c>
      <c r="E129" s="16" t="s">
        <v>105</v>
      </c>
      <c r="F129" s="194">
        <v>1032.96</v>
      </c>
      <c r="H129" s="31"/>
    </row>
    <row r="130" spans="2:8" s="1" customFormat="1" ht="16.899999999999999" customHeight="1">
      <c r="B130" s="31"/>
      <c r="C130" s="193" t="s">
        <v>1181</v>
      </c>
      <c r="D130" s="193" t="s">
        <v>1182</v>
      </c>
      <c r="E130" s="16" t="s">
        <v>105</v>
      </c>
      <c r="F130" s="194">
        <v>374.96</v>
      </c>
      <c r="H130" s="31"/>
    </row>
    <row r="131" spans="2:8" s="1" customFormat="1" ht="16.899999999999999" customHeight="1">
      <c r="B131" s="31"/>
      <c r="C131" s="193" t="s">
        <v>1181</v>
      </c>
      <c r="D131" s="193" t="s">
        <v>1182</v>
      </c>
      <c r="E131" s="16" t="s">
        <v>105</v>
      </c>
      <c r="F131" s="194">
        <v>374.96</v>
      </c>
      <c r="H131" s="31"/>
    </row>
    <row r="132" spans="2:8" s="1" customFormat="1" ht="16.899999999999999" customHeight="1">
      <c r="B132" s="31"/>
      <c r="C132" s="193" t="s">
        <v>1181</v>
      </c>
      <c r="D132" s="193" t="s">
        <v>1182</v>
      </c>
      <c r="E132" s="16" t="s">
        <v>105</v>
      </c>
      <c r="F132" s="194">
        <v>374.96</v>
      </c>
      <c r="H132" s="31"/>
    </row>
    <row r="133" spans="2:8" s="1" customFormat="1" ht="16.899999999999999" customHeight="1">
      <c r="B133" s="31"/>
      <c r="C133" s="193" t="s">
        <v>781</v>
      </c>
      <c r="D133" s="193" t="s">
        <v>782</v>
      </c>
      <c r="E133" s="16" t="s">
        <v>105</v>
      </c>
      <c r="F133" s="194">
        <v>374.96</v>
      </c>
      <c r="H133" s="31"/>
    </row>
    <row r="134" spans="2:8" s="1" customFormat="1" ht="16.899999999999999" customHeight="1">
      <c r="B134" s="31"/>
      <c r="C134" s="193" t="s">
        <v>1169</v>
      </c>
      <c r="D134" s="193" t="s">
        <v>1170</v>
      </c>
      <c r="E134" s="16" t="s">
        <v>105</v>
      </c>
      <c r="F134" s="194">
        <v>1124.8800000000001</v>
      </c>
      <c r="H134" s="31"/>
    </row>
    <row r="135" spans="2:8" s="1" customFormat="1" ht="16.899999999999999" customHeight="1">
      <c r="B135" s="31"/>
      <c r="C135" s="193" t="s">
        <v>1169</v>
      </c>
      <c r="D135" s="193" t="s">
        <v>1170</v>
      </c>
      <c r="E135" s="16" t="s">
        <v>105</v>
      </c>
      <c r="F135" s="194">
        <v>1124.8800000000001</v>
      </c>
      <c r="H135" s="31"/>
    </row>
    <row r="136" spans="2:8" s="1" customFormat="1" ht="16.899999999999999" customHeight="1">
      <c r="B136" s="31"/>
      <c r="C136" s="193" t="s">
        <v>1169</v>
      </c>
      <c r="D136" s="193" t="s">
        <v>1170</v>
      </c>
      <c r="E136" s="16" t="s">
        <v>105</v>
      </c>
      <c r="F136" s="194">
        <v>1124.8800000000001</v>
      </c>
      <c r="H136" s="31"/>
    </row>
    <row r="137" spans="2:8" s="1" customFormat="1" ht="16.899999999999999" customHeight="1">
      <c r="B137" s="31"/>
      <c r="C137" s="193" t="s">
        <v>1175</v>
      </c>
      <c r="D137" s="193" t="s">
        <v>1176</v>
      </c>
      <c r="E137" s="16" t="s">
        <v>105</v>
      </c>
      <c r="F137" s="194">
        <v>374.96</v>
      </c>
      <c r="H137" s="31"/>
    </row>
    <row r="138" spans="2:8" s="1" customFormat="1" ht="16.899999999999999" customHeight="1">
      <c r="B138" s="31"/>
      <c r="C138" s="193" t="s">
        <v>1175</v>
      </c>
      <c r="D138" s="193" t="s">
        <v>1176</v>
      </c>
      <c r="E138" s="16" t="s">
        <v>105</v>
      </c>
      <c r="F138" s="194">
        <v>374.96</v>
      </c>
      <c r="H138" s="31"/>
    </row>
    <row r="139" spans="2:8" s="1" customFormat="1" ht="16.899999999999999" customHeight="1">
      <c r="B139" s="31"/>
      <c r="C139" s="193" t="s">
        <v>1175</v>
      </c>
      <c r="D139" s="193" t="s">
        <v>1176</v>
      </c>
      <c r="E139" s="16" t="s">
        <v>105</v>
      </c>
      <c r="F139" s="194">
        <v>374.96</v>
      </c>
      <c r="H139" s="31"/>
    </row>
    <row r="140" spans="2:8" s="1" customFormat="1" ht="16.899999999999999" customHeight="1">
      <c r="B140" s="31"/>
      <c r="C140" s="193" t="s">
        <v>1186</v>
      </c>
      <c r="D140" s="193" t="s">
        <v>560</v>
      </c>
      <c r="E140" s="16" t="s">
        <v>258</v>
      </c>
      <c r="F140" s="194">
        <v>129.56899999999999</v>
      </c>
      <c r="H140" s="31"/>
    </row>
    <row r="141" spans="2:8" s="1" customFormat="1" ht="16.899999999999999" customHeight="1">
      <c r="B141" s="31"/>
      <c r="C141" s="193" t="s">
        <v>218</v>
      </c>
      <c r="D141" s="193" t="s">
        <v>219</v>
      </c>
      <c r="E141" s="16" t="s">
        <v>161</v>
      </c>
      <c r="F141" s="194">
        <v>56.813000000000002</v>
      </c>
      <c r="H141" s="31"/>
    </row>
    <row r="142" spans="2:8" s="1" customFormat="1" ht="16.899999999999999" customHeight="1">
      <c r="B142" s="31"/>
      <c r="C142" s="193" t="s">
        <v>343</v>
      </c>
      <c r="D142" s="193" t="s">
        <v>344</v>
      </c>
      <c r="E142" s="16" t="s">
        <v>258</v>
      </c>
      <c r="F142" s="194">
        <v>103.29600000000001</v>
      </c>
      <c r="H142" s="31"/>
    </row>
    <row r="143" spans="2:8" s="1" customFormat="1" ht="16.899999999999999" customHeight="1">
      <c r="B143" s="31"/>
      <c r="C143" s="193" t="s">
        <v>786</v>
      </c>
      <c r="D143" s="193" t="s">
        <v>787</v>
      </c>
      <c r="E143" s="16" t="s">
        <v>161</v>
      </c>
      <c r="F143" s="194">
        <v>22.498000000000001</v>
      </c>
      <c r="H143" s="31"/>
    </row>
    <row r="144" spans="2:8" s="1" customFormat="1" ht="16.899999999999999" customHeight="1">
      <c r="B144" s="31"/>
      <c r="C144" s="193" t="s">
        <v>369</v>
      </c>
      <c r="D144" s="193" t="s">
        <v>370</v>
      </c>
      <c r="E144" s="16" t="s">
        <v>161</v>
      </c>
      <c r="F144" s="194">
        <v>103.29600000000001</v>
      </c>
      <c r="H144" s="31"/>
    </row>
    <row r="145" spans="2:8" s="1" customFormat="1" ht="16.899999999999999" customHeight="1">
      <c r="B145" s="31"/>
      <c r="C145" s="189" t="s">
        <v>233</v>
      </c>
      <c r="D145" s="190" t="s">
        <v>234</v>
      </c>
      <c r="E145" s="191" t="s">
        <v>96</v>
      </c>
      <c r="F145" s="192">
        <v>870</v>
      </c>
      <c r="H145" s="31"/>
    </row>
    <row r="146" spans="2:8" s="1" customFormat="1" ht="16.899999999999999" customHeight="1">
      <c r="B146" s="31"/>
      <c r="C146" s="193" t="s">
        <v>1</v>
      </c>
      <c r="D146" s="193" t="s">
        <v>235</v>
      </c>
      <c r="E146" s="16" t="s">
        <v>1</v>
      </c>
      <c r="F146" s="194">
        <v>870</v>
      </c>
      <c r="H146" s="31"/>
    </row>
    <row r="147" spans="2:8" s="1" customFormat="1" ht="16.899999999999999" customHeight="1">
      <c r="B147" s="31"/>
      <c r="C147" s="195" t="s">
        <v>1337</v>
      </c>
      <c r="H147" s="31"/>
    </row>
    <row r="148" spans="2:8" s="1" customFormat="1" ht="16.899999999999999" customHeight="1">
      <c r="B148" s="31"/>
      <c r="C148" s="193" t="s">
        <v>641</v>
      </c>
      <c r="D148" s="193" t="s">
        <v>642</v>
      </c>
      <c r="E148" s="16" t="s">
        <v>96</v>
      </c>
      <c r="F148" s="194">
        <v>870</v>
      </c>
      <c r="H148" s="31"/>
    </row>
    <row r="149" spans="2:8" s="1" customFormat="1" ht="16.899999999999999" customHeight="1">
      <c r="B149" s="31"/>
      <c r="C149" s="193" t="s">
        <v>646</v>
      </c>
      <c r="D149" s="193" t="s">
        <v>647</v>
      </c>
      <c r="E149" s="16" t="s">
        <v>96</v>
      </c>
      <c r="F149" s="194">
        <v>870</v>
      </c>
      <c r="H149" s="31"/>
    </row>
    <row r="150" spans="2:8" s="1" customFormat="1" ht="16.899999999999999" customHeight="1">
      <c r="B150" s="31"/>
      <c r="C150" s="189" t="s">
        <v>1347</v>
      </c>
      <c r="D150" s="190" t="s">
        <v>1348</v>
      </c>
      <c r="E150" s="191" t="s">
        <v>241</v>
      </c>
      <c r="F150" s="192">
        <v>35</v>
      </c>
      <c r="H150" s="31"/>
    </row>
    <row r="151" spans="2:8" s="1" customFormat="1" ht="16.899999999999999" customHeight="1">
      <c r="B151" s="31"/>
      <c r="C151" s="193" t="s">
        <v>1</v>
      </c>
      <c r="D151" s="193" t="s">
        <v>469</v>
      </c>
      <c r="E151" s="16" t="s">
        <v>1</v>
      </c>
      <c r="F151" s="194">
        <v>35</v>
      </c>
      <c r="H151" s="31"/>
    </row>
    <row r="152" spans="2:8" s="1" customFormat="1" ht="16.899999999999999" customHeight="1">
      <c r="B152" s="31"/>
      <c r="C152" s="195" t="s">
        <v>1337</v>
      </c>
      <c r="H152" s="31"/>
    </row>
    <row r="153" spans="2:8" s="1" customFormat="1" ht="16.899999999999999" customHeight="1">
      <c r="B153" s="31"/>
      <c r="C153" s="193" t="s">
        <v>313</v>
      </c>
      <c r="D153" s="193" t="s">
        <v>314</v>
      </c>
      <c r="E153" s="16" t="s">
        <v>241</v>
      </c>
      <c r="F153" s="194">
        <v>25</v>
      </c>
      <c r="H153" s="31"/>
    </row>
    <row r="154" spans="2:8" s="1" customFormat="1" ht="16.899999999999999" customHeight="1">
      <c r="B154" s="31"/>
      <c r="C154" s="189" t="s">
        <v>223</v>
      </c>
      <c r="D154" s="190" t="s">
        <v>224</v>
      </c>
      <c r="E154" s="191" t="s">
        <v>105</v>
      </c>
      <c r="F154" s="192">
        <v>933</v>
      </c>
      <c r="H154" s="31"/>
    </row>
    <row r="155" spans="2:8" s="1" customFormat="1" ht="16.899999999999999" customHeight="1">
      <c r="B155" s="31"/>
      <c r="C155" s="193" t="s">
        <v>1</v>
      </c>
      <c r="D155" s="193" t="s">
        <v>1349</v>
      </c>
      <c r="E155" s="16" t="s">
        <v>1</v>
      </c>
      <c r="F155" s="194">
        <v>933</v>
      </c>
      <c r="H155" s="31"/>
    </row>
    <row r="156" spans="2:8" s="1" customFormat="1" ht="16.899999999999999" customHeight="1">
      <c r="B156" s="31"/>
      <c r="C156" s="195" t="s">
        <v>1337</v>
      </c>
      <c r="H156" s="31"/>
    </row>
    <row r="157" spans="2:8" s="1" customFormat="1" ht="16.899999999999999" customHeight="1">
      <c r="B157" s="31"/>
      <c r="C157" s="193" t="s">
        <v>334</v>
      </c>
      <c r="D157" s="193" t="s">
        <v>335</v>
      </c>
      <c r="E157" s="16" t="s">
        <v>105</v>
      </c>
      <c r="F157" s="194">
        <v>1032.96</v>
      </c>
      <c r="H157" s="31"/>
    </row>
    <row r="158" spans="2:8" s="1" customFormat="1" ht="16.899999999999999" customHeight="1">
      <c r="B158" s="31"/>
      <c r="C158" s="193" t="s">
        <v>339</v>
      </c>
      <c r="D158" s="193" t="s">
        <v>340</v>
      </c>
      <c r="E158" s="16" t="s">
        <v>105</v>
      </c>
      <c r="F158" s="194">
        <v>1032.96</v>
      </c>
      <c r="H158" s="31"/>
    </row>
    <row r="159" spans="2:8" s="1" customFormat="1" ht="16.899999999999999" customHeight="1">
      <c r="B159" s="31"/>
      <c r="C159" s="193" t="s">
        <v>377</v>
      </c>
      <c r="D159" s="193" t="s">
        <v>378</v>
      </c>
      <c r="E159" s="16" t="s">
        <v>161</v>
      </c>
      <c r="F159" s="194">
        <v>56.813000000000002</v>
      </c>
      <c r="H159" s="31"/>
    </row>
    <row r="160" spans="2:8" s="1" customFormat="1" ht="16.899999999999999" customHeight="1">
      <c r="B160" s="31"/>
      <c r="C160" s="193" t="s">
        <v>365</v>
      </c>
      <c r="D160" s="193" t="s">
        <v>366</v>
      </c>
      <c r="E160" s="16" t="s">
        <v>105</v>
      </c>
      <c r="F160" s="194">
        <v>1032.96</v>
      </c>
      <c r="H160" s="31"/>
    </row>
    <row r="161" spans="2:8" s="1" customFormat="1" ht="16.899999999999999" customHeight="1">
      <c r="B161" s="31"/>
      <c r="C161" s="193" t="s">
        <v>348</v>
      </c>
      <c r="D161" s="193" t="s">
        <v>349</v>
      </c>
      <c r="E161" s="16" t="s">
        <v>105</v>
      </c>
      <c r="F161" s="194">
        <v>1032.96</v>
      </c>
      <c r="H161" s="31"/>
    </row>
    <row r="162" spans="2:8" s="1" customFormat="1" ht="16.899999999999999" customHeight="1">
      <c r="B162" s="31"/>
      <c r="C162" s="193" t="s">
        <v>352</v>
      </c>
      <c r="D162" s="193" t="s">
        <v>353</v>
      </c>
      <c r="E162" s="16" t="s">
        <v>105</v>
      </c>
      <c r="F162" s="194">
        <v>1032.96</v>
      </c>
      <c r="H162" s="31"/>
    </row>
    <row r="163" spans="2:8" s="1" customFormat="1" ht="16.899999999999999" customHeight="1">
      <c r="B163" s="31"/>
      <c r="C163" s="193" t="s">
        <v>356</v>
      </c>
      <c r="D163" s="193" t="s">
        <v>357</v>
      </c>
      <c r="E163" s="16" t="s">
        <v>105</v>
      </c>
      <c r="F163" s="194">
        <v>1032.96</v>
      </c>
      <c r="H163" s="31"/>
    </row>
    <row r="164" spans="2:8" s="1" customFormat="1" ht="16.899999999999999" customHeight="1">
      <c r="B164" s="31"/>
      <c r="C164" s="193" t="s">
        <v>218</v>
      </c>
      <c r="D164" s="193" t="s">
        <v>219</v>
      </c>
      <c r="E164" s="16" t="s">
        <v>161</v>
      </c>
      <c r="F164" s="194">
        <v>56.813000000000002</v>
      </c>
      <c r="H164" s="31"/>
    </row>
    <row r="165" spans="2:8" s="1" customFormat="1" ht="16.899999999999999" customHeight="1">
      <c r="B165" s="31"/>
      <c r="C165" s="193" t="s">
        <v>343</v>
      </c>
      <c r="D165" s="193" t="s">
        <v>344</v>
      </c>
      <c r="E165" s="16" t="s">
        <v>258</v>
      </c>
      <c r="F165" s="194">
        <v>103.29600000000001</v>
      </c>
      <c r="H165" s="31"/>
    </row>
    <row r="166" spans="2:8" s="1" customFormat="1" ht="16.899999999999999" customHeight="1">
      <c r="B166" s="31"/>
      <c r="C166" s="193" t="s">
        <v>369</v>
      </c>
      <c r="D166" s="193" t="s">
        <v>370</v>
      </c>
      <c r="E166" s="16" t="s">
        <v>161</v>
      </c>
      <c r="F166" s="194">
        <v>103.29600000000001</v>
      </c>
      <c r="H166" s="31"/>
    </row>
    <row r="167" spans="2:8" s="1" customFormat="1" ht="16.899999999999999" customHeight="1">
      <c r="B167" s="31"/>
      <c r="C167" s="189" t="s">
        <v>243</v>
      </c>
      <c r="D167" s="190" t="s">
        <v>244</v>
      </c>
      <c r="E167" s="191" t="s">
        <v>105</v>
      </c>
      <c r="F167" s="192">
        <v>275</v>
      </c>
      <c r="H167" s="31"/>
    </row>
    <row r="168" spans="2:8" s="1" customFormat="1" ht="16.899999999999999" customHeight="1">
      <c r="B168" s="31"/>
      <c r="C168" s="193" t="s">
        <v>1</v>
      </c>
      <c r="D168" s="193" t="s">
        <v>1350</v>
      </c>
      <c r="E168" s="16" t="s">
        <v>1</v>
      </c>
      <c r="F168" s="194">
        <v>275</v>
      </c>
      <c r="H168" s="31"/>
    </row>
    <row r="169" spans="2:8" s="1" customFormat="1" ht="16.899999999999999" customHeight="1">
      <c r="B169" s="31"/>
      <c r="C169" s="195" t="s">
        <v>1337</v>
      </c>
      <c r="H169" s="31"/>
    </row>
    <row r="170" spans="2:8" s="1" customFormat="1" ht="16.899999999999999" customHeight="1">
      <c r="B170" s="31"/>
      <c r="C170" s="193" t="s">
        <v>752</v>
      </c>
      <c r="D170" s="193" t="s">
        <v>753</v>
      </c>
      <c r="E170" s="16" t="s">
        <v>105</v>
      </c>
      <c r="F170" s="194">
        <v>275</v>
      </c>
      <c r="H170" s="31"/>
    </row>
    <row r="171" spans="2:8" s="1" customFormat="1" ht="16.899999999999999" customHeight="1">
      <c r="B171" s="31"/>
      <c r="C171" s="193" t="s">
        <v>813</v>
      </c>
      <c r="D171" s="193" t="s">
        <v>814</v>
      </c>
      <c r="E171" s="16" t="s">
        <v>161</v>
      </c>
      <c r="F171" s="194">
        <v>22.687999999999999</v>
      </c>
      <c r="H171" s="31"/>
    </row>
    <row r="172" spans="2:8" s="1" customFormat="1" ht="16.899999999999999" customHeight="1">
      <c r="B172" s="31"/>
      <c r="C172" s="193" t="s">
        <v>742</v>
      </c>
      <c r="D172" s="193" t="s">
        <v>743</v>
      </c>
      <c r="E172" s="16" t="s">
        <v>105</v>
      </c>
      <c r="F172" s="194">
        <v>275</v>
      </c>
      <c r="H172" s="31"/>
    </row>
    <row r="173" spans="2:8" s="1" customFormat="1" ht="16.899999999999999" customHeight="1">
      <c r="B173" s="31"/>
      <c r="C173" s="193" t="s">
        <v>632</v>
      </c>
      <c r="D173" s="193" t="s">
        <v>357</v>
      </c>
      <c r="E173" s="16" t="s">
        <v>105</v>
      </c>
      <c r="F173" s="194">
        <v>550</v>
      </c>
      <c r="H173" s="31"/>
    </row>
    <row r="174" spans="2:8" s="1" customFormat="1" ht="16.899999999999999" customHeight="1">
      <c r="B174" s="31"/>
      <c r="C174" s="193" t="s">
        <v>1181</v>
      </c>
      <c r="D174" s="193" t="s">
        <v>1182</v>
      </c>
      <c r="E174" s="16" t="s">
        <v>105</v>
      </c>
      <c r="F174" s="194">
        <v>374.96</v>
      </c>
      <c r="H174" s="31"/>
    </row>
    <row r="175" spans="2:8" s="1" customFormat="1" ht="16.899999999999999" customHeight="1">
      <c r="B175" s="31"/>
      <c r="C175" s="193" t="s">
        <v>1181</v>
      </c>
      <c r="D175" s="193" t="s">
        <v>1182</v>
      </c>
      <c r="E175" s="16" t="s">
        <v>105</v>
      </c>
      <c r="F175" s="194">
        <v>374.96</v>
      </c>
      <c r="H175" s="31"/>
    </row>
    <row r="176" spans="2:8" s="1" customFormat="1" ht="16.899999999999999" customHeight="1">
      <c r="B176" s="31"/>
      <c r="C176" s="193" t="s">
        <v>1181</v>
      </c>
      <c r="D176" s="193" t="s">
        <v>1182</v>
      </c>
      <c r="E176" s="16" t="s">
        <v>105</v>
      </c>
      <c r="F176" s="194">
        <v>374.96</v>
      </c>
      <c r="H176" s="31"/>
    </row>
    <row r="177" spans="2:8" s="1" customFormat="1" ht="16.899999999999999" customHeight="1">
      <c r="B177" s="31"/>
      <c r="C177" s="193" t="s">
        <v>781</v>
      </c>
      <c r="D177" s="193" t="s">
        <v>782</v>
      </c>
      <c r="E177" s="16" t="s">
        <v>105</v>
      </c>
      <c r="F177" s="194">
        <v>374.96</v>
      </c>
      <c r="H177" s="31"/>
    </row>
    <row r="178" spans="2:8" s="1" customFormat="1" ht="16.899999999999999" customHeight="1">
      <c r="B178" s="31"/>
      <c r="C178" s="193" t="s">
        <v>781</v>
      </c>
      <c r="D178" s="193" t="s">
        <v>782</v>
      </c>
      <c r="E178" s="16" t="s">
        <v>105</v>
      </c>
      <c r="F178" s="194">
        <v>275</v>
      </c>
      <c r="H178" s="31"/>
    </row>
    <row r="179" spans="2:8" s="1" customFormat="1" ht="16.899999999999999" customHeight="1">
      <c r="B179" s="31"/>
      <c r="C179" s="193" t="s">
        <v>1169</v>
      </c>
      <c r="D179" s="193" t="s">
        <v>1170</v>
      </c>
      <c r="E179" s="16" t="s">
        <v>105</v>
      </c>
      <c r="F179" s="194">
        <v>1124.8800000000001</v>
      </c>
      <c r="H179" s="31"/>
    </row>
    <row r="180" spans="2:8" s="1" customFormat="1" ht="16.899999999999999" customHeight="1">
      <c r="B180" s="31"/>
      <c r="C180" s="193" t="s">
        <v>1169</v>
      </c>
      <c r="D180" s="193" t="s">
        <v>1170</v>
      </c>
      <c r="E180" s="16" t="s">
        <v>105</v>
      </c>
      <c r="F180" s="194">
        <v>1124.8800000000001</v>
      </c>
      <c r="H180" s="31"/>
    </row>
    <row r="181" spans="2:8" s="1" customFormat="1" ht="16.899999999999999" customHeight="1">
      <c r="B181" s="31"/>
      <c r="C181" s="193" t="s">
        <v>1169</v>
      </c>
      <c r="D181" s="193" t="s">
        <v>1170</v>
      </c>
      <c r="E181" s="16" t="s">
        <v>105</v>
      </c>
      <c r="F181" s="194">
        <v>1124.8800000000001</v>
      </c>
      <c r="H181" s="31"/>
    </row>
    <row r="182" spans="2:8" s="1" customFormat="1" ht="16.899999999999999" customHeight="1">
      <c r="B182" s="31"/>
      <c r="C182" s="193" t="s">
        <v>1175</v>
      </c>
      <c r="D182" s="193" t="s">
        <v>1176</v>
      </c>
      <c r="E182" s="16" t="s">
        <v>105</v>
      </c>
      <c r="F182" s="194">
        <v>374.96</v>
      </c>
      <c r="H182" s="31"/>
    </row>
    <row r="183" spans="2:8" s="1" customFormat="1" ht="16.899999999999999" customHeight="1">
      <c r="B183" s="31"/>
      <c r="C183" s="193" t="s">
        <v>1175</v>
      </c>
      <c r="D183" s="193" t="s">
        <v>1176</v>
      </c>
      <c r="E183" s="16" t="s">
        <v>105</v>
      </c>
      <c r="F183" s="194">
        <v>374.96</v>
      </c>
      <c r="H183" s="31"/>
    </row>
    <row r="184" spans="2:8" s="1" customFormat="1" ht="16.899999999999999" customHeight="1">
      <c r="B184" s="31"/>
      <c r="C184" s="193" t="s">
        <v>1175</v>
      </c>
      <c r="D184" s="193" t="s">
        <v>1176</v>
      </c>
      <c r="E184" s="16" t="s">
        <v>105</v>
      </c>
      <c r="F184" s="194">
        <v>374.96</v>
      </c>
      <c r="H184" s="31"/>
    </row>
    <row r="185" spans="2:8" s="1" customFormat="1" ht="16.899999999999999" customHeight="1">
      <c r="B185" s="31"/>
      <c r="C185" s="193" t="s">
        <v>792</v>
      </c>
      <c r="D185" s="193" t="s">
        <v>560</v>
      </c>
      <c r="E185" s="16" t="s">
        <v>258</v>
      </c>
      <c r="F185" s="194">
        <v>2.75</v>
      </c>
      <c r="H185" s="31"/>
    </row>
    <row r="186" spans="2:8" s="1" customFormat="1" ht="16.899999999999999" customHeight="1">
      <c r="B186" s="31"/>
      <c r="C186" s="193" t="s">
        <v>1186</v>
      </c>
      <c r="D186" s="193" t="s">
        <v>560</v>
      </c>
      <c r="E186" s="16" t="s">
        <v>258</v>
      </c>
      <c r="F186" s="194">
        <v>129.56899999999999</v>
      </c>
      <c r="H186" s="31"/>
    </row>
    <row r="187" spans="2:8" s="1" customFormat="1" ht="16.899999999999999" customHeight="1">
      <c r="B187" s="31"/>
      <c r="C187" s="193" t="s">
        <v>797</v>
      </c>
      <c r="D187" s="193" t="s">
        <v>565</v>
      </c>
      <c r="E187" s="16" t="s">
        <v>258</v>
      </c>
      <c r="F187" s="194">
        <v>2.75</v>
      </c>
      <c r="H187" s="31"/>
    </row>
    <row r="188" spans="2:8" s="1" customFormat="1" ht="16.899999999999999" customHeight="1">
      <c r="B188" s="31"/>
      <c r="C188" s="193" t="s">
        <v>800</v>
      </c>
      <c r="D188" s="193" t="s">
        <v>570</v>
      </c>
      <c r="E188" s="16" t="s">
        <v>258</v>
      </c>
      <c r="F188" s="194">
        <v>2.75</v>
      </c>
      <c r="H188" s="31"/>
    </row>
    <row r="189" spans="2:8" s="1" customFormat="1" ht="16.899999999999999" customHeight="1">
      <c r="B189" s="31"/>
      <c r="C189" s="193" t="s">
        <v>807</v>
      </c>
      <c r="D189" s="193" t="s">
        <v>808</v>
      </c>
      <c r="E189" s="16" t="s">
        <v>258</v>
      </c>
      <c r="F189" s="194">
        <v>55</v>
      </c>
      <c r="H189" s="31"/>
    </row>
    <row r="190" spans="2:8" s="1" customFormat="1" ht="16.899999999999999" customHeight="1">
      <c r="B190" s="31"/>
      <c r="C190" s="193" t="s">
        <v>803</v>
      </c>
      <c r="D190" s="193" t="s">
        <v>575</v>
      </c>
      <c r="E190" s="16" t="s">
        <v>258</v>
      </c>
      <c r="F190" s="194">
        <v>2.75</v>
      </c>
      <c r="H190" s="31"/>
    </row>
    <row r="191" spans="2:8" s="1" customFormat="1" ht="16.899999999999999" customHeight="1">
      <c r="B191" s="31"/>
      <c r="C191" s="193" t="s">
        <v>747</v>
      </c>
      <c r="D191" s="193" t="s">
        <v>748</v>
      </c>
      <c r="E191" s="16" t="s">
        <v>258</v>
      </c>
      <c r="F191" s="194">
        <v>22</v>
      </c>
      <c r="H191" s="31"/>
    </row>
    <row r="192" spans="2:8" s="1" customFormat="1" ht="16.899999999999999" customHeight="1">
      <c r="B192" s="31"/>
      <c r="C192" s="193" t="s">
        <v>786</v>
      </c>
      <c r="D192" s="193" t="s">
        <v>787</v>
      </c>
      <c r="E192" s="16" t="s">
        <v>161</v>
      </c>
      <c r="F192" s="194">
        <v>22.498000000000001</v>
      </c>
      <c r="H192" s="31"/>
    </row>
    <row r="193" spans="2:8" s="1" customFormat="1" ht="16.899999999999999" customHeight="1">
      <c r="B193" s="31"/>
      <c r="C193" s="193" t="s">
        <v>786</v>
      </c>
      <c r="D193" s="193" t="s">
        <v>787</v>
      </c>
      <c r="E193" s="16" t="s">
        <v>161</v>
      </c>
      <c r="F193" s="194">
        <v>38.5</v>
      </c>
      <c r="H193" s="31"/>
    </row>
    <row r="194" spans="2:8" s="1" customFormat="1" ht="16.899999999999999" customHeight="1">
      <c r="B194" s="31"/>
      <c r="C194" s="189" t="s">
        <v>226</v>
      </c>
      <c r="D194" s="190" t="s">
        <v>227</v>
      </c>
      <c r="E194" s="191" t="s">
        <v>105</v>
      </c>
      <c r="F194" s="192">
        <v>150</v>
      </c>
      <c r="H194" s="31"/>
    </row>
    <row r="195" spans="2:8" s="1" customFormat="1" ht="16.899999999999999" customHeight="1">
      <c r="B195" s="31"/>
      <c r="C195" s="193" t="s">
        <v>1</v>
      </c>
      <c r="D195" s="193" t="s">
        <v>228</v>
      </c>
      <c r="E195" s="16" t="s">
        <v>1</v>
      </c>
      <c r="F195" s="194">
        <v>150</v>
      </c>
      <c r="H195" s="31"/>
    </row>
    <row r="196" spans="2:8" s="1" customFormat="1" ht="16.899999999999999" customHeight="1">
      <c r="B196" s="31"/>
      <c r="C196" s="195" t="s">
        <v>1337</v>
      </c>
      <c r="H196" s="31"/>
    </row>
    <row r="197" spans="2:8" s="1" customFormat="1" ht="16.899999999999999" customHeight="1">
      <c r="B197" s="31"/>
      <c r="C197" s="193" t="s">
        <v>395</v>
      </c>
      <c r="D197" s="193" t="s">
        <v>396</v>
      </c>
      <c r="E197" s="16" t="s">
        <v>258</v>
      </c>
      <c r="F197" s="194">
        <v>35.25</v>
      </c>
      <c r="H197" s="31"/>
    </row>
    <row r="198" spans="2:8" s="1" customFormat="1" ht="16.899999999999999" customHeight="1">
      <c r="B198" s="31"/>
      <c r="C198" s="193" t="s">
        <v>409</v>
      </c>
      <c r="D198" s="193" t="s">
        <v>410</v>
      </c>
      <c r="E198" s="16" t="s">
        <v>105</v>
      </c>
      <c r="F198" s="194">
        <v>150</v>
      </c>
      <c r="H198" s="31"/>
    </row>
    <row r="199" spans="2:8" s="1" customFormat="1" ht="16.899999999999999" customHeight="1">
      <c r="B199" s="31"/>
      <c r="C199" s="193" t="s">
        <v>430</v>
      </c>
      <c r="D199" s="193" t="s">
        <v>431</v>
      </c>
      <c r="E199" s="16" t="s">
        <v>105</v>
      </c>
      <c r="F199" s="194">
        <v>165</v>
      </c>
      <c r="H199" s="31"/>
    </row>
    <row r="200" spans="2:8" s="1" customFormat="1" ht="16.899999999999999" customHeight="1">
      <c r="B200" s="31"/>
      <c r="C200" s="193" t="s">
        <v>423</v>
      </c>
      <c r="D200" s="193" t="s">
        <v>424</v>
      </c>
      <c r="E200" s="16" t="s">
        <v>105</v>
      </c>
      <c r="F200" s="194">
        <v>165</v>
      </c>
      <c r="H200" s="31"/>
    </row>
    <row r="201" spans="2:8" s="1" customFormat="1" ht="16.899999999999999" customHeight="1">
      <c r="B201" s="31"/>
      <c r="C201" s="193" t="s">
        <v>435</v>
      </c>
      <c r="D201" s="193" t="s">
        <v>436</v>
      </c>
      <c r="E201" s="16" t="s">
        <v>258</v>
      </c>
      <c r="F201" s="194">
        <v>4.5</v>
      </c>
      <c r="H201" s="31"/>
    </row>
    <row r="202" spans="2:8" s="1" customFormat="1" ht="16.899999999999999" customHeight="1">
      <c r="B202" s="31"/>
      <c r="C202" s="189" t="s">
        <v>272</v>
      </c>
      <c r="D202" s="190" t="s">
        <v>273</v>
      </c>
      <c r="E202" s="191" t="s">
        <v>105</v>
      </c>
      <c r="F202" s="192">
        <v>317</v>
      </c>
      <c r="H202" s="31"/>
    </row>
    <row r="203" spans="2:8" s="1" customFormat="1" ht="16.899999999999999" customHeight="1">
      <c r="B203" s="31"/>
      <c r="C203" s="193" t="s">
        <v>1</v>
      </c>
      <c r="D203" s="193" t="s">
        <v>253</v>
      </c>
      <c r="E203" s="16" t="s">
        <v>1</v>
      </c>
      <c r="F203" s="194">
        <v>317</v>
      </c>
      <c r="H203" s="31"/>
    </row>
    <row r="204" spans="2:8" s="1" customFormat="1" ht="16.899999999999999" customHeight="1">
      <c r="B204" s="31"/>
      <c r="C204" s="195" t="s">
        <v>1337</v>
      </c>
      <c r="H204" s="31"/>
    </row>
    <row r="205" spans="2:8" s="1" customFormat="1" ht="16.899999999999999" customHeight="1">
      <c r="B205" s="31"/>
      <c r="C205" s="193" t="s">
        <v>1206</v>
      </c>
      <c r="D205" s="193" t="s">
        <v>1207</v>
      </c>
      <c r="E205" s="16" t="s">
        <v>105</v>
      </c>
      <c r="F205" s="194">
        <v>3170</v>
      </c>
      <c r="H205" s="31"/>
    </row>
    <row r="206" spans="2:8" s="1" customFormat="1" ht="16.899999999999999" customHeight="1">
      <c r="B206" s="31"/>
      <c r="C206" s="193" t="s">
        <v>1206</v>
      </c>
      <c r="D206" s="193" t="s">
        <v>1207</v>
      </c>
      <c r="E206" s="16" t="s">
        <v>105</v>
      </c>
      <c r="F206" s="194">
        <v>2536</v>
      </c>
      <c r="H206" s="31"/>
    </row>
    <row r="207" spans="2:8" s="1" customFormat="1" ht="16.899999999999999" customHeight="1">
      <c r="B207" s="31"/>
      <c r="C207" s="193" t="s">
        <v>1206</v>
      </c>
      <c r="D207" s="193" t="s">
        <v>1207</v>
      </c>
      <c r="E207" s="16" t="s">
        <v>105</v>
      </c>
      <c r="F207" s="194">
        <v>2536</v>
      </c>
      <c r="H207" s="31"/>
    </row>
    <row r="208" spans="2:8" s="1" customFormat="1" ht="16.899999999999999" customHeight="1">
      <c r="B208" s="31"/>
      <c r="C208" s="193" t="s">
        <v>1055</v>
      </c>
      <c r="D208" s="193" t="s">
        <v>1056</v>
      </c>
      <c r="E208" s="16" t="s">
        <v>258</v>
      </c>
      <c r="F208" s="194">
        <v>331.7</v>
      </c>
      <c r="H208" s="31"/>
    </row>
    <row r="209" spans="2:8" s="1" customFormat="1" ht="16.899999999999999" customHeight="1">
      <c r="B209" s="31"/>
      <c r="C209" s="193" t="s">
        <v>1065</v>
      </c>
      <c r="D209" s="193" t="s">
        <v>1066</v>
      </c>
      <c r="E209" s="16" t="s">
        <v>105</v>
      </c>
      <c r="F209" s="194">
        <v>317</v>
      </c>
      <c r="H209" s="31"/>
    </row>
    <row r="210" spans="2:8" s="1" customFormat="1" ht="16.899999999999999" customHeight="1">
      <c r="B210" s="31"/>
      <c r="C210" s="193" t="s">
        <v>1124</v>
      </c>
      <c r="D210" s="193" t="s">
        <v>1125</v>
      </c>
      <c r="E210" s="16" t="s">
        <v>105</v>
      </c>
      <c r="F210" s="194">
        <v>317</v>
      </c>
      <c r="H210" s="31"/>
    </row>
    <row r="211" spans="2:8" s="1" customFormat="1" ht="16.899999999999999" customHeight="1">
      <c r="B211" s="31"/>
      <c r="C211" s="193" t="s">
        <v>1087</v>
      </c>
      <c r="D211" s="193" t="s">
        <v>1088</v>
      </c>
      <c r="E211" s="16" t="s">
        <v>105</v>
      </c>
      <c r="F211" s="194">
        <v>317</v>
      </c>
      <c r="H211" s="31"/>
    </row>
    <row r="212" spans="2:8" s="1" customFormat="1" ht="16.899999999999999" customHeight="1">
      <c r="B212" s="31"/>
      <c r="C212" s="193" t="s">
        <v>1097</v>
      </c>
      <c r="D212" s="193" t="s">
        <v>1098</v>
      </c>
      <c r="E212" s="16" t="s">
        <v>105</v>
      </c>
      <c r="F212" s="194">
        <v>317</v>
      </c>
      <c r="H212" s="31"/>
    </row>
    <row r="213" spans="2:8" s="1" customFormat="1" ht="16.899999999999999" customHeight="1">
      <c r="B213" s="31"/>
      <c r="C213" s="193" t="s">
        <v>1075</v>
      </c>
      <c r="D213" s="193" t="s">
        <v>1076</v>
      </c>
      <c r="E213" s="16" t="s">
        <v>105</v>
      </c>
      <c r="F213" s="194">
        <v>317</v>
      </c>
      <c r="H213" s="31"/>
    </row>
    <row r="214" spans="2:8" s="1" customFormat="1" ht="16.899999999999999" customHeight="1">
      <c r="B214" s="31"/>
      <c r="C214" s="193" t="s">
        <v>1108</v>
      </c>
      <c r="D214" s="193" t="s">
        <v>1109</v>
      </c>
      <c r="E214" s="16" t="s">
        <v>161</v>
      </c>
      <c r="F214" s="194">
        <v>0.317</v>
      </c>
      <c r="H214" s="31"/>
    </row>
    <row r="215" spans="2:8" s="1" customFormat="1" ht="16.899999999999999" customHeight="1">
      <c r="B215" s="31"/>
      <c r="C215" s="193" t="s">
        <v>1129</v>
      </c>
      <c r="D215" s="193" t="s">
        <v>1130</v>
      </c>
      <c r="E215" s="16" t="s">
        <v>490</v>
      </c>
      <c r="F215" s="194">
        <v>829.25</v>
      </c>
      <c r="H215" s="31"/>
    </row>
    <row r="216" spans="2:8" s="1" customFormat="1" ht="16.899999999999999" customHeight="1">
      <c r="B216" s="31"/>
      <c r="C216" s="193" t="s">
        <v>1114</v>
      </c>
      <c r="D216" s="193" t="s">
        <v>1115</v>
      </c>
      <c r="E216" s="16" t="s">
        <v>490</v>
      </c>
      <c r="F216" s="194">
        <v>66.34</v>
      </c>
      <c r="H216" s="31"/>
    </row>
    <row r="217" spans="2:8" s="1" customFormat="1" ht="16.899999999999999" customHeight="1">
      <c r="B217" s="31"/>
      <c r="C217" s="189" t="s">
        <v>269</v>
      </c>
      <c r="D217" s="190" t="s">
        <v>270</v>
      </c>
      <c r="E217" s="191" t="s">
        <v>105</v>
      </c>
      <c r="F217" s="192">
        <v>3000</v>
      </c>
      <c r="H217" s="31"/>
    </row>
    <row r="218" spans="2:8" s="1" customFormat="1" ht="16.899999999999999" customHeight="1">
      <c r="B218" s="31"/>
      <c r="C218" s="193" t="s">
        <v>1</v>
      </c>
      <c r="D218" s="193" t="s">
        <v>271</v>
      </c>
      <c r="E218" s="16" t="s">
        <v>1</v>
      </c>
      <c r="F218" s="194">
        <v>3000</v>
      </c>
      <c r="H218" s="31"/>
    </row>
    <row r="219" spans="2:8" s="1" customFormat="1" ht="16.899999999999999" customHeight="1">
      <c r="B219" s="31"/>
      <c r="C219" s="195" t="s">
        <v>1337</v>
      </c>
      <c r="H219" s="31"/>
    </row>
    <row r="220" spans="2:8" s="1" customFormat="1" ht="16.899999999999999" customHeight="1">
      <c r="B220" s="31"/>
      <c r="C220" s="193" t="s">
        <v>1200</v>
      </c>
      <c r="D220" s="193" t="s">
        <v>1201</v>
      </c>
      <c r="E220" s="16" t="s">
        <v>105</v>
      </c>
      <c r="F220" s="194">
        <v>30000</v>
      </c>
      <c r="H220" s="31"/>
    </row>
    <row r="221" spans="2:8" s="1" customFormat="1" ht="16.899999999999999" customHeight="1">
      <c r="B221" s="31"/>
      <c r="C221" s="193" t="s">
        <v>1200</v>
      </c>
      <c r="D221" s="193" t="s">
        <v>1201</v>
      </c>
      <c r="E221" s="16" t="s">
        <v>105</v>
      </c>
      <c r="F221" s="194">
        <v>24000</v>
      </c>
      <c r="H221" s="31"/>
    </row>
    <row r="222" spans="2:8" s="1" customFormat="1" ht="16.899999999999999" customHeight="1">
      <c r="B222" s="31"/>
      <c r="C222" s="193" t="s">
        <v>1200</v>
      </c>
      <c r="D222" s="193" t="s">
        <v>1201</v>
      </c>
      <c r="E222" s="16" t="s">
        <v>105</v>
      </c>
      <c r="F222" s="194">
        <v>24000</v>
      </c>
      <c r="H222" s="31"/>
    </row>
    <row r="223" spans="2:8" s="1" customFormat="1" ht="16.899999999999999" customHeight="1">
      <c r="B223" s="31"/>
      <c r="C223" s="193" t="s">
        <v>1055</v>
      </c>
      <c r="D223" s="193" t="s">
        <v>1056</v>
      </c>
      <c r="E223" s="16" t="s">
        <v>258</v>
      </c>
      <c r="F223" s="194">
        <v>331.7</v>
      </c>
      <c r="H223" s="31"/>
    </row>
    <row r="224" spans="2:8" s="1" customFormat="1" ht="16.899999999999999" customHeight="1">
      <c r="B224" s="31"/>
      <c r="C224" s="193" t="s">
        <v>1060</v>
      </c>
      <c r="D224" s="193" t="s">
        <v>1061</v>
      </c>
      <c r="E224" s="16" t="s">
        <v>105</v>
      </c>
      <c r="F224" s="194">
        <v>3000</v>
      </c>
      <c r="H224" s="31"/>
    </row>
    <row r="225" spans="2:8" s="1" customFormat="1" ht="16.899999999999999" customHeight="1">
      <c r="B225" s="31"/>
      <c r="C225" s="193" t="s">
        <v>1119</v>
      </c>
      <c r="D225" s="193" t="s">
        <v>1120</v>
      </c>
      <c r="E225" s="16" t="s">
        <v>105</v>
      </c>
      <c r="F225" s="194">
        <v>3000</v>
      </c>
      <c r="H225" s="31"/>
    </row>
    <row r="226" spans="2:8" s="1" customFormat="1" ht="16.899999999999999" customHeight="1">
      <c r="B226" s="31"/>
      <c r="C226" s="193" t="s">
        <v>1084</v>
      </c>
      <c r="D226" s="193" t="s">
        <v>353</v>
      </c>
      <c r="E226" s="16" t="s">
        <v>105</v>
      </c>
      <c r="F226" s="194">
        <v>3000</v>
      </c>
      <c r="H226" s="31"/>
    </row>
    <row r="227" spans="2:8" s="1" customFormat="1" ht="16.899999999999999" customHeight="1">
      <c r="B227" s="31"/>
      <c r="C227" s="193" t="s">
        <v>1092</v>
      </c>
      <c r="D227" s="193" t="s">
        <v>1093</v>
      </c>
      <c r="E227" s="16" t="s">
        <v>105</v>
      </c>
      <c r="F227" s="194">
        <v>3000</v>
      </c>
      <c r="H227" s="31"/>
    </row>
    <row r="228" spans="2:8" s="1" customFormat="1" ht="16.899999999999999" customHeight="1">
      <c r="B228" s="31"/>
      <c r="C228" s="193" t="s">
        <v>1070</v>
      </c>
      <c r="D228" s="193" t="s">
        <v>1071</v>
      </c>
      <c r="E228" s="16" t="s">
        <v>105</v>
      </c>
      <c r="F228" s="194">
        <v>3000</v>
      </c>
      <c r="H228" s="31"/>
    </row>
    <row r="229" spans="2:8" s="1" customFormat="1" ht="16.899999999999999" customHeight="1">
      <c r="B229" s="31"/>
      <c r="C229" s="193" t="s">
        <v>1102</v>
      </c>
      <c r="D229" s="193" t="s">
        <v>1103</v>
      </c>
      <c r="E229" s="16" t="s">
        <v>161</v>
      </c>
      <c r="F229" s="194">
        <v>3</v>
      </c>
      <c r="H229" s="31"/>
    </row>
    <row r="230" spans="2:8" s="1" customFormat="1" ht="16.899999999999999" customHeight="1">
      <c r="B230" s="31"/>
      <c r="C230" s="193" t="s">
        <v>1129</v>
      </c>
      <c r="D230" s="193" t="s">
        <v>1130</v>
      </c>
      <c r="E230" s="16" t="s">
        <v>490</v>
      </c>
      <c r="F230" s="194">
        <v>829.25</v>
      </c>
      <c r="H230" s="31"/>
    </row>
    <row r="231" spans="2:8" s="1" customFormat="1" ht="16.899999999999999" customHeight="1">
      <c r="B231" s="31"/>
      <c r="C231" s="193" t="s">
        <v>1114</v>
      </c>
      <c r="D231" s="193" t="s">
        <v>1115</v>
      </c>
      <c r="E231" s="16" t="s">
        <v>490</v>
      </c>
      <c r="F231" s="194">
        <v>66.34</v>
      </c>
      <c r="H231" s="31"/>
    </row>
    <row r="232" spans="2:8" s="1" customFormat="1" ht="16.899999999999999" customHeight="1">
      <c r="B232" s="31"/>
      <c r="C232" s="189" t="s">
        <v>279</v>
      </c>
      <c r="D232" s="190" t="s">
        <v>1</v>
      </c>
      <c r="E232" s="191" t="s">
        <v>1</v>
      </c>
      <c r="F232" s="192">
        <v>24000</v>
      </c>
      <c r="H232" s="31"/>
    </row>
    <row r="233" spans="2:8" s="1" customFormat="1" ht="16.899999999999999" customHeight="1">
      <c r="B233" s="31"/>
      <c r="C233" s="193" t="s">
        <v>279</v>
      </c>
      <c r="D233" s="193" t="s">
        <v>1243</v>
      </c>
      <c r="E233" s="16" t="s">
        <v>1</v>
      </c>
      <c r="F233" s="194">
        <v>24000</v>
      </c>
      <c r="H233" s="31"/>
    </row>
    <row r="234" spans="2:8" s="1" customFormat="1" ht="16.899999999999999" customHeight="1">
      <c r="B234" s="31"/>
      <c r="C234" s="195" t="s">
        <v>1337</v>
      </c>
      <c r="H234" s="31"/>
    </row>
    <row r="235" spans="2:8" s="1" customFormat="1" ht="16.899999999999999" customHeight="1">
      <c r="B235" s="31"/>
      <c r="C235" s="193" t="s">
        <v>1200</v>
      </c>
      <c r="D235" s="193" t="s">
        <v>1201</v>
      </c>
      <c r="E235" s="16" t="s">
        <v>105</v>
      </c>
      <c r="F235" s="194">
        <v>24000</v>
      </c>
      <c r="H235" s="31"/>
    </row>
    <row r="236" spans="2:8" s="1" customFormat="1" ht="16.899999999999999" customHeight="1">
      <c r="B236" s="31"/>
      <c r="C236" s="193" t="s">
        <v>218</v>
      </c>
      <c r="D236" s="193" t="s">
        <v>219</v>
      </c>
      <c r="E236" s="16" t="s">
        <v>161</v>
      </c>
      <c r="F236" s="194">
        <v>26.536000000000001</v>
      </c>
      <c r="H236" s="31"/>
    </row>
    <row r="237" spans="2:8" s="1" customFormat="1" ht="16.899999999999999" customHeight="1">
      <c r="B237" s="31"/>
      <c r="C237" s="193" t="s">
        <v>218</v>
      </c>
      <c r="D237" s="193" t="s">
        <v>219</v>
      </c>
      <c r="E237" s="16" t="s">
        <v>161</v>
      </c>
      <c r="F237" s="194">
        <v>26.536000000000001</v>
      </c>
      <c r="H237" s="31"/>
    </row>
    <row r="238" spans="2:8" s="1" customFormat="1" ht="16.899999999999999" customHeight="1">
      <c r="B238" s="31"/>
      <c r="C238" s="189" t="s">
        <v>274</v>
      </c>
      <c r="D238" s="190" t="s">
        <v>275</v>
      </c>
      <c r="E238" s="191" t="s">
        <v>105</v>
      </c>
      <c r="F238" s="192">
        <v>30000</v>
      </c>
      <c r="H238" s="31"/>
    </row>
    <row r="239" spans="2:8" s="1" customFormat="1" ht="16.899999999999999" customHeight="1">
      <c r="B239" s="31"/>
      <c r="C239" s="193" t="s">
        <v>1</v>
      </c>
      <c r="D239" s="193" t="s">
        <v>1204</v>
      </c>
      <c r="E239" s="16" t="s">
        <v>1</v>
      </c>
      <c r="F239" s="194">
        <v>30000</v>
      </c>
      <c r="H239" s="31"/>
    </row>
    <row r="240" spans="2:8" s="1" customFormat="1" ht="16.899999999999999" customHeight="1">
      <c r="B240" s="31"/>
      <c r="C240" s="193" t="s">
        <v>274</v>
      </c>
      <c r="D240" s="193" t="s">
        <v>531</v>
      </c>
      <c r="E240" s="16" t="s">
        <v>1</v>
      </c>
      <c r="F240" s="194">
        <v>30000</v>
      </c>
      <c r="H240" s="31"/>
    </row>
    <row r="241" spans="2:8" s="1" customFormat="1" ht="16.899999999999999" customHeight="1">
      <c r="B241" s="31"/>
      <c r="C241" s="195" t="s">
        <v>1337</v>
      </c>
      <c r="H241" s="31"/>
    </row>
    <row r="242" spans="2:8" s="1" customFormat="1" ht="16.899999999999999" customHeight="1">
      <c r="B242" s="31"/>
      <c r="C242" s="193" t="s">
        <v>1200</v>
      </c>
      <c r="D242" s="193" t="s">
        <v>1201</v>
      </c>
      <c r="E242" s="16" t="s">
        <v>105</v>
      </c>
      <c r="F242" s="194">
        <v>30000</v>
      </c>
      <c r="H242" s="31"/>
    </row>
    <row r="243" spans="2:8" s="1" customFormat="1" ht="16.899999999999999" customHeight="1">
      <c r="B243" s="31"/>
      <c r="C243" s="193" t="s">
        <v>218</v>
      </c>
      <c r="D243" s="193" t="s">
        <v>219</v>
      </c>
      <c r="E243" s="16" t="s">
        <v>161</v>
      </c>
      <c r="F243" s="194">
        <v>33.17</v>
      </c>
      <c r="H243" s="31"/>
    </row>
    <row r="244" spans="2:8" s="1" customFormat="1" ht="16.899999999999999" customHeight="1">
      <c r="B244" s="31"/>
      <c r="C244" s="189" t="s">
        <v>277</v>
      </c>
      <c r="D244" s="190" t="s">
        <v>1</v>
      </c>
      <c r="E244" s="191" t="s">
        <v>105</v>
      </c>
      <c r="F244" s="192">
        <v>3170</v>
      </c>
      <c r="H244" s="31"/>
    </row>
    <row r="245" spans="2:8" s="1" customFormat="1" ht="16.899999999999999" customHeight="1">
      <c r="B245" s="31"/>
      <c r="C245" s="193" t="s">
        <v>277</v>
      </c>
      <c r="D245" s="193" t="s">
        <v>1210</v>
      </c>
      <c r="E245" s="16" t="s">
        <v>1</v>
      </c>
      <c r="F245" s="194">
        <v>3170</v>
      </c>
      <c r="H245" s="31"/>
    </row>
    <row r="246" spans="2:8" s="1" customFormat="1" ht="16.899999999999999" customHeight="1">
      <c r="B246" s="31"/>
      <c r="C246" s="195" t="s">
        <v>1337</v>
      </c>
      <c r="H246" s="31"/>
    </row>
    <row r="247" spans="2:8" s="1" customFormat="1" ht="16.899999999999999" customHeight="1">
      <c r="B247" s="31"/>
      <c r="C247" s="193" t="s">
        <v>1206</v>
      </c>
      <c r="D247" s="193" t="s">
        <v>1207</v>
      </c>
      <c r="E247" s="16" t="s">
        <v>105</v>
      </c>
      <c r="F247" s="194">
        <v>3170</v>
      </c>
      <c r="H247" s="31"/>
    </row>
    <row r="248" spans="2:8" s="1" customFormat="1" ht="16.899999999999999" customHeight="1">
      <c r="B248" s="31"/>
      <c r="C248" s="193" t="s">
        <v>218</v>
      </c>
      <c r="D248" s="193" t="s">
        <v>219</v>
      </c>
      <c r="E248" s="16" t="s">
        <v>161</v>
      </c>
      <c r="F248" s="194">
        <v>33.17</v>
      </c>
      <c r="H248" s="31"/>
    </row>
    <row r="249" spans="2:8" s="1" customFormat="1" ht="16.899999999999999" customHeight="1">
      <c r="B249" s="31"/>
      <c r="C249" s="189" t="s">
        <v>281</v>
      </c>
      <c r="D249" s="190" t="s">
        <v>1</v>
      </c>
      <c r="E249" s="191" t="s">
        <v>1</v>
      </c>
      <c r="F249" s="192">
        <v>2536</v>
      </c>
      <c r="H249" s="31"/>
    </row>
    <row r="250" spans="2:8" s="1" customFormat="1" ht="16.899999999999999" customHeight="1">
      <c r="B250" s="31"/>
      <c r="C250" s="193" t="s">
        <v>281</v>
      </c>
      <c r="D250" s="193" t="s">
        <v>1246</v>
      </c>
      <c r="E250" s="16" t="s">
        <v>1</v>
      </c>
      <c r="F250" s="194">
        <v>2536</v>
      </c>
      <c r="H250" s="31"/>
    </row>
    <row r="251" spans="2:8" s="1" customFormat="1" ht="16.899999999999999" customHeight="1">
      <c r="B251" s="31"/>
      <c r="C251" s="195" t="s">
        <v>1337</v>
      </c>
      <c r="H251" s="31"/>
    </row>
    <row r="252" spans="2:8" s="1" customFormat="1" ht="16.899999999999999" customHeight="1">
      <c r="B252" s="31"/>
      <c r="C252" s="193" t="s">
        <v>1206</v>
      </c>
      <c r="D252" s="193" t="s">
        <v>1207</v>
      </c>
      <c r="E252" s="16" t="s">
        <v>105</v>
      </c>
      <c r="F252" s="194">
        <v>2536</v>
      </c>
      <c r="H252" s="31"/>
    </row>
    <row r="253" spans="2:8" s="1" customFormat="1" ht="16.899999999999999" customHeight="1">
      <c r="B253" s="31"/>
      <c r="C253" s="193" t="s">
        <v>218</v>
      </c>
      <c r="D253" s="193" t="s">
        <v>219</v>
      </c>
      <c r="E253" s="16" t="s">
        <v>161</v>
      </c>
      <c r="F253" s="194">
        <v>26.536000000000001</v>
      </c>
      <c r="H253" s="31"/>
    </row>
    <row r="254" spans="2:8" s="1" customFormat="1" ht="16.899999999999999" customHeight="1">
      <c r="B254" s="31"/>
      <c r="C254" s="193" t="s">
        <v>218</v>
      </c>
      <c r="D254" s="193" t="s">
        <v>219</v>
      </c>
      <c r="E254" s="16" t="s">
        <v>161</v>
      </c>
      <c r="F254" s="194">
        <v>26.536000000000001</v>
      </c>
      <c r="H254" s="31"/>
    </row>
    <row r="255" spans="2:8" s="1" customFormat="1" ht="16.899999999999999" customHeight="1">
      <c r="B255" s="31"/>
      <c r="C255" s="189" t="s">
        <v>229</v>
      </c>
      <c r="D255" s="190" t="s">
        <v>230</v>
      </c>
      <c r="E255" s="191" t="s">
        <v>231</v>
      </c>
      <c r="F255" s="192">
        <v>41</v>
      </c>
      <c r="H255" s="31"/>
    </row>
    <row r="256" spans="2:8" s="1" customFormat="1" ht="16.899999999999999" customHeight="1">
      <c r="B256" s="31"/>
      <c r="C256" s="193" t="s">
        <v>1</v>
      </c>
      <c r="D256" s="193" t="s">
        <v>232</v>
      </c>
      <c r="E256" s="16" t="s">
        <v>1</v>
      </c>
      <c r="F256" s="194">
        <v>41</v>
      </c>
      <c r="H256" s="31"/>
    </row>
    <row r="257" spans="2:8" s="1" customFormat="1" ht="16.899999999999999" customHeight="1">
      <c r="B257" s="31"/>
      <c r="C257" s="195" t="s">
        <v>1337</v>
      </c>
      <c r="H257" s="31"/>
    </row>
    <row r="258" spans="2:8" s="1" customFormat="1" ht="16.899999999999999" customHeight="1">
      <c r="B258" s="31"/>
      <c r="C258" s="193" t="s">
        <v>470</v>
      </c>
      <c r="D258" s="193" t="s">
        <v>471</v>
      </c>
      <c r="E258" s="16" t="s">
        <v>96</v>
      </c>
      <c r="F258" s="194">
        <v>41</v>
      </c>
      <c r="H258" s="31"/>
    </row>
    <row r="259" spans="2:8" s="1" customFormat="1" ht="16.899999999999999" customHeight="1">
      <c r="B259" s="31"/>
      <c r="C259" s="193" t="s">
        <v>478</v>
      </c>
      <c r="D259" s="193" t="s">
        <v>479</v>
      </c>
      <c r="E259" s="16" t="s">
        <v>96</v>
      </c>
      <c r="F259" s="194">
        <v>41</v>
      </c>
      <c r="H259" s="31"/>
    </row>
    <row r="260" spans="2:8" s="1" customFormat="1" ht="16.899999999999999" customHeight="1">
      <c r="B260" s="31"/>
      <c r="C260" s="193" t="s">
        <v>503</v>
      </c>
      <c r="D260" s="193" t="s">
        <v>504</v>
      </c>
      <c r="E260" s="16" t="s">
        <v>96</v>
      </c>
      <c r="F260" s="194">
        <v>35</v>
      </c>
      <c r="H260" s="31"/>
    </row>
    <row r="261" spans="2:8" s="1" customFormat="1" ht="16.899999999999999" customHeight="1">
      <c r="B261" s="31"/>
      <c r="C261" s="193" t="s">
        <v>1287</v>
      </c>
      <c r="D261" s="193" t="s">
        <v>1288</v>
      </c>
      <c r="E261" s="16" t="s">
        <v>96</v>
      </c>
      <c r="F261" s="194">
        <v>35</v>
      </c>
      <c r="H261" s="31"/>
    </row>
    <row r="262" spans="2:8" s="1" customFormat="1" ht="16.899999999999999" customHeight="1">
      <c r="B262" s="31"/>
      <c r="C262" s="193" t="s">
        <v>533</v>
      </c>
      <c r="D262" s="193" t="s">
        <v>534</v>
      </c>
      <c r="E262" s="16" t="s">
        <v>96</v>
      </c>
      <c r="F262" s="194">
        <v>41</v>
      </c>
      <c r="H262" s="31"/>
    </row>
    <row r="263" spans="2:8" s="1" customFormat="1" ht="16.899999999999999" customHeight="1">
      <c r="B263" s="31"/>
      <c r="C263" s="193" t="s">
        <v>538</v>
      </c>
      <c r="D263" s="193" t="s">
        <v>539</v>
      </c>
      <c r="E263" s="16" t="s">
        <v>96</v>
      </c>
      <c r="F263" s="194">
        <v>38</v>
      </c>
      <c r="H263" s="31"/>
    </row>
    <row r="264" spans="2:8" s="1" customFormat="1" ht="16.899999999999999" customHeight="1">
      <c r="B264" s="31"/>
      <c r="C264" s="193" t="s">
        <v>1301</v>
      </c>
      <c r="D264" s="193" t="s">
        <v>1302</v>
      </c>
      <c r="E264" s="16" t="s">
        <v>96</v>
      </c>
      <c r="F264" s="194">
        <v>38</v>
      </c>
      <c r="H264" s="31"/>
    </row>
    <row r="265" spans="2:8" s="1" customFormat="1" ht="16.899999999999999" customHeight="1">
      <c r="B265" s="31"/>
      <c r="C265" s="193" t="s">
        <v>521</v>
      </c>
      <c r="D265" s="193" t="s">
        <v>522</v>
      </c>
      <c r="E265" s="16" t="s">
        <v>96</v>
      </c>
      <c r="F265" s="194">
        <v>41</v>
      </c>
      <c r="H265" s="31"/>
    </row>
    <row r="266" spans="2:8" s="1" customFormat="1" ht="16.899999999999999" customHeight="1">
      <c r="B266" s="31"/>
      <c r="C266" s="193" t="s">
        <v>549</v>
      </c>
      <c r="D266" s="193" t="s">
        <v>550</v>
      </c>
      <c r="E266" s="16" t="s">
        <v>105</v>
      </c>
      <c r="F266" s="194">
        <v>41</v>
      </c>
      <c r="H266" s="31"/>
    </row>
    <row r="267" spans="2:8" s="1" customFormat="1" ht="16.899999999999999" customHeight="1">
      <c r="B267" s="31"/>
      <c r="C267" s="193" t="s">
        <v>1159</v>
      </c>
      <c r="D267" s="193" t="s">
        <v>1160</v>
      </c>
      <c r="E267" s="16" t="s">
        <v>105</v>
      </c>
      <c r="F267" s="194">
        <v>82</v>
      </c>
      <c r="H267" s="31"/>
    </row>
    <row r="268" spans="2:8" s="1" customFormat="1" ht="16.899999999999999" customHeight="1">
      <c r="B268" s="31"/>
      <c r="C268" s="193" t="s">
        <v>1159</v>
      </c>
      <c r="D268" s="193" t="s">
        <v>1160</v>
      </c>
      <c r="E268" s="16" t="s">
        <v>105</v>
      </c>
      <c r="F268" s="194">
        <v>82</v>
      </c>
      <c r="H268" s="31"/>
    </row>
    <row r="269" spans="2:8" s="1" customFormat="1" ht="16.899999999999999" customHeight="1">
      <c r="B269" s="31"/>
      <c r="C269" s="193" t="s">
        <v>1159</v>
      </c>
      <c r="D269" s="193" t="s">
        <v>1160</v>
      </c>
      <c r="E269" s="16" t="s">
        <v>105</v>
      </c>
      <c r="F269" s="194">
        <v>82</v>
      </c>
      <c r="H269" s="31"/>
    </row>
    <row r="270" spans="2:8" s="1" customFormat="1" ht="16.899999999999999" customHeight="1">
      <c r="B270" s="31"/>
      <c r="C270" s="193" t="s">
        <v>559</v>
      </c>
      <c r="D270" s="193" t="s">
        <v>560</v>
      </c>
      <c r="E270" s="16" t="s">
        <v>258</v>
      </c>
      <c r="F270" s="194">
        <v>3.28</v>
      </c>
      <c r="H270" s="31"/>
    </row>
    <row r="271" spans="2:8" s="1" customFormat="1" ht="16.899999999999999" customHeight="1">
      <c r="B271" s="31"/>
      <c r="C271" s="193" t="s">
        <v>1186</v>
      </c>
      <c r="D271" s="193" t="s">
        <v>560</v>
      </c>
      <c r="E271" s="16" t="s">
        <v>258</v>
      </c>
      <c r="F271" s="194">
        <v>118.32</v>
      </c>
      <c r="H271" s="31"/>
    </row>
    <row r="272" spans="2:8" s="1" customFormat="1" ht="16.899999999999999" customHeight="1">
      <c r="B272" s="31"/>
      <c r="C272" s="193" t="s">
        <v>1186</v>
      </c>
      <c r="D272" s="193" t="s">
        <v>560</v>
      </c>
      <c r="E272" s="16" t="s">
        <v>258</v>
      </c>
      <c r="F272" s="194">
        <v>129.56899999999999</v>
      </c>
      <c r="H272" s="31"/>
    </row>
    <row r="273" spans="2:8" s="1" customFormat="1" ht="16.899999999999999" customHeight="1">
      <c r="B273" s="31"/>
      <c r="C273" s="193" t="s">
        <v>1186</v>
      </c>
      <c r="D273" s="193" t="s">
        <v>560</v>
      </c>
      <c r="E273" s="16" t="s">
        <v>258</v>
      </c>
      <c r="F273" s="194">
        <v>118.32</v>
      </c>
      <c r="H273" s="31"/>
    </row>
    <row r="274" spans="2:8" s="1" customFormat="1" ht="16.899999999999999" customHeight="1">
      <c r="B274" s="31"/>
      <c r="C274" s="193" t="s">
        <v>1217</v>
      </c>
      <c r="D274" s="193" t="s">
        <v>1218</v>
      </c>
      <c r="E274" s="16" t="s">
        <v>96</v>
      </c>
      <c r="F274" s="194">
        <v>82</v>
      </c>
      <c r="H274" s="31"/>
    </row>
    <row r="275" spans="2:8" s="1" customFormat="1" ht="16.899999999999999" customHeight="1">
      <c r="B275" s="31"/>
      <c r="C275" s="193" t="s">
        <v>1217</v>
      </c>
      <c r="D275" s="193" t="s">
        <v>1218</v>
      </c>
      <c r="E275" s="16" t="s">
        <v>96</v>
      </c>
      <c r="F275" s="194">
        <v>82</v>
      </c>
      <c r="H275" s="31"/>
    </row>
    <row r="276" spans="2:8" s="1" customFormat="1" ht="16.899999999999999" customHeight="1">
      <c r="B276" s="31"/>
      <c r="C276" s="193" t="s">
        <v>1217</v>
      </c>
      <c r="D276" s="193" t="s">
        <v>1218</v>
      </c>
      <c r="E276" s="16" t="s">
        <v>96</v>
      </c>
      <c r="F276" s="194">
        <v>82</v>
      </c>
      <c r="H276" s="31"/>
    </row>
    <row r="277" spans="2:8" s="1" customFormat="1" ht="16.899999999999999" customHeight="1">
      <c r="B277" s="31"/>
      <c r="C277" s="193" t="s">
        <v>526</v>
      </c>
      <c r="D277" s="193" t="s">
        <v>527</v>
      </c>
      <c r="E277" s="16" t="s">
        <v>241</v>
      </c>
      <c r="F277" s="194">
        <v>79</v>
      </c>
      <c r="H277" s="31"/>
    </row>
    <row r="278" spans="2:8" s="1" customFormat="1" ht="16.899999999999999" customHeight="1">
      <c r="B278" s="31"/>
      <c r="C278" s="193" t="s">
        <v>488</v>
      </c>
      <c r="D278" s="193" t="s">
        <v>489</v>
      </c>
      <c r="E278" s="16" t="s">
        <v>490</v>
      </c>
      <c r="F278" s="194">
        <v>20.5</v>
      </c>
      <c r="H278" s="31"/>
    </row>
    <row r="279" spans="2:8" s="1" customFormat="1" ht="16.899999999999999" customHeight="1">
      <c r="B279" s="31"/>
      <c r="C279" s="193" t="s">
        <v>511</v>
      </c>
      <c r="D279" s="193" t="s">
        <v>512</v>
      </c>
      <c r="E279" s="16" t="s">
        <v>96</v>
      </c>
      <c r="F279" s="194">
        <v>108</v>
      </c>
      <c r="H279" s="31"/>
    </row>
    <row r="280" spans="2:8" s="1" customFormat="1" ht="16.899999999999999" customHeight="1">
      <c r="B280" s="31"/>
      <c r="C280" s="193" t="s">
        <v>516</v>
      </c>
      <c r="D280" s="193" t="s">
        <v>517</v>
      </c>
      <c r="E280" s="16" t="s">
        <v>96</v>
      </c>
      <c r="F280" s="194">
        <v>342</v>
      </c>
      <c r="H280" s="31"/>
    </row>
    <row r="281" spans="2:8" s="1" customFormat="1" ht="16.899999999999999" customHeight="1">
      <c r="B281" s="31"/>
      <c r="C281" s="189" t="s">
        <v>263</v>
      </c>
      <c r="D281" s="190" t="s">
        <v>264</v>
      </c>
      <c r="E281" s="191" t="s">
        <v>96</v>
      </c>
      <c r="F281" s="192">
        <v>350</v>
      </c>
      <c r="H281" s="31"/>
    </row>
    <row r="282" spans="2:8" s="1" customFormat="1" ht="16.899999999999999" customHeight="1">
      <c r="B282" s="31"/>
      <c r="C282" s="193" t="s">
        <v>1</v>
      </c>
      <c r="D282" s="193" t="s">
        <v>265</v>
      </c>
      <c r="E282" s="16" t="s">
        <v>1</v>
      </c>
      <c r="F282" s="194">
        <v>350</v>
      </c>
      <c r="H282" s="31"/>
    </row>
    <row r="283" spans="2:8" s="1" customFormat="1" ht="16.899999999999999" customHeight="1">
      <c r="B283" s="31"/>
      <c r="C283" s="195" t="s">
        <v>1337</v>
      </c>
      <c r="H283" s="31"/>
    </row>
    <row r="284" spans="2:8" s="1" customFormat="1" ht="16.899999999999999" customHeight="1">
      <c r="B284" s="31"/>
      <c r="C284" s="193" t="s">
        <v>765</v>
      </c>
      <c r="D284" s="193" t="s">
        <v>766</v>
      </c>
      <c r="E284" s="16" t="s">
        <v>96</v>
      </c>
      <c r="F284" s="194">
        <v>850</v>
      </c>
      <c r="H284" s="31"/>
    </row>
    <row r="285" spans="2:8" s="1" customFormat="1" ht="16.899999999999999" customHeight="1">
      <c r="B285" s="31"/>
      <c r="C285" s="193" t="s">
        <v>771</v>
      </c>
      <c r="D285" s="193" t="s">
        <v>772</v>
      </c>
      <c r="E285" s="16" t="s">
        <v>96</v>
      </c>
      <c r="F285" s="194">
        <v>350</v>
      </c>
      <c r="H285" s="31"/>
    </row>
    <row r="286" spans="2:8" s="1" customFormat="1" ht="16.899999999999999" customHeight="1">
      <c r="B286" s="31"/>
      <c r="C286" s="189" t="s">
        <v>247</v>
      </c>
      <c r="D286" s="190" t="s">
        <v>248</v>
      </c>
      <c r="E286" s="191" t="s">
        <v>96</v>
      </c>
      <c r="F286" s="192">
        <v>1940</v>
      </c>
      <c r="H286" s="31"/>
    </row>
    <row r="287" spans="2:8" s="1" customFormat="1" ht="16.899999999999999" customHeight="1">
      <c r="B287" s="31"/>
      <c r="C287" s="193" t="s">
        <v>1</v>
      </c>
      <c r="D287" s="193" t="s">
        <v>249</v>
      </c>
      <c r="E287" s="16" t="s">
        <v>1</v>
      </c>
      <c r="F287" s="194">
        <v>1940</v>
      </c>
      <c r="H287" s="31"/>
    </row>
    <row r="288" spans="2:8" s="1" customFormat="1" ht="16.899999999999999" customHeight="1">
      <c r="B288" s="31"/>
      <c r="C288" s="195" t="s">
        <v>1337</v>
      </c>
      <c r="H288" s="31"/>
    </row>
    <row r="289" spans="2:8" s="1" customFormat="1" ht="16.899999999999999" customHeight="1">
      <c r="B289" s="31"/>
      <c r="C289" s="193" t="s">
        <v>765</v>
      </c>
      <c r="D289" s="193" t="s">
        <v>766</v>
      </c>
      <c r="E289" s="16" t="s">
        <v>96</v>
      </c>
      <c r="F289" s="194">
        <v>7745</v>
      </c>
      <c r="H289" s="31"/>
    </row>
    <row r="290" spans="2:8" s="1" customFormat="1" ht="16.899999999999999" customHeight="1">
      <c r="B290" s="31"/>
      <c r="C290" s="193" t="s">
        <v>771</v>
      </c>
      <c r="D290" s="193" t="s">
        <v>772</v>
      </c>
      <c r="E290" s="16" t="s">
        <v>96</v>
      </c>
      <c r="F290" s="194">
        <v>1940</v>
      </c>
      <c r="H290" s="31"/>
    </row>
    <row r="291" spans="2:8" s="1" customFormat="1" ht="16.899999999999999" customHeight="1">
      <c r="B291" s="31"/>
      <c r="C291" s="189" t="s">
        <v>236</v>
      </c>
      <c r="D291" s="190" t="s">
        <v>237</v>
      </c>
      <c r="E291" s="191" t="s">
        <v>105</v>
      </c>
      <c r="F291" s="192">
        <v>658</v>
      </c>
      <c r="H291" s="31"/>
    </row>
    <row r="292" spans="2:8" s="1" customFormat="1" ht="16.899999999999999" customHeight="1">
      <c r="B292" s="31"/>
      <c r="C292" s="193" t="s">
        <v>1</v>
      </c>
      <c r="D292" s="193" t="s">
        <v>238</v>
      </c>
      <c r="E292" s="16" t="s">
        <v>1</v>
      </c>
      <c r="F292" s="194">
        <v>658</v>
      </c>
      <c r="H292" s="31"/>
    </row>
    <row r="293" spans="2:8" s="1" customFormat="1" ht="16.899999999999999" customHeight="1">
      <c r="B293" s="31"/>
      <c r="C293" s="195" t="s">
        <v>1337</v>
      </c>
      <c r="H293" s="31"/>
    </row>
    <row r="294" spans="2:8" s="1" customFormat="1" ht="16.899999999999999" customHeight="1">
      <c r="B294" s="31"/>
      <c r="C294" s="193" t="s">
        <v>651</v>
      </c>
      <c r="D294" s="193" t="s">
        <v>652</v>
      </c>
      <c r="E294" s="16" t="s">
        <v>105</v>
      </c>
      <c r="F294" s="194">
        <v>658</v>
      </c>
      <c r="H294" s="31"/>
    </row>
    <row r="295" spans="2:8" s="1" customFormat="1" ht="16.899999999999999" customHeight="1">
      <c r="B295" s="31"/>
      <c r="C295" s="193" t="s">
        <v>660</v>
      </c>
      <c r="D295" s="193" t="s">
        <v>661</v>
      </c>
      <c r="E295" s="16" t="s">
        <v>105</v>
      </c>
      <c r="F295" s="194">
        <v>658</v>
      </c>
      <c r="H295" s="31"/>
    </row>
    <row r="296" spans="2:8" s="1" customFormat="1" ht="16.899999999999999" customHeight="1">
      <c r="B296" s="31"/>
      <c r="C296" s="193" t="s">
        <v>665</v>
      </c>
      <c r="D296" s="193" t="s">
        <v>353</v>
      </c>
      <c r="E296" s="16" t="s">
        <v>105</v>
      </c>
      <c r="F296" s="194">
        <v>658</v>
      </c>
      <c r="H296" s="31"/>
    </row>
    <row r="297" spans="2:8" s="1" customFormat="1" ht="16.899999999999999" customHeight="1">
      <c r="B297" s="31"/>
      <c r="C297" s="193" t="s">
        <v>632</v>
      </c>
      <c r="D297" s="193" t="s">
        <v>357</v>
      </c>
      <c r="E297" s="16" t="s">
        <v>105</v>
      </c>
      <c r="F297" s="194">
        <v>658</v>
      </c>
      <c r="H297" s="31"/>
    </row>
    <row r="298" spans="2:8" s="1" customFormat="1" ht="16.899999999999999" customHeight="1">
      <c r="B298" s="31"/>
      <c r="C298" s="193" t="s">
        <v>549</v>
      </c>
      <c r="D298" s="193" t="s">
        <v>550</v>
      </c>
      <c r="E298" s="16" t="s">
        <v>105</v>
      </c>
      <c r="F298" s="194">
        <v>658</v>
      </c>
      <c r="H298" s="31"/>
    </row>
    <row r="299" spans="2:8" s="1" customFormat="1" ht="16.899999999999999" customHeight="1">
      <c r="B299" s="31"/>
      <c r="C299" s="193" t="s">
        <v>1164</v>
      </c>
      <c r="D299" s="193" t="s">
        <v>1165</v>
      </c>
      <c r="E299" s="16" t="s">
        <v>105</v>
      </c>
      <c r="F299" s="194">
        <v>1316</v>
      </c>
      <c r="H299" s="31"/>
    </row>
    <row r="300" spans="2:8" s="1" customFormat="1" ht="16.899999999999999" customHeight="1">
      <c r="B300" s="31"/>
      <c r="C300" s="193" t="s">
        <v>1164</v>
      </c>
      <c r="D300" s="193" t="s">
        <v>1165</v>
      </c>
      <c r="E300" s="16" t="s">
        <v>105</v>
      </c>
      <c r="F300" s="194">
        <v>1316</v>
      </c>
      <c r="H300" s="31"/>
    </row>
    <row r="301" spans="2:8" s="1" customFormat="1" ht="16.899999999999999" customHeight="1">
      <c r="B301" s="31"/>
      <c r="C301" s="193" t="s">
        <v>1164</v>
      </c>
      <c r="D301" s="193" t="s">
        <v>1165</v>
      </c>
      <c r="E301" s="16" t="s">
        <v>105</v>
      </c>
      <c r="F301" s="194">
        <v>1316</v>
      </c>
      <c r="H301" s="31"/>
    </row>
    <row r="302" spans="2:8" s="1" customFormat="1" ht="16.899999999999999" customHeight="1">
      <c r="B302" s="31"/>
      <c r="C302" s="193" t="s">
        <v>559</v>
      </c>
      <c r="D302" s="193" t="s">
        <v>560</v>
      </c>
      <c r="E302" s="16" t="s">
        <v>258</v>
      </c>
      <c r="F302" s="194">
        <v>6.58</v>
      </c>
      <c r="H302" s="31"/>
    </row>
    <row r="303" spans="2:8" s="1" customFormat="1" ht="16.899999999999999" customHeight="1">
      <c r="B303" s="31"/>
      <c r="C303" s="193" t="s">
        <v>1186</v>
      </c>
      <c r="D303" s="193" t="s">
        <v>560</v>
      </c>
      <c r="E303" s="16" t="s">
        <v>258</v>
      </c>
      <c r="F303" s="194">
        <v>118.32</v>
      </c>
      <c r="H303" s="31"/>
    </row>
    <row r="304" spans="2:8" s="1" customFormat="1" ht="16.899999999999999" customHeight="1">
      <c r="B304" s="31"/>
      <c r="C304" s="193" t="s">
        <v>1186</v>
      </c>
      <c r="D304" s="193" t="s">
        <v>560</v>
      </c>
      <c r="E304" s="16" t="s">
        <v>258</v>
      </c>
      <c r="F304" s="194">
        <v>129.56899999999999</v>
      </c>
      <c r="H304" s="31"/>
    </row>
    <row r="305" spans="2:8" s="1" customFormat="1" ht="16.899999999999999" customHeight="1">
      <c r="B305" s="31"/>
      <c r="C305" s="193" t="s">
        <v>1186</v>
      </c>
      <c r="D305" s="193" t="s">
        <v>560</v>
      </c>
      <c r="E305" s="16" t="s">
        <v>258</v>
      </c>
      <c r="F305" s="194">
        <v>118.32</v>
      </c>
      <c r="H305" s="31"/>
    </row>
    <row r="306" spans="2:8" s="1" customFormat="1" ht="16.899999999999999" customHeight="1">
      <c r="B306" s="31"/>
      <c r="C306" s="193" t="s">
        <v>488</v>
      </c>
      <c r="D306" s="193" t="s">
        <v>489</v>
      </c>
      <c r="E306" s="16" t="s">
        <v>490</v>
      </c>
      <c r="F306" s="194">
        <v>65.8</v>
      </c>
      <c r="H306" s="31"/>
    </row>
    <row r="307" spans="2:8" s="1" customFormat="1" ht="16.899999999999999" customHeight="1">
      <c r="B307" s="31"/>
      <c r="C307" s="193" t="s">
        <v>656</v>
      </c>
      <c r="D307" s="193" t="s">
        <v>370</v>
      </c>
      <c r="E307" s="16" t="s">
        <v>161</v>
      </c>
      <c r="F307" s="194">
        <v>131.6</v>
      </c>
      <c r="H307" s="31"/>
    </row>
    <row r="308" spans="2:8" s="1" customFormat="1" ht="7.35" customHeight="1">
      <c r="B308" s="43"/>
      <c r="C308" s="44"/>
      <c r="D308" s="44"/>
      <c r="E308" s="44"/>
      <c r="F308" s="44"/>
      <c r="G308" s="44"/>
      <c r="H308" s="31"/>
    </row>
    <row r="309" spans="2:8" s="1" customFormat="1"/>
  </sheetData>
  <sheetProtection algorithmName="SHA-512" hashValue="a3yautJ/TH7Po+NJYDWlDUJ0rCAblFvLltLZiiVeCEOWKAXb27IdT9tsBOkY6PPpKwMFkZLIZ+MeSHbkYpj4FA==" saltValue="5QP+nUYSyezD4+GrClz3hE/x0iXwkbOX6BOKvN3u3nBfLNe2trCSd+m5IlZuWjpnsAJl/h+wGYyeqxZTkxTInw==" spinCount="100000" sheet="1" objects="1" scenarios="1" formatColumns="0" formatRows="0"/>
  <mergeCells count="2">
    <mergeCell ref="D5:F5"/>
    <mergeCell ref="D6:F6"/>
  </mergeCells>
  <pageMargins left="0.7" right="0.7" top="0.78740157499999996" bottom="0.78740157499999996" header="0.3" footer="0.3"/>
  <pageSetup paperSize="9" fitToHeight="0" orientation="landscape" blackAndWhite="1"/>
  <headerFooter>
    <oddFooter>&amp;CStrana &amp;P z &amp;N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10</vt:i4>
      </vt:variant>
    </vt:vector>
  </HeadingPairs>
  <TitlesOfParts>
    <vt:vector size="15" baseType="lpstr">
      <vt:lpstr>Rekapitulace stavby</vt:lpstr>
      <vt:lpstr>00 - Kácení dřevin</vt:lpstr>
      <vt:lpstr>01 - Revitalizace veřejné...</vt:lpstr>
      <vt:lpstr>VRN - Vedlejší rozpočtové...</vt:lpstr>
      <vt:lpstr>Seznam figur</vt:lpstr>
      <vt:lpstr>'00 - Kácení dřevin'!Názvy_tisku</vt:lpstr>
      <vt:lpstr>'01 - Revitalizace veřejné...'!Názvy_tisku</vt:lpstr>
      <vt:lpstr>'Rekapitulace stavby'!Názvy_tisku</vt:lpstr>
      <vt:lpstr>'Seznam figur'!Názvy_tisku</vt:lpstr>
      <vt:lpstr>'VRN - Vedlejší rozpočtové...'!Názvy_tisku</vt:lpstr>
      <vt:lpstr>'00 - Kácení dřevin'!Oblast_tisku</vt:lpstr>
      <vt:lpstr>'01 - Revitalizace veřejné...'!Oblast_tisku</vt:lpstr>
      <vt:lpstr>'Rekapitulace stavby'!Oblast_tisku</vt:lpstr>
      <vt:lpstr>'Seznam figur'!Oblast_tisku</vt:lpstr>
      <vt:lpstr>'VRN - Vedlejší rozpočtové...'!Oblast_tisku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Zábojníková Barbora</dc:creator>
  <cp:lastModifiedBy>Karolína Bečvářová</cp:lastModifiedBy>
  <dcterms:created xsi:type="dcterms:W3CDTF">2025-04-22T09:35:34Z</dcterms:created>
  <dcterms:modified xsi:type="dcterms:W3CDTF">2025-04-22T11:37:01Z</dcterms:modified>
</cp:coreProperties>
</file>