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ri.badura\Desktop\Výběrovky 2025\Zateplení kabiny letního kina\"/>
    </mc:Choice>
  </mc:AlternateContent>
  <bookViews>
    <workbookView xWindow="0" yWindow="0" windowWidth="38400" windowHeight="1758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Pol'!$A$1:$U$25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23" i="12" l="1"/>
  <c r="G21" i="12"/>
  <c r="G19" i="12"/>
  <c r="G17" i="12"/>
  <c r="G15" i="12"/>
  <c r="G14" i="12"/>
  <c r="G13" i="12"/>
  <c r="G11" i="12"/>
  <c r="G9" i="12"/>
  <c r="G8" i="12" l="1"/>
  <c r="I9" i="12"/>
  <c r="I8" i="12" s="1"/>
  <c r="K9" i="12"/>
  <c r="K8" i="12" s="1"/>
  <c r="M9" i="12"/>
  <c r="M8" i="12" s="1"/>
  <c r="O9" i="12"/>
  <c r="O8" i="12" s="1"/>
  <c r="Q9" i="12"/>
  <c r="Q8" i="12" s="1"/>
  <c r="U9" i="12"/>
  <c r="U8" i="12" s="1"/>
  <c r="G10" i="12"/>
  <c r="I50" i="1" s="1"/>
  <c r="U10" i="12"/>
  <c r="I11" i="12"/>
  <c r="I10" i="12" s="1"/>
  <c r="K11" i="12"/>
  <c r="K10" i="12" s="1"/>
  <c r="M11" i="12"/>
  <c r="M10" i="12" s="1"/>
  <c r="O11" i="12"/>
  <c r="O10" i="12" s="1"/>
  <c r="Q11" i="12"/>
  <c r="Q10" i="12" s="1"/>
  <c r="U11" i="12"/>
  <c r="G12" i="12"/>
  <c r="I51" i="1" s="1"/>
  <c r="I13" i="12"/>
  <c r="K13" i="12"/>
  <c r="M13" i="12"/>
  <c r="O13" i="12"/>
  <c r="Q13" i="12"/>
  <c r="U13" i="12"/>
  <c r="I14" i="12"/>
  <c r="K14" i="12"/>
  <c r="K12" i="12" s="1"/>
  <c r="M14" i="12"/>
  <c r="O14" i="12"/>
  <c r="Q14" i="12"/>
  <c r="U14" i="12"/>
  <c r="I15" i="12"/>
  <c r="K15" i="12"/>
  <c r="M15" i="12"/>
  <c r="O15" i="12"/>
  <c r="Q15" i="12"/>
  <c r="U15" i="12"/>
  <c r="G16" i="12"/>
  <c r="I52" i="1" s="1"/>
  <c r="O16" i="12"/>
  <c r="Q16" i="12"/>
  <c r="I17" i="12"/>
  <c r="I16" i="12" s="1"/>
  <c r="K17" i="12"/>
  <c r="K16" i="12" s="1"/>
  <c r="M17" i="12"/>
  <c r="M16" i="12" s="1"/>
  <c r="O17" i="12"/>
  <c r="Q17" i="12"/>
  <c r="U17" i="12"/>
  <c r="U16" i="12" s="1"/>
  <c r="G18" i="12"/>
  <c r="I19" i="12"/>
  <c r="I18" i="12" s="1"/>
  <c r="K19" i="12"/>
  <c r="K18" i="12" s="1"/>
  <c r="M19" i="12"/>
  <c r="M18" i="12" s="1"/>
  <c r="O19" i="12"/>
  <c r="O18" i="12" s="1"/>
  <c r="Q19" i="12"/>
  <c r="Q18" i="12" s="1"/>
  <c r="U19" i="12"/>
  <c r="U18" i="12" s="1"/>
  <c r="G20" i="12"/>
  <c r="I54" i="1" s="1"/>
  <c r="U20" i="12"/>
  <c r="I21" i="12"/>
  <c r="I20" i="12" s="1"/>
  <c r="K21" i="12"/>
  <c r="K20" i="12" s="1"/>
  <c r="M21" i="12"/>
  <c r="M20" i="12" s="1"/>
  <c r="O21" i="12"/>
  <c r="O20" i="12" s="1"/>
  <c r="Q21" i="12"/>
  <c r="Q20" i="12" s="1"/>
  <c r="U21" i="12"/>
  <c r="G22" i="12"/>
  <c r="Q22" i="12"/>
  <c r="I23" i="12"/>
  <c r="I22" i="12" s="1"/>
  <c r="K23" i="12"/>
  <c r="K22" i="12" s="1"/>
  <c r="M23" i="12"/>
  <c r="M22" i="12" s="1"/>
  <c r="O23" i="12"/>
  <c r="O22" i="12" s="1"/>
  <c r="Q23" i="12"/>
  <c r="U23" i="12"/>
  <c r="U22" i="12" s="1"/>
  <c r="AZ43" i="1"/>
  <c r="F40" i="1"/>
  <c r="G40" i="1"/>
  <c r="H40" i="1"/>
  <c r="I40" i="1"/>
  <c r="J39" i="1" s="1"/>
  <c r="J40" i="1" s="1"/>
  <c r="J28" i="1"/>
  <c r="J26" i="1"/>
  <c r="G38" i="1"/>
  <c r="F38" i="1"/>
  <c r="J23" i="1"/>
  <c r="J24" i="1"/>
  <c r="J25" i="1"/>
  <c r="J27" i="1"/>
  <c r="E24" i="1"/>
  <c r="E26" i="1"/>
  <c r="I19" i="1" l="1"/>
  <c r="I55" i="1"/>
  <c r="I53" i="1"/>
  <c r="I17" i="1"/>
  <c r="I16" i="1"/>
  <c r="I21" i="1" s="1"/>
  <c r="G25" i="1" s="1"/>
  <c r="I49" i="1"/>
  <c r="I56" i="1" s="1"/>
  <c r="U12" i="12"/>
  <c r="O12" i="12"/>
  <c r="Q12" i="12"/>
  <c r="M12" i="12"/>
  <c r="I12" i="12"/>
  <c r="G26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<sst xmlns="http://schemas.openxmlformats.org/spreadsheetml/2006/main" count="196" uniqueCount="127">
  <si>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</si>
  <si>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</si>
  <si>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</si>
  <si>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</si>
  <si>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</si>
  <si>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</si>
  <si>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</si>
  <si>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</si>
  <si>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</si>
  <si>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</si>
  <si>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</si>
  <si>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</si>
  <si>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</si>
  <si>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</si>
  <si>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</si>
  <si>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</si>
  <si>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</si>
  <si>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</si>
  <si>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</si>
  <si>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</si>
  <si>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</si>
  <si>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</si>
  <si>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</si>
  <si>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</si>
  <si>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</si>
  <si>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</si>
  <si>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</si>
  <si>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</si>
  <si>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</si>
  <si>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</si>
  <si>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</si>
  <si>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</si>
  <si>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</si>
  <si>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</si>
  <si>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</si>
  <si>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</si>
  <si>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</si>
  <si>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</si>
  <si>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</si>
  <si>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</si>
  <si>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</si>
  <si>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</si>
  <si>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</si>
  <si>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</si>
  <si>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</si>
  <si>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Instalační předstěna SDK a podhled promítací kabiny letního kina</t>
  </si>
  <si>
    <t>Městský dům kultury Karviná, příspěvková organizace</t>
  </si>
  <si>
    <t>tř. Osvobození 1639/43</t>
  </si>
  <si>
    <t>Karviná - Nové Město</t>
  </si>
  <si>
    <t>73506</t>
  </si>
  <si>
    <t>00320463</t>
  </si>
  <si>
    <t>CZ00320463</t>
  </si>
  <si>
    <t>Rozpočet</t>
  </si>
  <si>
    <t>Celkem za stavbu</t>
  </si>
  <si>
    <t>CZK</t>
  </si>
  <si>
    <t xml:space="preserve">Popis rozpočtu:  - </t>
  </si>
  <si>
    <t>zateplení 80mm vata Rokwol DW v roli</t>
  </si>
  <si>
    <t>Rekapitulace dílů</t>
  </si>
  <si>
    <t>Typ dílu</t>
  </si>
  <si>
    <t>3</t>
  </si>
  <si>
    <t>Svislé a kompletní konstrukce</t>
  </si>
  <si>
    <t>4</t>
  </si>
  <si>
    <t>Vodorovné konstrukce</t>
  </si>
  <si>
    <t>64</t>
  </si>
  <si>
    <t>Výplně otvorů</t>
  </si>
  <si>
    <t>99</t>
  </si>
  <si>
    <t>Staveništní přesun hmot</t>
  </si>
  <si>
    <t>783</t>
  </si>
  <si>
    <t>Nátěry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</si>
  <si>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</si>
  <si>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</si>
  <si>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</si>
  <si>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</si>
  <si>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</si>
  <si>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</si>
  <si>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</si>
  <si>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</si>
  <si>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</si>
  <si>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</si>
  <si>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</si>
  <si>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</si>
  <si>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</si>
  <si>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</si>
  <si>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</si>
  <si>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</si>
  <si>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</si>
  <si>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</si>
  <si>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</si>
  <si>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</si>
  <si>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</si>
  <si>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</si>
  <si>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</si>
  <si>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</si>
  <si>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</si>
  <si>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</si>
  <si>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</si>
  <si>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</si>
  <si>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</si>
  <si>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</si>
  <si>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</si>
  <si>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347015131R00</t>
  </si>
  <si>
    <t>Předstěna SDK,tl.115mm,oc.kce CW,1x RB 12,5mm,izol</t>
  </si>
  <si>
    <t>m2</t>
  </si>
  <si>
    <t>POL1_0</t>
  </si>
  <si>
    <t>416021125R00</t>
  </si>
  <si>
    <t>Podhledy SDK, kovová.kce CD. 1x deska RB 15 mm</t>
  </si>
  <si>
    <t>642942111RU5</t>
  </si>
  <si>
    <t>Osazení zárubní dveřních ocelových, pl. do 2,5 m2, včetně dodávky zárubně 900 x 1970 x 150 mm</t>
  </si>
  <si>
    <t>kus</t>
  </si>
  <si>
    <t>54914591R</t>
  </si>
  <si>
    <t>Kliky se štítem dveř.  804  klíč/90 Cr</t>
  </si>
  <si>
    <t>POL3_0</t>
  </si>
  <si>
    <t>61160104R</t>
  </si>
  <si>
    <t>Dveře vnitřní hladké plné BASIC 1-křídlé 900 x 1970 mm bílé</t>
  </si>
  <si>
    <t>999281145R00</t>
  </si>
  <si>
    <t>Přesun hmot pro opravy a údržbu do v. 6 m, nošením</t>
  </si>
  <si>
    <t>t</t>
  </si>
  <si>
    <t>783222100R00</t>
  </si>
  <si>
    <t>Nátěr syntetický kovových konstrukcí dvojnásobný</t>
  </si>
  <si>
    <t>784442021RT2</t>
  </si>
  <si>
    <t>Malba disperzní interiér.HET Hetline,výška do 3,8m, pro SDK 2 x nátěr, 1 x penetrace</t>
  </si>
  <si>
    <t>005231010R</t>
  </si>
  <si>
    <t>doprava</t>
  </si>
  <si>
    <t>Soubor</t>
  </si>
  <si>
    <t/>
  </si>
  <si>
    <t>END</t>
  </si>
  <si>
    <t>Zateplení promítací kabiny v letním kině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</si>
</sst>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7" xfId="0" applyFont="1" applyBorder="1" applyAlignment="1">
      <alignment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0" borderId="38" xfId="0" applyNumberFormat="1" applyFont="1" applyBorder="1" applyAlignment="1">
      <alignment vertical="top" shrinkToFit="1"/>
    </xf>
    <xf numFmtId="0" fontId="17" fillId="0" borderId="38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0" fillId="0" borderId="0" xfId="0" applyNumberFormat="1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4" borderId="38" xfId="0" applyNumberFormat="1" applyFont="1" applyFill="1" applyBorder="1" applyAlignment="1"/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89" t="s">
        <v>39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9"/>
  <sheetViews>
    <sheetView showGridLines="0" tabSelected="1" topLeftCell="B1" zoomScaleNormal="100" zoomScaleSheetLayoutView="75" workbookViewId="0">
      <selection activeCell="E19" sqref="E19:F1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197" t="s">
        <v>42</v>
      </c>
      <c r="C1" s="198"/>
      <c r="D1" s="198"/>
      <c r="E1" s="198"/>
      <c r="F1" s="198"/>
      <c r="G1" s="198"/>
      <c r="H1" s="198"/>
      <c r="I1" s="198"/>
      <c r="J1" s="199"/>
    </row>
    <row r="2" spans="1:15" ht="23.25" customHeight="1" x14ac:dyDescent="0.2">
      <c r="A2" s="4"/>
      <c r="B2" s="79" t="s">
        <v>40</v>
      </c>
      <c r="C2" s="80"/>
      <c r="D2" s="190" t="s">
        <v>126</v>
      </c>
      <c r="E2" s="191"/>
      <c r="F2" s="191"/>
      <c r="G2" s="191"/>
      <c r="H2" s="191"/>
      <c r="I2" s="191"/>
      <c r="J2" s="192"/>
      <c r="O2" s="2"/>
    </row>
    <row r="3" spans="1:15" ht="23.25" hidden="1" customHeight="1" x14ac:dyDescent="0.2">
      <c r="A3" s="4"/>
      <c r="B3" s="81" t="s">
        <v>43</v>
      </c>
      <c r="C3" s="82"/>
      <c r="D3" s="220"/>
      <c r="E3" s="221"/>
      <c r="F3" s="221"/>
      <c r="G3" s="221"/>
      <c r="H3" s="221"/>
      <c r="I3" s="221"/>
      <c r="J3" s="222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46</v>
      </c>
      <c r="E5" s="25"/>
      <c r="F5" s="25"/>
      <c r="G5" s="25"/>
      <c r="H5" s="27" t="s">
        <v>33</v>
      </c>
      <c r="I5" s="89" t="s">
        <v>50</v>
      </c>
      <c r="J5" s="11"/>
    </row>
    <row r="6" spans="1:15" ht="15.75" customHeight="1" x14ac:dyDescent="0.2">
      <c r="A6" s="4"/>
      <c r="B6" s="39"/>
      <c r="C6" s="25"/>
      <c r="D6" s="89" t="s">
        <v>47</v>
      </c>
      <c r="E6" s="25"/>
      <c r="F6" s="25"/>
      <c r="G6" s="25"/>
      <c r="H6" s="27" t="s">
        <v>34</v>
      </c>
      <c r="I6" s="89" t="s">
        <v>51</v>
      </c>
      <c r="J6" s="11"/>
    </row>
    <row r="7" spans="1:15" ht="15.75" customHeight="1" x14ac:dyDescent="0.2">
      <c r="A7" s="4"/>
      <c r="B7" s="40"/>
      <c r="C7" s="90" t="s">
        <v>49</v>
      </c>
      <c r="D7" s="78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08"/>
      <c r="E11" s="208"/>
      <c r="F11" s="208"/>
      <c r="G11" s="208"/>
      <c r="H11" s="27" t="s">
        <v>33</v>
      </c>
      <c r="I11" s="89"/>
      <c r="J11" s="11"/>
    </row>
    <row r="12" spans="1:15" ht="15.75" customHeight="1" x14ac:dyDescent="0.2">
      <c r="A12" s="4"/>
      <c r="B12" s="39"/>
      <c r="C12" s="25"/>
      <c r="D12" s="230"/>
      <c r="E12" s="230"/>
      <c r="F12" s="230"/>
      <c r="G12" s="230"/>
      <c r="H12" s="27" t="s">
        <v>34</v>
      </c>
      <c r="I12" s="89"/>
      <c r="J12" s="11"/>
    </row>
    <row r="13" spans="1:15" ht="15.75" customHeight="1" x14ac:dyDescent="0.2">
      <c r="A13" s="4"/>
      <c r="B13" s="40"/>
      <c r="C13" s="90"/>
      <c r="D13" s="231"/>
      <c r="E13" s="231"/>
      <c r="F13" s="231"/>
      <c r="G13" s="231"/>
      <c r="H13" s="28"/>
      <c r="I13" s="32"/>
      <c r="J13" s="49"/>
    </row>
    <row r="14" spans="1:15" ht="24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196"/>
      <c r="F15" s="196"/>
      <c r="G15" s="216"/>
      <c r="H15" s="216"/>
      <c r="I15" s="216" t="s">
        <v>28</v>
      </c>
      <c r="J15" s="217"/>
    </row>
    <row r="16" spans="1:15" ht="23.25" customHeight="1" x14ac:dyDescent="0.2">
      <c r="A16" s="138" t="s">
        <v>23</v>
      </c>
      <c r="B16" s="139" t="s">
        <v>23</v>
      </c>
      <c r="C16" s="56"/>
      <c r="D16" s="57"/>
      <c r="E16" s="193"/>
      <c r="F16" s="194"/>
      <c r="G16" s="193"/>
      <c r="H16" s="194"/>
      <c r="I16" s="193">
        <f>'Rozpočet Pol'!G8+'Rozpočet Pol'!G10+'Rozpočet Pol'!G12+'Rozpočet Pol'!G16</f>
        <v>0</v>
      </c>
      <c r="J16" s="195"/>
    </row>
    <row r="17" spans="1:10" ht="23.25" customHeight="1" x14ac:dyDescent="0.2">
      <c r="A17" s="138" t="s">
        <v>24</v>
      </c>
      <c r="B17" s="139" t="s">
        <v>24</v>
      </c>
      <c r="C17" s="56"/>
      <c r="D17" s="57"/>
      <c r="E17" s="193"/>
      <c r="F17" s="194"/>
      <c r="G17" s="193"/>
      <c r="H17" s="194"/>
      <c r="I17" s="193">
        <f>'Rozpočet Pol'!G18+'Rozpočet Pol'!G20</f>
        <v>0</v>
      </c>
      <c r="J17" s="195"/>
    </row>
    <row r="18" spans="1:10" ht="23.25" customHeight="1" x14ac:dyDescent="0.2">
      <c r="A18" s="138" t="s">
        <v>25</v>
      </c>
      <c r="B18" s="139" t="s">
        <v>25</v>
      </c>
      <c r="C18" s="56"/>
      <c r="D18" s="57"/>
      <c r="E18" s="193"/>
      <c r="F18" s="194"/>
      <c r="G18" s="193"/>
      <c r="H18" s="194"/>
      <c r="I18" s="193">
        <v>0</v>
      </c>
      <c r="J18" s="195"/>
    </row>
    <row r="19" spans="1:10" ht="23.25" customHeight="1" x14ac:dyDescent="0.2">
      <c r="A19" s="138" t="s">
        <v>71</v>
      </c>
      <c r="B19" s="139" t="s">
        <v>26</v>
      </c>
      <c r="C19" s="56"/>
      <c r="D19" s="57"/>
      <c r="E19" s="193"/>
      <c r="F19" s="194"/>
      <c r="G19" s="193"/>
      <c r="H19" s="194"/>
      <c r="I19" s="193">
        <f>'Rozpočet Pol'!G22</f>
        <v>0</v>
      </c>
      <c r="J19" s="195"/>
    </row>
    <row r="20" spans="1:10" ht="23.25" customHeight="1" x14ac:dyDescent="0.2">
      <c r="A20" s="138" t="s">
        <v>72</v>
      </c>
      <c r="B20" s="139" t="s">
        <v>27</v>
      </c>
      <c r="C20" s="56"/>
      <c r="D20" s="57"/>
      <c r="E20" s="193"/>
      <c r="F20" s="194"/>
      <c r="G20" s="193"/>
      <c r="H20" s="194"/>
      <c r="I20" s="193">
        <v>0</v>
      </c>
      <c r="J20" s="195"/>
    </row>
    <row r="21" spans="1:10" ht="23.25" customHeight="1" x14ac:dyDescent="0.2">
      <c r="A21" s="4"/>
      <c r="B21" s="72" t="s">
        <v>28</v>
      </c>
      <c r="C21" s="73"/>
      <c r="D21" s="74"/>
      <c r="E21" s="206"/>
      <c r="F21" s="207"/>
      <c r="G21" s="206"/>
      <c r="H21" s="207"/>
      <c r="I21" s="206">
        <f>SUM(I16:J20)</f>
        <v>0</v>
      </c>
      <c r="J21" s="211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04">
        <v>0</v>
      </c>
      <c r="H23" s="205"/>
      <c r="I23" s="205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09">
        <v>0</v>
      </c>
      <c r="H24" s="210"/>
      <c r="I24" s="210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04">
        <f>I21</f>
        <v>0</v>
      </c>
      <c r="H25" s="205"/>
      <c r="I25" s="205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00">
        <f>ZakladDPHZakl*0.21</f>
        <v>0</v>
      </c>
      <c r="H26" s="201"/>
      <c r="I26" s="201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02">
        <v>-2.91038304567337E-11</v>
      </c>
      <c r="H27" s="202"/>
      <c r="I27" s="202"/>
      <c r="J27" s="61" t="str">
        <f t="shared" si="0"/>
        <v>CZK</v>
      </c>
    </row>
    <row r="28" spans="1:10" ht="27.75" hidden="1" customHeight="1" thickBot="1" x14ac:dyDescent="0.25">
      <c r="A28" s="4"/>
      <c r="B28" s="110" t="s">
        <v>22</v>
      </c>
      <c r="C28" s="111"/>
      <c r="D28" s="111"/>
      <c r="E28" s="112"/>
      <c r="F28" s="113"/>
      <c r="G28" s="203">
        <v>208293.25</v>
      </c>
      <c r="H28" s="215"/>
      <c r="I28" s="215"/>
      <c r="J28" s="114" t="str">
        <f t="shared" si="0"/>
        <v>CZK</v>
      </c>
    </row>
    <row r="29" spans="1:10" ht="27.75" customHeight="1" thickBot="1" x14ac:dyDescent="0.25">
      <c r="A29" s="4"/>
      <c r="B29" s="110" t="s">
        <v>35</v>
      </c>
      <c r="C29" s="115"/>
      <c r="D29" s="115"/>
      <c r="E29" s="115"/>
      <c r="F29" s="115"/>
      <c r="G29" s="203">
        <f>ZakladDPHZakl+DPHZakl</f>
        <v>0</v>
      </c>
      <c r="H29" s="203"/>
      <c r="I29" s="203"/>
      <c r="J29" s="116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218"/>
      <c r="E34" s="218"/>
      <c r="F34" s="30"/>
      <c r="G34" s="218"/>
      <c r="H34" s="218"/>
      <c r="I34" s="218"/>
      <c r="J34" s="36"/>
    </row>
    <row r="35" spans="1:52" ht="12.75" customHeight="1" x14ac:dyDescent="0.2">
      <c r="A35" s="4"/>
      <c r="B35" s="4"/>
      <c r="C35" s="5"/>
      <c r="D35" s="219" t="s">
        <v>2</v>
      </c>
      <c r="E35" s="219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02"/>
      <c r="G37" s="102"/>
      <c r="H37" s="102"/>
      <c r="I37" s="102"/>
      <c r="J37" s="3"/>
    </row>
    <row r="38" spans="1:52" ht="25.5" hidden="1" customHeight="1" x14ac:dyDescent="0.2">
      <c r="A38" s="94" t="s">
        <v>37</v>
      </c>
      <c r="B38" s="96" t="s">
        <v>16</v>
      </c>
      <c r="C38" s="97" t="s">
        <v>5</v>
      </c>
      <c r="D38" s="98"/>
      <c r="E38" s="98"/>
      <c r="F38" s="103" t="str">
        <f>B23</f>
        <v>Základ pro sníženou DPH</v>
      </c>
      <c r="G38" s="103" t="str">
        <f>B25</f>
        <v>Základ pro základní DPH</v>
      </c>
      <c r="H38" s="104" t="s">
        <v>17</v>
      </c>
      <c r="I38" s="104" t="s">
        <v>1</v>
      </c>
      <c r="J38" s="99" t="s">
        <v>0</v>
      </c>
    </row>
    <row r="39" spans="1:52" ht="25.5" hidden="1" customHeight="1" x14ac:dyDescent="0.2">
      <c r="A39" s="94">
        <v>1</v>
      </c>
      <c r="B39" s="100" t="s">
        <v>52</v>
      </c>
      <c r="C39" s="223" t="s">
        <v>45</v>
      </c>
      <c r="D39" s="224"/>
      <c r="E39" s="224"/>
      <c r="F39" s="105">
        <v>0</v>
      </c>
      <c r="G39" s="106">
        <v>208293.25</v>
      </c>
      <c r="H39" s="107">
        <v>43741.58</v>
      </c>
      <c r="I39" s="107">
        <v>252034.83</v>
      </c>
      <c r="J39" s="101">
        <f>IF(CenaCelkemVypocet=0,"",I39/CenaCelkemVypocet*100)</f>
        <v>100</v>
      </c>
    </row>
    <row r="40" spans="1:52" ht="25.5" hidden="1" customHeight="1" x14ac:dyDescent="0.2">
      <c r="A40" s="94"/>
      <c r="B40" s="225" t="s">
        <v>53</v>
      </c>
      <c r="C40" s="226"/>
      <c r="D40" s="226"/>
      <c r="E40" s="227"/>
      <c r="F40" s="108">
        <f>SUMIF(A39:A39,"=1",F39:F39)</f>
        <v>0</v>
      </c>
      <c r="G40" s="109">
        <f>SUMIF(A39:A39,"=1",G39:G39)</f>
        <v>208293.25</v>
      </c>
      <c r="H40" s="109">
        <f>SUMIF(A39:A39,"=1",H39:H39)</f>
        <v>43741.58</v>
      </c>
      <c r="I40" s="109">
        <f>SUMIF(A39:A39,"=1",I39:I39)</f>
        <v>252034.83</v>
      </c>
      <c r="J40" s="95">
        <f>SUMIF(A39:A39,"=1",J39:J39)</f>
        <v>100</v>
      </c>
    </row>
    <row r="42" spans="1:52" x14ac:dyDescent="0.2">
      <c r="B42" t="s">
        <v>55</v>
      </c>
    </row>
    <row r="43" spans="1:52" x14ac:dyDescent="0.2">
      <c r="B43" s="228" t="s">
        <v>56</v>
      </c>
      <c r="C43" s="228"/>
      <c r="D43" s="228"/>
      <c r="E43" s="228"/>
      <c r="F43" s="228"/>
      <c r="G43" s="228"/>
      <c r="H43" s="228"/>
      <c r="I43" s="228"/>
      <c r="J43" s="228"/>
      <c r="AZ43" s="117" t="str">
        <f>B43</f>
        <v>zateplení 80mm vata Rokwol DW v roli</v>
      </c>
    </row>
    <row r="46" spans="1:52" ht="15.75" x14ac:dyDescent="0.25">
      <c r="B46" s="118" t="s">
        <v>57</v>
      </c>
    </row>
    <row r="48" spans="1:52" ht="25.5" customHeight="1" x14ac:dyDescent="0.2">
      <c r="A48" s="119"/>
      <c r="B48" s="123" t="s">
        <v>16</v>
      </c>
      <c r="C48" s="123" t="s">
        <v>5</v>
      </c>
      <c r="D48" s="124"/>
      <c r="E48" s="124"/>
      <c r="F48" s="127" t="s">
        <v>58</v>
      </c>
      <c r="G48" s="127"/>
      <c r="H48" s="127"/>
      <c r="I48" s="229" t="s">
        <v>28</v>
      </c>
      <c r="J48" s="229"/>
    </row>
    <row r="49" spans="1:10" ht="25.5" customHeight="1" x14ac:dyDescent="0.2">
      <c r="A49" s="120"/>
      <c r="B49" s="128" t="s">
        <v>59</v>
      </c>
      <c r="C49" s="213" t="s">
        <v>60</v>
      </c>
      <c r="D49" s="214"/>
      <c r="E49" s="214"/>
      <c r="F49" s="130" t="s">
        <v>23</v>
      </c>
      <c r="G49" s="131"/>
      <c r="H49" s="131"/>
      <c r="I49" s="212">
        <f>'Rozpočet Pol'!G8</f>
        <v>0</v>
      </c>
      <c r="J49" s="212"/>
    </row>
    <row r="50" spans="1:10" ht="25.5" customHeight="1" x14ac:dyDescent="0.2">
      <c r="A50" s="120"/>
      <c r="B50" s="122" t="s">
        <v>61</v>
      </c>
      <c r="C50" s="233" t="s">
        <v>62</v>
      </c>
      <c r="D50" s="234"/>
      <c r="E50" s="234"/>
      <c r="F50" s="132" t="s">
        <v>23</v>
      </c>
      <c r="G50" s="133"/>
      <c r="H50" s="133"/>
      <c r="I50" s="232">
        <f>'Rozpočet Pol'!G10</f>
        <v>0</v>
      </c>
      <c r="J50" s="232"/>
    </row>
    <row r="51" spans="1:10" ht="25.5" customHeight="1" x14ac:dyDescent="0.2">
      <c r="A51" s="120"/>
      <c r="B51" s="122" t="s">
        <v>63</v>
      </c>
      <c r="C51" s="233" t="s">
        <v>64</v>
      </c>
      <c r="D51" s="234"/>
      <c r="E51" s="234"/>
      <c r="F51" s="132" t="s">
        <v>23</v>
      </c>
      <c r="G51" s="133"/>
      <c r="H51" s="133"/>
      <c r="I51" s="232">
        <f>'Rozpočet Pol'!G12</f>
        <v>0</v>
      </c>
      <c r="J51" s="232"/>
    </row>
    <row r="52" spans="1:10" ht="25.5" customHeight="1" x14ac:dyDescent="0.2">
      <c r="A52" s="120"/>
      <c r="B52" s="122" t="s">
        <v>65</v>
      </c>
      <c r="C52" s="233" t="s">
        <v>66</v>
      </c>
      <c r="D52" s="234"/>
      <c r="E52" s="234"/>
      <c r="F52" s="132" t="s">
        <v>23</v>
      </c>
      <c r="G52" s="133"/>
      <c r="H52" s="133"/>
      <c r="I52" s="232">
        <f>'Rozpočet Pol'!G16</f>
        <v>0</v>
      </c>
      <c r="J52" s="232"/>
    </row>
    <row r="53" spans="1:10" ht="25.5" customHeight="1" x14ac:dyDescent="0.2">
      <c r="A53" s="120"/>
      <c r="B53" s="122" t="s">
        <v>67</v>
      </c>
      <c r="C53" s="233" t="s">
        <v>68</v>
      </c>
      <c r="D53" s="234"/>
      <c r="E53" s="234"/>
      <c r="F53" s="132" t="s">
        <v>24</v>
      </c>
      <c r="G53" s="133"/>
      <c r="H53" s="133"/>
      <c r="I53" s="232">
        <f>'Rozpočet Pol'!G18</f>
        <v>0</v>
      </c>
      <c r="J53" s="232"/>
    </row>
    <row r="54" spans="1:10" ht="25.5" customHeight="1" x14ac:dyDescent="0.2">
      <c r="A54" s="120"/>
      <c r="B54" s="122" t="s">
        <v>69</v>
      </c>
      <c r="C54" s="233" t="s">
        <v>70</v>
      </c>
      <c r="D54" s="234"/>
      <c r="E54" s="234"/>
      <c r="F54" s="132" t="s">
        <v>24</v>
      </c>
      <c r="G54" s="133"/>
      <c r="H54" s="133"/>
      <c r="I54" s="232">
        <f>'Rozpočet Pol'!G20</f>
        <v>0</v>
      </c>
      <c r="J54" s="232"/>
    </row>
    <row r="55" spans="1:10" ht="25.5" customHeight="1" x14ac:dyDescent="0.2">
      <c r="A55" s="120"/>
      <c r="B55" s="129" t="s">
        <v>71</v>
      </c>
      <c r="C55" s="237" t="s">
        <v>26</v>
      </c>
      <c r="D55" s="238"/>
      <c r="E55" s="238"/>
      <c r="F55" s="134" t="s">
        <v>71</v>
      </c>
      <c r="G55" s="135"/>
      <c r="H55" s="135"/>
      <c r="I55" s="236">
        <f>'Rozpočet Pol'!G22</f>
        <v>0</v>
      </c>
      <c r="J55" s="236"/>
    </row>
    <row r="56" spans="1:10" ht="25.5" customHeight="1" x14ac:dyDescent="0.2">
      <c r="A56" s="121"/>
      <c r="B56" s="125" t="s">
        <v>1</v>
      </c>
      <c r="C56" s="125"/>
      <c r="D56" s="126"/>
      <c r="E56" s="126"/>
      <c r="F56" s="136"/>
      <c r="G56" s="137"/>
      <c r="H56" s="137"/>
      <c r="I56" s="235">
        <f>SUM(I49:I55)</f>
        <v>0</v>
      </c>
      <c r="J56" s="235"/>
    </row>
    <row r="57" spans="1:10" x14ac:dyDescent="0.2">
      <c r="F57" s="92"/>
      <c r="G57" s="93"/>
      <c r="H57" s="92"/>
      <c r="I57" s="93"/>
      <c r="J57" s="93"/>
    </row>
    <row r="58" spans="1:10" x14ac:dyDescent="0.2">
      <c r="F58" s="92"/>
      <c r="G58" s="93"/>
      <c r="H58" s="92"/>
      <c r="I58" s="93"/>
      <c r="J58" s="93"/>
    </row>
    <row r="59" spans="1:10" x14ac:dyDescent="0.2">
      <c r="F59" s="92"/>
      <c r="G59" s="93"/>
      <c r="H59" s="92"/>
      <c r="I59" s="93"/>
      <c r="J59" s="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I56:J56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C39:E39"/>
    <mergeCell ref="B40:E40"/>
    <mergeCell ref="B43:J43"/>
    <mergeCell ref="I48:J4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39" t="s">
        <v>6</v>
      </c>
      <c r="B1" s="239"/>
      <c r="C1" s="240"/>
      <c r="D1" s="239"/>
      <c r="E1" s="239"/>
      <c r="F1" s="239"/>
      <c r="G1" s="239"/>
    </row>
    <row r="2" spans="1:7" ht="24.95" customHeight="1" x14ac:dyDescent="0.2">
      <c r="A2" s="77" t="s">
        <v>41</v>
      </c>
      <c r="B2" s="76"/>
      <c r="C2" s="241"/>
      <c r="D2" s="241"/>
      <c r="E2" s="241"/>
      <c r="F2" s="241"/>
      <c r="G2" s="242"/>
    </row>
    <row r="3" spans="1:7" ht="24.95" hidden="1" customHeight="1" x14ac:dyDescent="0.2">
      <c r="A3" s="77" t="s">
        <v>7</v>
      </c>
      <c r="B3" s="76"/>
      <c r="C3" s="241"/>
      <c r="D3" s="241"/>
      <c r="E3" s="241"/>
      <c r="F3" s="241"/>
      <c r="G3" s="242"/>
    </row>
    <row r="4" spans="1:7" ht="24.95" hidden="1" customHeight="1" x14ac:dyDescent="0.2">
      <c r="A4" s="77" t="s">
        <v>8</v>
      </c>
      <c r="B4" s="76"/>
      <c r="C4" s="241"/>
      <c r="D4" s="241"/>
      <c r="E4" s="241"/>
      <c r="F4" s="241"/>
      <c r="G4" s="242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5"/>
  <sheetViews>
    <sheetView workbookViewId="0">
      <selection activeCell="D33" sqref="D33"/>
    </sheetView>
  </sheetViews>
  <sheetFormatPr defaultRowHeight="12.75" outlineLevelRow="1" x14ac:dyDescent="0.2"/>
  <cols>
    <col min="1" max="1" width="4.28515625" customWidth="1"/>
    <col min="2" max="2" width="14.42578125" style="91" customWidth="1"/>
    <col min="3" max="3" width="38.28515625" style="9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43" t="s">
        <v>6</v>
      </c>
      <c r="B1" s="243"/>
      <c r="C1" s="243"/>
      <c r="D1" s="243"/>
      <c r="E1" s="243"/>
      <c r="F1" s="243"/>
      <c r="G1" s="243"/>
      <c r="AE1" t="s">
        <v>74</v>
      </c>
    </row>
    <row r="2" spans="1:60" ht="24.95" customHeight="1" x14ac:dyDescent="0.2">
      <c r="A2" s="142" t="s">
        <v>73</v>
      </c>
      <c r="B2" s="140"/>
      <c r="C2" s="244" t="s">
        <v>126</v>
      </c>
      <c r="D2" s="245"/>
      <c r="E2" s="245"/>
      <c r="F2" s="245"/>
      <c r="G2" s="246"/>
      <c r="AE2" t="s">
        <v>75</v>
      </c>
    </row>
    <row r="3" spans="1:60" ht="24.95" hidden="1" customHeight="1" x14ac:dyDescent="0.2">
      <c r="A3" s="143" t="s">
        <v>7</v>
      </c>
      <c r="B3" s="141"/>
      <c r="C3" s="247"/>
      <c r="D3" s="248"/>
      <c r="E3" s="248"/>
      <c r="F3" s="248"/>
      <c r="G3" s="249"/>
      <c r="AE3" t="s">
        <v>76</v>
      </c>
    </row>
    <row r="4" spans="1:60" ht="24.95" hidden="1" customHeight="1" x14ac:dyDescent="0.2">
      <c r="A4" s="143" t="s">
        <v>8</v>
      </c>
      <c r="B4" s="141"/>
      <c r="C4" s="247"/>
      <c r="D4" s="248"/>
      <c r="E4" s="248"/>
      <c r="F4" s="248"/>
      <c r="G4" s="249"/>
      <c r="AE4" t="s">
        <v>77</v>
      </c>
    </row>
    <row r="5" spans="1:60" hidden="1" x14ac:dyDescent="0.2">
      <c r="A5" s="144" t="s">
        <v>78</v>
      </c>
      <c r="B5" s="145"/>
      <c r="C5" s="146"/>
      <c r="D5" s="147"/>
      <c r="E5" s="147"/>
      <c r="F5" s="147"/>
      <c r="G5" s="148"/>
      <c r="AE5" t="s">
        <v>79</v>
      </c>
    </row>
    <row r="7" spans="1:60" ht="38.25" x14ac:dyDescent="0.2">
      <c r="A7" s="153" t="s">
        <v>80</v>
      </c>
      <c r="B7" s="154" t="s">
        <v>81</v>
      </c>
      <c r="C7" s="154" t="s">
        <v>82</v>
      </c>
      <c r="D7" s="153" t="s">
        <v>83</v>
      </c>
      <c r="E7" s="153" t="s">
        <v>84</v>
      </c>
      <c r="F7" s="149" t="s">
        <v>85</v>
      </c>
      <c r="G7" s="169" t="s">
        <v>28</v>
      </c>
      <c r="H7" s="170" t="s">
        <v>29</v>
      </c>
      <c r="I7" s="170" t="s">
        <v>86</v>
      </c>
      <c r="J7" s="170" t="s">
        <v>30</v>
      </c>
      <c r="K7" s="170" t="s">
        <v>87</v>
      </c>
      <c r="L7" s="170" t="s">
        <v>88</v>
      </c>
      <c r="M7" s="170" t="s">
        <v>89</v>
      </c>
      <c r="N7" s="170" t="s">
        <v>90</v>
      </c>
      <c r="O7" s="170" t="s">
        <v>91</v>
      </c>
      <c r="P7" s="170" t="s">
        <v>92</v>
      </c>
      <c r="Q7" s="170" t="s">
        <v>93</v>
      </c>
      <c r="R7" s="170" t="s">
        <v>94</v>
      </c>
      <c r="S7" s="170" t="s">
        <v>95</v>
      </c>
      <c r="T7" s="170" t="s">
        <v>96</v>
      </c>
      <c r="U7" s="156" t="s">
        <v>97</v>
      </c>
    </row>
    <row r="8" spans="1:60" x14ac:dyDescent="0.2">
      <c r="A8" s="171" t="s">
        <v>98</v>
      </c>
      <c r="B8" s="172" t="s">
        <v>59</v>
      </c>
      <c r="C8" s="173" t="s">
        <v>60</v>
      </c>
      <c r="D8" s="174"/>
      <c r="E8" s="175"/>
      <c r="F8" s="176"/>
      <c r="G8" s="176">
        <f>SUMIF(AE9:AE9,"&lt;&gt;NOR",G9:G9)</f>
        <v>0</v>
      </c>
      <c r="H8" s="176"/>
      <c r="I8" s="176">
        <f>SUM(I9:I9)</f>
        <v>36043.21</v>
      </c>
      <c r="J8" s="176"/>
      <c r="K8" s="176">
        <f>SUM(K9:K9)</f>
        <v>88146.68</v>
      </c>
      <c r="L8" s="176"/>
      <c r="M8" s="176">
        <f>SUM(M9:M9)</f>
        <v>0</v>
      </c>
      <c r="N8" s="155"/>
      <c r="O8" s="155">
        <f>SUM(O9:O9)</f>
        <v>0.91007000000000005</v>
      </c>
      <c r="P8" s="155"/>
      <c r="Q8" s="155">
        <f>SUM(Q9:Q9)</f>
        <v>0</v>
      </c>
      <c r="R8" s="155"/>
      <c r="S8" s="155"/>
      <c r="T8" s="171"/>
      <c r="U8" s="155">
        <f>SUM(U9:U9)</f>
        <v>52.42</v>
      </c>
      <c r="AE8" t="s">
        <v>99</v>
      </c>
    </row>
    <row r="9" spans="1:60" ht="22.5" outlineLevel="1" x14ac:dyDescent="0.2">
      <c r="A9" s="151">
        <v>1</v>
      </c>
      <c r="B9" s="157" t="s">
        <v>100</v>
      </c>
      <c r="C9" s="184" t="s">
        <v>101</v>
      </c>
      <c r="D9" s="159" t="s">
        <v>102</v>
      </c>
      <c r="E9" s="165">
        <v>65.52</v>
      </c>
      <c r="F9" s="167"/>
      <c r="G9" s="167">
        <f>E9*F9</f>
        <v>0</v>
      </c>
      <c r="H9" s="167">
        <v>550.11</v>
      </c>
      <c r="I9" s="167">
        <f>ROUND(E9*H9,2)</f>
        <v>36043.21</v>
      </c>
      <c r="J9" s="167">
        <v>1345.3400000000001</v>
      </c>
      <c r="K9" s="167">
        <f>ROUND(E9*J9,2)</f>
        <v>88146.68</v>
      </c>
      <c r="L9" s="167">
        <v>21</v>
      </c>
      <c r="M9" s="167">
        <f>G9*(1+L9/100)</f>
        <v>0</v>
      </c>
      <c r="N9" s="160">
        <v>1.389E-2</v>
      </c>
      <c r="O9" s="160">
        <f>ROUND(E9*N9,5)</f>
        <v>0.91007000000000005</v>
      </c>
      <c r="P9" s="160">
        <v>0</v>
      </c>
      <c r="Q9" s="160">
        <f>ROUND(E9*P9,5)</f>
        <v>0</v>
      </c>
      <c r="R9" s="160"/>
      <c r="S9" s="160"/>
      <c r="T9" s="161">
        <v>0.8</v>
      </c>
      <c r="U9" s="160">
        <f>ROUND(E9*T9,2)</f>
        <v>52.42</v>
      </c>
      <c r="V9" s="150"/>
      <c r="W9" s="150"/>
      <c r="X9" s="150"/>
      <c r="Y9" s="150"/>
      <c r="Z9" s="150"/>
      <c r="AA9" s="150"/>
      <c r="AB9" s="150"/>
      <c r="AC9" s="150"/>
      <c r="AD9" s="150"/>
      <c r="AE9" s="150" t="s">
        <v>103</v>
      </c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x14ac:dyDescent="0.2">
      <c r="A10" s="152" t="s">
        <v>98</v>
      </c>
      <c r="B10" s="158" t="s">
        <v>61</v>
      </c>
      <c r="C10" s="185" t="s">
        <v>62</v>
      </c>
      <c r="D10" s="162"/>
      <c r="E10" s="166"/>
      <c r="F10" s="168"/>
      <c r="G10" s="168">
        <f>SUMIF(AE11:AE11,"&lt;&gt;NOR",G11:G11)</f>
        <v>0</v>
      </c>
      <c r="H10" s="168"/>
      <c r="I10" s="168">
        <f>SUM(I11:I11)</f>
        <v>17643.990000000002</v>
      </c>
      <c r="J10" s="168"/>
      <c r="K10" s="168">
        <f>SUM(K11:K11)</f>
        <v>43371.6</v>
      </c>
      <c r="L10" s="168"/>
      <c r="M10" s="168">
        <f>SUM(M11:M11)</f>
        <v>0</v>
      </c>
      <c r="N10" s="163"/>
      <c r="O10" s="163">
        <f>SUM(O11:O11)</f>
        <v>0.45293</v>
      </c>
      <c r="P10" s="163"/>
      <c r="Q10" s="163">
        <f>SUM(Q11:Q11)</f>
        <v>0</v>
      </c>
      <c r="R10" s="163"/>
      <c r="S10" s="163"/>
      <c r="T10" s="164"/>
      <c r="U10" s="163">
        <f>SUM(U11:U11)</f>
        <v>28.22</v>
      </c>
      <c r="AE10" t="s">
        <v>99</v>
      </c>
    </row>
    <row r="11" spans="1:60" outlineLevel="1" x14ac:dyDescent="0.2">
      <c r="A11" s="151">
        <v>2</v>
      </c>
      <c r="B11" s="157" t="s">
        <v>104</v>
      </c>
      <c r="C11" s="184" t="s">
        <v>105</v>
      </c>
      <c r="D11" s="159" t="s">
        <v>102</v>
      </c>
      <c r="E11" s="165">
        <v>28.22</v>
      </c>
      <c r="F11" s="167"/>
      <c r="G11" s="167">
        <f>F11*E11</f>
        <v>0</v>
      </c>
      <c r="H11" s="167">
        <v>625.23</v>
      </c>
      <c r="I11" s="167">
        <f>ROUND(E11*H11,2)</f>
        <v>17643.990000000002</v>
      </c>
      <c r="J11" s="167">
        <v>1536.9099999999999</v>
      </c>
      <c r="K11" s="167">
        <f>ROUND(E11*J11,2)</f>
        <v>43371.6</v>
      </c>
      <c r="L11" s="167">
        <v>21</v>
      </c>
      <c r="M11" s="167">
        <f>G11*(1+L11/100)</f>
        <v>0</v>
      </c>
      <c r="N11" s="160">
        <v>1.6049999999999998E-2</v>
      </c>
      <c r="O11" s="160">
        <f>ROUND(E11*N11,5)</f>
        <v>0.45293</v>
      </c>
      <c r="P11" s="160">
        <v>0</v>
      </c>
      <c r="Q11" s="160">
        <f>ROUND(E11*P11,5)</f>
        <v>0</v>
      </c>
      <c r="R11" s="160"/>
      <c r="S11" s="160"/>
      <c r="T11" s="161">
        <v>1</v>
      </c>
      <c r="U11" s="160">
        <f>ROUND(E11*T11,2)</f>
        <v>28.22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 t="s">
        <v>103</v>
      </c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x14ac:dyDescent="0.2">
      <c r="A12" s="152" t="s">
        <v>98</v>
      </c>
      <c r="B12" s="158" t="s">
        <v>63</v>
      </c>
      <c r="C12" s="185" t="s">
        <v>64</v>
      </c>
      <c r="D12" s="162"/>
      <c r="E12" s="166"/>
      <c r="F12" s="168"/>
      <c r="G12" s="168">
        <f>SUMIF(AE13:AE15,"&lt;&gt;NOR",G13:G15)</f>
        <v>0</v>
      </c>
      <c r="H12" s="168"/>
      <c r="I12" s="168">
        <f>SUM(I13:I15)</f>
        <v>5692.71</v>
      </c>
      <c r="J12" s="168"/>
      <c r="K12" s="168">
        <f>SUM(K13:K15)</f>
        <v>1345.48</v>
      </c>
      <c r="L12" s="168"/>
      <c r="M12" s="168">
        <f>SUM(M13:M15)</f>
        <v>0</v>
      </c>
      <c r="N12" s="163"/>
      <c r="O12" s="163">
        <f>SUM(O13:O15)</f>
        <v>5.2220000000000003E-2</v>
      </c>
      <c r="P12" s="163"/>
      <c r="Q12" s="163">
        <f>SUM(Q13:Q15)</f>
        <v>0</v>
      </c>
      <c r="R12" s="163"/>
      <c r="S12" s="163"/>
      <c r="T12" s="164"/>
      <c r="U12" s="163">
        <f>SUM(U13:U15)</f>
        <v>1.86</v>
      </c>
      <c r="AE12" t="s">
        <v>99</v>
      </c>
    </row>
    <row r="13" spans="1:60" ht="22.5" outlineLevel="1" x14ac:dyDescent="0.2">
      <c r="A13" s="151">
        <v>3</v>
      </c>
      <c r="B13" s="157" t="s">
        <v>106</v>
      </c>
      <c r="C13" s="184" t="s">
        <v>107</v>
      </c>
      <c r="D13" s="159" t="s">
        <v>108</v>
      </c>
      <c r="E13" s="165">
        <v>1</v>
      </c>
      <c r="F13" s="167"/>
      <c r="G13" s="167">
        <f>F13*E13</f>
        <v>0</v>
      </c>
      <c r="H13" s="167">
        <v>3014.25</v>
      </c>
      <c r="I13" s="167">
        <f>ROUND(E13*H13,2)</f>
        <v>3014.25</v>
      </c>
      <c r="J13" s="167">
        <v>1345.4799999999996</v>
      </c>
      <c r="K13" s="167">
        <f>ROUND(E13*J13,2)</f>
        <v>1345.48</v>
      </c>
      <c r="L13" s="167">
        <v>21</v>
      </c>
      <c r="M13" s="167">
        <f>G13*(1+L13/100)</f>
        <v>0</v>
      </c>
      <c r="N13" s="160">
        <v>3.4470000000000001E-2</v>
      </c>
      <c r="O13" s="160">
        <f>ROUND(E13*N13,5)</f>
        <v>3.4470000000000001E-2</v>
      </c>
      <c r="P13" s="160">
        <v>0</v>
      </c>
      <c r="Q13" s="160">
        <f>ROUND(E13*P13,5)</f>
        <v>0</v>
      </c>
      <c r="R13" s="160"/>
      <c r="S13" s="160"/>
      <c r="T13" s="161">
        <v>1.86</v>
      </c>
      <c r="U13" s="160">
        <f>ROUND(E13*T13,2)</f>
        <v>1.86</v>
      </c>
      <c r="V13" s="150"/>
      <c r="W13" s="150"/>
      <c r="X13" s="150"/>
      <c r="Y13" s="150"/>
      <c r="Z13" s="150"/>
      <c r="AA13" s="150"/>
      <c r="AB13" s="150"/>
      <c r="AC13" s="150"/>
      <c r="AD13" s="150"/>
      <c r="AE13" s="150" t="s">
        <v>103</v>
      </c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51">
        <v>4</v>
      </c>
      <c r="B14" s="157" t="s">
        <v>109</v>
      </c>
      <c r="C14" s="184" t="s">
        <v>110</v>
      </c>
      <c r="D14" s="159" t="s">
        <v>108</v>
      </c>
      <c r="E14" s="165">
        <v>1</v>
      </c>
      <c r="F14" s="167"/>
      <c r="G14" s="167">
        <f>F14*E14</f>
        <v>0</v>
      </c>
      <c r="H14" s="167">
        <v>647.05999999999995</v>
      </c>
      <c r="I14" s="167">
        <f>ROUND(E14*H14,2)</f>
        <v>647.05999999999995</v>
      </c>
      <c r="J14" s="167">
        <v>0</v>
      </c>
      <c r="K14" s="167">
        <f>ROUND(E14*J14,2)</f>
        <v>0</v>
      </c>
      <c r="L14" s="167">
        <v>21</v>
      </c>
      <c r="M14" s="167">
        <f>G14*(1+L14/100)</f>
        <v>0</v>
      </c>
      <c r="N14" s="160">
        <v>7.5000000000000002E-4</v>
      </c>
      <c r="O14" s="160">
        <f>ROUND(E14*N14,5)</f>
        <v>7.5000000000000002E-4</v>
      </c>
      <c r="P14" s="160">
        <v>0</v>
      </c>
      <c r="Q14" s="160">
        <f>ROUND(E14*P14,5)</f>
        <v>0</v>
      </c>
      <c r="R14" s="160"/>
      <c r="S14" s="160"/>
      <c r="T14" s="161">
        <v>0</v>
      </c>
      <c r="U14" s="160">
        <f>ROUND(E14*T14,2)</f>
        <v>0</v>
      </c>
      <c r="V14" s="150"/>
      <c r="W14" s="150"/>
      <c r="X14" s="150"/>
      <c r="Y14" s="150"/>
      <c r="Z14" s="150"/>
      <c r="AA14" s="150"/>
      <c r="AB14" s="150"/>
      <c r="AC14" s="150"/>
      <c r="AD14" s="150"/>
      <c r="AE14" s="150" t="s">
        <v>111</v>
      </c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ht="22.5" outlineLevel="1" x14ac:dyDescent="0.2">
      <c r="A15" s="151">
        <v>5</v>
      </c>
      <c r="B15" s="157" t="s">
        <v>112</v>
      </c>
      <c r="C15" s="184" t="s">
        <v>113</v>
      </c>
      <c r="D15" s="159" t="s">
        <v>108</v>
      </c>
      <c r="E15" s="165">
        <v>1</v>
      </c>
      <c r="F15" s="167"/>
      <c r="G15" s="167">
        <f>F15*E15</f>
        <v>0</v>
      </c>
      <c r="H15" s="167">
        <v>2031.4</v>
      </c>
      <c r="I15" s="167">
        <f>ROUND(E15*H15,2)</f>
        <v>2031.4</v>
      </c>
      <c r="J15" s="167">
        <v>0</v>
      </c>
      <c r="K15" s="167">
        <f>ROUND(E15*J15,2)</f>
        <v>0</v>
      </c>
      <c r="L15" s="167">
        <v>21</v>
      </c>
      <c r="M15" s="167">
        <f>G15*(1+L15/100)</f>
        <v>0</v>
      </c>
      <c r="N15" s="160">
        <v>1.7000000000000001E-2</v>
      </c>
      <c r="O15" s="160">
        <f>ROUND(E15*N15,5)</f>
        <v>1.7000000000000001E-2</v>
      </c>
      <c r="P15" s="160">
        <v>0</v>
      </c>
      <c r="Q15" s="160">
        <f>ROUND(E15*P15,5)</f>
        <v>0</v>
      </c>
      <c r="R15" s="160"/>
      <c r="S15" s="160"/>
      <c r="T15" s="161">
        <v>0</v>
      </c>
      <c r="U15" s="160">
        <f>ROUND(E15*T15,2)</f>
        <v>0</v>
      </c>
      <c r="V15" s="150"/>
      <c r="W15" s="150"/>
      <c r="X15" s="150"/>
      <c r="Y15" s="150"/>
      <c r="Z15" s="150"/>
      <c r="AA15" s="150"/>
      <c r="AB15" s="150"/>
      <c r="AC15" s="150"/>
      <c r="AD15" s="150"/>
      <c r="AE15" s="150" t="s">
        <v>111</v>
      </c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x14ac:dyDescent="0.2">
      <c r="A16" s="152" t="s">
        <v>98</v>
      </c>
      <c r="B16" s="158" t="s">
        <v>65</v>
      </c>
      <c r="C16" s="185" t="s">
        <v>66</v>
      </c>
      <c r="D16" s="162"/>
      <c r="E16" s="166"/>
      <c r="F16" s="168"/>
      <c r="G16" s="168">
        <f>SUMIF(AE17:AE17,"&lt;&gt;NOR",G17:G17)</f>
        <v>0</v>
      </c>
      <c r="H16" s="168"/>
      <c r="I16" s="168">
        <f>SUM(I17:I17)</f>
        <v>0</v>
      </c>
      <c r="J16" s="168"/>
      <c r="K16" s="168">
        <f>SUM(K17:K17)</f>
        <v>1803.56</v>
      </c>
      <c r="L16" s="168"/>
      <c r="M16" s="168">
        <f>SUM(M17:M17)</f>
        <v>0</v>
      </c>
      <c r="N16" s="163"/>
      <c r="O16" s="163">
        <f>SUM(O17:O17)</f>
        <v>0</v>
      </c>
      <c r="P16" s="163"/>
      <c r="Q16" s="163">
        <f>SUM(Q17:Q17)</f>
        <v>0</v>
      </c>
      <c r="R16" s="163"/>
      <c r="S16" s="163"/>
      <c r="T16" s="164"/>
      <c r="U16" s="163">
        <f>SUM(U17:U17)</f>
        <v>2.86</v>
      </c>
      <c r="AE16" t="s">
        <v>99</v>
      </c>
    </row>
    <row r="17" spans="1:60" ht="22.5" outlineLevel="1" x14ac:dyDescent="0.2">
      <c r="A17" s="151">
        <v>6</v>
      </c>
      <c r="B17" s="157" t="s">
        <v>114</v>
      </c>
      <c r="C17" s="184" t="s">
        <v>115</v>
      </c>
      <c r="D17" s="159" t="s">
        <v>116</v>
      </c>
      <c r="E17" s="165">
        <v>1.3620000000000001</v>
      </c>
      <c r="F17" s="167"/>
      <c r="G17" s="167">
        <f>F17*E17</f>
        <v>0</v>
      </c>
      <c r="H17" s="167">
        <v>0</v>
      </c>
      <c r="I17" s="167">
        <f>ROUND(E17*H17,2)</f>
        <v>0</v>
      </c>
      <c r="J17" s="167">
        <v>1324.2</v>
      </c>
      <c r="K17" s="167">
        <f>ROUND(E17*J17,2)</f>
        <v>1803.56</v>
      </c>
      <c r="L17" s="167">
        <v>21</v>
      </c>
      <c r="M17" s="167">
        <f>G17*(1+L17/100)</f>
        <v>0</v>
      </c>
      <c r="N17" s="160">
        <v>0</v>
      </c>
      <c r="O17" s="160">
        <f>ROUND(E17*N17,5)</f>
        <v>0</v>
      </c>
      <c r="P17" s="160">
        <v>0</v>
      </c>
      <c r="Q17" s="160">
        <f>ROUND(E17*P17,5)</f>
        <v>0</v>
      </c>
      <c r="R17" s="160"/>
      <c r="S17" s="160"/>
      <c r="T17" s="161">
        <v>2.1</v>
      </c>
      <c r="U17" s="160">
        <f>ROUND(E17*T17,2)</f>
        <v>2.86</v>
      </c>
      <c r="V17" s="150"/>
      <c r="W17" s="150"/>
      <c r="X17" s="150"/>
      <c r="Y17" s="150"/>
      <c r="Z17" s="150"/>
      <c r="AA17" s="150"/>
      <c r="AB17" s="150"/>
      <c r="AC17" s="150"/>
      <c r="AD17" s="150"/>
      <c r="AE17" s="150" t="s">
        <v>103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x14ac:dyDescent="0.2">
      <c r="A18" s="152" t="s">
        <v>98</v>
      </c>
      <c r="B18" s="158" t="s">
        <v>67</v>
      </c>
      <c r="C18" s="185" t="s">
        <v>68</v>
      </c>
      <c r="D18" s="162"/>
      <c r="E18" s="166"/>
      <c r="F18" s="168"/>
      <c r="G18" s="168">
        <f>SUMIF(AE19:AE19,"&lt;&gt;NOR",G19:G19)</f>
        <v>0</v>
      </c>
      <c r="H18" s="168"/>
      <c r="I18" s="168">
        <f>SUM(I19:I19)</f>
        <v>49.02</v>
      </c>
      <c r="J18" s="168"/>
      <c r="K18" s="168">
        <f>SUM(K19:K19)</f>
        <v>604.59</v>
      </c>
      <c r="L18" s="168"/>
      <c r="M18" s="168">
        <f>SUM(M19:M19)</f>
        <v>0</v>
      </c>
      <c r="N18" s="163"/>
      <c r="O18" s="163">
        <f>SUM(O19:O19)</f>
        <v>2.4000000000000001E-4</v>
      </c>
      <c r="P18" s="163"/>
      <c r="Q18" s="163">
        <f>SUM(Q19:Q19)</f>
        <v>0</v>
      </c>
      <c r="R18" s="163"/>
      <c r="S18" s="163"/>
      <c r="T18" s="164"/>
      <c r="U18" s="163">
        <f>SUM(U19:U19)</f>
        <v>0.28999999999999998</v>
      </c>
      <c r="AE18" t="s">
        <v>99</v>
      </c>
    </row>
    <row r="19" spans="1:60" outlineLevel="1" x14ac:dyDescent="0.2">
      <c r="A19" s="151">
        <v>7</v>
      </c>
      <c r="B19" s="157" t="s">
        <v>117</v>
      </c>
      <c r="C19" s="184" t="s">
        <v>118</v>
      </c>
      <c r="D19" s="159" t="s">
        <v>108</v>
      </c>
      <c r="E19" s="165">
        <v>1</v>
      </c>
      <c r="F19" s="167"/>
      <c r="G19" s="167">
        <f>F19*E19</f>
        <v>0</v>
      </c>
      <c r="H19" s="167">
        <v>49.02</v>
      </c>
      <c r="I19" s="167">
        <f>ROUND(E19*H19,2)</f>
        <v>49.02</v>
      </c>
      <c r="J19" s="167">
        <v>604.59</v>
      </c>
      <c r="K19" s="167">
        <f>ROUND(E19*J19,2)</f>
        <v>604.59</v>
      </c>
      <c r="L19" s="167">
        <v>21</v>
      </c>
      <c r="M19" s="167">
        <f>G19*(1+L19/100)</f>
        <v>0</v>
      </c>
      <c r="N19" s="160">
        <v>2.4000000000000001E-4</v>
      </c>
      <c r="O19" s="160">
        <f>ROUND(E19*N19,5)</f>
        <v>2.4000000000000001E-4</v>
      </c>
      <c r="P19" s="160">
        <v>0</v>
      </c>
      <c r="Q19" s="160">
        <f>ROUND(E19*P19,5)</f>
        <v>0</v>
      </c>
      <c r="R19" s="160"/>
      <c r="S19" s="160"/>
      <c r="T19" s="161">
        <v>0.28699999999999998</v>
      </c>
      <c r="U19" s="160">
        <f>ROUND(E19*T19,2)</f>
        <v>0.28999999999999998</v>
      </c>
      <c r="V19" s="150"/>
      <c r="W19" s="150"/>
      <c r="X19" s="150"/>
      <c r="Y19" s="150"/>
      <c r="Z19" s="150"/>
      <c r="AA19" s="150"/>
      <c r="AB19" s="150"/>
      <c r="AC19" s="150"/>
      <c r="AD19" s="150"/>
      <c r="AE19" s="150" t="s">
        <v>103</v>
      </c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x14ac:dyDescent="0.2">
      <c r="A20" s="152" t="s">
        <v>98</v>
      </c>
      <c r="B20" s="158" t="s">
        <v>69</v>
      </c>
      <c r="C20" s="185" t="s">
        <v>70</v>
      </c>
      <c r="D20" s="162"/>
      <c r="E20" s="166"/>
      <c r="F20" s="168"/>
      <c r="G20" s="168">
        <f>SUMIF(AE21:AE21,"&lt;&gt;NOR",G21:G21)</f>
        <v>0</v>
      </c>
      <c r="H20" s="168"/>
      <c r="I20" s="168">
        <f>SUM(I21:I21)</f>
        <v>2949.06</v>
      </c>
      <c r="J20" s="168"/>
      <c r="K20" s="168">
        <f>SUM(K21:K21)</f>
        <v>9488.36</v>
      </c>
      <c r="L20" s="168"/>
      <c r="M20" s="168">
        <f>SUM(M21:M21)</f>
        <v>0</v>
      </c>
      <c r="N20" s="163"/>
      <c r="O20" s="163">
        <f>SUM(O21:O21)</f>
        <v>4.0309999999999999E-2</v>
      </c>
      <c r="P20" s="163"/>
      <c r="Q20" s="163">
        <f>SUM(Q21:Q21)</f>
        <v>0</v>
      </c>
      <c r="R20" s="163"/>
      <c r="S20" s="163"/>
      <c r="T20" s="164"/>
      <c r="U20" s="163">
        <f>SUM(U21:U21)</f>
        <v>12.6</v>
      </c>
      <c r="AE20" t="s">
        <v>99</v>
      </c>
    </row>
    <row r="21" spans="1:60" ht="22.5" outlineLevel="1" x14ac:dyDescent="0.2">
      <c r="A21" s="151">
        <v>8</v>
      </c>
      <c r="B21" s="157" t="s">
        <v>119</v>
      </c>
      <c r="C21" s="184" t="s">
        <v>120</v>
      </c>
      <c r="D21" s="159" t="s">
        <v>102</v>
      </c>
      <c r="E21" s="165">
        <v>93.74</v>
      </c>
      <c r="F21" s="167"/>
      <c r="G21" s="167">
        <f>F21*E21</f>
        <v>0</v>
      </c>
      <c r="H21" s="167">
        <v>31.46</v>
      </c>
      <c r="I21" s="167">
        <f>ROUND(E21*H21,2)</f>
        <v>2949.06</v>
      </c>
      <c r="J21" s="167">
        <v>101.22</v>
      </c>
      <c r="K21" s="167">
        <f>ROUND(E21*J21,2)</f>
        <v>9488.36</v>
      </c>
      <c r="L21" s="167">
        <v>21</v>
      </c>
      <c r="M21" s="167">
        <f>G21*(1+L21/100)</f>
        <v>0</v>
      </c>
      <c r="N21" s="160">
        <v>4.2999999999999999E-4</v>
      </c>
      <c r="O21" s="160">
        <f>ROUND(E21*N21,5)</f>
        <v>4.0309999999999999E-2</v>
      </c>
      <c r="P21" s="160">
        <v>0</v>
      </c>
      <c r="Q21" s="160">
        <f>ROUND(E21*P21,5)</f>
        <v>0</v>
      </c>
      <c r="R21" s="160"/>
      <c r="S21" s="160"/>
      <c r="T21" s="161">
        <v>0.13439999999999999</v>
      </c>
      <c r="U21" s="160">
        <f>ROUND(E21*T21,2)</f>
        <v>12.6</v>
      </c>
      <c r="V21" s="150"/>
      <c r="W21" s="150"/>
      <c r="X21" s="150"/>
      <c r="Y21" s="150"/>
      <c r="Z21" s="150"/>
      <c r="AA21" s="150"/>
      <c r="AB21" s="150"/>
      <c r="AC21" s="150"/>
      <c r="AD21" s="150"/>
      <c r="AE21" s="150" t="s">
        <v>103</v>
      </c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x14ac:dyDescent="0.2">
      <c r="A22" s="152" t="s">
        <v>98</v>
      </c>
      <c r="B22" s="158" t="s">
        <v>71</v>
      </c>
      <c r="C22" s="185" t="s">
        <v>26</v>
      </c>
      <c r="D22" s="162"/>
      <c r="E22" s="166"/>
      <c r="F22" s="168"/>
      <c r="G22" s="168">
        <f>SUMIF(AE23:AE23,"&lt;&gt;NOR",G23:G23)</f>
        <v>0</v>
      </c>
      <c r="H22" s="168"/>
      <c r="I22" s="168">
        <f>SUM(I23:I23)</f>
        <v>0</v>
      </c>
      <c r="J22" s="168"/>
      <c r="K22" s="168">
        <f>SUM(K23:K23)</f>
        <v>1155</v>
      </c>
      <c r="L22" s="168"/>
      <c r="M22" s="168">
        <f>SUM(M23:M23)</f>
        <v>0</v>
      </c>
      <c r="N22" s="163"/>
      <c r="O22" s="163">
        <f>SUM(O23:O23)</f>
        <v>0</v>
      </c>
      <c r="P22" s="163"/>
      <c r="Q22" s="163">
        <f>SUM(Q23:Q23)</f>
        <v>0</v>
      </c>
      <c r="R22" s="163"/>
      <c r="S22" s="163"/>
      <c r="T22" s="164"/>
      <c r="U22" s="163">
        <f>SUM(U23:U23)</f>
        <v>0</v>
      </c>
      <c r="AE22" t="s">
        <v>99</v>
      </c>
    </row>
    <row r="23" spans="1:60" outlineLevel="1" x14ac:dyDescent="0.2">
      <c r="A23" s="177">
        <v>9</v>
      </c>
      <c r="B23" s="178" t="s">
        <v>121</v>
      </c>
      <c r="C23" s="186" t="s">
        <v>122</v>
      </c>
      <c r="D23" s="179" t="s">
        <v>123</v>
      </c>
      <c r="E23" s="180">
        <v>1</v>
      </c>
      <c r="F23" s="181"/>
      <c r="G23" s="181">
        <f>F23*E23</f>
        <v>0</v>
      </c>
      <c r="H23" s="181">
        <v>0</v>
      </c>
      <c r="I23" s="181">
        <f>ROUND(E23*H23,2)</f>
        <v>0</v>
      </c>
      <c r="J23" s="181">
        <v>1155</v>
      </c>
      <c r="K23" s="181">
        <f>ROUND(E23*J23,2)</f>
        <v>1155</v>
      </c>
      <c r="L23" s="181">
        <v>21</v>
      </c>
      <c r="M23" s="181">
        <f>G23*(1+L23/100)</f>
        <v>0</v>
      </c>
      <c r="N23" s="182">
        <v>0</v>
      </c>
      <c r="O23" s="182">
        <f>ROUND(E23*N23,5)</f>
        <v>0</v>
      </c>
      <c r="P23" s="182">
        <v>0</v>
      </c>
      <c r="Q23" s="182">
        <f>ROUND(E23*P23,5)</f>
        <v>0</v>
      </c>
      <c r="R23" s="182"/>
      <c r="S23" s="182"/>
      <c r="T23" s="183">
        <v>0</v>
      </c>
      <c r="U23" s="182">
        <f>ROUND(E23*T23,2)</f>
        <v>0</v>
      </c>
      <c r="V23" s="150"/>
      <c r="W23" s="150"/>
      <c r="X23" s="150"/>
      <c r="Y23" s="150"/>
      <c r="Z23" s="150"/>
      <c r="AA23" s="150"/>
      <c r="AB23" s="150"/>
      <c r="AC23" s="150"/>
      <c r="AD23" s="150"/>
      <c r="AE23" s="150" t="s">
        <v>103</v>
      </c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x14ac:dyDescent="0.2">
      <c r="A24" s="6"/>
      <c r="B24" s="7" t="s">
        <v>124</v>
      </c>
      <c r="C24" s="187" t="s">
        <v>124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AC24">
        <v>12</v>
      </c>
      <c r="AD24">
        <v>21</v>
      </c>
    </row>
    <row r="25" spans="1:60" x14ac:dyDescent="0.2">
      <c r="C25" s="188"/>
      <c r="AE25" t="s">
        <v>125</v>
      </c>
    </row>
  </sheetData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Bobek</dc:creator>
  <cp:lastModifiedBy>Badura Jiří</cp:lastModifiedBy>
  <cp:lastPrinted>2014-02-28T09:52:57Z</cp:lastPrinted>
  <dcterms:created xsi:type="dcterms:W3CDTF">2009-04-08T07:15:50Z</dcterms:created>
  <dcterms:modified xsi:type="dcterms:W3CDTF">2025-04-07T08:58:47Z</dcterms:modified>
</cp:coreProperties>
</file>