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M:\Pavel.Gajdziok\VÝBĚROVKY\2025\Pořízení dřevěných prodejních stánků\"/>
    </mc:Choice>
  </mc:AlternateContent>
  <xr:revisionPtr revIDLastSave="0" documentId="13_ncr:1_{20ED16A6-601F-49A1-94EE-AE0A43FE790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kapitulace stavby" sheetId="1" state="veryHidden" r:id="rId1"/>
    <sheet name="PRODEJNÍ DŘEVĚNÝ STÁNEK" sheetId="2" r:id="rId2"/>
  </sheets>
  <definedNames>
    <definedName name="_xlnm._FilterDatabase" localSheetId="1" hidden="1">'PRODEJNÍ DŘEVĚNÝ STÁNEK'!$C$120:$K$164</definedName>
    <definedName name="_xlnm.Print_Titles" localSheetId="1">'PRODEJNÍ DŘEVĚNÝ STÁNEK'!$120:$120</definedName>
    <definedName name="_xlnm.Print_Titles" localSheetId="0">'Rekapitulace stavby'!$92:$92</definedName>
    <definedName name="_xlnm.Print_Area" localSheetId="1">'PRODEJNÍ DŘEVĚNÝ STÁNEK'!$C$4:$J$76,'PRODEJNÍ DŘEVĚNÝ STÁNEK'!$C$82:$J$104,'PRODEJNÍ DŘEVĚNÝ STÁNEK'!$C$110:$J$164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/>
  <c r="J33" i="2"/>
  <c r="AX95" i="1" s="1"/>
  <c r="BI164" i="2"/>
  <c r="BH164" i="2"/>
  <c r="BG164" i="2"/>
  <c r="BF164" i="2"/>
  <c r="T164" i="2"/>
  <c r="T163" i="2"/>
  <c r="R164" i="2"/>
  <c r="R163" i="2" s="1"/>
  <c r="P164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F117" i="2"/>
  <c r="F115" i="2"/>
  <c r="E113" i="2"/>
  <c r="F89" i="2"/>
  <c r="F87" i="2"/>
  <c r="E85" i="2"/>
  <c r="J22" i="2"/>
  <c r="E22" i="2"/>
  <c r="J90" i="2"/>
  <c r="J21" i="2"/>
  <c r="J19" i="2"/>
  <c r="E19" i="2"/>
  <c r="J117" i="2"/>
  <c r="J18" i="2"/>
  <c r="J16" i="2"/>
  <c r="E16" i="2"/>
  <c r="F118" i="2"/>
  <c r="J15" i="2"/>
  <c r="J10" i="2"/>
  <c r="J115" i="2"/>
  <c r="L90" i="1"/>
  <c r="AM90" i="1"/>
  <c r="AM89" i="1"/>
  <c r="L89" i="1"/>
  <c r="AM87" i="1"/>
  <c r="L87" i="1"/>
  <c r="L85" i="1"/>
  <c r="L84" i="1"/>
  <c r="BK158" i="2"/>
  <c r="J133" i="2"/>
  <c r="J160" i="2"/>
  <c r="BK146" i="2"/>
  <c r="BK137" i="2"/>
  <c r="J124" i="2"/>
  <c r="BK149" i="2"/>
  <c r="J154" i="2"/>
  <c r="BK145" i="2"/>
  <c r="BK134" i="2"/>
  <c r="BK160" i="2"/>
  <c r="J146" i="2"/>
  <c r="BK126" i="2"/>
  <c r="J149" i="2"/>
  <c r="J141" i="2"/>
  <c r="J130" i="2"/>
  <c r="J162" i="2"/>
  <c r="BK133" i="2"/>
  <c r="J153" i="2"/>
  <c r="BK130" i="2"/>
  <c r="AS94" i="1"/>
  <c r="BK154" i="2"/>
  <c r="J134" i="2"/>
  <c r="J155" i="2"/>
  <c r="BK144" i="2"/>
  <c r="J136" i="2"/>
  <c r="BK128" i="2"/>
  <c r="J158" i="2"/>
  <c r="J138" i="2"/>
  <c r="J144" i="2"/>
  <c r="BK155" i="2"/>
  <c r="J140" i="2"/>
  <c r="J128" i="2"/>
  <c r="BK164" i="2"/>
  <c r="BK151" i="2"/>
  <c r="BK138" i="2"/>
  <c r="BK161" i="2"/>
  <c r="J150" i="2"/>
  <c r="BK142" i="2"/>
  <c r="BK131" i="2"/>
  <c r="J164" i="2"/>
  <c r="J157" i="2"/>
  <c r="BK124" i="2"/>
  <c r="BK135" i="2"/>
  <c r="J126" i="2"/>
  <c r="BK141" i="2"/>
  <c r="J161" i="2"/>
  <c r="BK157" i="2"/>
  <c r="J142" i="2"/>
  <c r="J129" i="2"/>
  <c r="BK153" i="2"/>
  <c r="J145" i="2"/>
  <c r="J132" i="2"/>
  <c r="J125" i="2"/>
  <c r="BK159" i="2"/>
  <c r="BK136" i="2"/>
  <c r="J131" i="2"/>
  <c r="BK150" i="2"/>
  <c r="BK125" i="2"/>
  <c r="J159" i="2"/>
  <c r="BK147" i="2"/>
  <c r="BK162" i="2"/>
  <c r="J151" i="2"/>
  <c r="BK140" i="2"/>
  <c r="BK129" i="2"/>
  <c r="J147" i="2"/>
  <c r="J137" i="2"/>
  <c r="J135" i="2"/>
  <c r="BK132" i="2"/>
  <c r="F33" i="2" l="1"/>
  <c r="F32" i="2"/>
  <c r="BA95" i="1" s="1"/>
  <c r="BA94" i="1" s="1"/>
  <c r="W30" i="1" s="1"/>
  <c r="F34" i="2"/>
  <c r="BC95" i="1" s="1"/>
  <c r="BC94" i="1" s="1"/>
  <c r="W32" i="1" s="1"/>
  <c r="F35" i="2"/>
  <c r="BD95" i="1" s="1"/>
  <c r="BD94" i="1" s="1"/>
  <c r="W33" i="1" s="1"/>
  <c r="J32" i="2"/>
  <c r="AW95" i="1" s="1"/>
  <c r="BK139" i="2"/>
  <c r="J139" i="2" s="1"/>
  <c r="J98" i="2" s="1"/>
  <c r="P127" i="2"/>
  <c r="R139" i="2"/>
  <c r="T148" i="2"/>
  <c r="BK152" i="2"/>
  <c r="J152" i="2" s="1"/>
  <c r="J101" i="2" s="1"/>
  <c r="P123" i="2"/>
  <c r="BK143" i="2"/>
  <c r="J143" i="2" s="1"/>
  <c r="J99" i="2" s="1"/>
  <c r="P152" i="2"/>
  <c r="R123" i="2"/>
  <c r="P143" i="2"/>
  <c r="R152" i="2"/>
  <c r="R127" i="2"/>
  <c r="R143" i="2"/>
  <c r="T152" i="2"/>
  <c r="BK127" i="2"/>
  <c r="J127" i="2" s="1"/>
  <c r="J97" i="2" s="1"/>
  <c r="T143" i="2"/>
  <c r="BK156" i="2"/>
  <c r="J156" i="2" s="1"/>
  <c r="J102" i="2" s="1"/>
  <c r="T127" i="2"/>
  <c r="BK148" i="2"/>
  <c r="J148" i="2" s="1"/>
  <c r="J100" i="2" s="1"/>
  <c r="R156" i="2"/>
  <c r="BK123" i="2"/>
  <c r="J123" i="2" s="1"/>
  <c r="J96" i="2" s="1"/>
  <c r="T123" i="2"/>
  <c r="T122" i="2" s="1"/>
  <c r="T121" i="2" s="1"/>
  <c r="T139" i="2"/>
  <c r="R148" i="2"/>
  <c r="T156" i="2"/>
  <c r="P139" i="2"/>
  <c r="P148" i="2"/>
  <c r="P156" i="2"/>
  <c r="BK163" i="2"/>
  <c r="J163" i="2"/>
  <c r="J103" i="2"/>
  <c r="J87" i="2"/>
  <c r="J118" i="2"/>
  <c r="BE131" i="2"/>
  <c r="BE134" i="2"/>
  <c r="BE151" i="2"/>
  <c r="J89" i="2"/>
  <c r="BE125" i="2"/>
  <c r="BE129" i="2"/>
  <c r="BE135" i="2"/>
  <c r="BE137" i="2"/>
  <c r="BE142" i="2"/>
  <c r="BE146" i="2"/>
  <c r="BE147" i="2"/>
  <c r="BE150" i="2"/>
  <c r="BE153" i="2"/>
  <c r="BE154" i="2"/>
  <c r="BE159" i="2"/>
  <c r="BE160" i="2"/>
  <c r="BE161" i="2"/>
  <c r="F90" i="2"/>
  <c r="BE126" i="2"/>
  <c r="BE138" i="2"/>
  <c r="BE157" i="2"/>
  <c r="BE162" i="2"/>
  <c r="BE128" i="2"/>
  <c r="BE130" i="2"/>
  <c r="BE132" i="2"/>
  <c r="BE136" i="2"/>
  <c r="BE140" i="2"/>
  <c r="BE141" i="2"/>
  <c r="BE144" i="2"/>
  <c r="BE145" i="2"/>
  <c r="BE149" i="2"/>
  <c r="BE155" i="2"/>
  <c r="BE158" i="2"/>
  <c r="BB95" i="1"/>
  <c r="BB94" i="1" s="1"/>
  <c r="W31" i="1" s="1"/>
  <c r="BE124" i="2"/>
  <c r="BE133" i="2"/>
  <c r="BE164" i="2"/>
  <c r="P122" i="2" l="1"/>
  <c r="P121" i="2"/>
  <c r="AU95" i="1" s="1"/>
  <c r="AU94" i="1" s="1"/>
  <c r="R122" i="2"/>
  <c r="R121" i="2" s="1"/>
  <c r="BK122" i="2"/>
  <c r="J122" i="2" s="1"/>
  <c r="J95" i="2" s="1"/>
  <c r="AY94" i="1"/>
  <c r="AW94" i="1"/>
  <c r="AK30" i="1" s="1"/>
  <c r="J31" i="2"/>
  <c r="AV95" i="1" s="1"/>
  <c r="AT95" i="1" s="1"/>
  <c r="AX94" i="1"/>
  <c r="F31" i="2"/>
  <c r="AZ95" i="1" s="1"/>
  <c r="AZ94" i="1" s="1"/>
  <c r="W29" i="1" s="1"/>
  <c r="BK121" i="2" l="1"/>
  <c r="J121" i="2" s="1"/>
  <c r="J94" i="2" s="1"/>
  <c r="AV94" i="1"/>
  <c r="AK29" i="1" s="1"/>
  <c r="J28" i="2" l="1"/>
  <c r="AG95" i="1" s="1"/>
  <c r="AG94" i="1" s="1"/>
  <c r="AK26" i="1" s="1"/>
  <c r="AK35" i="1" s="1"/>
  <c r="AT94" i="1"/>
  <c r="J37" i="2" l="1"/>
  <c r="AN94" i="1"/>
  <c r="AN95" i="1"/>
</calcChain>
</file>

<file path=xl/sharedStrings.xml><?xml version="1.0" encoding="utf-8"?>
<sst xmlns="http://schemas.openxmlformats.org/spreadsheetml/2006/main" count="784" uniqueCount="267">
  <si>
    <t>Export Komplet</t>
  </si>
  <si>
    <t/>
  </si>
  <si>
    <t>2.0</t>
  </si>
  <si>
    <t>False</t>
  </si>
  <si>
    <t>{7538bdbf-ba3b-40fe-b6ff-12324b5ab8af}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</si>
  <si>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</si>
  <si>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</si>
  <si>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</si>
  <si>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</si>
  <si>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</si>
  <si>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</si>
  <si>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</si>
  <si>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</si>
  <si>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Stanek</t>
  </si>
  <si>
    <t>Stavba:</t>
  </si>
  <si>
    <t>Stánek  občerstvení</t>
  </si>
  <si>
    <t>KSO:</t>
  </si>
  <si>
    <t>CC-CZ:</t>
  </si>
  <si>
    <t>Místo:</t>
  </si>
  <si>
    <t>Karviná</t>
  </si>
  <si>
    <t>Datum:</t>
  </si>
  <si>
    <t>6. 3. 2025</t>
  </si>
  <si>
    <t>Zadavatel:</t>
  </si>
  <si>
    <t>IČ:</t>
  </si>
  <si>
    <t>Statutární město Karviná</t>
  </si>
  <si>
    <t>DIČ:</t>
  </si>
  <si>
    <t>Zhotovitel:</t>
  </si>
  <si>
    <t xml:space="preserve"> 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</si>
  <si>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</si>
  <si>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</si>
  <si>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</si>
  <si>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</si>
  <si>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</si>
  <si>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</si>
  <si>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</si>
  <si>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</si>
  <si>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</si>
  <si>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</si>
  <si>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</si>
  <si>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</si>
  <si>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</si>
  <si>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</si>
  <si>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</si>
  <si>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</si>
  <si>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</si>
  <si>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</si>
  <si>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</si>
  <si>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</si>
  <si>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</si>
  <si>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</si>
  <si>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</si>
  <si>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</si>
  <si>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</si>
  <si>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</si>
  <si>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</si>
  <si>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</si>
  <si>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</si>
  <si>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</si>
  <si>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</si>
  <si>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</si>
  <si>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</si>
  <si>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</si>
  <si>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</si>
  <si>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</si>
  <si>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</si>
  <si>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</si>
  <si>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</si>
  <si>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</si>
  <si>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</si>
  <si>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</si>
  <si>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</si>
  <si>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</si>
  <si>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</si>
  <si>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</si>
  <si>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</si>
  <si>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</si>
  <si>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</si>
  <si>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</si>
  <si>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</si>
  <si>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</si>
  <si>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</si>
  <si>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</si>
  <si>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</si>
  <si>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</si>
  <si>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</si>
  <si>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</si>
  <si>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</si>
  <si>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712 - Povlakové krytiny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</si>
  <si>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</si>
  <si>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</si>
  <si>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</si>
  <si>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</si>
  <si>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</si>
  <si>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783 - Dokončovací práce - nátěry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</si>
  <si>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</si>
  <si>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</si>
  <si>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</si>
  <si>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</si>
  <si>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</si>
  <si>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</si>
  <si>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</si>
  <si>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</si>
  <si>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</si>
  <si>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</si>
  <si>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</si>
  <si>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</si>
  <si>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</si>
  <si>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</si>
  <si>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</si>
  <si>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</si>
  <si>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</si>
  <si>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712</t>
  </si>
  <si>
    <t>Povlakové krytiny</t>
  </si>
  <si>
    <t>K</t>
  </si>
  <si>
    <t>712631111</t>
  </si>
  <si>
    <t>Provedení povlakové krytiny střech přes 30° podkladní vrstvy pásy na sucho samolepící</t>
  </si>
  <si>
    <t>m2</t>
  </si>
  <si>
    <t>16</t>
  </si>
  <si>
    <t>880881291</t>
  </si>
  <si>
    <t>M</t>
  </si>
  <si>
    <t>62866281</t>
  </si>
  <si>
    <t>pás asfaltový samolepicí modifikovaný SBS s vložkou ze skleněné tkaniny se spalitelnou fólií nebo jemnozrnným minerálním posypem nebo textilií na horním povrchu tl 3,0mm</t>
  </si>
  <si>
    <t>32</t>
  </si>
  <si>
    <t>-279779488</t>
  </si>
  <si>
    <t>3</t>
  </si>
  <si>
    <t>998712121</t>
  </si>
  <si>
    <t>Přesun hmot tonážní pro krytiny povlakové ruční v objektech v do 6 m</t>
  </si>
  <si>
    <t>t</t>
  </si>
  <si>
    <t>-1856621478</t>
  </si>
  <si>
    <t>762</t>
  </si>
  <si>
    <t>Konstrukce tesařské</t>
  </si>
  <si>
    <t>4</t>
  </si>
  <si>
    <t>762081410</t>
  </si>
  <si>
    <t>Vícestranné hoblování hraněného zabudovaného do konstrukce</t>
  </si>
  <si>
    <t>358416874</t>
  </si>
  <si>
    <t>5</t>
  </si>
  <si>
    <t>762341260</t>
  </si>
  <si>
    <t>Montáž bednění střech rovných a šikmých sklonu do 60° z palubek</t>
  </si>
  <si>
    <t>1874614965</t>
  </si>
  <si>
    <t>6</t>
  </si>
  <si>
    <t>61189994</t>
  </si>
  <si>
    <t>palubky  smrk tl 19mm A/B</t>
  </si>
  <si>
    <t>2107233430</t>
  </si>
  <si>
    <t>7</t>
  </si>
  <si>
    <t>762511277</t>
  </si>
  <si>
    <t>Podlahové kce podkladové z desek OSB tl 25 mm broušených na pero a drážku šroubovaných</t>
  </si>
  <si>
    <t>-1472687382</t>
  </si>
  <si>
    <t>8</t>
  </si>
  <si>
    <t>762595001</t>
  </si>
  <si>
    <t>Spojovací prostředky pro položení dřevěných podlah a zakrytí kanálů</t>
  </si>
  <si>
    <t>-1037689045</t>
  </si>
  <si>
    <t>9</t>
  </si>
  <si>
    <t>762713110</t>
  </si>
  <si>
    <t>Montáž prostorové vázané kce pomocí tesařských spojů z hraněného řeziva průřezové pl do 120 cm2</t>
  </si>
  <si>
    <t>m</t>
  </si>
  <si>
    <t>-1429113406</t>
  </si>
  <si>
    <t>10</t>
  </si>
  <si>
    <t>60516111</t>
  </si>
  <si>
    <t>řezivo modřínové sušené tl 50mm</t>
  </si>
  <si>
    <t>m3</t>
  </si>
  <si>
    <t>-1275961596</t>
  </si>
  <si>
    <t>11</t>
  </si>
  <si>
    <t>-1179715957</t>
  </si>
  <si>
    <t>60512125</t>
  </si>
  <si>
    <t>hranol stavební řezivo průřezu do 120cm2 do dl 6m</t>
  </si>
  <si>
    <t>-1553226745</t>
  </si>
  <si>
    <t>13</t>
  </si>
  <si>
    <t>762795000</t>
  </si>
  <si>
    <t>Spojovací prostředky pro montáž prostorových vázaných kcí</t>
  </si>
  <si>
    <t>-793542181</t>
  </si>
  <si>
    <t>14</t>
  </si>
  <si>
    <t>998762121</t>
  </si>
  <si>
    <t>Přesun hmot tonážní pro kce tesařské ruční v objektech v do 6 m</t>
  </si>
  <si>
    <t>-91481030</t>
  </si>
  <si>
    <t>764</t>
  </si>
  <si>
    <t>Konstrukce klempířské</t>
  </si>
  <si>
    <t>15</t>
  </si>
  <si>
    <t>764212634</t>
  </si>
  <si>
    <t>Oplechování štítu závětrnou lištou z Pz s povrchovou úpravou rš 330 mm</t>
  </si>
  <si>
    <t>-19896860</t>
  </si>
  <si>
    <t>764212662</t>
  </si>
  <si>
    <t>Oplechování rovné okapové hrany z Pz s povrchovou úpravou rš 200 mm</t>
  </si>
  <si>
    <t>656299519</t>
  </si>
  <si>
    <t>17</t>
  </si>
  <si>
    <t>998764121</t>
  </si>
  <si>
    <t>Přesun hmot tonážní pro konstrukce klempířské ruční v objektech v do 6 m</t>
  </si>
  <si>
    <t>-873230204</t>
  </si>
  <si>
    <t>765</t>
  </si>
  <si>
    <t>Krytina skládaná</t>
  </si>
  <si>
    <t>18</t>
  </si>
  <si>
    <t>765153021</t>
  </si>
  <si>
    <t>Krytina bitumenová ze šindelů obdélníkového tvaru sklonu do 20°</t>
  </si>
  <si>
    <t>759779326</t>
  </si>
  <si>
    <t>19</t>
  </si>
  <si>
    <t>765153102</t>
  </si>
  <si>
    <t>Krytina bitumenová okapová hrana ze šindelů bez rozlišení tvaru</t>
  </si>
  <si>
    <t>-2120068763</t>
  </si>
  <si>
    <t>20</t>
  </si>
  <si>
    <t>765153122</t>
  </si>
  <si>
    <t>Krytina bitumenová hřebene oboustranně ze šindelů bez rozlišení</t>
  </si>
  <si>
    <t>2053618358</t>
  </si>
  <si>
    <t>998765121</t>
  </si>
  <si>
    <t>Přesun hmot tonážní pro krytiny skládané ruční v objektech v do 6 m</t>
  </si>
  <si>
    <t>-1562971937</t>
  </si>
  <si>
    <t>766</t>
  </si>
  <si>
    <t>Konstrukce truhlářské</t>
  </si>
  <si>
    <t>22</t>
  </si>
  <si>
    <t>766412214</t>
  </si>
  <si>
    <t>Montáž obložení stěn pl přes 5 m2 palubkami z měkkého dřeva přes 100 mm</t>
  </si>
  <si>
    <t>1073312314</t>
  </si>
  <si>
    <t>23</t>
  </si>
  <si>
    <t>61189990</t>
  </si>
  <si>
    <t>palubky  smrk tl 28mm A/B</t>
  </si>
  <si>
    <t>-565597549</t>
  </si>
  <si>
    <t>24</t>
  </si>
  <si>
    <t>998766121</t>
  </si>
  <si>
    <t>Přesun hmot tonážní pro kce truhlářské ruční v objektech v do 6 m</t>
  </si>
  <si>
    <t>-208728710</t>
  </si>
  <si>
    <t>767</t>
  </si>
  <si>
    <t>Konstrukce zámečnické</t>
  </si>
  <si>
    <t>25</t>
  </si>
  <si>
    <t>767995111</t>
  </si>
  <si>
    <t>Montáž atypických zámečnických konstrukcí hmotnosti přes 3 do 5 kg</t>
  </si>
  <si>
    <t>kg</t>
  </si>
  <si>
    <t>1570896271</t>
  </si>
  <si>
    <t>26</t>
  </si>
  <si>
    <t>14550336</t>
  </si>
  <si>
    <t>profil ocelový svařovaný jakost S235 průřez obdelníkový 80x40x4mm</t>
  </si>
  <si>
    <t>-979255625</t>
  </si>
  <si>
    <t>27</t>
  </si>
  <si>
    <t>998767121</t>
  </si>
  <si>
    <t>Přesun hmot tonážní pro zámečnické konstrukce ruční v objektech v do 6 m</t>
  </si>
  <si>
    <t>-1079223792</t>
  </si>
  <si>
    <t>783</t>
  </si>
  <si>
    <t>Dokončovací práce - nátěry</t>
  </si>
  <si>
    <t>28</t>
  </si>
  <si>
    <t>783113101</t>
  </si>
  <si>
    <t>Jednonásobný napouštěcí syntetický nátěr truhlářských konstrukcí</t>
  </si>
  <si>
    <t>-1524166544</t>
  </si>
  <si>
    <t>29</t>
  </si>
  <si>
    <t>783118211</t>
  </si>
  <si>
    <t>Lakovací dvojnásobný syntetický nátěr truhlářských konstrukcí s mezibroušením</t>
  </si>
  <si>
    <t>-224328690</t>
  </si>
  <si>
    <t>30</t>
  </si>
  <si>
    <t>783301313</t>
  </si>
  <si>
    <t>Odmaštění zámečnických konstrukcí ředidlovým odmašťovačem</t>
  </si>
  <si>
    <t>99385963</t>
  </si>
  <si>
    <t>31</t>
  </si>
  <si>
    <t>783314101</t>
  </si>
  <si>
    <t>Základní jednonásobný syntetický nátěr zámečnických konstrukcí</t>
  </si>
  <si>
    <t>384101862</t>
  </si>
  <si>
    <t>783315101</t>
  </si>
  <si>
    <t>Mezinátěr jednonásobný syntetický standardní zámečnických konstrukcí</t>
  </si>
  <si>
    <t>-1544513622</t>
  </si>
  <si>
    <t>33</t>
  </si>
  <si>
    <t>783317101</t>
  </si>
  <si>
    <t>Krycí jednonásobný syntetický standardní nátěr zámečnických konstrukcí</t>
  </si>
  <si>
    <t>-1678848550</t>
  </si>
  <si>
    <t>HZS</t>
  </si>
  <si>
    <t>Hodinové zúčtovací sazby</t>
  </si>
  <si>
    <t>34</t>
  </si>
  <si>
    <t>HZS2122</t>
  </si>
  <si>
    <t>Hodinová zúčtovací sazba truhlář odborný provedení  oken ,dveří ,pultů</t>
  </si>
  <si>
    <t>hod</t>
  </si>
  <si>
    <t>512</t>
  </si>
  <si>
    <t>-1627182170</t>
  </si>
  <si>
    <t>DŘEVĚNÝ PRODEJNÍ STÁNEK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</si>
</sst>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9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8" fillId="0" borderId="22" xfId="0" applyFont="1" applyBorder="1" applyAlignment="1" applyProtection="1">
      <alignment horizontal="center" vertical="center"/>
      <protection locked="0"/>
    </xf>
    <xf numFmtId="49" fontId="28" fillId="0" borderId="22" xfId="0" applyNumberFormat="1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center" vertical="center" wrapText="1"/>
      <protection locked="0"/>
    </xf>
    <xf numFmtId="167" fontId="28" fillId="0" borderId="22" xfId="0" applyNumberFormat="1" applyFont="1" applyBorder="1" applyAlignment="1" applyProtection="1">
      <alignment vertical="center"/>
      <protection locked="0"/>
    </xf>
    <xf numFmtId="4" fontId="28" fillId="0" borderId="22" xfId="0" applyNumberFormat="1" applyFont="1" applyBorder="1" applyAlignment="1" applyProtection="1">
      <alignment vertical="center"/>
      <protection locked="0"/>
    </xf>
    <xf numFmtId="0" fontId="29" fillId="0" borderId="22" xfId="0" applyFont="1" applyBorder="1" applyAlignment="1" applyProtection="1">
      <alignment vertical="center"/>
      <protection locked="0"/>
    </xf>
    <xf numFmtId="0" fontId="29" fillId="0" borderId="3" xfId="0" applyFont="1" applyBorder="1" applyAlignment="1">
      <alignment vertical="center"/>
    </xf>
    <xf numFmtId="0" fontId="28" fillId="0" borderId="14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94" t="s">
        <v>5</v>
      </c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s="1" customFormat="1" ht="12" customHeight="1">
      <c r="B5" s="17"/>
      <c r="D5" s="20" t="s">
        <v>12</v>
      </c>
      <c r="K5" s="161" t="s">
        <v>13</v>
      </c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R5" s="17"/>
      <c r="BS5" s="14" t="s">
        <v>6</v>
      </c>
    </row>
    <row r="6" spans="1:74" s="1" customFormat="1" ht="36.950000000000003" customHeight="1">
      <c r="B6" s="17"/>
      <c r="D6" s="22" t="s">
        <v>14</v>
      </c>
      <c r="K6" s="163" t="s">
        <v>15</v>
      </c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R6" s="17"/>
      <c r="BS6" s="14" t="s">
        <v>6</v>
      </c>
    </row>
    <row r="7" spans="1:74" s="1" customFormat="1" ht="12" customHeight="1">
      <c r="B7" s="17"/>
      <c r="D7" s="23" t="s">
        <v>16</v>
      </c>
      <c r="K7" s="21" t="s">
        <v>1</v>
      </c>
      <c r="AK7" s="23" t="s">
        <v>17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18</v>
      </c>
      <c r="K8" s="21" t="s">
        <v>19</v>
      </c>
      <c r="AK8" s="23" t="s">
        <v>20</v>
      </c>
      <c r="AN8" s="21" t="s">
        <v>21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22</v>
      </c>
      <c r="AK10" s="23" t="s">
        <v>23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24</v>
      </c>
      <c r="AK11" s="23" t="s">
        <v>25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26</v>
      </c>
      <c r="AK13" s="23" t="s">
        <v>23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27</v>
      </c>
      <c r="AK14" s="23" t="s">
        <v>25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28</v>
      </c>
      <c r="AK16" s="23" t="s">
        <v>23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27</v>
      </c>
      <c r="AK17" s="23" t="s">
        <v>25</v>
      </c>
      <c r="AN17" s="21" t="s">
        <v>1</v>
      </c>
      <c r="AR17" s="17"/>
      <c r="BS17" s="14" t="s">
        <v>29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30</v>
      </c>
      <c r="AK19" s="23" t="s">
        <v>23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27</v>
      </c>
      <c r="AK20" s="23" t="s">
        <v>25</v>
      </c>
      <c r="AN20" s="21" t="s">
        <v>1</v>
      </c>
      <c r="AR20" s="17"/>
      <c r="BS20" s="14" t="s">
        <v>29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31</v>
      </c>
      <c r="AR22" s="17"/>
    </row>
    <row r="23" spans="1:71" s="1" customFormat="1" ht="16.5" customHeight="1">
      <c r="B23" s="17"/>
      <c r="E23" s="164" t="s">
        <v>1</v>
      </c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32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65">
        <f>ROUND(AG94,2)</f>
        <v>0</v>
      </c>
      <c r="AL26" s="166"/>
      <c r="AM26" s="166"/>
      <c r="AN26" s="166"/>
      <c r="AO26" s="166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67" t="s">
        <v>33</v>
      </c>
      <c r="M28" s="167"/>
      <c r="N28" s="167"/>
      <c r="O28" s="167"/>
      <c r="P28" s="167"/>
      <c r="Q28" s="26"/>
      <c r="R28" s="26"/>
      <c r="S28" s="26"/>
      <c r="T28" s="26"/>
      <c r="U28" s="26"/>
      <c r="V28" s="26"/>
      <c r="W28" s="167" t="s">
        <v>34</v>
      </c>
      <c r="X28" s="167"/>
      <c r="Y28" s="167"/>
      <c r="Z28" s="167"/>
      <c r="AA28" s="167"/>
      <c r="AB28" s="167"/>
      <c r="AC28" s="167"/>
      <c r="AD28" s="167"/>
      <c r="AE28" s="167"/>
      <c r="AF28" s="26"/>
      <c r="AG28" s="26"/>
      <c r="AH28" s="26"/>
      <c r="AI28" s="26"/>
      <c r="AJ28" s="26"/>
      <c r="AK28" s="167" t="s">
        <v>35</v>
      </c>
      <c r="AL28" s="167"/>
      <c r="AM28" s="167"/>
      <c r="AN28" s="167"/>
      <c r="AO28" s="167"/>
      <c r="AP28" s="26"/>
      <c r="AQ28" s="26"/>
      <c r="AR28" s="27"/>
      <c r="BE28" s="26"/>
    </row>
    <row r="29" spans="1:71" s="3" customFormat="1" ht="14.45" customHeight="1">
      <c r="B29" s="31"/>
      <c r="D29" s="23" t="s">
        <v>36</v>
      </c>
      <c r="F29" s="23" t="s">
        <v>37</v>
      </c>
      <c r="L29" s="170">
        <v>0.21</v>
      </c>
      <c r="M29" s="169"/>
      <c r="N29" s="169"/>
      <c r="O29" s="169"/>
      <c r="P29" s="169"/>
      <c r="W29" s="168">
        <f>ROUND(AZ94, 2)</f>
        <v>0</v>
      </c>
      <c r="X29" s="169"/>
      <c r="Y29" s="169"/>
      <c r="Z29" s="169"/>
      <c r="AA29" s="169"/>
      <c r="AB29" s="169"/>
      <c r="AC29" s="169"/>
      <c r="AD29" s="169"/>
      <c r="AE29" s="169"/>
      <c r="AK29" s="168">
        <f>ROUND(AV94, 2)</f>
        <v>0</v>
      </c>
      <c r="AL29" s="169"/>
      <c r="AM29" s="169"/>
      <c r="AN29" s="169"/>
      <c r="AO29" s="169"/>
      <c r="AR29" s="31"/>
    </row>
    <row r="30" spans="1:71" s="3" customFormat="1" ht="14.45" customHeight="1">
      <c r="B30" s="31"/>
      <c r="F30" s="23" t="s">
        <v>38</v>
      </c>
      <c r="L30" s="170">
        <v>0.12</v>
      </c>
      <c r="M30" s="169"/>
      <c r="N30" s="169"/>
      <c r="O30" s="169"/>
      <c r="P30" s="169"/>
      <c r="W30" s="168">
        <f>ROUND(BA94, 2)</f>
        <v>0</v>
      </c>
      <c r="X30" s="169"/>
      <c r="Y30" s="169"/>
      <c r="Z30" s="169"/>
      <c r="AA30" s="169"/>
      <c r="AB30" s="169"/>
      <c r="AC30" s="169"/>
      <c r="AD30" s="169"/>
      <c r="AE30" s="169"/>
      <c r="AK30" s="168">
        <f>ROUND(AW94, 2)</f>
        <v>0</v>
      </c>
      <c r="AL30" s="169"/>
      <c r="AM30" s="169"/>
      <c r="AN30" s="169"/>
      <c r="AO30" s="169"/>
      <c r="AR30" s="31"/>
    </row>
    <row r="31" spans="1:71" s="3" customFormat="1" ht="14.45" hidden="1" customHeight="1">
      <c r="B31" s="31"/>
      <c r="F31" s="23" t="s">
        <v>39</v>
      </c>
      <c r="L31" s="170">
        <v>0.21</v>
      </c>
      <c r="M31" s="169"/>
      <c r="N31" s="169"/>
      <c r="O31" s="169"/>
      <c r="P31" s="169"/>
      <c r="W31" s="168">
        <f>ROUND(BB94, 2)</f>
        <v>0</v>
      </c>
      <c r="X31" s="169"/>
      <c r="Y31" s="169"/>
      <c r="Z31" s="169"/>
      <c r="AA31" s="169"/>
      <c r="AB31" s="169"/>
      <c r="AC31" s="169"/>
      <c r="AD31" s="169"/>
      <c r="AE31" s="169"/>
      <c r="AK31" s="168">
        <v>0</v>
      </c>
      <c r="AL31" s="169"/>
      <c r="AM31" s="169"/>
      <c r="AN31" s="169"/>
      <c r="AO31" s="169"/>
      <c r="AR31" s="31"/>
    </row>
    <row r="32" spans="1:71" s="3" customFormat="1" ht="14.45" hidden="1" customHeight="1">
      <c r="B32" s="31"/>
      <c r="F32" s="23" t="s">
        <v>40</v>
      </c>
      <c r="L32" s="170">
        <v>0.12</v>
      </c>
      <c r="M32" s="169"/>
      <c r="N32" s="169"/>
      <c r="O32" s="169"/>
      <c r="P32" s="169"/>
      <c r="W32" s="168">
        <f>ROUND(BC94, 2)</f>
        <v>0</v>
      </c>
      <c r="X32" s="169"/>
      <c r="Y32" s="169"/>
      <c r="Z32" s="169"/>
      <c r="AA32" s="169"/>
      <c r="AB32" s="169"/>
      <c r="AC32" s="169"/>
      <c r="AD32" s="169"/>
      <c r="AE32" s="169"/>
      <c r="AK32" s="168">
        <v>0</v>
      </c>
      <c r="AL32" s="169"/>
      <c r="AM32" s="169"/>
      <c r="AN32" s="169"/>
      <c r="AO32" s="169"/>
      <c r="AR32" s="31"/>
    </row>
    <row r="33" spans="1:57" s="3" customFormat="1" ht="14.45" hidden="1" customHeight="1">
      <c r="B33" s="31"/>
      <c r="F33" s="23" t="s">
        <v>41</v>
      </c>
      <c r="L33" s="170">
        <v>0</v>
      </c>
      <c r="M33" s="169"/>
      <c r="N33" s="169"/>
      <c r="O33" s="169"/>
      <c r="P33" s="169"/>
      <c r="W33" s="168">
        <f>ROUND(BD94, 2)</f>
        <v>0</v>
      </c>
      <c r="X33" s="169"/>
      <c r="Y33" s="169"/>
      <c r="Z33" s="169"/>
      <c r="AA33" s="169"/>
      <c r="AB33" s="169"/>
      <c r="AC33" s="169"/>
      <c r="AD33" s="169"/>
      <c r="AE33" s="169"/>
      <c r="AK33" s="168">
        <v>0</v>
      </c>
      <c r="AL33" s="169"/>
      <c r="AM33" s="169"/>
      <c r="AN33" s="169"/>
      <c r="AO33" s="169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42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43</v>
      </c>
      <c r="U35" s="34"/>
      <c r="V35" s="34"/>
      <c r="W35" s="34"/>
      <c r="X35" s="171" t="s">
        <v>44</v>
      </c>
      <c r="Y35" s="172"/>
      <c r="Z35" s="172"/>
      <c r="AA35" s="172"/>
      <c r="AB35" s="172"/>
      <c r="AC35" s="34"/>
      <c r="AD35" s="34"/>
      <c r="AE35" s="34"/>
      <c r="AF35" s="34"/>
      <c r="AG35" s="34"/>
      <c r="AH35" s="34"/>
      <c r="AI35" s="34"/>
      <c r="AJ35" s="34"/>
      <c r="AK35" s="173">
        <f>SUM(AK26:AK33)</f>
        <v>0</v>
      </c>
      <c r="AL35" s="172"/>
      <c r="AM35" s="172"/>
      <c r="AN35" s="172"/>
      <c r="AO35" s="174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45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46</v>
      </c>
      <c r="AI49" s="38"/>
      <c r="AJ49" s="38"/>
      <c r="AK49" s="38"/>
      <c r="AL49" s="38"/>
      <c r="AM49" s="38"/>
      <c r="AN49" s="38"/>
      <c r="AO49" s="38"/>
      <c r="AR49" s="36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6"/>
      <c r="B60" s="27"/>
      <c r="C60" s="26"/>
      <c r="D60" s="39" t="s">
        <v>47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48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47</v>
      </c>
      <c r="AI60" s="29"/>
      <c r="AJ60" s="29"/>
      <c r="AK60" s="29"/>
      <c r="AL60" s="29"/>
      <c r="AM60" s="39" t="s">
        <v>48</v>
      </c>
      <c r="AN60" s="29"/>
      <c r="AO60" s="29"/>
      <c r="AP60" s="26"/>
      <c r="AQ60" s="26"/>
      <c r="AR60" s="27"/>
      <c r="BE60" s="26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6"/>
      <c r="B64" s="27"/>
      <c r="C64" s="26"/>
      <c r="D64" s="37" t="s">
        <v>49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50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6"/>
      <c r="B75" s="27"/>
      <c r="C75" s="26"/>
      <c r="D75" s="39" t="s">
        <v>47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48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47</v>
      </c>
      <c r="AI75" s="29"/>
      <c r="AJ75" s="29"/>
      <c r="AK75" s="29"/>
      <c r="AL75" s="29"/>
      <c r="AM75" s="39" t="s">
        <v>48</v>
      </c>
      <c r="AN75" s="29"/>
      <c r="AO75" s="29"/>
      <c r="AP75" s="26"/>
      <c r="AQ75" s="26"/>
      <c r="AR75" s="27"/>
      <c r="BE75" s="26"/>
    </row>
    <row r="76" spans="1:57" s="2" customFormat="1" ht="11.25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5" customHeight="1">
      <c r="A82" s="26"/>
      <c r="B82" s="27"/>
      <c r="C82" s="18" t="s">
        <v>51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5"/>
      <c r="C84" s="23" t="s">
        <v>12</v>
      </c>
      <c r="L84" s="4" t="str">
        <f>K5</f>
        <v>Stanek</v>
      </c>
      <c r="AR84" s="45"/>
    </row>
    <row r="85" spans="1:90" s="5" customFormat="1" ht="36.950000000000003" customHeight="1">
      <c r="B85" s="46"/>
      <c r="C85" s="47" t="s">
        <v>14</v>
      </c>
      <c r="L85" s="175" t="str">
        <f>K6</f>
        <v>Stánek  občerstvení</v>
      </c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R85" s="46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18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Karviná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20</v>
      </c>
      <c r="AJ87" s="26"/>
      <c r="AK87" s="26"/>
      <c r="AL87" s="26"/>
      <c r="AM87" s="177" t="str">
        <f>IF(AN8= "","",AN8)</f>
        <v>6. 3. 2025</v>
      </c>
      <c r="AN87" s="177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22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Statutární město Karviná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28</v>
      </c>
      <c r="AJ89" s="26"/>
      <c r="AK89" s="26"/>
      <c r="AL89" s="26"/>
      <c r="AM89" s="178" t="str">
        <f>IF(E17="","",E17)</f>
        <v xml:space="preserve"> </v>
      </c>
      <c r="AN89" s="179"/>
      <c r="AO89" s="179"/>
      <c r="AP89" s="179"/>
      <c r="AQ89" s="26"/>
      <c r="AR89" s="27"/>
      <c r="AS89" s="180" t="s">
        <v>52</v>
      </c>
      <c r="AT89" s="181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15.2" customHeight="1">
      <c r="A90" s="26"/>
      <c r="B90" s="27"/>
      <c r="C90" s="23" t="s">
        <v>26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30</v>
      </c>
      <c r="AJ90" s="26"/>
      <c r="AK90" s="26"/>
      <c r="AL90" s="26"/>
      <c r="AM90" s="178" t="str">
        <f>IF(E20="","",E20)</f>
        <v xml:space="preserve"> </v>
      </c>
      <c r="AN90" s="179"/>
      <c r="AO90" s="179"/>
      <c r="AP90" s="179"/>
      <c r="AQ90" s="26"/>
      <c r="AR90" s="27"/>
      <c r="AS90" s="182"/>
      <c r="AT90" s="183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2"/>
      <c r="AT91" s="183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>
      <c r="A92" s="26"/>
      <c r="B92" s="27"/>
      <c r="C92" s="184" t="s">
        <v>53</v>
      </c>
      <c r="D92" s="185"/>
      <c r="E92" s="185"/>
      <c r="F92" s="185"/>
      <c r="G92" s="185"/>
      <c r="H92" s="54"/>
      <c r="I92" s="186" t="s">
        <v>54</v>
      </c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7" t="s">
        <v>55</v>
      </c>
      <c r="AH92" s="185"/>
      <c r="AI92" s="185"/>
      <c r="AJ92" s="185"/>
      <c r="AK92" s="185"/>
      <c r="AL92" s="185"/>
      <c r="AM92" s="185"/>
      <c r="AN92" s="186" t="s">
        <v>56</v>
      </c>
      <c r="AO92" s="185"/>
      <c r="AP92" s="188"/>
      <c r="AQ92" s="55" t="s">
        <v>57</v>
      </c>
      <c r="AR92" s="27"/>
      <c r="AS92" s="56" t="s">
        <v>58</v>
      </c>
      <c r="AT92" s="57" t="s">
        <v>59</v>
      </c>
      <c r="AU92" s="57" t="s">
        <v>60</v>
      </c>
      <c r="AV92" s="57" t="s">
        <v>61</v>
      </c>
      <c r="AW92" s="57" t="s">
        <v>62</v>
      </c>
      <c r="AX92" s="57" t="s">
        <v>63</v>
      </c>
      <c r="AY92" s="57" t="s">
        <v>64</v>
      </c>
      <c r="AZ92" s="57" t="s">
        <v>65</v>
      </c>
      <c r="BA92" s="57" t="s">
        <v>66</v>
      </c>
      <c r="BB92" s="57" t="s">
        <v>67</v>
      </c>
      <c r="BC92" s="57" t="s">
        <v>68</v>
      </c>
      <c r="BD92" s="58" t="s">
        <v>69</v>
      </c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50000000000003" customHeight="1">
      <c r="B94" s="62"/>
      <c r="C94" s="63" t="s">
        <v>70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92">
        <f>ROUND(AG95,2)</f>
        <v>0</v>
      </c>
      <c r="AH94" s="192"/>
      <c r="AI94" s="192"/>
      <c r="AJ94" s="192"/>
      <c r="AK94" s="192"/>
      <c r="AL94" s="192"/>
      <c r="AM94" s="192"/>
      <c r="AN94" s="193">
        <f>SUM(AG94,AT94)</f>
        <v>0</v>
      </c>
      <c r="AO94" s="193"/>
      <c r="AP94" s="193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187.08247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71</v>
      </c>
      <c r="BT94" s="71" t="s">
        <v>72</v>
      </c>
      <c r="BV94" s="71" t="s">
        <v>73</v>
      </c>
      <c r="BW94" s="71" t="s">
        <v>4</v>
      </c>
      <c r="BX94" s="71" t="s">
        <v>74</v>
      </c>
      <c r="CL94" s="71" t="s">
        <v>1</v>
      </c>
    </row>
    <row r="95" spans="1:90" s="7" customFormat="1" ht="16.5" customHeight="1">
      <c r="A95" s="72" t="s">
        <v>75</v>
      </c>
      <c r="B95" s="73"/>
      <c r="C95" s="74"/>
      <c r="D95" s="191" t="s">
        <v>13</v>
      </c>
      <c r="E95" s="191"/>
      <c r="F95" s="191"/>
      <c r="G95" s="191"/>
      <c r="H95" s="191"/>
      <c r="I95" s="75"/>
      <c r="J95" s="191" t="s">
        <v>15</v>
      </c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189">
        <f>'PRODEJNÍ DŘEVĚNÝ STÁNEK'!J28</f>
        <v>0</v>
      </c>
      <c r="AH95" s="190"/>
      <c r="AI95" s="190"/>
      <c r="AJ95" s="190"/>
      <c r="AK95" s="190"/>
      <c r="AL95" s="190"/>
      <c r="AM95" s="190"/>
      <c r="AN95" s="189">
        <f>SUM(AG95,AT95)</f>
        <v>0</v>
      </c>
      <c r="AO95" s="190"/>
      <c r="AP95" s="190"/>
      <c r="AQ95" s="76" t="s">
        <v>76</v>
      </c>
      <c r="AR95" s="73"/>
      <c r="AS95" s="77">
        <v>0</v>
      </c>
      <c r="AT95" s="78">
        <f>ROUND(SUM(AV95:AW95),2)</f>
        <v>0</v>
      </c>
      <c r="AU95" s="79">
        <f>'PRODEJNÍ DŘEVĚNÝ STÁNEK'!P121</f>
        <v>187.08246800000001</v>
      </c>
      <c r="AV95" s="78">
        <f>'PRODEJNÍ DŘEVĚNÝ STÁNEK'!J31</f>
        <v>0</v>
      </c>
      <c r="AW95" s="78">
        <f>'PRODEJNÍ DŘEVĚNÝ STÁNEK'!J32</f>
        <v>0</v>
      </c>
      <c r="AX95" s="78">
        <f>'PRODEJNÍ DŘEVĚNÝ STÁNEK'!J33</f>
        <v>0</v>
      </c>
      <c r="AY95" s="78">
        <f>'PRODEJNÍ DŘEVĚNÝ STÁNEK'!J34</f>
        <v>0</v>
      </c>
      <c r="AZ95" s="78">
        <f>'PRODEJNÍ DŘEVĚNÝ STÁNEK'!F31</f>
        <v>0</v>
      </c>
      <c r="BA95" s="78">
        <f>'PRODEJNÍ DŘEVĚNÝ STÁNEK'!F32</f>
        <v>0</v>
      </c>
      <c r="BB95" s="78">
        <f>'PRODEJNÍ DŘEVĚNÝ STÁNEK'!F33</f>
        <v>0</v>
      </c>
      <c r="BC95" s="78">
        <f>'PRODEJNÍ DŘEVĚNÝ STÁNEK'!F34</f>
        <v>0</v>
      </c>
      <c r="BD95" s="80">
        <f>'PRODEJNÍ DŘEVĚNÝ STÁNEK'!F35</f>
        <v>0</v>
      </c>
      <c r="BT95" s="81" t="s">
        <v>77</v>
      </c>
      <c r="BU95" s="81" t="s">
        <v>78</v>
      </c>
      <c r="BV95" s="81" t="s">
        <v>73</v>
      </c>
      <c r="BW95" s="81" t="s">
        <v>4</v>
      </c>
      <c r="BX95" s="81" t="s">
        <v>74</v>
      </c>
      <c r="CL95" s="81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Stanek - Stánek  občerstvení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65"/>
  <sheetViews>
    <sheetView showGridLines="0" tabSelected="1" workbookViewId="0">
      <selection activeCell="F19" sqref="F19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82"/>
    </row>
    <row r="2" spans="1:46" s="1" customFormat="1" ht="36.950000000000003" customHeight="1">
      <c r="L2" s="194" t="s">
        <v>5</v>
      </c>
      <c r="M2" s="162"/>
      <c r="N2" s="162"/>
      <c r="O2" s="162"/>
      <c r="P2" s="162"/>
      <c r="Q2" s="162"/>
      <c r="R2" s="162"/>
      <c r="S2" s="162"/>
      <c r="T2" s="162"/>
      <c r="U2" s="162"/>
      <c r="V2" s="162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79</v>
      </c>
    </row>
    <row r="4" spans="1:46" s="1" customFormat="1" ht="24.95" customHeight="1">
      <c r="B4" s="17"/>
      <c r="D4" s="18" t="s">
        <v>80</v>
      </c>
      <c r="L4" s="17"/>
      <c r="M4" s="83" t="s">
        <v>10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14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16.5" customHeight="1">
      <c r="A7" s="26"/>
      <c r="B7" s="27"/>
      <c r="C7" s="26"/>
      <c r="D7" s="26"/>
      <c r="E7" s="175" t="s">
        <v>266</v>
      </c>
      <c r="F7" s="195"/>
      <c r="G7" s="195"/>
      <c r="H7" s="195"/>
      <c r="I7" s="26"/>
      <c r="J7" s="26"/>
      <c r="K7" s="26"/>
      <c r="L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 ht="11.25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16</v>
      </c>
      <c r="E9" s="26"/>
      <c r="F9" s="21" t="s">
        <v>1</v>
      </c>
      <c r="G9" s="26"/>
      <c r="H9" s="26"/>
      <c r="I9" s="23" t="s">
        <v>17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18</v>
      </c>
      <c r="E10" s="26"/>
      <c r="F10" s="21" t="s">
        <v>19</v>
      </c>
      <c r="G10" s="26"/>
      <c r="H10" s="26"/>
      <c r="I10" s="23" t="s">
        <v>20</v>
      </c>
      <c r="J10" s="49" t="str">
        <f>'Rekapitulace stavby'!AN8</f>
        <v>6. 3. 2025</v>
      </c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22</v>
      </c>
      <c r="E12" s="26"/>
      <c r="F12" s="26"/>
      <c r="G12" s="26"/>
      <c r="H12" s="26"/>
      <c r="I12" s="23" t="s">
        <v>23</v>
      </c>
      <c r="J12" s="21" t="s">
        <v>1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">
        <v>24</v>
      </c>
      <c r="F13" s="26"/>
      <c r="G13" s="26"/>
      <c r="H13" s="26"/>
      <c r="I13" s="23" t="s">
        <v>25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26</v>
      </c>
      <c r="E15" s="26"/>
      <c r="F15" s="26"/>
      <c r="G15" s="26"/>
      <c r="H15" s="26"/>
      <c r="I15" s="23" t="s">
        <v>23</v>
      </c>
      <c r="J15" s="21" t="str">
        <f>'Rekapitulace stavby'!AN13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61" t="str">
        <f>'Rekapitulace stavby'!E14</f>
        <v xml:space="preserve"> </v>
      </c>
      <c r="F16" s="161"/>
      <c r="G16" s="161"/>
      <c r="H16" s="161"/>
      <c r="I16" s="23" t="s">
        <v>25</v>
      </c>
      <c r="J16" s="21" t="str">
        <f>'Rekapitulace stavby'!AN14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28</v>
      </c>
      <c r="E18" s="26"/>
      <c r="F18" s="26"/>
      <c r="G18" s="26"/>
      <c r="H18" s="26"/>
      <c r="I18" s="23" t="s">
        <v>23</v>
      </c>
      <c r="J18" s="21" t="str">
        <f>IF('Rekapitulace stavby'!AN16="","",'Rekapitulace stavby'!AN16)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tr">
        <f>IF('Rekapitulace stavby'!E17="","",'Rekapitulace stavby'!E17)</f>
        <v xml:space="preserve"> </v>
      </c>
      <c r="F19" s="26"/>
      <c r="G19" s="26"/>
      <c r="H19" s="26"/>
      <c r="I19" s="23" t="s">
        <v>25</v>
      </c>
      <c r="J19" s="21" t="str">
        <f>IF('Rekapitulace stavby'!AN17="","",'Rekapitulace stavby'!AN17)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30</v>
      </c>
      <c r="E21" s="26"/>
      <c r="F21" s="26"/>
      <c r="G21" s="26"/>
      <c r="H21" s="26"/>
      <c r="I21" s="23" t="s">
        <v>23</v>
      </c>
      <c r="J21" s="21" t="str">
        <f>IF('Rekapitulace stavby'!AN19="","",'Rekapitulace stavby'!AN19)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 t="str">
        <f>IF('Rekapitulace stavby'!E20="","",'Rekapitulace stavby'!E20)</f>
        <v xml:space="preserve"> </v>
      </c>
      <c r="F22" s="26"/>
      <c r="G22" s="26"/>
      <c r="H22" s="26"/>
      <c r="I22" s="23" t="s">
        <v>25</v>
      </c>
      <c r="J22" s="21" t="str">
        <f>IF('Rekapitulace stavby'!AN20="","",'Rekapitulace stavby'!AN20)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31</v>
      </c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4"/>
      <c r="B25" s="85"/>
      <c r="C25" s="84"/>
      <c r="D25" s="84"/>
      <c r="E25" s="164" t="s">
        <v>1</v>
      </c>
      <c r="F25" s="164"/>
      <c r="G25" s="164"/>
      <c r="H25" s="164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87" t="s">
        <v>32</v>
      </c>
      <c r="E28" s="26"/>
      <c r="F28" s="26"/>
      <c r="G28" s="26"/>
      <c r="H28" s="26"/>
      <c r="I28" s="26"/>
      <c r="J28" s="65">
        <f>ROUND(J121, 2)</f>
        <v>0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>
      <c r="A30" s="26"/>
      <c r="B30" s="27"/>
      <c r="C30" s="26"/>
      <c r="D30" s="26"/>
      <c r="E30" s="26"/>
      <c r="F30" s="30" t="s">
        <v>34</v>
      </c>
      <c r="G30" s="26"/>
      <c r="H30" s="26"/>
      <c r="I30" s="30" t="s">
        <v>33</v>
      </c>
      <c r="J30" s="30" t="s">
        <v>35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>
      <c r="A31" s="26"/>
      <c r="B31" s="27"/>
      <c r="C31" s="26"/>
      <c r="D31" s="88" t="s">
        <v>36</v>
      </c>
      <c r="E31" s="23" t="s">
        <v>37</v>
      </c>
      <c r="F31" s="89">
        <f>ROUND((SUM(BE121:BE164)),  2)</f>
        <v>0</v>
      </c>
      <c r="G31" s="26"/>
      <c r="H31" s="26"/>
      <c r="I31" s="90">
        <v>0.21</v>
      </c>
      <c r="J31" s="89">
        <f>ROUND(((SUM(BE121:BE164))*I31),  2)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3" t="s">
        <v>38</v>
      </c>
      <c r="F32" s="89">
        <f>ROUND((SUM(BF121:BF164)),  2)</f>
        <v>0</v>
      </c>
      <c r="G32" s="26"/>
      <c r="H32" s="26"/>
      <c r="I32" s="90">
        <v>0.12</v>
      </c>
      <c r="J32" s="89">
        <f>ROUND(((SUM(BF121:BF164))*I32), 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26"/>
      <c r="E33" s="23" t="s">
        <v>39</v>
      </c>
      <c r="F33" s="89">
        <f>ROUND((SUM(BG121:BG164)),  2)</f>
        <v>0</v>
      </c>
      <c r="G33" s="26"/>
      <c r="H33" s="26"/>
      <c r="I33" s="90">
        <v>0.21</v>
      </c>
      <c r="J33" s="89">
        <f>0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40</v>
      </c>
      <c r="F34" s="89">
        <f>ROUND((SUM(BH121:BH164)),  2)</f>
        <v>0</v>
      </c>
      <c r="G34" s="26"/>
      <c r="H34" s="26"/>
      <c r="I34" s="90">
        <v>0.12</v>
      </c>
      <c r="J34" s="89">
        <f>0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41</v>
      </c>
      <c r="F35" s="89">
        <f>ROUND((SUM(BI121:BI164)),  2)</f>
        <v>0</v>
      </c>
      <c r="G35" s="26"/>
      <c r="H35" s="26"/>
      <c r="I35" s="90">
        <v>0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1"/>
      <c r="D37" s="92" t="s">
        <v>42</v>
      </c>
      <c r="E37" s="54"/>
      <c r="F37" s="54"/>
      <c r="G37" s="93" t="s">
        <v>43</v>
      </c>
      <c r="H37" s="94" t="s">
        <v>44</v>
      </c>
      <c r="I37" s="54"/>
      <c r="J37" s="95">
        <f>SUM(J28:J35)</f>
        <v>0</v>
      </c>
      <c r="K37" s="9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36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39" t="s">
        <v>47</v>
      </c>
      <c r="E61" s="29"/>
      <c r="F61" s="97" t="s">
        <v>48</v>
      </c>
      <c r="G61" s="39" t="s">
        <v>47</v>
      </c>
      <c r="H61" s="29"/>
      <c r="I61" s="29"/>
      <c r="J61" s="98" t="s">
        <v>48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37" t="s">
        <v>49</v>
      </c>
      <c r="E65" s="40"/>
      <c r="F65" s="40"/>
      <c r="G65" s="37" t="s">
        <v>50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39" t="s">
        <v>47</v>
      </c>
      <c r="E76" s="29"/>
      <c r="F76" s="97" t="s">
        <v>48</v>
      </c>
      <c r="G76" s="39" t="s">
        <v>47</v>
      </c>
      <c r="H76" s="29"/>
      <c r="I76" s="29"/>
      <c r="J76" s="98" t="s">
        <v>48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81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175" t="str">
        <f>E7</f>
        <v>DŘEVĚNÝ PRODEJNÍ STÁNEK</v>
      </c>
      <c r="F85" s="195"/>
      <c r="G85" s="195"/>
      <c r="H85" s="195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customHeight="1">
      <c r="A87" s="26"/>
      <c r="B87" s="27"/>
      <c r="C87" s="23" t="s">
        <v>18</v>
      </c>
      <c r="D87" s="26"/>
      <c r="E87" s="26"/>
      <c r="F87" s="21" t="str">
        <f>F10</f>
        <v>Karviná</v>
      </c>
      <c r="G87" s="26"/>
      <c r="H87" s="26"/>
      <c r="I87" s="23" t="s">
        <v>20</v>
      </c>
      <c r="J87" s="49" t="str">
        <f>IF(J10="","",J10)</f>
        <v>6. 3. 2025</v>
      </c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customHeight="1">
      <c r="A89" s="26"/>
      <c r="B89" s="27"/>
      <c r="C89" s="23" t="s">
        <v>22</v>
      </c>
      <c r="D89" s="26"/>
      <c r="E89" s="26"/>
      <c r="F89" s="21" t="str">
        <f>E13</f>
        <v>Statutární město Karviná</v>
      </c>
      <c r="G89" s="26"/>
      <c r="H89" s="26"/>
      <c r="I89" s="23" t="s">
        <v>28</v>
      </c>
      <c r="J89" s="24" t="str">
        <f>E19</f>
        <v xml:space="preserve"> 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15.2" customHeight="1">
      <c r="A90" s="26"/>
      <c r="B90" s="27"/>
      <c r="C90" s="23" t="s">
        <v>26</v>
      </c>
      <c r="D90" s="26"/>
      <c r="E90" s="26"/>
      <c r="F90" s="21" t="str">
        <f>IF(E16="","",E16)</f>
        <v xml:space="preserve"> </v>
      </c>
      <c r="G90" s="26"/>
      <c r="H90" s="26"/>
      <c r="I90" s="23" t="s">
        <v>30</v>
      </c>
      <c r="J90" s="24" t="str">
        <f>E22</f>
        <v xml:space="preserve"> </v>
      </c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customHeight="1">
      <c r="A92" s="26"/>
      <c r="B92" s="27"/>
      <c r="C92" s="99" t="s">
        <v>82</v>
      </c>
      <c r="D92" s="91"/>
      <c r="E92" s="91"/>
      <c r="F92" s="91"/>
      <c r="G92" s="91"/>
      <c r="H92" s="91"/>
      <c r="I92" s="91"/>
      <c r="J92" s="100" t="s">
        <v>83</v>
      </c>
      <c r="K92" s="91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customHeight="1">
      <c r="A94" s="26"/>
      <c r="B94" s="27"/>
      <c r="C94" s="101" t="s">
        <v>84</v>
      </c>
      <c r="D94" s="26"/>
      <c r="E94" s="26"/>
      <c r="F94" s="26"/>
      <c r="G94" s="26"/>
      <c r="H94" s="26"/>
      <c r="I94" s="26"/>
      <c r="J94" s="65">
        <f>J121</f>
        <v>0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85</v>
      </c>
    </row>
    <row r="95" spans="1:47" s="9" customFormat="1" ht="24.95" customHeight="1">
      <c r="B95" s="102"/>
      <c r="D95" s="103" t="s">
        <v>86</v>
      </c>
      <c r="E95" s="104"/>
      <c r="F95" s="104"/>
      <c r="G95" s="104"/>
      <c r="H95" s="104"/>
      <c r="I95" s="104"/>
      <c r="J95" s="105">
        <f>J122</f>
        <v>0</v>
      </c>
      <c r="L95" s="102"/>
    </row>
    <row r="96" spans="1:47" s="10" customFormat="1" ht="19.899999999999999" customHeight="1">
      <c r="B96" s="106"/>
      <c r="D96" s="107" t="s">
        <v>87</v>
      </c>
      <c r="E96" s="108"/>
      <c r="F96" s="108"/>
      <c r="G96" s="108"/>
      <c r="H96" s="108"/>
      <c r="I96" s="108"/>
      <c r="J96" s="109">
        <f>J123</f>
        <v>0</v>
      </c>
      <c r="L96" s="106"/>
    </row>
    <row r="97" spans="1:31" s="10" customFormat="1" ht="19.899999999999999" customHeight="1">
      <c r="B97" s="106"/>
      <c r="D97" s="107" t="s">
        <v>88</v>
      </c>
      <c r="E97" s="108"/>
      <c r="F97" s="108"/>
      <c r="G97" s="108"/>
      <c r="H97" s="108"/>
      <c r="I97" s="108"/>
      <c r="J97" s="109">
        <f>J127</f>
        <v>0</v>
      </c>
      <c r="L97" s="106"/>
    </row>
    <row r="98" spans="1:31" s="10" customFormat="1" ht="19.899999999999999" customHeight="1">
      <c r="B98" s="106"/>
      <c r="D98" s="107" t="s">
        <v>89</v>
      </c>
      <c r="E98" s="108"/>
      <c r="F98" s="108"/>
      <c r="G98" s="108"/>
      <c r="H98" s="108"/>
      <c r="I98" s="108"/>
      <c r="J98" s="109">
        <f>J139</f>
        <v>0</v>
      </c>
      <c r="L98" s="106"/>
    </row>
    <row r="99" spans="1:31" s="10" customFormat="1" ht="19.899999999999999" customHeight="1">
      <c r="B99" s="106"/>
      <c r="D99" s="107" t="s">
        <v>90</v>
      </c>
      <c r="E99" s="108"/>
      <c r="F99" s="108"/>
      <c r="G99" s="108"/>
      <c r="H99" s="108"/>
      <c r="I99" s="108"/>
      <c r="J99" s="109">
        <f>J143</f>
        <v>0</v>
      </c>
      <c r="L99" s="106"/>
    </row>
    <row r="100" spans="1:31" s="10" customFormat="1" ht="19.899999999999999" customHeight="1">
      <c r="B100" s="106"/>
      <c r="D100" s="107" t="s">
        <v>91</v>
      </c>
      <c r="E100" s="108"/>
      <c r="F100" s="108"/>
      <c r="G100" s="108"/>
      <c r="H100" s="108"/>
      <c r="I100" s="108"/>
      <c r="J100" s="109">
        <f>J148</f>
        <v>0</v>
      </c>
      <c r="L100" s="106"/>
    </row>
    <row r="101" spans="1:31" s="10" customFormat="1" ht="19.899999999999999" customHeight="1">
      <c r="B101" s="106"/>
      <c r="D101" s="107" t="s">
        <v>92</v>
      </c>
      <c r="E101" s="108"/>
      <c r="F101" s="108"/>
      <c r="G101" s="108"/>
      <c r="H101" s="108"/>
      <c r="I101" s="108"/>
      <c r="J101" s="109">
        <f>J152</f>
        <v>0</v>
      </c>
      <c r="L101" s="106"/>
    </row>
    <row r="102" spans="1:31" s="10" customFormat="1" ht="19.899999999999999" customHeight="1">
      <c r="B102" s="106"/>
      <c r="D102" s="107" t="s">
        <v>93</v>
      </c>
      <c r="E102" s="108"/>
      <c r="F102" s="108"/>
      <c r="G102" s="108"/>
      <c r="H102" s="108"/>
      <c r="I102" s="108"/>
      <c r="J102" s="109">
        <f>J156</f>
        <v>0</v>
      </c>
      <c r="L102" s="106"/>
    </row>
    <row r="103" spans="1:31" s="9" customFormat="1" ht="24.95" customHeight="1">
      <c r="B103" s="102"/>
      <c r="D103" s="103" t="s">
        <v>94</v>
      </c>
      <c r="E103" s="104"/>
      <c r="F103" s="104"/>
      <c r="G103" s="104"/>
      <c r="H103" s="104"/>
      <c r="I103" s="104"/>
      <c r="J103" s="105">
        <f>J163</f>
        <v>0</v>
      </c>
      <c r="L103" s="102"/>
    </row>
    <row r="104" spans="1:31" s="2" customFormat="1" ht="21.75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6.95" customHeight="1">
      <c r="A105" s="26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9" spans="1:31" s="2" customFormat="1" ht="6.95" customHeight="1">
      <c r="A109" s="26"/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4.95" customHeight="1">
      <c r="A110" s="26"/>
      <c r="B110" s="27"/>
      <c r="C110" s="18" t="s">
        <v>95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14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75" t="str">
        <f>E7</f>
        <v>DŘEVĚNÝ PRODEJNÍ STÁNEK</v>
      </c>
      <c r="F113" s="195"/>
      <c r="G113" s="195"/>
      <c r="H113" s="195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18</v>
      </c>
      <c r="D115" s="26"/>
      <c r="E115" s="26"/>
      <c r="F115" s="21" t="str">
        <f>F10</f>
        <v>Karviná</v>
      </c>
      <c r="G115" s="26"/>
      <c r="H115" s="26"/>
      <c r="I115" s="23" t="s">
        <v>20</v>
      </c>
      <c r="J115" s="49" t="str">
        <f>IF(J10="","",J10)</f>
        <v>6. 3. 2025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2" customHeight="1">
      <c r="A117" s="26"/>
      <c r="B117" s="27"/>
      <c r="C117" s="23" t="s">
        <v>22</v>
      </c>
      <c r="D117" s="26"/>
      <c r="E117" s="26"/>
      <c r="F117" s="21" t="str">
        <f>E13</f>
        <v>Statutární město Karviná</v>
      </c>
      <c r="G117" s="26"/>
      <c r="H117" s="26"/>
      <c r="I117" s="23" t="s">
        <v>28</v>
      </c>
      <c r="J117" s="24" t="str">
        <f>E19</f>
        <v xml:space="preserve"> 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2" customHeight="1">
      <c r="A118" s="26"/>
      <c r="B118" s="27"/>
      <c r="C118" s="23" t="s">
        <v>26</v>
      </c>
      <c r="D118" s="26"/>
      <c r="E118" s="26"/>
      <c r="F118" s="21" t="str">
        <f>IF(E16="","",E16)</f>
        <v xml:space="preserve"> </v>
      </c>
      <c r="G118" s="26"/>
      <c r="H118" s="26"/>
      <c r="I118" s="23" t="s">
        <v>30</v>
      </c>
      <c r="J118" s="24" t="str">
        <f>E22</f>
        <v xml:space="preserve"> </v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3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>
      <c r="A120" s="110"/>
      <c r="B120" s="111"/>
      <c r="C120" s="112" t="s">
        <v>96</v>
      </c>
      <c r="D120" s="113" t="s">
        <v>57</v>
      </c>
      <c r="E120" s="113" t="s">
        <v>53</v>
      </c>
      <c r="F120" s="113" t="s">
        <v>54</v>
      </c>
      <c r="G120" s="113" t="s">
        <v>97</v>
      </c>
      <c r="H120" s="113" t="s">
        <v>98</v>
      </c>
      <c r="I120" s="113" t="s">
        <v>99</v>
      </c>
      <c r="J120" s="114" t="s">
        <v>83</v>
      </c>
      <c r="K120" s="115" t="s">
        <v>100</v>
      </c>
      <c r="L120" s="116"/>
      <c r="M120" s="56" t="s">
        <v>1</v>
      </c>
      <c r="N120" s="57" t="s">
        <v>36</v>
      </c>
      <c r="O120" s="57" t="s">
        <v>101</v>
      </c>
      <c r="P120" s="57" t="s">
        <v>102</v>
      </c>
      <c r="Q120" s="57" t="s">
        <v>103</v>
      </c>
      <c r="R120" s="57" t="s">
        <v>104</v>
      </c>
      <c r="S120" s="57" t="s">
        <v>105</v>
      </c>
      <c r="T120" s="58" t="s">
        <v>106</v>
      </c>
      <c r="U120" s="110"/>
      <c r="V120" s="110"/>
      <c r="W120" s="110"/>
      <c r="X120" s="110"/>
      <c r="Y120" s="110"/>
      <c r="Z120" s="110"/>
      <c r="AA120" s="110"/>
      <c r="AB120" s="110"/>
      <c r="AC120" s="110"/>
      <c r="AD120" s="110"/>
      <c r="AE120" s="110"/>
    </row>
    <row r="121" spans="1:65" s="2" customFormat="1" ht="22.9" customHeight="1">
      <c r="A121" s="26"/>
      <c r="B121" s="27"/>
      <c r="C121" s="63" t="s">
        <v>107</v>
      </c>
      <c r="D121" s="26"/>
      <c r="E121" s="26"/>
      <c r="F121" s="26"/>
      <c r="G121" s="26"/>
      <c r="H121" s="26"/>
      <c r="I121" s="26"/>
      <c r="J121" s="117">
        <f>BK121</f>
        <v>0</v>
      </c>
      <c r="K121" s="26"/>
      <c r="L121" s="27"/>
      <c r="M121" s="59"/>
      <c r="N121" s="50"/>
      <c r="O121" s="60"/>
      <c r="P121" s="118">
        <f>P122+P163</f>
        <v>187.08246800000001</v>
      </c>
      <c r="Q121" s="60"/>
      <c r="R121" s="118">
        <f>R122+R163</f>
        <v>1.3593336399999998</v>
      </c>
      <c r="S121" s="60"/>
      <c r="T121" s="119">
        <f>T122+T163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71</v>
      </c>
      <c r="AU121" s="14" t="s">
        <v>85</v>
      </c>
      <c r="BK121" s="120">
        <f>BK122+BK163</f>
        <v>0</v>
      </c>
    </row>
    <row r="122" spans="1:65" s="12" customFormat="1" ht="25.9" customHeight="1">
      <c r="B122" s="121"/>
      <c r="D122" s="122" t="s">
        <v>71</v>
      </c>
      <c r="E122" s="123" t="s">
        <v>108</v>
      </c>
      <c r="F122" s="123" t="s">
        <v>109</v>
      </c>
      <c r="J122" s="124">
        <f>BK122</f>
        <v>0</v>
      </c>
      <c r="L122" s="121"/>
      <c r="M122" s="125"/>
      <c r="N122" s="126"/>
      <c r="O122" s="126"/>
      <c r="P122" s="127">
        <f>P123+P127+P139+P143+P148+P152+P156</f>
        <v>155.08246800000001</v>
      </c>
      <c r="Q122" s="126"/>
      <c r="R122" s="127">
        <f>R123+R127+R139+R143+R148+R152+R156</f>
        <v>1.3593336399999998</v>
      </c>
      <c r="S122" s="126"/>
      <c r="T122" s="128">
        <f>T123+T127+T139+T143+T148+T152+T156</f>
        <v>0</v>
      </c>
      <c r="AR122" s="122" t="s">
        <v>79</v>
      </c>
      <c r="AT122" s="129" t="s">
        <v>71</v>
      </c>
      <c r="AU122" s="129" t="s">
        <v>72</v>
      </c>
      <c r="AY122" s="122" t="s">
        <v>110</v>
      </c>
      <c r="BK122" s="130">
        <f>BK123+BK127+BK139+BK143+BK148+BK152+BK156</f>
        <v>0</v>
      </c>
    </row>
    <row r="123" spans="1:65" s="12" customFormat="1" ht="22.9" customHeight="1">
      <c r="B123" s="121"/>
      <c r="D123" s="122" t="s">
        <v>71</v>
      </c>
      <c r="E123" s="131" t="s">
        <v>111</v>
      </c>
      <c r="F123" s="131" t="s">
        <v>112</v>
      </c>
      <c r="J123" s="132">
        <f>BK123</f>
        <v>0</v>
      </c>
      <c r="L123" s="121"/>
      <c r="M123" s="125"/>
      <c r="N123" s="126"/>
      <c r="O123" s="126"/>
      <c r="P123" s="127">
        <f>SUM(P124:P126)</f>
        <v>1.9436659999999999</v>
      </c>
      <c r="Q123" s="126"/>
      <c r="R123" s="127">
        <f>SUM(R124:R126)</f>
        <v>6.1823999999999997E-2</v>
      </c>
      <c r="S123" s="126"/>
      <c r="T123" s="128">
        <f>SUM(T124:T126)</f>
        <v>0</v>
      </c>
      <c r="AR123" s="122" t="s">
        <v>79</v>
      </c>
      <c r="AT123" s="129" t="s">
        <v>71</v>
      </c>
      <c r="AU123" s="129" t="s">
        <v>77</v>
      </c>
      <c r="AY123" s="122" t="s">
        <v>110</v>
      </c>
      <c r="BK123" s="130">
        <f>SUM(BK124:BK126)</f>
        <v>0</v>
      </c>
    </row>
    <row r="124" spans="1:65" s="2" customFormat="1" ht="24.2" customHeight="1">
      <c r="A124" s="26"/>
      <c r="B124" s="133"/>
      <c r="C124" s="134" t="s">
        <v>77</v>
      </c>
      <c r="D124" s="134" t="s">
        <v>113</v>
      </c>
      <c r="E124" s="135" t="s">
        <v>114</v>
      </c>
      <c r="F124" s="136" t="s">
        <v>115</v>
      </c>
      <c r="G124" s="137" t="s">
        <v>116</v>
      </c>
      <c r="H124" s="138">
        <v>13.44</v>
      </c>
      <c r="I124" s="139"/>
      <c r="J124" s="139">
        <f>ROUND(I124*H124,2)</f>
        <v>0</v>
      </c>
      <c r="K124" s="140"/>
      <c r="L124" s="27"/>
      <c r="M124" s="141" t="s">
        <v>1</v>
      </c>
      <c r="N124" s="142" t="s">
        <v>37</v>
      </c>
      <c r="O124" s="143">
        <v>0.122</v>
      </c>
      <c r="P124" s="143">
        <f>O124*H124</f>
        <v>1.6396799999999998</v>
      </c>
      <c r="Q124" s="143">
        <v>0</v>
      </c>
      <c r="R124" s="143">
        <f>Q124*H124</f>
        <v>0</v>
      </c>
      <c r="S124" s="143">
        <v>0</v>
      </c>
      <c r="T124" s="144">
        <f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45" t="s">
        <v>117</v>
      </c>
      <c r="AT124" s="145" t="s">
        <v>113</v>
      </c>
      <c r="AU124" s="145" t="s">
        <v>79</v>
      </c>
      <c r="AY124" s="14" t="s">
        <v>110</v>
      </c>
      <c r="BE124" s="146">
        <f>IF(N124="základní",J124,0)</f>
        <v>0</v>
      </c>
      <c r="BF124" s="146">
        <f>IF(N124="snížená",J124,0)</f>
        <v>0</v>
      </c>
      <c r="BG124" s="146">
        <f>IF(N124="zákl. přenesená",J124,0)</f>
        <v>0</v>
      </c>
      <c r="BH124" s="146">
        <f>IF(N124="sníž. přenesená",J124,0)</f>
        <v>0</v>
      </c>
      <c r="BI124" s="146">
        <f>IF(N124="nulová",J124,0)</f>
        <v>0</v>
      </c>
      <c r="BJ124" s="14" t="s">
        <v>77</v>
      </c>
      <c r="BK124" s="146">
        <f>ROUND(I124*H124,2)</f>
        <v>0</v>
      </c>
      <c r="BL124" s="14" t="s">
        <v>117</v>
      </c>
      <c r="BM124" s="145" t="s">
        <v>118</v>
      </c>
    </row>
    <row r="125" spans="1:65" s="2" customFormat="1" ht="49.15" customHeight="1">
      <c r="A125" s="26"/>
      <c r="B125" s="133"/>
      <c r="C125" s="147" t="s">
        <v>79</v>
      </c>
      <c r="D125" s="147" t="s">
        <v>119</v>
      </c>
      <c r="E125" s="148" t="s">
        <v>120</v>
      </c>
      <c r="F125" s="149" t="s">
        <v>121</v>
      </c>
      <c r="G125" s="150" t="s">
        <v>116</v>
      </c>
      <c r="H125" s="151">
        <v>15.456</v>
      </c>
      <c r="I125" s="152"/>
      <c r="J125" s="152">
        <f>ROUND(I125*H125,2)</f>
        <v>0</v>
      </c>
      <c r="K125" s="153"/>
      <c r="L125" s="154"/>
      <c r="M125" s="155" t="s">
        <v>1</v>
      </c>
      <c r="N125" s="156" t="s">
        <v>37</v>
      </c>
      <c r="O125" s="143">
        <v>0</v>
      </c>
      <c r="P125" s="143">
        <f>O125*H125</f>
        <v>0</v>
      </c>
      <c r="Q125" s="143">
        <v>4.0000000000000001E-3</v>
      </c>
      <c r="R125" s="143">
        <f>Q125*H125</f>
        <v>6.1823999999999997E-2</v>
      </c>
      <c r="S125" s="143">
        <v>0</v>
      </c>
      <c r="T125" s="144">
        <f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5" t="s">
        <v>122</v>
      </c>
      <c r="AT125" s="145" t="s">
        <v>119</v>
      </c>
      <c r="AU125" s="145" t="s">
        <v>79</v>
      </c>
      <c r="AY125" s="14" t="s">
        <v>110</v>
      </c>
      <c r="BE125" s="146">
        <f>IF(N125="základní",J125,0)</f>
        <v>0</v>
      </c>
      <c r="BF125" s="146">
        <f>IF(N125="snížená",J125,0)</f>
        <v>0</v>
      </c>
      <c r="BG125" s="146">
        <f>IF(N125="zákl. přenesená",J125,0)</f>
        <v>0</v>
      </c>
      <c r="BH125" s="146">
        <f>IF(N125="sníž. přenesená",J125,0)</f>
        <v>0</v>
      </c>
      <c r="BI125" s="146">
        <f>IF(N125="nulová",J125,0)</f>
        <v>0</v>
      </c>
      <c r="BJ125" s="14" t="s">
        <v>77</v>
      </c>
      <c r="BK125" s="146">
        <f>ROUND(I125*H125,2)</f>
        <v>0</v>
      </c>
      <c r="BL125" s="14" t="s">
        <v>117</v>
      </c>
      <c r="BM125" s="145" t="s">
        <v>123</v>
      </c>
    </row>
    <row r="126" spans="1:65" s="2" customFormat="1" ht="24.2" customHeight="1">
      <c r="A126" s="26"/>
      <c r="B126" s="133"/>
      <c r="C126" s="134" t="s">
        <v>124</v>
      </c>
      <c r="D126" s="134" t="s">
        <v>113</v>
      </c>
      <c r="E126" s="135" t="s">
        <v>125</v>
      </c>
      <c r="F126" s="136" t="s">
        <v>126</v>
      </c>
      <c r="G126" s="137" t="s">
        <v>127</v>
      </c>
      <c r="H126" s="138">
        <v>6.2E-2</v>
      </c>
      <c r="I126" s="139"/>
      <c r="J126" s="139">
        <f>ROUND(I126*H126,2)</f>
        <v>0</v>
      </c>
      <c r="K126" s="140"/>
      <c r="L126" s="27"/>
      <c r="M126" s="141" t="s">
        <v>1</v>
      </c>
      <c r="N126" s="142" t="s">
        <v>37</v>
      </c>
      <c r="O126" s="143">
        <v>4.9029999999999996</v>
      </c>
      <c r="P126" s="143">
        <f>O126*H126</f>
        <v>0.30398599999999998</v>
      </c>
      <c r="Q126" s="143">
        <v>0</v>
      </c>
      <c r="R126" s="143">
        <f>Q126*H126</f>
        <v>0</v>
      </c>
      <c r="S126" s="143">
        <v>0</v>
      </c>
      <c r="T126" s="144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5" t="s">
        <v>117</v>
      </c>
      <c r="AT126" s="145" t="s">
        <v>113</v>
      </c>
      <c r="AU126" s="145" t="s">
        <v>79</v>
      </c>
      <c r="AY126" s="14" t="s">
        <v>110</v>
      </c>
      <c r="BE126" s="146">
        <f>IF(N126="základní",J126,0)</f>
        <v>0</v>
      </c>
      <c r="BF126" s="146">
        <f>IF(N126="snížená",J126,0)</f>
        <v>0</v>
      </c>
      <c r="BG126" s="146">
        <f>IF(N126="zákl. přenesená",J126,0)</f>
        <v>0</v>
      </c>
      <c r="BH126" s="146">
        <f>IF(N126="sníž. přenesená",J126,0)</f>
        <v>0</v>
      </c>
      <c r="BI126" s="146">
        <f>IF(N126="nulová",J126,0)</f>
        <v>0</v>
      </c>
      <c r="BJ126" s="14" t="s">
        <v>77</v>
      </c>
      <c r="BK126" s="146">
        <f>ROUND(I126*H126,2)</f>
        <v>0</v>
      </c>
      <c r="BL126" s="14" t="s">
        <v>117</v>
      </c>
      <c r="BM126" s="145" t="s">
        <v>128</v>
      </c>
    </row>
    <row r="127" spans="1:65" s="12" customFormat="1" ht="22.9" customHeight="1">
      <c r="B127" s="121"/>
      <c r="D127" s="122" t="s">
        <v>71</v>
      </c>
      <c r="E127" s="131" t="s">
        <v>129</v>
      </c>
      <c r="F127" s="131" t="s">
        <v>130</v>
      </c>
      <c r="J127" s="132">
        <f>BK127</f>
        <v>0</v>
      </c>
      <c r="L127" s="121"/>
      <c r="M127" s="125"/>
      <c r="N127" s="126"/>
      <c r="O127" s="126"/>
      <c r="P127" s="127">
        <f>SUM(P128:P138)</f>
        <v>47.240127999999999</v>
      </c>
      <c r="Q127" s="126"/>
      <c r="R127" s="127">
        <f>SUM(R128:R138)</f>
        <v>0.55437599999999998</v>
      </c>
      <c r="S127" s="126"/>
      <c r="T127" s="128">
        <f>SUM(T128:T138)</f>
        <v>0</v>
      </c>
      <c r="AR127" s="122" t="s">
        <v>79</v>
      </c>
      <c r="AT127" s="129" t="s">
        <v>71</v>
      </c>
      <c r="AU127" s="129" t="s">
        <v>77</v>
      </c>
      <c r="AY127" s="122" t="s">
        <v>110</v>
      </c>
      <c r="BK127" s="130">
        <f>SUM(BK128:BK138)</f>
        <v>0</v>
      </c>
    </row>
    <row r="128" spans="1:65" s="2" customFormat="1" ht="24.2" customHeight="1">
      <c r="A128" s="26"/>
      <c r="B128" s="133"/>
      <c r="C128" s="134" t="s">
        <v>131</v>
      </c>
      <c r="D128" s="134" t="s">
        <v>113</v>
      </c>
      <c r="E128" s="135" t="s">
        <v>132</v>
      </c>
      <c r="F128" s="136" t="s">
        <v>133</v>
      </c>
      <c r="G128" s="137" t="s">
        <v>116</v>
      </c>
      <c r="H128" s="138">
        <v>25.146999999999998</v>
      </c>
      <c r="I128" s="139"/>
      <c r="J128" s="139">
        <f t="shared" ref="J128:J138" si="0">ROUND(I128*H128,2)</f>
        <v>0</v>
      </c>
      <c r="K128" s="140"/>
      <c r="L128" s="27"/>
      <c r="M128" s="141" t="s">
        <v>1</v>
      </c>
      <c r="N128" s="142" t="s">
        <v>37</v>
      </c>
      <c r="O128" s="143">
        <v>0.29199999999999998</v>
      </c>
      <c r="P128" s="143">
        <f t="shared" ref="P128:P138" si="1">O128*H128</f>
        <v>7.3429239999999991</v>
      </c>
      <c r="Q128" s="143">
        <v>0</v>
      </c>
      <c r="R128" s="143">
        <f t="shared" ref="R128:R138" si="2">Q128*H128</f>
        <v>0</v>
      </c>
      <c r="S128" s="143">
        <v>0</v>
      </c>
      <c r="T128" s="144">
        <f t="shared" ref="T128:T138" si="3"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5" t="s">
        <v>117</v>
      </c>
      <c r="AT128" s="145" t="s">
        <v>113</v>
      </c>
      <c r="AU128" s="145" t="s">
        <v>79</v>
      </c>
      <c r="AY128" s="14" t="s">
        <v>110</v>
      </c>
      <c r="BE128" s="146">
        <f t="shared" ref="BE128:BE138" si="4">IF(N128="základní",J128,0)</f>
        <v>0</v>
      </c>
      <c r="BF128" s="146">
        <f t="shared" ref="BF128:BF138" si="5">IF(N128="snížená",J128,0)</f>
        <v>0</v>
      </c>
      <c r="BG128" s="146">
        <f t="shared" ref="BG128:BG138" si="6">IF(N128="zákl. přenesená",J128,0)</f>
        <v>0</v>
      </c>
      <c r="BH128" s="146">
        <f t="shared" ref="BH128:BH138" si="7">IF(N128="sníž. přenesená",J128,0)</f>
        <v>0</v>
      </c>
      <c r="BI128" s="146">
        <f t="shared" ref="BI128:BI138" si="8">IF(N128="nulová",J128,0)</f>
        <v>0</v>
      </c>
      <c r="BJ128" s="14" t="s">
        <v>77</v>
      </c>
      <c r="BK128" s="146">
        <f t="shared" ref="BK128:BK138" si="9">ROUND(I128*H128,2)</f>
        <v>0</v>
      </c>
      <c r="BL128" s="14" t="s">
        <v>117</v>
      </c>
      <c r="BM128" s="145" t="s">
        <v>134</v>
      </c>
    </row>
    <row r="129" spans="1:65" s="2" customFormat="1" ht="24.2" customHeight="1">
      <c r="A129" s="26"/>
      <c r="B129" s="133"/>
      <c r="C129" s="134" t="s">
        <v>135</v>
      </c>
      <c r="D129" s="134" t="s">
        <v>113</v>
      </c>
      <c r="E129" s="135" t="s">
        <v>136</v>
      </c>
      <c r="F129" s="136" t="s">
        <v>137</v>
      </c>
      <c r="G129" s="137" t="s">
        <v>116</v>
      </c>
      <c r="H129" s="138">
        <v>13.44</v>
      </c>
      <c r="I129" s="139"/>
      <c r="J129" s="139">
        <f t="shared" si="0"/>
        <v>0</v>
      </c>
      <c r="K129" s="140"/>
      <c r="L129" s="27"/>
      <c r="M129" s="141" t="s">
        <v>1</v>
      </c>
      <c r="N129" s="142" t="s">
        <v>37</v>
      </c>
      <c r="O129" s="143">
        <v>0.41</v>
      </c>
      <c r="P129" s="143">
        <f t="shared" si="1"/>
        <v>5.5103999999999997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5" t="s">
        <v>117</v>
      </c>
      <c r="AT129" s="145" t="s">
        <v>113</v>
      </c>
      <c r="AU129" s="145" t="s">
        <v>79</v>
      </c>
      <c r="AY129" s="14" t="s">
        <v>110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4" t="s">
        <v>77</v>
      </c>
      <c r="BK129" s="146">
        <f t="shared" si="9"/>
        <v>0</v>
      </c>
      <c r="BL129" s="14" t="s">
        <v>117</v>
      </c>
      <c r="BM129" s="145" t="s">
        <v>138</v>
      </c>
    </row>
    <row r="130" spans="1:65" s="2" customFormat="1" ht="16.5" customHeight="1">
      <c r="A130" s="26"/>
      <c r="B130" s="133"/>
      <c r="C130" s="147" t="s">
        <v>139</v>
      </c>
      <c r="D130" s="147" t="s">
        <v>119</v>
      </c>
      <c r="E130" s="148" t="s">
        <v>140</v>
      </c>
      <c r="F130" s="149" t="s">
        <v>141</v>
      </c>
      <c r="G130" s="150" t="s">
        <v>116</v>
      </c>
      <c r="H130" s="151">
        <v>14.784000000000001</v>
      </c>
      <c r="I130" s="152"/>
      <c r="J130" s="152">
        <f t="shared" si="0"/>
        <v>0</v>
      </c>
      <c r="K130" s="153"/>
      <c r="L130" s="154"/>
      <c r="M130" s="155" t="s">
        <v>1</v>
      </c>
      <c r="N130" s="156" t="s">
        <v>37</v>
      </c>
      <c r="O130" s="143">
        <v>0</v>
      </c>
      <c r="P130" s="143">
        <f t="shared" si="1"/>
        <v>0</v>
      </c>
      <c r="Q130" s="143">
        <v>9.3100000000000006E-3</v>
      </c>
      <c r="R130" s="143">
        <f t="shared" si="2"/>
        <v>0.13763904000000002</v>
      </c>
      <c r="S130" s="143">
        <v>0</v>
      </c>
      <c r="T130" s="144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5" t="s">
        <v>122</v>
      </c>
      <c r="AT130" s="145" t="s">
        <v>119</v>
      </c>
      <c r="AU130" s="145" t="s">
        <v>79</v>
      </c>
      <c r="AY130" s="14" t="s">
        <v>110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4" t="s">
        <v>77</v>
      </c>
      <c r="BK130" s="146">
        <f t="shared" si="9"/>
        <v>0</v>
      </c>
      <c r="BL130" s="14" t="s">
        <v>117</v>
      </c>
      <c r="BM130" s="145" t="s">
        <v>142</v>
      </c>
    </row>
    <row r="131" spans="1:65" s="2" customFormat="1" ht="24.2" customHeight="1">
      <c r="A131" s="26"/>
      <c r="B131" s="133"/>
      <c r="C131" s="134" t="s">
        <v>143</v>
      </c>
      <c r="D131" s="134" t="s">
        <v>113</v>
      </c>
      <c r="E131" s="135" t="s">
        <v>144</v>
      </c>
      <c r="F131" s="136" t="s">
        <v>145</v>
      </c>
      <c r="G131" s="137" t="s">
        <v>116</v>
      </c>
      <c r="H131" s="138">
        <v>7.8339999999999996</v>
      </c>
      <c r="I131" s="139"/>
      <c r="J131" s="139">
        <f t="shared" si="0"/>
        <v>0</v>
      </c>
      <c r="K131" s="140"/>
      <c r="L131" s="27"/>
      <c r="M131" s="141" t="s">
        <v>1</v>
      </c>
      <c r="N131" s="142" t="s">
        <v>37</v>
      </c>
      <c r="O131" s="143">
        <v>0.27</v>
      </c>
      <c r="P131" s="143">
        <f t="shared" si="1"/>
        <v>2.1151800000000001</v>
      </c>
      <c r="Q131" s="143">
        <v>1.5740000000000001E-2</v>
      </c>
      <c r="R131" s="143">
        <f t="shared" si="2"/>
        <v>0.12330716</v>
      </c>
      <c r="S131" s="143">
        <v>0</v>
      </c>
      <c r="T131" s="144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5" t="s">
        <v>117</v>
      </c>
      <c r="AT131" s="145" t="s">
        <v>113</v>
      </c>
      <c r="AU131" s="145" t="s">
        <v>79</v>
      </c>
      <c r="AY131" s="14" t="s">
        <v>110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4" t="s">
        <v>77</v>
      </c>
      <c r="BK131" s="146">
        <f t="shared" si="9"/>
        <v>0</v>
      </c>
      <c r="BL131" s="14" t="s">
        <v>117</v>
      </c>
      <c r="BM131" s="145" t="s">
        <v>146</v>
      </c>
    </row>
    <row r="132" spans="1:65" s="2" customFormat="1" ht="24.2" customHeight="1">
      <c r="A132" s="26"/>
      <c r="B132" s="133"/>
      <c r="C132" s="134" t="s">
        <v>147</v>
      </c>
      <c r="D132" s="134" t="s">
        <v>113</v>
      </c>
      <c r="E132" s="135" t="s">
        <v>148</v>
      </c>
      <c r="F132" s="136" t="s">
        <v>149</v>
      </c>
      <c r="G132" s="137" t="s">
        <v>116</v>
      </c>
      <c r="H132" s="138">
        <v>7.8339999999999996</v>
      </c>
      <c r="I132" s="139"/>
      <c r="J132" s="139">
        <f t="shared" si="0"/>
        <v>0</v>
      </c>
      <c r="K132" s="140"/>
      <c r="L132" s="27"/>
      <c r="M132" s="141" t="s">
        <v>1</v>
      </c>
      <c r="N132" s="142" t="s">
        <v>37</v>
      </c>
      <c r="O132" s="143">
        <v>0</v>
      </c>
      <c r="P132" s="143">
        <f t="shared" si="1"/>
        <v>0</v>
      </c>
      <c r="Q132" s="143">
        <v>1.8000000000000001E-4</v>
      </c>
      <c r="R132" s="143">
        <f t="shared" si="2"/>
        <v>1.4101199999999999E-3</v>
      </c>
      <c r="S132" s="143">
        <v>0</v>
      </c>
      <c r="T132" s="14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5" t="s">
        <v>117</v>
      </c>
      <c r="AT132" s="145" t="s">
        <v>113</v>
      </c>
      <c r="AU132" s="145" t="s">
        <v>79</v>
      </c>
      <c r="AY132" s="14" t="s">
        <v>110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4" t="s">
        <v>77</v>
      </c>
      <c r="BK132" s="146">
        <f t="shared" si="9"/>
        <v>0</v>
      </c>
      <c r="BL132" s="14" t="s">
        <v>117</v>
      </c>
      <c r="BM132" s="145" t="s">
        <v>150</v>
      </c>
    </row>
    <row r="133" spans="1:65" s="2" customFormat="1" ht="33" customHeight="1">
      <c r="A133" s="26"/>
      <c r="B133" s="133"/>
      <c r="C133" s="134" t="s">
        <v>151</v>
      </c>
      <c r="D133" s="134" t="s">
        <v>113</v>
      </c>
      <c r="E133" s="135" t="s">
        <v>152</v>
      </c>
      <c r="F133" s="136" t="s">
        <v>153</v>
      </c>
      <c r="G133" s="137" t="s">
        <v>154</v>
      </c>
      <c r="H133" s="138">
        <v>18.920000000000002</v>
      </c>
      <c r="I133" s="139"/>
      <c r="J133" s="139">
        <f t="shared" si="0"/>
        <v>0</v>
      </c>
      <c r="K133" s="140"/>
      <c r="L133" s="27"/>
      <c r="M133" s="141" t="s">
        <v>1</v>
      </c>
      <c r="N133" s="142" t="s">
        <v>37</v>
      </c>
      <c r="O133" s="143">
        <v>0.36</v>
      </c>
      <c r="P133" s="143">
        <f t="shared" si="1"/>
        <v>6.8112000000000004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5" t="s">
        <v>117</v>
      </c>
      <c r="AT133" s="145" t="s">
        <v>113</v>
      </c>
      <c r="AU133" s="145" t="s">
        <v>79</v>
      </c>
      <c r="AY133" s="14" t="s">
        <v>110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4" t="s">
        <v>77</v>
      </c>
      <c r="BK133" s="146">
        <f t="shared" si="9"/>
        <v>0</v>
      </c>
      <c r="BL133" s="14" t="s">
        <v>117</v>
      </c>
      <c r="BM133" s="145" t="s">
        <v>155</v>
      </c>
    </row>
    <row r="134" spans="1:65" s="2" customFormat="1" ht="16.5" customHeight="1">
      <c r="A134" s="26"/>
      <c r="B134" s="133"/>
      <c r="C134" s="147" t="s">
        <v>156</v>
      </c>
      <c r="D134" s="147" t="s">
        <v>119</v>
      </c>
      <c r="E134" s="148" t="s">
        <v>157</v>
      </c>
      <c r="F134" s="149" t="s">
        <v>158</v>
      </c>
      <c r="G134" s="150" t="s">
        <v>159</v>
      </c>
      <c r="H134" s="151">
        <v>0.125</v>
      </c>
      <c r="I134" s="152"/>
      <c r="J134" s="152">
        <f t="shared" si="0"/>
        <v>0</v>
      </c>
      <c r="K134" s="153"/>
      <c r="L134" s="154"/>
      <c r="M134" s="155" t="s">
        <v>1</v>
      </c>
      <c r="N134" s="156" t="s">
        <v>37</v>
      </c>
      <c r="O134" s="143">
        <v>0</v>
      </c>
      <c r="P134" s="143">
        <f t="shared" si="1"/>
        <v>0</v>
      </c>
      <c r="Q134" s="143">
        <v>0.5</v>
      </c>
      <c r="R134" s="143">
        <f t="shared" si="2"/>
        <v>6.25E-2</v>
      </c>
      <c r="S134" s="143">
        <v>0</v>
      </c>
      <c r="T134" s="14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5" t="s">
        <v>122</v>
      </c>
      <c r="AT134" s="145" t="s">
        <v>119</v>
      </c>
      <c r="AU134" s="145" t="s">
        <v>79</v>
      </c>
      <c r="AY134" s="14" t="s">
        <v>110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4" t="s">
        <v>77</v>
      </c>
      <c r="BK134" s="146">
        <f t="shared" si="9"/>
        <v>0</v>
      </c>
      <c r="BL134" s="14" t="s">
        <v>117</v>
      </c>
      <c r="BM134" s="145" t="s">
        <v>160</v>
      </c>
    </row>
    <row r="135" spans="1:65" s="2" customFormat="1" ht="33" customHeight="1">
      <c r="A135" s="26"/>
      <c r="B135" s="133"/>
      <c r="C135" s="134" t="s">
        <v>161</v>
      </c>
      <c r="D135" s="134" t="s">
        <v>113</v>
      </c>
      <c r="E135" s="135" t="s">
        <v>152</v>
      </c>
      <c r="F135" s="136" t="s">
        <v>153</v>
      </c>
      <c r="G135" s="137" t="s">
        <v>154</v>
      </c>
      <c r="H135" s="138">
        <v>58.48</v>
      </c>
      <c r="I135" s="139"/>
      <c r="J135" s="139">
        <f t="shared" si="0"/>
        <v>0</v>
      </c>
      <c r="K135" s="140"/>
      <c r="L135" s="27"/>
      <c r="M135" s="141" t="s">
        <v>1</v>
      </c>
      <c r="N135" s="142" t="s">
        <v>37</v>
      </c>
      <c r="O135" s="143">
        <v>0.36</v>
      </c>
      <c r="P135" s="143">
        <f t="shared" si="1"/>
        <v>21.052799999999998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5" t="s">
        <v>117</v>
      </c>
      <c r="AT135" s="145" t="s">
        <v>113</v>
      </c>
      <c r="AU135" s="145" t="s">
        <v>79</v>
      </c>
      <c r="AY135" s="14" t="s">
        <v>110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4" t="s">
        <v>77</v>
      </c>
      <c r="BK135" s="146">
        <f t="shared" si="9"/>
        <v>0</v>
      </c>
      <c r="BL135" s="14" t="s">
        <v>117</v>
      </c>
      <c r="BM135" s="145" t="s">
        <v>162</v>
      </c>
    </row>
    <row r="136" spans="1:65" s="2" customFormat="1" ht="21.75" customHeight="1">
      <c r="A136" s="26"/>
      <c r="B136" s="133"/>
      <c r="C136" s="147" t="s">
        <v>8</v>
      </c>
      <c r="D136" s="147" t="s">
        <v>119</v>
      </c>
      <c r="E136" s="148" t="s">
        <v>163</v>
      </c>
      <c r="F136" s="149" t="s">
        <v>164</v>
      </c>
      <c r="G136" s="150" t="s">
        <v>159</v>
      </c>
      <c r="H136" s="151">
        <v>0.38600000000000001</v>
      </c>
      <c r="I136" s="152"/>
      <c r="J136" s="152">
        <f t="shared" si="0"/>
        <v>0</v>
      </c>
      <c r="K136" s="153"/>
      <c r="L136" s="154"/>
      <c r="M136" s="155" t="s">
        <v>1</v>
      </c>
      <c r="N136" s="156" t="s">
        <v>37</v>
      </c>
      <c r="O136" s="143">
        <v>0</v>
      </c>
      <c r="P136" s="143">
        <f t="shared" si="1"/>
        <v>0</v>
      </c>
      <c r="Q136" s="143">
        <v>0.55000000000000004</v>
      </c>
      <c r="R136" s="143">
        <f t="shared" si="2"/>
        <v>0.21230000000000002</v>
      </c>
      <c r="S136" s="143">
        <v>0</v>
      </c>
      <c r="T136" s="14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5" t="s">
        <v>122</v>
      </c>
      <c r="AT136" s="145" t="s">
        <v>119</v>
      </c>
      <c r="AU136" s="145" t="s">
        <v>79</v>
      </c>
      <c r="AY136" s="14" t="s">
        <v>110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4" t="s">
        <v>77</v>
      </c>
      <c r="BK136" s="146">
        <f t="shared" si="9"/>
        <v>0</v>
      </c>
      <c r="BL136" s="14" t="s">
        <v>117</v>
      </c>
      <c r="BM136" s="145" t="s">
        <v>165</v>
      </c>
    </row>
    <row r="137" spans="1:65" s="2" customFormat="1" ht="24.2" customHeight="1">
      <c r="A137" s="26"/>
      <c r="B137" s="133"/>
      <c r="C137" s="134" t="s">
        <v>166</v>
      </c>
      <c r="D137" s="134" t="s">
        <v>113</v>
      </c>
      <c r="E137" s="135" t="s">
        <v>167</v>
      </c>
      <c r="F137" s="136" t="s">
        <v>168</v>
      </c>
      <c r="G137" s="137" t="s">
        <v>159</v>
      </c>
      <c r="H137" s="138">
        <v>0.76600000000000001</v>
      </c>
      <c r="I137" s="139"/>
      <c r="J137" s="139">
        <f t="shared" si="0"/>
        <v>0</v>
      </c>
      <c r="K137" s="140"/>
      <c r="L137" s="27"/>
      <c r="M137" s="141" t="s">
        <v>1</v>
      </c>
      <c r="N137" s="142" t="s">
        <v>37</v>
      </c>
      <c r="O137" s="143">
        <v>0</v>
      </c>
      <c r="P137" s="143">
        <f t="shared" si="1"/>
        <v>0</v>
      </c>
      <c r="Q137" s="143">
        <v>2.248E-2</v>
      </c>
      <c r="R137" s="143">
        <f t="shared" si="2"/>
        <v>1.7219680000000001E-2</v>
      </c>
      <c r="S137" s="143">
        <v>0</v>
      </c>
      <c r="T137" s="14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5" t="s">
        <v>117</v>
      </c>
      <c r="AT137" s="145" t="s">
        <v>113</v>
      </c>
      <c r="AU137" s="145" t="s">
        <v>79</v>
      </c>
      <c r="AY137" s="14" t="s">
        <v>110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4" t="s">
        <v>77</v>
      </c>
      <c r="BK137" s="146">
        <f t="shared" si="9"/>
        <v>0</v>
      </c>
      <c r="BL137" s="14" t="s">
        <v>117</v>
      </c>
      <c r="BM137" s="145" t="s">
        <v>169</v>
      </c>
    </row>
    <row r="138" spans="1:65" s="2" customFormat="1" ht="24.2" customHeight="1">
      <c r="A138" s="26"/>
      <c r="B138" s="133"/>
      <c r="C138" s="134" t="s">
        <v>170</v>
      </c>
      <c r="D138" s="134" t="s">
        <v>113</v>
      </c>
      <c r="E138" s="135" t="s">
        <v>171</v>
      </c>
      <c r="F138" s="136" t="s">
        <v>172</v>
      </c>
      <c r="G138" s="137" t="s">
        <v>127</v>
      </c>
      <c r="H138" s="138">
        <v>0.55400000000000005</v>
      </c>
      <c r="I138" s="139"/>
      <c r="J138" s="139">
        <f t="shared" si="0"/>
        <v>0</v>
      </c>
      <c r="K138" s="140"/>
      <c r="L138" s="27"/>
      <c r="M138" s="141" t="s">
        <v>1</v>
      </c>
      <c r="N138" s="142" t="s">
        <v>37</v>
      </c>
      <c r="O138" s="143">
        <v>7.9560000000000004</v>
      </c>
      <c r="P138" s="143">
        <f t="shared" si="1"/>
        <v>4.4076240000000002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5" t="s">
        <v>117</v>
      </c>
      <c r="AT138" s="145" t="s">
        <v>113</v>
      </c>
      <c r="AU138" s="145" t="s">
        <v>79</v>
      </c>
      <c r="AY138" s="14" t="s">
        <v>110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4" t="s">
        <v>77</v>
      </c>
      <c r="BK138" s="146">
        <f t="shared" si="9"/>
        <v>0</v>
      </c>
      <c r="BL138" s="14" t="s">
        <v>117</v>
      </c>
      <c r="BM138" s="145" t="s">
        <v>173</v>
      </c>
    </row>
    <row r="139" spans="1:65" s="12" customFormat="1" ht="22.9" customHeight="1">
      <c r="B139" s="121"/>
      <c r="D139" s="122" t="s">
        <v>71</v>
      </c>
      <c r="E139" s="131" t="s">
        <v>174</v>
      </c>
      <c r="F139" s="131" t="s">
        <v>175</v>
      </c>
      <c r="J139" s="132">
        <f>BK139</f>
        <v>0</v>
      </c>
      <c r="L139" s="121"/>
      <c r="M139" s="125"/>
      <c r="N139" s="126"/>
      <c r="O139" s="126"/>
      <c r="P139" s="127">
        <f>SUM(P140:P142)</f>
        <v>4.0978240000000001</v>
      </c>
      <c r="Q139" s="126"/>
      <c r="R139" s="127">
        <f>SUM(R140:R142)</f>
        <v>3.6152000000000004E-2</v>
      </c>
      <c r="S139" s="126"/>
      <c r="T139" s="128">
        <f>SUM(T140:T142)</f>
        <v>0</v>
      </c>
      <c r="AR139" s="122" t="s">
        <v>79</v>
      </c>
      <c r="AT139" s="129" t="s">
        <v>71</v>
      </c>
      <c r="AU139" s="129" t="s">
        <v>77</v>
      </c>
      <c r="AY139" s="122" t="s">
        <v>110</v>
      </c>
      <c r="BK139" s="130">
        <f>SUM(BK140:BK142)</f>
        <v>0</v>
      </c>
    </row>
    <row r="140" spans="1:65" s="2" customFormat="1" ht="24.2" customHeight="1">
      <c r="A140" s="26"/>
      <c r="B140" s="133"/>
      <c r="C140" s="134" t="s">
        <v>176</v>
      </c>
      <c r="D140" s="134" t="s">
        <v>113</v>
      </c>
      <c r="E140" s="135" t="s">
        <v>177</v>
      </c>
      <c r="F140" s="136" t="s">
        <v>178</v>
      </c>
      <c r="G140" s="137" t="s">
        <v>154</v>
      </c>
      <c r="H140" s="138">
        <v>8</v>
      </c>
      <c r="I140" s="139"/>
      <c r="J140" s="139">
        <f>ROUND(I140*H140,2)</f>
        <v>0</v>
      </c>
      <c r="K140" s="140"/>
      <c r="L140" s="27"/>
      <c r="M140" s="141" t="s">
        <v>1</v>
      </c>
      <c r="N140" s="142" t="s">
        <v>37</v>
      </c>
      <c r="O140" s="143">
        <v>0.30499999999999999</v>
      </c>
      <c r="P140" s="143">
        <f>O140*H140</f>
        <v>2.44</v>
      </c>
      <c r="Q140" s="143">
        <v>2.8700000000000002E-3</v>
      </c>
      <c r="R140" s="143">
        <f>Q140*H140</f>
        <v>2.2960000000000001E-2</v>
      </c>
      <c r="S140" s="143">
        <v>0</v>
      </c>
      <c r="T140" s="144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5" t="s">
        <v>117</v>
      </c>
      <c r="AT140" s="145" t="s">
        <v>113</v>
      </c>
      <c r="AU140" s="145" t="s">
        <v>79</v>
      </c>
      <c r="AY140" s="14" t="s">
        <v>110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4" t="s">
        <v>77</v>
      </c>
      <c r="BK140" s="146">
        <f>ROUND(I140*H140,2)</f>
        <v>0</v>
      </c>
      <c r="BL140" s="14" t="s">
        <v>117</v>
      </c>
      <c r="BM140" s="145" t="s">
        <v>179</v>
      </c>
    </row>
    <row r="141" spans="1:65" s="2" customFormat="1" ht="24.2" customHeight="1">
      <c r="A141" s="26"/>
      <c r="B141" s="133"/>
      <c r="C141" s="134" t="s">
        <v>117</v>
      </c>
      <c r="D141" s="134" t="s">
        <v>113</v>
      </c>
      <c r="E141" s="135" t="s">
        <v>180</v>
      </c>
      <c r="F141" s="136" t="s">
        <v>181</v>
      </c>
      <c r="G141" s="137" t="s">
        <v>154</v>
      </c>
      <c r="H141" s="138">
        <v>6.8</v>
      </c>
      <c r="I141" s="139"/>
      <c r="J141" s="139">
        <f>ROUND(I141*H141,2)</f>
        <v>0</v>
      </c>
      <c r="K141" s="140"/>
      <c r="L141" s="27"/>
      <c r="M141" s="141" t="s">
        <v>1</v>
      </c>
      <c r="N141" s="142" t="s">
        <v>37</v>
      </c>
      <c r="O141" s="143">
        <v>0.192</v>
      </c>
      <c r="P141" s="143">
        <f>O141*H141</f>
        <v>1.3056000000000001</v>
      </c>
      <c r="Q141" s="143">
        <v>1.9400000000000001E-3</v>
      </c>
      <c r="R141" s="143">
        <f>Q141*H141</f>
        <v>1.3192000000000001E-2</v>
      </c>
      <c r="S141" s="143">
        <v>0</v>
      </c>
      <c r="T141" s="144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5" t="s">
        <v>117</v>
      </c>
      <c r="AT141" s="145" t="s">
        <v>113</v>
      </c>
      <c r="AU141" s="145" t="s">
        <v>79</v>
      </c>
      <c r="AY141" s="14" t="s">
        <v>110</v>
      </c>
      <c r="BE141" s="146">
        <f>IF(N141="základní",J141,0)</f>
        <v>0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4" t="s">
        <v>77</v>
      </c>
      <c r="BK141" s="146">
        <f>ROUND(I141*H141,2)</f>
        <v>0</v>
      </c>
      <c r="BL141" s="14" t="s">
        <v>117</v>
      </c>
      <c r="BM141" s="145" t="s">
        <v>182</v>
      </c>
    </row>
    <row r="142" spans="1:65" s="2" customFormat="1" ht="24.2" customHeight="1">
      <c r="A142" s="26"/>
      <c r="B142" s="133"/>
      <c r="C142" s="134" t="s">
        <v>183</v>
      </c>
      <c r="D142" s="134" t="s">
        <v>113</v>
      </c>
      <c r="E142" s="135" t="s">
        <v>184</v>
      </c>
      <c r="F142" s="136" t="s">
        <v>185</v>
      </c>
      <c r="G142" s="137" t="s">
        <v>127</v>
      </c>
      <c r="H142" s="138">
        <v>3.5999999999999997E-2</v>
      </c>
      <c r="I142" s="139"/>
      <c r="J142" s="139">
        <f>ROUND(I142*H142,2)</f>
        <v>0</v>
      </c>
      <c r="K142" s="140"/>
      <c r="L142" s="27"/>
      <c r="M142" s="141" t="s">
        <v>1</v>
      </c>
      <c r="N142" s="142" t="s">
        <v>37</v>
      </c>
      <c r="O142" s="143">
        <v>9.7840000000000007</v>
      </c>
      <c r="P142" s="143">
        <f>O142*H142</f>
        <v>0.35222399999999998</v>
      </c>
      <c r="Q142" s="143">
        <v>0</v>
      </c>
      <c r="R142" s="143">
        <f>Q142*H142</f>
        <v>0</v>
      </c>
      <c r="S142" s="143">
        <v>0</v>
      </c>
      <c r="T142" s="144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5" t="s">
        <v>117</v>
      </c>
      <c r="AT142" s="145" t="s">
        <v>113</v>
      </c>
      <c r="AU142" s="145" t="s">
        <v>79</v>
      </c>
      <c r="AY142" s="14" t="s">
        <v>110</v>
      </c>
      <c r="BE142" s="146">
        <f>IF(N142="základní",J142,0)</f>
        <v>0</v>
      </c>
      <c r="BF142" s="146">
        <f>IF(N142="snížená",J142,0)</f>
        <v>0</v>
      </c>
      <c r="BG142" s="146">
        <f>IF(N142="zákl. přenesená",J142,0)</f>
        <v>0</v>
      </c>
      <c r="BH142" s="146">
        <f>IF(N142="sníž. přenesená",J142,0)</f>
        <v>0</v>
      </c>
      <c r="BI142" s="146">
        <f>IF(N142="nulová",J142,0)</f>
        <v>0</v>
      </c>
      <c r="BJ142" s="14" t="s">
        <v>77</v>
      </c>
      <c r="BK142" s="146">
        <f>ROUND(I142*H142,2)</f>
        <v>0</v>
      </c>
      <c r="BL142" s="14" t="s">
        <v>117</v>
      </c>
      <c r="BM142" s="145" t="s">
        <v>186</v>
      </c>
    </row>
    <row r="143" spans="1:65" s="12" customFormat="1" ht="22.9" customHeight="1">
      <c r="B143" s="121"/>
      <c r="D143" s="122" t="s">
        <v>71</v>
      </c>
      <c r="E143" s="131" t="s">
        <v>187</v>
      </c>
      <c r="F143" s="131" t="s">
        <v>188</v>
      </c>
      <c r="J143" s="132">
        <f>BK143</f>
        <v>0</v>
      </c>
      <c r="L143" s="121"/>
      <c r="M143" s="125"/>
      <c r="N143" s="126"/>
      <c r="O143" s="126"/>
      <c r="P143" s="127">
        <f>SUM(P144:P147)</f>
        <v>11.368275000000001</v>
      </c>
      <c r="Q143" s="126"/>
      <c r="R143" s="127">
        <f>SUM(R144:R147)</f>
        <v>0.14688679999999998</v>
      </c>
      <c r="S143" s="126"/>
      <c r="T143" s="128">
        <f>SUM(T144:T147)</f>
        <v>0</v>
      </c>
      <c r="AR143" s="122" t="s">
        <v>79</v>
      </c>
      <c r="AT143" s="129" t="s">
        <v>71</v>
      </c>
      <c r="AU143" s="129" t="s">
        <v>77</v>
      </c>
      <c r="AY143" s="122" t="s">
        <v>110</v>
      </c>
      <c r="BK143" s="130">
        <f>SUM(BK144:BK147)</f>
        <v>0</v>
      </c>
    </row>
    <row r="144" spans="1:65" s="2" customFormat="1" ht="24.2" customHeight="1">
      <c r="A144" s="26"/>
      <c r="B144" s="133"/>
      <c r="C144" s="134" t="s">
        <v>189</v>
      </c>
      <c r="D144" s="134" t="s">
        <v>113</v>
      </c>
      <c r="E144" s="135" t="s">
        <v>190</v>
      </c>
      <c r="F144" s="136" t="s">
        <v>191</v>
      </c>
      <c r="G144" s="137" t="s">
        <v>116</v>
      </c>
      <c r="H144" s="138">
        <v>13.44</v>
      </c>
      <c r="I144" s="139"/>
      <c r="J144" s="139">
        <f>ROUND(I144*H144,2)</f>
        <v>0</v>
      </c>
      <c r="K144" s="140"/>
      <c r="L144" s="27"/>
      <c r="M144" s="141" t="s">
        <v>1</v>
      </c>
      <c r="N144" s="142" t="s">
        <v>37</v>
      </c>
      <c r="O144" s="143">
        <v>0.495</v>
      </c>
      <c r="P144" s="143">
        <f>O144*H144</f>
        <v>6.6528</v>
      </c>
      <c r="Q144" s="143">
        <v>9.5200000000000007E-3</v>
      </c>
      <c r="R144" s="143">
        <f>Q144*H144</f>
        <v>0.1279488</v>
      </c>
      <c r="S144" s="143">
        <v>0</v>
      </c>
      <c r="T144" s="144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5" t="s">
        <v>117</v>
      </c>
      <c r="AT144" s="145" t="s">
        <v>113</v>
      </c>
      <c r="AU144" s="145" t="s">
        <v>79</v>
      </c>
      <c r="AY144" s="14" t="s">
        <v>110</v>
      </c>
      <c r="BE144" s="146">
        <f>IF(N144="základní",J144,0)</f>
        <v>0</v>
      </c>
      <c r="BF144" s="146">
        <f>IF(N144="snížená",J144,0)</f>
        <v>0</v>
      </c>
      <c r="BG144" s="146">
        <f>IF(N144="zákl. přenesená",J144,0)</f>
        <v>0</v>
      </c>
      <c r="BH144" s="146">
        <f>IF(N144="sníž. přenesená",J144,0)</f>
        <v>0</v>
      </c>
      <c r="BI144" s="146">
        <f>IF(N144="nulová",J144,0)</f>
        <v>0</v>
      </c>
      <c r="BJ144" s="14" t="s">
        <v>77</v>
      </c>
      <c r="BK144" s="146">
        <f>ROUND(I144*H144,2)</f>
        <v>0</v>
      </c>
      <c r="BL144" s="14" t="s">
        <v>117</v>
      </c>
      <c r="BM144" s="145" t="s">
        <v>192</v>
      </c>
    </row>
    <row r="145" spans="1:65" s="2" customFormat="1" ht="24.2" customHeight="1">
      <c r="A145" s="26"/>
      <c r="B145" s="133"/>
      <c r="C145" s="134" t="s">
        <v>193</v>
      </c>
      <c r="D145" s="134" t="s">
        <v>113</v>
      </c>
      <c r="E145" s="135" t="s">
        <v>194</v>
      </c>
      <c r="F145" s="136" t="s">
        <v>195</v>
      </c>
      <c r="G145" s="137" t="s">
        <v>154</v>
      </c>
      <c r="H145" s="138">
        <v>6.8</v>
      </c>
      <c r="I145" s="139"/>
      <c r="J145" s="139">
        <f>ROUND(I145*H145,2)</f>
        <v>0</v>
      </c>
      <c r="K145" s="140"/>
      <c r="L145" s="27"/>
      <c r="M145" s="141" t="s">
        <v>1</v>
      </c>
      <c r="N145" s="142" t="s">
        <v>37</v>
      </c>
      <c r="O145" s="143">
        <v>0.33300000000000002</v>
      </c>
      <c r="P145" s="143">
        <f>O145*H145</f>
        <v>2.2644000000000002</v>
      </c>
      <c r="Q145" s="143">
        <v>1.42E-3</v>
      </c>
      <c r="R145" s="143">
        <f>Q145*H145</f>
        <v>9.6559999999999997E-3</v>
      </c>
      <c r="S145" s="143">
        <v>0</v>
      </c>
      <c r="T145" s="144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5" t="s">
        <v>117</v>
      </c>
      <c r="AT145" s="145" t="s">
        <v>113</v>
      </c>
      <c r="AU145" s="145" t="s">
        <v>79</v>
      </c>
      <c r="AY145" s="14" t="s">
        <v>110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4" t="s">
        <v>77</v>
      </c>
      <c r="BK145" s="146">
        <f>ROUND(I145*H145,2)</f>
        <v>0</v>
      </c>
      <c r="BL145" s="14" t="s">
        <v>117</v>
      </c>
      <c r="BM145" s="145" t="s">
        <v>196</v>
      </c>
    </row>
    <row r="146" spans="1:65" s="2" customFormat="1" ht="24.2" customHeight="1">
      <c r="A146" s="26"/>
      <c r="B146" s="133"/>
      <c r="C146" s="134" t="s">
        <v>197</v>
      </c>
      <c r="D146" s="134" t="s">
        <v>113</v>
      </c>
      <c r="E146" s="135" t="s">
        <v>198</v>
      </c>
      <c r="F146" s="136" t="s">
        <v>199</v>
      </c>
      <c r="G146" s="137" t="s">
        <v>154</v>
      </c>
      <c r="H146" s="138">
        <v>3.4</v>
      </c>
      <c r="I146" s="139"/>
      <c r="J146" s="139">
        <f>ROUND(I146*H146,2)</f>
        <v>0</v>
      </c>
      <c r="K146" s="140"/>
      <c r="L146" s="27"/>
      <c r="M146" s="141" t="s">
        <v>1</v>
      </c>
      <c r="N146" s="142" t="s">
        <v>37</v>
      </c>
      <c r="O146" s="143">
        <v>0.495</v>
      </c>
      <c r="P146" s="143">
        <f>O146*H146</f>
        <v>1.6830000000000001</v>
      </c>
      <c r="Q146" s="143">
        <v>2.7299999999999998E-3</v>
      </c>
      <c r="R146" s="143">
        <f>Q146*H146</f>
        <v>9.2819999999999986E-3</v>
      </c>
      <c r="S146" s="143">
        <v>0</v>
      </c>
      <c r="T146" s="144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5" t="s">
        <v>117</v>
      </c>
      <c r="AT146" s="145" t="s">
        <v>113</v>
      </c>
      <c r="AU146" s="145" t="s">
        <v>79</v>
      </c>
      <c r="AY146" s="14" t="s">
        <v>110</v>
      </c>
      <c r="BE146" s="146">
        <f>IF(N146="základní",J146,0)</f>
        <v>0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4" t="s">
        <v>77</v>
      </c>
      <c r="BK146" s="146">
        <f>ROUND(I146*H146,2)</f>
        <v>0</v>
      </c>
      <c r="BL146" s="14" t="s">
        <v>117</v>
      </c>
      <c r="BM146" s="145" t="s">
        <v>200</v>
      </c>
    </row>
    <row r="147" spans="1:65" s="2" customFormat="1" ht="24.2" customHeight="1">
      <c r="A147" s="26"/>
      <c r="B147" s="133"/>
      <c r="C147" s="134" t="s">
        <v>7</v>
      </c>
      <c r="D147" s="134" t="s">
        <v>113</v>
      </c>
      <c r="E147" s="135" t="s">
        <v>201</v>
      </c>
      <c r="F147" s="136" t="s">
        <v>202</v>
      </c>
      <c r="G147" s="137" t="s">
        <v>127</v>
      </c>
      <c r="H147" s="138">
        <v>0.14699999999999999</v>
      </c>
      <c r="I147" s="139"/>
      <c r="J147" s="139">
        <f>ROUND(I147*H147,2)</f>
        <v>0</v>
      </c>
      <c r="K147" s="140"/>
      <c r="L147" s="27"/>
      <c r="M147" s="141" t="s">
        <v>1</v>
      </c>
      <c r="N147" s="142" t="s">
        <v>37</v>
      </c>
      <c r="O147" s="143">
        <v>5.2249999999999996</v>
      </c>
      <c r="P147" s="143">
        <f>O147*H147</f>
        <v>0.76807499999999995</v>
      </c>
      <c r="Q147" s="143">
        <v>0</v>
      </c>
      <c r="R147" s="143">
        <f>Q147*H147</f>
        <v>0</v>
      </c>
      <c r="S147" s="143">
        <v>0</v>
      </c>
      <c r="T147" s="144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5" t="s">
        <v>117</v>
      </c>
      <c r="AT147" s="145" t="s">
        <v>113</v>
      </c>
      <c r="AU147" s="145" t="s">
        <v>79</v>
      </c>
      <c r="AY147" s="14" t="s">
        <v>110</v>
      </c>
      <c r="BE147" s="146">
        <f>IF(N147="základní",J147,0)</f>
        <v>0</v>
      </c>
      <c r="BF147" s="146">
        <f>IF(N147="snížená",J147,0)</f>
        <v>0</v>
      </c>
      <c r="BG147" s="146">
        <f>IF(N147="zákl. přenesená",J147,0)</f>
        <v>0</v>
      </c>
      <c r="BH147" s="146">
        <f>IF(N147="sníž. přenesená",J147,0)</f>
        <v>0</v>
      </c>
      <c r="BI147" s="146">
        <f>IF(N147="nulová",J147,0)</f>
        <v>0</v>
      </c>
      <c r="BJ147" s="14" t="s">
        <v>77</v>
      </c>
      <c r="BK147" s="146">
        <f>ROUND(I147*H147,2)</f>
        <v>0</v>
      </c>
      <c r="BL147" s="14" t="s">
        <v>117</v>
      </c>
      <c r="BM147" s="145" t="s">
        <v>203</v>
      </c>
    </row>
    <row r="148" spans="1:65" s="12" customFormat="1" ht="22.9" customHeight="1">
      <c r="B148" s="121"/>
      <c r="D148" s="122" t="s">
        <v>71</v>
      </c>
      <c r="E148" s="131" t="s">
        <v>204</v>
      </c>
      <c r="F148" s="131" t="s">
        <v>205</v>
      </c>
      <c r="J148" s="132">
        <f>BK148</f>
        <v>0</v>
      </c>
      <c r="L148" s="121"/>
      <c r="M148" s="125"/>
      <c r="N148" s="126"/>
      <c r="O148" s="126"/>
      <c r="P148" s="127">
        <f>SUM(P149:P151)</f>
        <v>16.173178</v>
      </c>
      <c r="Q148" s="126"/>
      <c r="R148" s="127">
        <f>SUM(R149:R151)</f>
        <v>0.41925575999999998</v>
      </c>
      <c r="S148" s="126"/>
      <c r="T148" s="128">
        <f>SUM(T149:T151)</f>
        <v>0</v>
      </c>
      <c r="AR148" s="122" t="s">
        <v>79</v>
      </c>
      <c r="AT148" s="129" t="s">
        <v>71</v>
      </c>
      <c r="AU148" s="129" t="s">
        <v>77</v>
      </c>
      <c r="AY148" s="122" t="s">
        <v>110</v>
      </c>
      <c r="BK148" s="130">
        <f>SUM(BK149:BK151)</f>
        <v>0</v>
      </c>
    </row>
    <row r="149" spans="1:65" s="2" customFormat="1" ht="24.2" customHeight="1">
      <c r="A149" s="26"/>
      <c r="B149" s="133"/>
      <c r="C149" s="134" t="s">
        <v>206</v>
      </c>
      <c r="D149" s="134" t="s">
        <v>113</v>
      </c>
      <c r="E149" s="135" t="s">
        <v>207</v>
      </c>
      <c r="F149" s="136" t="s">
        <v>208</v>
      </c>
      <c r="G149" s="137" t="s">
        <v>116</v>
      </c>
      <c r="H149" s="138">
        <v>27.78</v>
      </c>
      <c r="I149" s="139"/>
      <c r="J149" s="139">
        <f>ROUND(I149*H149,2)</f>
        <v>0</v>
      </c>
      <c r="K149" s="140"/>
      <c r="L149" s="27"/>
      <c r="M149" s="141" t="s">
        <v>1</v>
      </c>
      <c r="N149" s="142" t="s">
        <v>37</v>
      </c>
      <c r="O149" s="143">
        <v>0.51700000000000002</v>
      </c>
      <c r="P149" s="143">
        <f>O149*H149</f>
        <v>14.362260000000001</v>
      </c>
      <c r="Q149" s="143">
        <v>0</v>
      </c>
      <c r="R149" s="143">
        <f>Q149*H149</f>
        <v>0</v>
      </c>
      <c r="S149" s="143">
        <v>0</v>
      </c>
      <c r="T149" s="144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5" t="s">
        <v>117</v>
      </c>
      <c r="AT149" s="145" t="s">
        <v>113</v>
      </c>
      <c r="AU149" s="145" t="s">
        <v>79</v>
      </c>
      <c r="AY149" s="14" t="s">
        <v>110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4" t="s">
        <v>77</v>
      </c>
      <c r="BK149" s="146">
        <f>ROUND(I149*H149,2)</f>
        <v>0</v>
      </c>
      <c r="BL149" s="14" t="s">
        <v>117</v>
      </c>
      <c r="BM149" s="145" t="s">
        <v>209</v>
      </c>
    </row>
    <row r="150" spans="1:65" s="2" customFormat="1" ht="16.5" customHeight="1">
      <c r="A150" s="26"/>
      <c r="B150" s="133"/>
      <c r="C150" s="147" t="s">
        <v>210</v>
      </c>
      <c r="D150" s="147" t="s">
        <v>119</v>
      </c>
      <c r="E150" s="148" t="s">
        <v>211</v>
      </c>
      <c r="F150" s="149" t="s">
        <v>212</v>
      </c>
      <c r="G150" s="150" t="s">
        <v>116</v>
      </c>
      <c r="H150" s="151">
        <v>30.558</v>
      </c>
      <c r="I150" s="152"/>
      <c r="J150" s="152">
        <f>ROUND(I150*H150,2)</f>
        <v>0</v>
      </c>
      <c r="K150" s="153"/>
      <c r="L150" s="154"/>
      <c r="M150" s="155" t="s">
        <v>1</v>
      </c>
      <c r="N150" s="156" t="s">
        <v>37</v>
      </c>
      <c r="O150" s="143">
        <v>0</v>
      </c>
      <c r="P150" s="143">
        <f>O150*H150</f>
        <v>0</v>
      </c>
      <c r="Q150" s="143">
        <v>1.372E-2</v>
      </c>
      <c r="R150" s="143">
        <f>Q150*H150</f>
        <v>0.41925575999999998</v>
      </c>
      <c r="S150" s="143">
        <v>0</v>
      </c>
      <c r="T150" s="144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5" t="s">
        <v>122</v>
      </c>
      <c r="AT150" s="145" t="s">
        <v>119</v>
      </c>
      <c r="AU150" s="145" t="s">
        <v>79</v>
      </c>
      <c r="AY150" s="14" t="s">
        <v>110</v>
      </c>
      <c r="BE150" s="146">
        <f>IF(N150="základní",J150,0)</f>
        <v>0</v>
      </c>
      <c r="BF150" s="146">
        <f>IF(N150="snížená",J150,0)</f>
        <v>0</v>
      </c>
      <c r="BG150" s="146">
        <f>IF(N150="zákl. přenesená",J150,0)</f>
        <v>0</v>
      </c>
      <c r="BH150" s="146">
        <f>IF(N150="sníž. přenesená",J150,0)</f>
        <v>0</v>
      </c>
      <c r="BI150" s="146">
        <f>IF(N150="nulová",J150,0)</f>
        <v>0</v>
      </c>
      <c r="BJ150" s="14" t="s">
        <v>77</v>
      </c>
      <c r="BK150" s="146">
        <f>ROUND(I150*H150,2)</f>
        <v>0</v>
      </c>
      <c r="BL150" s="14" t="s">
        <v>117</v>
      </c>
      <c r="BM150" s="145" t="s">
        <v>213</v>
      </c>
    </row>
    <row r="151" spans="1:65" s="2" customFormat="1" ht="24.2" customHeight="1">
      <c r="A151" s="26"/>
      <c r="B151" s="133"/>
      <c r="C151" s="134" t="s">
        <v>214</v>
      </c>
      <c r="D151" s="134" t="s">
        <v>113</v>
      </c>
      <c r="E151" s="135" t="s">
        <v>215</v>
      </c>
      <c r="F151" s="136" t="s">
        <v>216</v>
      </c>
      <c r="G151" s="137" t="s">
        <v>127</v>
      </c>
      <c r="H151" s="138">
        <v>0.41899999999999998</v>
      </c>
      <c r="I151" s="139"/>
      <c r="J151" s="139">
        <f>ROUND(I151*H151,2)</f>
        <v>0</v>
      </c>
      <c r="K151" s="140"/>
      <c r="L151" s="27"/>
      <c r="M151" s="141" t="s">
        <v>1</v>
      </c>
      <c r="N151" s="142" t="s">
        <v>37</v>
      </c>
      <c r="O151" s="143">
        <v>4.3220000000000001</v>
      </c>
      <c r="P151" s="143">
        <f>O151*H151</f>
        <v>1.810918</v>
      </c>
      <c r="Q151" s="143">
        <v>0</v>
      </c>
      <c r="R151" s="143">
        <f>Q151*H151</f>
        <v>0</v>
      </c>
      <c r="S151" s="143">
        <v>0</v>
      </c>
      <c r="T151" s="144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5" t="s">
        <v>117</v>
      </c>
      <c r="AT151" s="145" t="s">
        <v>113</v>
      </c>
      <c r="AU151" s="145" t="s">
        <v>79</v>
      </c>
      <c r="AY151" s="14" t="s">
        <v>110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4" t="s">
        <v>77</v>
      </c>
      <c r="BK151" s="146">
        <f>ROUND(I151*H151,2)</f>
        <v>0</v>
      </c>
      <c r="BL151" s="14" t="s">
        <v>117</v>
      </c>
      <c r="BM151" s="145" t="s">
        <v>217</v>
      </c>
    </row>
    <row r="152" spans="1:65" s="12" customFormat="1" ht="22.9" customHeight="1">
      <c r="B152" s="121"/>
      <c r="D152" s="122" t="s">
        <v>71</v>
      </c>
      <c r="E152" s="131" t="s">
        <v>218</v>
      </c>
      <c r="F152" s="131" t="s">
        <v>219</v>
      </c>
      <c r="J152" s="132">
        <f>BK152</f>
        <v>0</v>
      </c>
      <c r="L152" s="121"/>
      <c r="M152" s="125"/>
      <c r="N152" s="126"/>
      <c r="O152" s="126"/>
      <c r="P152" s="127">
        <f>SUM(P153:P155)</f>
        <v>22.443641999999997</v>
      </c>
      <c r="Q152" s="126"/>
      <c r="R152" s="127">
        <f>SUM(R153:R155)</f>
        <v>9.042892000000001E-2</v>
      </c>
      <c r="S152" s="126"/>
      <c r="T152" s="128">
        <f>SUM(T153:T155)</f>
        <v>0</v>
      </c>
      <c r="AR152" s="122" t="s">
        <v>79</v>
      </c>
      <c r="AT152" s="129" t="s">
        <v>71</v>
      </c>
      <c r="AU152" s="129" t="s">
        <v>77</v>
      </c>
      <c r="AY152" s="122" t="s">
        <v>110</v>
      </c>
      <c r="BK152" s="130">
        <f>SUM(BK153:BK155)</f>
        <v>0</v>
      </c>
    </row>
    <row r="153" spans="1:65" s="2" customFormat="1" ht="24.2" customHeight="1">
      <c r="A153" s="26"/>
      <c r="B153" s="133"/>
      <c r="C153" s="134" t="s">
        <v>220</v>
      </c>
      <c r="D153" s="134" t="s">
        <v>113</v>
      </c>
      <c r="E153" s="135" t="s">
        <v>221</v>
      </c>
      <c r="F153" s="136" t="s">
        <v>222</v>
      </c>
      <c r="G153" s="137" t="s">
        <v>223</v>
      </c>
      <c r="H153" s="138">
        <v>77.555999999999997</v>
      </c>
      <c r="I153" s="139"/>
      <c r="J153" s="139">
        <f>ROUND(I153*H153,2)</f>
        <v>0</v>
      </c>
      <c r="K153" s="140"/>
      <c r="L153" s="27"/>
      <c r="M153" s="141" t="s">
        <v>1</v>
      </c>
      <c r="N153" s="142" t="s">
        <v>37</v>
      </c>
      <c r="O153" s="143">
        <v>0.28199999999999997</v>
      </c>
      <c r="P153" s="143">
        <f>O153*H153</f>
        <v>21.870791999999998</v>
      </c>
      <c r="Q153" s="143">
        <v>6.9999999999999994E-5</v>
      </c>
      <c r="R153" s="143">
        <f>Q153*H153</f>
        <v>5.4289199999999994E-3</v>
      </c>
      <c r="S153" s="143">
        <v>0</v>
      </c>
      <c r="T153" s="144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5" t="s">
        <v>117</v>
      </c>
      <c r="AT153" s="145" t="s">
        <v>113</v>
      </c>
      <c r="AU153" s="145" t="s">
        <v>79</v>
      </c>
      <c r="AY153" s="14" t="s">
        <v>110</v>
      </c>
      <c r="BE153" s="146">
        <f>IF(N153="základní",J153,0)</f>
        <v>0</v>
      </c>
      <c r="BF153" s="146">
        <f>IF(N153="snížená",J153,0)</f>
        <v>0</v>
      </c>
      <c r="BG153" s="146">
        <f>IF(N153="zákl. přenesená",J153,0)</f>
        <v>0</v>
      </c>
      <c r="BH153" s="146">
        <f>IF(N153="sníž. přenesená",J153,0)</f>
        <v>0</v>
      </c>
      <c r="BI153" s="146">
        <f>IF(N153="nulová",J153,0)</f>
        <v>0</v>
      </c>
      <c r="BJ153" s="14" t="s">
        <v>77</v>
      </c>
      <c r="BK153" s="146">
        <f>ROUND(I153*H153,2)</f>
        <v>0</v>
      </c>
      <c r="BL153" s="14" t="s">
        <v>117</v>
      </c>
      <c r="BM153" s="145" t="s">
        <v>224</v>
      </c>
    </row>
    <row r="154" spans="1:65" s="2" customFormat="1" ht="24.2" customHeight="1">
      <c r="A154" s="26"/>
      <c r="B154" s="133"/>
      <c r="C154" s="147" t="s">
        <v>225</v>
      </c>
      <c r="D154" s="147" t="s">
        <v>119</v>
      </c>
      <c r="E154" s="148" t="s">
        <v>226</v>
      </c>
      <c r="F154" s="149" t="s">
        <v>227</v>
      </c>
      <c r="G154" s="150" t="s">
        <v>127</v>
      </c>
      <c r="H154" s="151">
        <v>8.5000000000000006E-2</v>
      </c>
      <c r="I154" s="152"/>
      <c r="J154" s="152">
        <f>ROUND(I154*H154,2)</f>
        <v>0</v>
      </c>
      <c r="K154" s="153"/>
      <c r="L154" s="154"/>
      <c r="M154" s="155" t="s">
        <v>1</v>
      </c>
      <c r="N154" s="156" t="s">
        <v>37</v>
      </c>
      <c r="O154" s="143">
        <v>0</v>
      </c>
      <c r="P154" s="143">
        <f>O154*H154</f>
        <v>0</v>
      </c>
      <c r="Q154" s="143">
        <v>1</v>
      </c>
      <c r="R154" s="143">
        <f>Q154*H154</f>
        <v>8.5000000000000006E-2</v>
      </c>
      <c r="S154" s="143">
        <v>0</v>
      </c>
      <c r="T154" s="144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5" t="s">
        <v>122</v>
      </c>
      <c r="AT154" s="145" t="s">
        <v>119</v>
      </c>
      <c r="AU154" s="145" t="s">
        <v>79</v>
      </c>
      <c r="AY154" s="14" t="s">
        <v>110</v>
      </c>
      <c r="BE154" s="146">
        <f>IF(N154="základní",J154,0)</f>
        <v>0</v>
      </c>
      <c r="BF154" s="146">
        <f>IF(N154="snížená",J154,0)</f>
        <v>0</v>
      </c>
      <c r="BG154" s="146">
        <f>IF(N154="zákl. přenesená",J154,0)</f>
        <v>0</v>
      </c>
      <c r="BH154" s="146">
        <f>IF(N154="sníž. přenesená",J154,0)</f>
        <v>0</v>
      </c>
      <c r="BI154" s="146">
        <f>IF(N154="nulová",J154,0)</f>
        <v>0</v>
      </c>
      <c r="BJ154" s="14" t="s">
        <v>77</v>
      </c>
      <c r="BK154" s="146">
        <f>ROUND(I154*H154,2)</f>
        <v>0</v>
      </c>
      <c r="BL154" s="14" t="s">
        <v>117</v>
      </c>
      <c r="BM154" s="145" t="s">
        <v>228</v>
      </c>
    </row>
    <row r="155" spans="1:65" s="2" customFormat="1" ht="24.2" customHeight="1">
      <c r="A155" s="26"/>
      <c r="B155" s="133"/>
      <c r="C155" s="134" t="s">
        <v>229</v>
      </c>
      <c r="D155" s="134" t="s">
        <v>113</v>
      </c>
      <c r="E155" s="135" t="s">
        <v>230</v>
      </c>
      <c r="F155" s="136" t="s">
        <v>231</v>
      </c>
      <c r="G155" s="137" t="s">
        <v>127</v>
      </c>
      <c r="H155" s="138">
        <v>0.09</v>
      </c>
      <c r="I155" s="139"/>
      <c r="J155" s="139">
        <f>ROUND(I155*H155,2)</f>
        <v>0</v>
      </c>
      <c r="K155" s="140"/>
      <c r="L155" s="27"/>
      <c r="M155" s="141" t="s">
        <v>1</v>
      </c>
      <c r="N155" s="142" t="s">
        <v>37</v>
      </c>
      <c r="O155" s="143">
        <v>6.3650000000000002</v>
      </c>
      <c r="P155" s="143">
        <f>O155*H155</f>
        <v>0.57284999999999997</v>
      </c>
      <c r="Q155" s="143">
        <v>0</v>
      </c>
      <c r="R155" s="143">
        <f>Q155*H155</f>
        <v>0</v>
      </c>
      <c r="S155" s="143">
        <v>0</v>
      </c>
      <c r="T155" s="144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5" t="s">
        <v>117</v>
      </c>
      <c r="AT155" s="145" t="s">
        <v>113</v>
      </c>
      <c r="AU155" s="145" t="s">
        <v>79</v>
      </c>
      <c r="AY155" s="14" t="s">
        <v>110</v>
      </c>
      <c r="BE155" s="146">
        <f>IF(N155="základní",J155,0)</f>
        <v>0</v>
      </c>
      <c r="BF155" s="146">
        <f>IF(N155="snížená",J155,0)</f>
        <v>0</v>
      </c>
      <c r="BG155" s="146">
        <f>IF(N155="zákl. přenesená",J155,0)</f>
        <v>0</v>
      </c>
      <c r="BH155" s="146">
        <f>IF(N155="sníž. přenesená",J155,0)</f>
        <v>0</v>
      </c>
      <c r="BI155" s="146">
        <f>IF(N155="nulová",J155,0)</f>
        <v>0</v>
      </c>
      <c r="BJ155" s="14" t="s">
        <v>77</v>
      </c>
      <c r="BK155" s="146">
        <f>ROUND(I155*H155,2)</f>
        <v>0</v>
      </c>
      <c r="BL155" s="14" t="s">
        <v>117</v>
      </c>
      <c r="BM155" s="145" t="s">
        <v>232</v>
      </c>
    </row>
    <row r="156" spans="1:65" s="12" customFormat="1" ht="22.9" customHeight="1">
      <c r="B156" s="121"/>
      <c r="D156" s="122" t="s">
        <v>71</v>
      </c>
      <c r="E156" s="131" t="s">
        <v>233</v>
      </c>
      <c r="F156" s="131" t="s">
        <v>234</v>
      </c>
      <c r="J156" s="132">
        <f>BK156</f>
        <v>0</v>
      </c>
      <c r="L156" s="121"/>
      <c r="M156" s="125"/>
      <c r="N156" s="126"/>
      <c r="O156" s="126"/>
      <c r="P156" s="127">
        <f>SUM(P157:P162)</f>
        <v>51.815755000000003</v>
      </c>
      <c r="Q156" s="126"/>
      <c r="R156" s="127">
        <f>SUM(R157:R162)</f>
        <v>5.0410159999999996E-2</v>
      </c>
      <c r="S156" s="126"/>
      <c r="T156" s="128">
        <f>SUM(T157:T162)</f>
        <v>0</v>
      </c>
      <c r="AR156" s="122" t="s">
        <v>79</v>
      </c>
      <c r="AT156" s="129" t="s">
        <v>71</v>
      </c>
      <c r="AU156" s="129" t="s">
        <v>77</v>
      </c>
      <c r="AY156" s="122" t="s">
        <v>110</v>
      </c>
      <c r="BK156" s="130">
        <f>SUM(BK157:BK162)</f>
        <v>0</v>
      </c>
    </row>
    <row r="157" spans="1:65" s="2" customFormat="1" ht="24.2" customHeight="1">
      <c r="A157" s="26"/>
      <c r="B157" s="133"/>
      <c r="C157" s="134" t="s">
        <v>235</v>
      </c>
      <c r="D157" s="134" t="s">
        <v>113</v>
      </c>
      <c r="E157" s="135" t="s">
        <v>236</v>
      </c>
      <c r="F157" s="136" t="s">
        <v>237</v>
      </c>
      <c r="G157" s="137" t="s">
        <v>116</v>
      </c>
      <c r="H157" s="138">
        <v>115.42100000000001</v>
      </c>
      <c r="I157" s="139"/>
      <c r="J157" s="139">
        <f t="shared" ref="J157:J162" si="10">ROUND(I157*H157,2)</f>
        <v>0</v>
      </c>
      <c r="K157" s="140"/>
      <c r="L157" s="27"/>
      <c r="M157" s="141" t="s">
        <v>1</v>
      </c>
      <c r="N157" s="142" t="s">
        <v>37</v>
      </c>
      <c r="O157" s="143">
        <v>0.13800000000000001</v>
      </c>
      <c r="P157" s="143">
        <f t="shared" ref="P157:P162" si="11">O157*H157</f>
        <v>15.928098000000002</v>
      </c>
      <c r="Q157" s="143">
        <v>1.7000000000000001E-4</v>
      </c>
      <c r="R157" s="143">
        <f t="shared" ref="R157:R162" si="12">Q157*H157</f>
        <v>1.9621570000000001E-2</v>
      </c>
      <c r="S157" s="143">
        <v>0</v>
      </c>
      <c r="T157" s="144">
        <f t="shared" ref="T157:T162" si="13"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5" t="s">
        <v>117</v>
      </c>
      <c r="AT157" s="145" t="s">
        <v>113</v>
      </c>
      <c r="AU157" s="145" t="s">
        <v>79</v>
      </c>
      <c r="AY157" s="14" t="s">
        <v>110</v>
      </c>
      <c r="BE157" s="146">
        <f t="shared" ref="BE157:BE162" si="14">IF(N157="základní",J157,0)</f>
        <v>0</v>
      </c>
      <c r="BF157" s="146">
        <f t="shared" ref="BF157:BF162" si="15">IF(N157="snížená",J157,0)</f>
        <v>0</v>
      </c>
      <c r="BG157" s="146">
        <f t="shared" ref="BG157:BG162" si="16">IF(N157="zákl. přenesená",J157,0)</f>
        <v>0</v>
      </c>
      <c r="BH157" s="146">
        <f t="shared" ref="BH157:BH162" si="17">IF(N157="sníž. přenesená",J157,0)</f>
        <v>0</v>
      </c>
      <c r="BI157" s="146">
        <f t="shared" ref="BI157:BI162" si="18">IF(N157="nulová",J157,0)</f>
        <v>0</v>
      </c>
      <c r="BJ157" s="14" t="s">
        <v>77</v>
      </c>
      <c r="BK157" s="146">
        <f t="shared" ref="BK157:BK162" si="19">ROUND(I157*H157,2)</f>
        <v>0</v>
      </c>
      <c r="BL157" s="14" t="s">
        <v>117</v>
      </c>
      <c r="BM157" s="145" t="s">
        <v>238</v>
      </c>
    </row>
    <row r="158" spans="1:65" s="2" customFormat="1" ht="24.2" customHeight="1">
      <c r="A158" s="26"/>
      <c r="B158" s="133"/>
      <c r="C158" s="134" t="s">
        <v>239</v>
      </c>
      <c r="D158" s="134" t="s">
        <v>113</v>
      </c>
      <c r="E158" s="135" t="s">
        <v>240</v>
      </c>
      <c r="F158" s="136" t="s">
        <v>241</v>
      </c>
      <c r="G158" s="137" t="s">
        <v>116</v>
      </c>
      <c r="H158" s="138">
        <v>101.98099999999999</v>
      </c>
      <c r="I158" s="139"/>
      <c r="J158" s="139">
        <f t="shared" si="10"/>
        <v>0</v>
      </c>
      <c r="K158" s="140"/>
      <c r="L158" s="27"/>
      <c r="M158" s="141" t="s">
        <v>1</v>
      </c>
      <c r="N158" s="142" t="s">
        <v>37</v>
      </c>
      <c r="O158" s="143">
        <v>0.33500000000000002</v>
      </c>
      <c r="P158" s="143">
        <f t="shared" si="11"/>
        <v>34.163634999999999</v>
      </c>
      <c r="Q158" s="143">
        <v>2.9E-4</v>
      </c>
      <c r="R158" s="143">
        <f t="shared" si="12"/>
        <v>2.9574489999999998E-2</v>
      </c>
      <c r="S158" s="143">
        <v>0</v>
      </c>
      <c r="T158" s="144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5" t="s">
        <v>117</v>
      </c>
      <c r="AT158" s="145" t="s">
        <v>113</v>
      </c>
      <c r="AU158" s="145" t="s">
        <v>79</v>
      </c>
      <c r="AY158" s="14" t="s">
        <v>110</v>
      </c>
      <c r="BE158" s="146">
        <f t="shared" si="14"/>
        <v>0</v>
      </c>
      <c r="BF158" s="146">
        <f t="shared" si="15"/>
        <v>0</v>
      </c>
      <c r="BG158" s="146">
        <f t="shared" si="16"/>
        <v>0</v>
      </c>
      <c r="BH158" s="146">
        <f t="shared" si="17"/>
        <v>0</v>
      </c>
      <c r="BI158" s="146">
        <f t="shared" si="18"/>
        <v>0</v>
      </c>
      <c r="BJ158" s="14" t="s">
        <v>77</v>
      </c>
      <c r="BK158" s="146">
        <f t="shared" si="19"/>
        <v>0</v>
      </c>
      <c r="BL158" s="14" t="s">
        <v>117</v>
      </c>
      <c r="BM158" s="145" t="s">
        <v>242</v>
      </c>
    </row>
    <row r="159" spans="1:65" s="2" customFormat="1" ht="24.2" customHeight="1">
      <c r="A159" s="26"/>
      <c r="B159" s="133"/>
      <c r="C159" s="134" t="s">
        <v>243</v>
      </c>
      <c r="D159" s="134" t="s">
        <v>113</v>
      </c>
      <c r="E159" s="135" t="s">
        <v>244</v>
      </c>
      <c r="F159" s="136" t="s">
        <v>245</v>
      </c>
      <c r="G159" s="137" t="s">
        <v>116</v>
      </c>
      <c r="H159" s="138">
        <v>2.698</v>
      </c>
      <c r="I159" s="139"/>
      <c r="J159" s="139">
        <f t="shared" si="10"/>
        <v>0</v>
      </c>
      <c r="K159" s="140"/>
      <c r="L159" s="27"/>
      <c r="M159" s="141" t="s">
        <v>1</v>
      </c>
      <c r="N159" s="142" t="s">
        <v>37</v>
      </c>
      <c r="O159" s="143">
        <v>0.11700000000000001</v>
      </c>
      <c r="P159" s="143">
        <f t="shared" si="11"/>
        <v>0.315666</v>
      </c>
      <c r="Q159" s="143">
        <v>6.9999999999999994E-5</v>
      </c>
      <c r="R159" s="143">
        <f t="shared" si="12"/>
        <v>1.8885999999999998E-4</v>
      </c>
      <c r="S159" s="143">
        <v>0</v>
      </c>
      <c r="T159" s="144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5" t="s">
        <v>117</v>
      </c>
      <c r="AT159" s="145" t="s">
        <v>113</v>
      </c>
      <c r="AU159" s="145" t="s">
        <v>79</v>
      </c>
      <c r="AY159" s="14" t="s">
        <v>110</v>
      </c>
      <c r="BE159" s="146">
        <f t="shared" si="14"/>
        <v>0</v>
      </c>
      <c r="BF159" s="146">
        <f t="shared" si="15"/>
        <v>0</v>
      </c>
      <c r="BG159" s="146">
        <f t="shared" si="16"/>
        <v>0</v>
      </c>
      <c r="BH159" s="146">
        <f t="shared" si="17"/>
        <v>0</v>
      </c>
      <c r="BI159" s="146">
        <f t="shared" si="18"/>
        <v>0</v>
      </c>
      <c r="BJ159" s="14" t="s">
        <v>77</v>
      </c>
      <c r="BK159" s="146">
        <f t="shared" si="19"/>
        <v>0</v>
      </c>
      <c r="BL159" s="14" t="s">
        <v>117</v>
      </c>
      <c r="BM159" s="145" t="s">
        <v>246</v>
      </c>
    </row>
    <row r="160" spans="1:65" s="2" customFormat="1" ht="24.2" customHeight="1">
      <c r="A160" s="26"/>
      <c r="B160" s="133"/>
      <c r="C160" s="134" t="s">
        <v>247</v>
      </c>
      <c r="D160" s="134" t="s">
        <v>113</v>
      </c>
      <c r="E160" s="135" t="s">
        <v>248</v>
      </c>
      <c r="F160" s="136" t="s">
        <v>249</v>
      </c>
      <c r="G160" s="137" t="s">
        <v>116</v>
      </c>
      <c r="H160" s="138">
        <v>2.698</v>
      </c>
      <c r="I160" s="139"/>
      <c r="J160" s="139">
        <f t="shared" si="10"/>
        <v>0</v>
      </c>
      <c r="K160" s="140"/>
      <c r="L160" s="27"/>
      <c r="M160" s="141" t="s">
        <v>1</v>
      </c>
      <c r="N160" s="142" t="s">
        <v>37</v>
      </c>
      <c r="O160" s="143">
        <v>0.184</v>
      </c>
      <c r="P160" s="143">
        <f t="shared" si="11"/>
        <v>0.49643199999999998</v>
      </c>
      <c r="Q160" s="143">
        <v>1.3999999999999999E-4</v>
      </c>
      <c r="R160" s="143">
        <f t="shared" si="12"/>
        <v>3.7771999999999995E-4</v>
      </c>
      <c r="S160" s="143">
        <v>0</v>
      </c>
      <c r="T160" s="144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5" t="s">
        <v>117</v>
      </c>
      <c r="AT160" s="145" t="s">
        <v>113</v>
      </c>
      <c r="AU160" s="145" t="s">
        <v>79</v>
      </c>
      <c r="AY160" s="14" t="s">
        <v>110</v>
      </c>
      <c r="BE160" s="146">
        <f t="shared" si="14"/>
        <v>0</v>
      </c>
      <c r="BF160" s="146">
        <f t="shared" si="15"/>
        <v>0</v>
      </c>
      <c r="BG160" s="146">
        <f t="shared" si="16"/>
        <v>0</v>
      </c>
      <c r="BH160" s="146">
        <f t="shared" si="17"/>
        <v>0</v>
      </c>
      <c r="BI160" s="146">
        <f t="shared" si="18"/>
        <v>0</v>
      </c>
      <c r="BJ160" s="14" t="s">
        <v>77</v>
      </c>
      <c r="BK160" s="146">
        <f t="shared" si="19"/>
        <v>0</v>
      </c>
      <c r="BL160" s="14" t="s">
        <v>117</v>
      </c>
      <c r="BM160" s="145" t="s">
        <v>250</v>
      </c>
    </row>
    <row r="161" spans="1:65" s="2" customFormat="1" ht="24.2" customHeight="1">
      <c r="A161" s="26"/>
      <c r="B161" s="133"/>
      <c r="C161" s="134" t="s">
        <v>122</v>
      </c>
      <c r="D161" s="134" t="s">
        <v>113</v>
      </c>
      <c r="E161" s="135" t="s">
        <v>251</v>
      </c>
      <c r="F161" s="136" t="s">
        <v>252</v>
      </c>
      <c r="G161" s="137" t="s">
        <v>116</v>
      </c>
      <c r="H161" s="138">
        <v>2.698</v>
      </c>
      <c r="I161" s="139"/>
      <c r="J161" s="139">
        <f t="shared" si="10"/>
        <v>0</v>
      </c>
      <c r="K161" s="140"/>
      <c r="L161" s="27"/>
      <c r="M161" s="141" t="s">
        <v>1</v>
      </c>
      <c r="N161" s="142" t="s">
        <v>37</v>
      </c>
      <c r="O161" s="143">
        <v>0.16600000000000001</v>
      </c>
      <c r="P161" s="143">
        <f t="shared" si="11"/>
        <v>0.44786799999999999</v>
      </c>
      <c r="Q161" s="143">
        <v>1.2E-4</v>
      </c>
      <c r="R161" s="143">
        <f t="shared" si="12"/>
        <v>3.2375999999999998E-4</v>
      </c>
      <c r="S161" s="143">
        <v>0</v>
      </c>
      <c r="T161" s="144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5" t="s">
        <v>117</v>
      </c>
      <c r="AT161" s="145" t="s">
        <v>113</v>
      </c>
      <c r="AU161" s="145" t="s">
        <v>79</v>
      </c>
      <c r="AY161" s="14" t="s">
        <v>110</v>
      </c>
      <c r="BE161" s="146">
        <f t="shared" si="14"/>
        <v>0</v>
      </c>
      <c r="BF161" s="146">
        <f t="shared" si="15"/>
        <v>0</v>
      </c>
      <c r="BG161" s="146">
        <f t="shared" si="16"/>
        <v>0</v>
      </c>
      <c r="BH161" s="146">
        <f t="shared" si="17"/>
        <v>0</v>
      </c>
      <c r="BI161" s="146">
        <f t="shared" si="18"/>
        <v>0</v>
      </c>
      <c r="BJ161" s="14" t="s">
        <v>77</v>
      </c>
      <c r="BK161" s="146">
        <f t="shared" si="19"/>
        <v>0</v>
      </c>
      <c r="BL161" s="14" t="s">
        <v>117</v>
      </c>
      <c r="BM161" s="145" t="s">
        <v>253</v>
      </c>
    </row>
    <row r="162" spans="1:65" s="2" customFormat="1" ht="24.2" customHeight="1">
      <c r="A162" s="26"/>
      <c r="B162" s="133"/>
      <c r="C162" s="134" t="s">
        <v>254</v>
      </c>
      <c r="D162" s="134" t="s">
        <v>113</v>
      </c>
      <c r="E162" s="135" t="s">
        <v>255</v>
      </c>
      <c r="F162" s="136" t="s">
        <v>256</v>
      </c>
      <c r="G162" s="137" t="s">
        <v>116</v>
      </c>
      <c r="H162" s="138">
        <v>2.698</v>
      </c>
      <c r="I162" s="139"/>
      <c r="J162" s="139">
        <f t="shared" si="10"/>
        <v>0</v>
      </c>
      <c r="K162" s="140"/>
      <c r="L162" s="27"/>
      <c r="M162" s="141" t="s">
        <v>1</v>
      </c>
      <c r="N162" s="142" t="s">
        <v>37</v>
      </c>
      <c r="O162" s="143">
        <v>0.17199999999999999</v>
      </c>
      <c r="P162" s="143">
        <f t="shared" si="11"/>
        <v>0.46405599999999997</v>
      </c>
      <c r="Q162" s="143">
        <v>1.2E-4</v>
      </c>
      <c r="R162" s="143">
        <f t="shared" si="12"/>
        <v>3.2375999999999998E-4</v>
      </c>
      <c r="S162" s="143">
        <v>0</v>
      </c>
      <c r="T162" s="144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5" t="s">
        <v>117</v>
      </c>
      <c r="AT162" s="145" t="s">
        <v>113</v>
      </c>
      <c r="AU162" s="145" t="s">
        <v>79</v>
      </c>
      <c r="AY162" s="14" t="s">
        <v>110</v>
      </c>
      <c r="BE162" s="146">
        <f t="shared" si="14"/>
        <v>0</v>
      </c>
      <c r="BF162" s="146">
        <f t="shared" si="15"/>
        <v>0</v>
      </c>
      <c r="BG162" s="146">
        <f t="shared" si="16"/>
        <v>0</v>
      </c>
      <c r="BH162" s="146">
        <f t="shared" si="17"/>
        <v>0</v>
      </c>
      <c r="BI162" s="146">
        <f t="shared" si="18"/>
        <v>0</v>
      </c>
      <c r="BJ162" s="14" t="s">
        <v>77</v>
      </c>
      <c r="BK162" s="146">
        <f t="shared" si="19"/>
        <v>0</v>
      </c>
      <c r="BL162" s="14" t="s">
        <v>117</v>
      </c>
      <c r="BM162" s="145" t="s">
        <v>257</v>
      </c>
    </row>
    <row r="163" spans="1:65" s="12" customFormat="1" ht="25.9" customHeight="1">
      <c r="B163" s="121"/>
      <c r="D163" s="122" t="s">
        <v>71</v>
      </c>
      <c r="E163" s="123" t="s">
        <v>258</v>
      </c>
      <c r="F163" s="123" t="s">
        <v>259</v>
      </c>
      <c r="J163" s="124">
        <f>BK163</f>
        <v>0</v>
      </c>
      <c r="L163" s="121"/>
      <c r="M163" s="125"/>
      <c r="N163" s="126"/>
      <c r="O163" s="126"/>
      <c r="P163" s="127">
        <f>P164</f>
        <v>32</v>
      </c>
      <c r="Q163" s="126"/>
      <c r="R163" s="127">
        <f>R164</f>
        <v>0</v>
      </c>
      <c r="S163" s="126"/>
      <c r="T163" s="128">
        <f>T164</f>
        <v>0</v>
      </c>
      <c r="AR163" s="122" t="s">
        <v>131</v>
      </c>
      <c r="AT163" s="129" t="s">
        <v>71</v>
      </c>
      <c r="AU163" s="129" t="s">
        <v>72</v>
      </c>
      <c r="AY163" s="122" t="s">
        <v>110</v>
      </c>
      <c r="BK163" s="130">
        <f>BK164</f>
        <v>0</v>
      </c>
    </row>
    <row r="164" spans="1:65" s="2" customFormat="1" ht="24.2" customHeight="1">
      <c r="A164" s="26"/>
      <c r="B164" s="133"/>
      <c r="C164" s="134" t="s">
        <v>260</v>
      </c>
      <c r="D164" s="134" t="s">
        <v>113</v>
      </c>
      <c r="E164" s="135" t="s">
        <v>261</v>
      </c>
      <c r="F164" s="136" t="s">
        <v>262</v>
      </c>
      <c r="G164" s="137" t="s">
        <v>263</v>
      </c>
      <c r="H164" s="138">
        <v>32</v>
      </c>
      <c r="I164" s="139"/>
      <c r="J164" s="139">
        <f>ROUND(I164*H164,2)</f>
        <v>0</v>
      </c>
      <c r="K164" s="140"/>
      <c r="L164" s="27"/>
      <c r="M164" s="157" t="s">
        <v>1</v>
      </c>
      <c r="N164" s="158" t="s">
        <v>37</v>
      </c>
      <c r="O164" s="159">
        <v>1</v>
      </c>
      <c r="P164" s="159">
        <f>O164*H164</f>
        <v>32</v>
      </c>
      <c r="Q164" s="159">
        <v>0</v>
      </c>
      <c r="R164" s="159">
        <f>Q164*H164</f>
        <v>0</v>
      </c>
      <c r="S164" s="159">
        <v>0</v>
      </c>
      <c r="T164" s="160">
        <f>S164*H164</f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5" t="s">
        <v>264</v>
      </c>
      <c r="AT164" s="145" t="s">
        <v>113</v>
      </c>
      <c r="AU164" s="145" t="s">
        <v>77</v>
      </c>
      <c r="AY164" s="14" t="s">
        <v>110</v>
      </c>
      <c r="BE164" s="146">
        <f>IF(N164="základní",J164,0)</f>
        <v>0</v>
      </c>
      <c r="BF164" s="146">
        <f>IF(N164="snížená",J164,0)</f>
        <v>0</v>
      </c>
      <c r="BG164" s="146">
        <f>IF(N164="zákl. přenesená",J164,0)</f>
        <v>0</v>
      </c>
      <c r="BH164" s="146">
        <f>IF(N164="sníž. přenesená",J164,0)</f>
        <v>0</v>
      </c>
      <c r="BI164" s="146">
        <f>IF(N164="nulová",J164,0)</f>
        <v>0</v>
      </c>
      <c r="BJ164" s="14" t="s">
        <v>77</v>
      </c>
      <c r="BK164" s="146">
        <f>ROUND(I164*H164,2)</f>
        <v>0</v>
      </c>
      <c r="BL164" s="14" t="s">
        <v>264</v>
      </c>
      <c r="BM164" s="145" t="s">
        <v>265</v>
      </c>
    </row>
    <row r="165" spans="1:65" s="2" customFormat="1" ht="6.95" customHeight="1">
      <c r="A165" s="26"/>
      <c r="B165" s="41"/>
      <c r="C165" s="42"/>
      <c r="D165" s="42"/>
      <c r="E165" s="42"/>
      <c r="F165" s="42"/>
      <c r="G165" s="42"/>
      <c r="H165" s="42"/>
      <c r="I165" s="42"/>
      <c r="J165" s="42"/>
      <c r="K165" s="42"/>
      <c r="L165" s="27"/>
      <c r="M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</row>
  </sheetData>
  <autoFilter ref="C120:K164" xr:uid="{00000000-0009-0000-0000-000001000000}"/>
  <mergeCells count="6">
    <mergeCell ref="L2:V2"/>
    <mergeCell ref="E7:H7"/>
    <mergeCell ref="E16:H16"/>
    <mergeCell ref="E25:H25"/>
    <mergeCell ref="E85:H85"/>
    <mergeCell ref="E113:H113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PRODEJNÍ DŘEVĚNÝ STÁNEK</vt:lpstr>
      <vt:lpstr>'PRODEJNÍ DŘEVĚNÝ STÁNEK'!Názvy_tisku</vt:lpstr>
      <vt:lpstr>'Rekapitulace stavby'!Názvy_tisku</vt:lpstr>
      <vt:lpstr>'PRODEJNÍ DŘEVĚNÝ STÁNEK'!Oblast_tisku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Gaming\Lenovo</dc:creator>
  <cp:lastModifiedBy>Gajdziok Pavel</cp:lastModifiedBy>
  <dcterms:created xsi:type="dcterms:W3CDTF">2025-03-06T16:45:33Z</dcterms:created>
  <dcterms:modified xsi:type="dcterms:W3CDTF">2025-03-10T07:38:45Z</dcterms:modified>
</cp:coreProperties>
</file>